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never" codeName="ThisWorkbook" defaultThemeVersion="166925"/>
  <mc:AlternateContent xmlns:mc="http://schemas.openxmlformats.org/markup-compatibility/2006">
    <mc:Choice Requires="x15">
      <x15ac:absPath xmlns:x15ac="http://schemas.microsoft.com/office/spreadsheetml/2010/11/ac" url="https://sba123.sharepoint.com/sites/RiskManagementDivision/Shared Documents/MAQ/MAQ 3.1/"/>
    </mc:Choice>
  </mc:AlternateContent>
  <xr:revisionPtr revIDLastSave="187" documentId="8_{0C0B5221-18C8-4B8E-B174-6CEA999993B3}" xr6:coauthVersionLast="47" xr6:coauthVersionMax="47" xr10:uidLastSave="{C01A3FA3-C672-4768-9CB6-C210B729971E}"/>
  <workbookProtection workbookAlgorithmName="SHA-512" workbookHashValue="aENPmYcX/S4YSNPJnzNSfW2vgNKCXxdShsQ4H34SJFTaGlyzVF1syIcVRe+ya5r3XPUlZW6DodEA0F1KBb999w==" workbookSaltValue="K/HEue1Enn/DnJAAeFjzzw==" workbookSpinCount="100000" lockStructure="1"/>
  <bookViews>
    <workbookView xWindow="-120" yWindow="-120" windowWidth="29040" windowHeight="15720" tabRatio="893" xr2:uid="{247303F4-9451-4953-B7E0-CDF68ADB0118}"/>
  </bookViews>
  <sheets>
    <sheet name="Instructions" sheetId="25" r:id="rId1"/>
    <sheet name="Subsequent Fund Certification" sheetId="62" r:id="rId2"/>
    <sheet name="Attachment Checklist" sheetId="66" r:id="rId3"/>
    <sheet name="Info Release" sheetId="17" r:id="rId4"/>
    <sheet name="Overview" sheetId="11" r:id="rId5"/>
    <sheet name="Fund Overview Table" sheetId="28" r:id="rId6"/>
    <sheet name="Narrative" sheetId="67" r:id="rId7"/>
    <sheet name="Staffing Chart" sheetId="64" r:id="rId8"/>
    <sheet name="Capitalization" sheetId="65" r:id="rId9"/>
    <sheet name="Principal Bios" sheetId="23" r:id="rId10"/>
    <sheet name="Applicant Economics and Time" sheetId="18" r:id="rId11"/>
    <sheet name="Firm and Service Providers" sheetId="15" r:id="rId12"/>
    <sheet name="Applicant Principals" sheetId="19" r:id="rId13"/>
    <sheet name="References" sheetId="8" r:id="rId14"/>
    <sheet name="Investment Track Record" sheetId="1" r:id="rId15"/>
    <sheet name="Historical Cash Flows" sheetId="26" r:id="rId16"/>
    <sheet name="Fund Cash Flows" sheetId="45" r:id="rId17"/>
    <sheet name="Small Business Impact" sheetId="22" r:id="rId18"/>
    <sheet name="Covenant Defaults" sheetId="20" r:id="rId19"/>
    <sheet name="Investment Track Record (2)" sheetId="46" r:id="rId20"/>
    <sheet name="Historical Cash Flows (2)" sheetId="47" r:id="rId21"/>
    <sheet name="Fund Cash Flows (2)" sheetId="48" r:id="rId22"/>
    <sheet name="Small Business Impact (2)" sheetId="49" r:id="rId23"/>
    <sheet name="Covenant Defaults (2)" sheetId="50" r:id="rId24"/>
    <sheet name="Investment Track Record (3)" sheetId="51" r:id="rId25"/>
    <sheet name="Historical Cash Flows (3)" sheetId="52" r:id="rId26"/>
    <sheet name="Fund Cash Flows (3)" sheetId="53" r:id="rId27"/>
    <sheet name="Small Business Impact (3)" sheetId="54" r:id="rId28"/>
    <sheet name="Covenant Defaults (3)" sheetId="55" r:id="rId29"/>
    <sheet name="Investment Track Record (4)" sheetId="56" r:id="rId30"/>
    <sheet name="Historical Cash Flows (4)" sheetId="57" r:id="rId31"/>
    <sheet name="Fund Cash Flows (4)" sheetId="58" r:id="rId32"/>
    <sheet name="Small Business Impact (4)" sheetId="59" r:id="rId33"/>
    <sheet name="Covenant Defaults (4)" sheetId="60" r:id="rId34"/>
    <sheet name="Fund Performance" sheetId="29" state="hidden" r:id="rId35"/>
    <sheet name="Alt. Investment Track Record" sheetId="42" r:id="rId36"/>
    <sheet name="NAICS Search" sheetId="34" r:id="rId37"/>
    <sheet name="Labels" sheetId="7"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16" hidden="1">'Fund Cash Flows'!#REF!</definedName>
    <definedName name="_xlnm._FilterDatabase" localSheetId="21" hidden="1">'Fund Cash Flows (2)'!#REF!</definedName>
    <definedName name="_xlnm._FilterDatabase" localSheetId="26" hidden="1">'Fund Cash Flows (3)'!#REF!</definedName>
    <definedName name="_xlnm._FilterDatabase" localSheetId="31" hidden="1">'Fund Cash Flows (4)'!#REF!</definedName>
    <definedName name="_xlnm._FilterDatabase" localSheetId="15" hidden="1">'Historical Cash Flows'!#REF!</definedName>
    <definedName name="_xlnm._FilterDatabase" localSheetId="20" hidden="1">'Historical Cash Flows (2)'!#REF!</definedName>
    <definedName name="_xlnm._FilterDatabase" localSheetId="25" hidden="1">'Historical Cash Flows (3)'!#REF!</definedName>
    <definedName name="_xlnm._FilterDatabase" localSheetId="30" hidden="1">'Historical Cash Flows (4)'!#REF!</definedName>
    <definedName name="ActiveTable" localSheetId="16">'[1]E1-G. Active Involvement'!$A$6:$R$305</definedName>
    <definedName name="ActiveTable" localSheetId="21">'[1]E1-G. Active Involvement'!$A$6:$R$305</definedName>
    <definedName name="ActiveTable" localSheetId="26">'[1]E1-G. Active Involvement'!$A$6:$R$305</definedName>
    <definedName name="ActiveTable" localSheetId="31">'[1]E1-G. Active Involvement'!$A$6:$R$305</definedName>
    <definedName name="ActiveTable" localSheetId="15">'[2]E1-G. Active Involvement'!$A$6:$R$305</definedName>
    <definedName name="ActiveTable" localSheetId="20">'[2]E1-G. Active Involvement'!$A$6:$R$305</definedName>
    <definedName name="ActiveTable" localSheetId="25">'[2]E1-G. Active Involvement'!$A$6:$R$305</definedName>
    <definedName name="ActiveTable" localSheetId="30">'[2]E1-G. Active Involvement'!$A$6:$R$305</definedName>
    <definedName name="ActiveTable2" localSheetId="6">'[8]E1-G. Active Involvement'!$A$6:$R$305</definedName>
    <definedName name="ActiveTable2">'[1]E1-G. Active Involvement'!$A$6:$R$305</definedName>
    <definedName name="ApplicantName" localSheetId="16">'[1]E1-A. Fund Overview'!$B$3</definedName>
    <definedName name="ApplicantName" localSheetId="21">'[1]E1-A. Fund Overview'!$B$3</definedName>
    <definedName name="ApplicantName" localSheetId="26">'[1]E1-A. Fund Overview'!$B$3</definedName>
    <definedName name="ApplicantName" localSheetId="31">'[1]E1-A. Fund Overview'!$B$3</definedName>
    <definedName name="ApplicantName" localSheetId="15">#REF!</definedName>
    <definedName name="ApprovedValuation" localSheetId="6">'[9]1-Cover'!$C$28</definedName>
    <definedName name="ApprovedValuation">'[3]1-Cover'!$C$28</definedName>
    <definedName name="aum" localSheetId="6">[9]ExecSum!$I$8</definedName>
    <definedName name="aum">[3]ExecSum!$I$8</definedName>
    <definedName name="CashFlowTbl" localSheetId="20">'Historical Cash Flows (2)'!$D$14:$BU$65</definedName>
    <definedName name="CashFlowTbl" localSheetId="25">'Historical Cash Flows (3)'!$D$14:$BU$65</definedName>
    <definedName name="CashFlowTbl" localSheetId="30">'Historical Cash Flows (4)'!$D$14:$BU$65</definedName>
    <definedName name="CashFlowTbl">'Historical Cash Flows'!$D$14:$BU$65</definedName>
    <definedName name="ChartData" localSheetId="6">OFFSET([9]ExecSum!$I$40,0,0,COUNTA([9]ExecSum!$I$40:$I$56),3)</definedName>
    <definedName name="ChartData">OFFSET([3]ExecSum!$I$40,0,0,COUNTA([3]ExecSum!$I$40:$I$56),3)</definedName>
    <definedName name="ChiefFinancialOffice" localSheetId="6">[9]Certifications!$R$30</definedName>
    <definedName name="ChiefFinancialOffice">[3]Certifications!$R$30</definedName>
    <definedName name="CIPCalc" localSheetId="6">[9]KeyLeverageMetrics!$G$59</definedName>
    <definedName name="CIPCalc">[3]KeyLeverageMetrics!$G$59</definedName>
    <definedName name="CIPMax" localSheetId="6">[9]KeyLeverageMetrics!$G$77</definedName>
    <definedName name="CIPMax">[3]KeyLeverageMetrics!$G$77</definedName>
    <definedName name="CoNames" localSheetId="16">'[1]E1-B. Portfolio Companies'!$A$6:$A$304</definedName>
    <definedName name="CoNames" localSheetId="21">'[1]E1-B. Portfolio Companies'!$A$6:$A$304</definedName>
    <definedName name="CoNames" localSheetId="26">'[1]E1-B. Portfolio Companies'!$A$6:$A$304</definedName>
    <definedName name="CoNames" localSheetId="31">'[1]E1-B. Portfolio Companies'!$A$6:$A$304</definedName>
    <definedName name="CoNames" localSheetId="15">'[2]E1-B. Portfolio Companies'!$A$6:$A$305</definedName>
    <definedName name="CoNames" localSheetId="20">'[2]E1-B. Portfolio Companies'!$A$6:$A$305</definedName>
    <definedName name="CoNames" localSheetId="25">'[2]E1-B. Portfolio Companies'!$A$6:$A$305</definedName>
    <definedName name="CoNames" localSheetId="30">'[2]E1-B. Portfolio Companies'!$A$6:$A$305</definedName>
    <definedName name="CoNames">#REF!</definedName>
    <definedName name="CoRealUnreal" localSheetId="16">'[1]E1-B. Portfolio Companies'!$J$6:$J$304</definedName>
    <definedName name="CoRealUnreal" localSheetId="21">'[1]E1-B. Portfolio Companies'!$J$6:$J$304</definedName>
    <definedName name="CoRealUnreal" localSheetId="26">'[1]E1-B. Portfolio Companies'!$J$6:$J$304</definedName>
    <definedName name="CoRealUnreal" localSheetId="31">'[1]E1-B. Portfolio Companies'!$J$6:$J$304</definedName>
    <definedName name="CoRealUnreal" localSheetId="15">#REF!</definedName>
    <definedName name="CoRealUnreal" localSheetId="20">#REF!</definedName>
    <definedName name="CoRealUnreal" localSheetId="25">#REF!</definedName>
    <definedName name="CoRealUnreal" localSheetId="30">#REF!</definedName>
    <definedName name="CoRealUnreal">#REF!</definedName>
    <definedName name="CoRU" localSheetId="20">'Historical Cash Flows (2)'!$D$6:$BU$6</definedName>
    <definedName name="CoRU" localSheetId="25">'Historical Cash Flows (3)'!$D$6:$BU$6</definedName>
    <definedName name="CoRU" localSheetId="30">'Historical Cash Flows (4)'!$D$6:$BU$6</definedName>
    <definedName name="CoRU">'Historical Cash Flows'!$D$6:$BU$6</definedName>
    <definedName name="CoTable" localSheetId="16">'[1]E1-B. Portfolio Companies'!$A$6:$J$304</definedName>
    <definedName name="CoTable" localSheetId="21">'[1]E1-B. Portfolio Companies'!$A$6:$J$304</definedName>
    <definedName name="CoTable" localSheetId="26">'[1]E1-B. Portfolio Companies'!$A$6:$J$304</definedName>
    <definedName name="CoTable" localSheetId="31">'[1]E1-B. Portfolio Companies'!$A$6:$J$304</definedName>
    <definedName name="CoTable" localSheetId="15">#REF!</definedName>
    <definedName name="CoTable" localSheetId="20">#REF!</definedName>
    <definedName name="CoTable" localSheetId="25">#REF!</definedName>
    <definedName name="CoTable" localSheetId="30">#REF!</definedName>
    <definedName name="Country" localSheetId="4">#REF!</definedName>
    <definedName name="CountryList" localSheetId="3">#REF!</definedName>
    <definedName name="CPNCP" localSheetId="16">'[1]E1-C. Financing Descriptions'!$E$6:$E$307</definedName>
    <definedName name="CPNCP" localSheetId="21">'[1]E1-C. Financing Descriptions'!$E$6:$E$307</definedName>
    <definedName name="CPNCP" localSheetId="26">'[1]E1-C. Financing Descriptions'!$E$6:$E$307</definedName>
    <definedName name="CPNCP" localSheetId="31">'[1]E1-C. Financing Descriptions'!$E$6:$E$307</definedName>
    <definedName name="CPNCP" localSheetId="15">#REF!</definedName>
    <definedName name="CPNCP" localSheetId="20">#REF!</definedName>
    <definedName name="CPNCP" localSheetId="25">#REF!</definedName>
    <definedName name="CurrentPay" localSheetId="16">'[1]E1-H. Portfolio Cash Flows'!$C$136:$KP$136</definedName>
    <definedName name="CurrentPay" localSheetId="21">'[1]E1-H. Portfolio Cash Flows'!$C$136:$KP$136</definedName>
    <definedName name="CurrentPay" localSheetId="26">'[1]E1-H. Portfolio Cash Flows'!$C$136:$KP$136</definedName>
    <definedName name="CurrentPay" localSheetId="31">'[1]E1-H. Portfolio Cash Flows'!$C$136:$KP$136</definedName>
    <definedName name="CurrentPay" localSheetId="15">'Historical Cash Flows'!$D$90:$BU$90</definedName>
    <definedName name="CurrentPay" localSheetId="20">'Historical Cash Flows (2)'!$D$90:$BU$90</definedName>
    <definedName name="CurrentPay" localSheetId="25">'Historical Cash Flows (3)'!$D$90:$BU$90</definedName>
    <definedName name="CurrentPay" localSheetId="30">'Historical Cash Flows (4)'!$D$90:$BU$90</definedName>
    <definedName name="DCL" localSheetId="16">'[1]E1-H. Portfolio Cash Flows'!$C$132:$KP$132</definedName>
    <definedName name="DCL" localSheetId="21">'[1]E1-H. Portfolio Cash Flows'!$C$132:$KP$132</definedName>
    <definedName name="DCL" localSheetId="26">'[1]E1-H. Portfolio Cash Flows'!$C$132:$KP$132</definedName>
    <definedName name="DCL" localSheetId="31">'[1]E1-H. Portfolio Cash Flows'!$C$132:$KP$132</definedName>
    <definedName name="DCL" localSheetId="15">'Historical Cash Flows'!$D$86:$BU$86</definedName>
    <definedName name="DCL" localSheetId="20">'Historical Cash Flows (2)'!$D$86:$BU$86</definedName>
    <definedName name="DCL" localSheetId="25">'Historical Cash Flows (3)'!$D$86:$BU$86</definedName>
    <definedName name="DCL" localSheetId="30">'Historical Cash Flows (4)'!$D$86:$BU$86</definedName>
    <definedName name="DEO" localSheetId="16">'[1]E1-C. Financing Descriptions'!$B$6:$B$307</definedName>
    <definedName name="DEO" localSheetId="21">'[1]E1-C. Financing Descriptions'!$B$6:$B$307</definedName>
    <definedName name="DEO" localSheetId="26">'[1]E1-C. Financing Descriptions'!$B$6:$B$307</definedName>
    <definedName name="DEO" localSheetId="31">'[1]E1-C. Financing Descriptions'!$B$6:$B$307</definedName>
    <definedName name="DEO" localSheetId="15">#REF!</definedName>
    <definedName name="DEO" localSheetId="20">#REF!</definedName>
    <definedName name="DEO" localSheetId="25">#REF!</definedName>
    <definedName name="DEO" localSheetId="30">#REF!</definedName>
    <definedName name="DEOF2F" localSheetId="16">'[1]E1-H. Portfolio Cash Flows'!$C$117:$KP$117</definedName>
    <definedName name="DEOF2F" localSheetId="21">'[1]E1-H. Portfolio Cash Flows'!$C$117:$KP$117</definedName>
    <definedName name="DEOF2F" localSheetId="26">'[1]E1-H. Portfolio Cash Flows'!$C$117:$KP$117</definedName>
    <definedName name="DEOF2F" localSheetId="31">'[1]E1-H. Portfolio Cash Flows'!$C$117:$KP$117</definedName>
    <definedName name="DEOF2F" localSheetId="15">'Historical Cash Flows'!$D$71:$BU$71</definedName>
    <definedName name="DEOF2F" localSheetId="20">'Historical Cash Flows (2)'!$D$71:$BU$71</definedName>
    <definedName name="DEOF2F" localSheetId="25">'Historical Cash Flows (3)'!$D$71:$BU$71</definedName>
    <definedName name="DEOF2F" localSheetId="30">'Historical Cash Flows (4)'!$D$71:$BU$71</definedName>
    <definedName name="DL" localSheetId="16">'[1]E1-H. Portfolio Cash Flows'!$C$131:$KP$131</definedName>
    <definedName name="DL" localSheetId="21">'[1]E1-H. Portfolio Cash Flows'!$C$131:$KP$131</definedName>
    <definedName name="DL" localSheetId="26">'[1]E1-H. Portfolio Cash Flows'!$C$131:$KP$131</definedName>
    <definedName name="DL" localSheetId="31">'[1]E1-H. Portfolio Cash Flows'!$C$131:$KP$131</definedName>
    <definedName name="DL" localSheetId="15">'Historical Cash Flows'!$D$85:$BU$85</definedName>
    <definedName name="DL" localSheetId="20">'Historical Cash Flows (2)'!$D$85:$BU$85</definedName>
    <definedName name="DL" localSheetId="25">'Historical Cash Flows (3)'!$D$85:$BU$85</definedName>
    <definedName name="DL" localSheetId="30">'Historical Cash Flows (4)'!$D$85:$BU$85</definedName>
    <definedName name="DPILP" localSheetId="16">'Fund Cash Flows'!$AH$69</definedName>
    <definedName name="DPILP" localSheetId="21">'Fund Cash Flows (2)'!$AH$69</definedName>
    <definedName name="DPILP" localSheetId="26">'Fund Cash Flows (3)'!$AH$69</definedName>
    <definedName name="DPILP" localSheetId="31">'Fund Cash Flows (4)'!$AH$69</definedName>
    <definedName name="EBITDA" localSheetId="16">'[1]E1-H. Portfolio Cash Flows'!$C$145:$KP$145</definedName>
    <definedName name="EBITDA" localSheetId="21">'[1]E1-H. Portfolio Cash Flows'!$C$145:$KP$145</definedName>
    <definedName name="EBITDA" localSheetId="26">'[1]E1-H. Portfolio Cash Flows'!$C$145:$KP$145</definedName>
    <definedName name="EBITDA" localSheetId="31">'[1]E1-H. Portfolio Cash Flows'!$C$145:$KP$145</definedName>
    <definedName name="EBITDA" localSheetId="20">'Historical Cash Flows (2)'!$D$96:$BU$96</definedName>
    <definedName name="EBITDA" localSheetId="25">'Historical Cash Flows (3)'!$D$96:$BU$96</definedName>
    <definedName name="EBITDA" localSheetId="30">'Historical Cash Flows (4)'!$D$96:$BU$96</definedName>
    <definedName name="EBITDA">'Historical Cash Flows'!$D$96:$BU$96</definedName>
    <definedName name="Exit" localSheetId="3">#REF!</definedName>
    <definedName name="ExitDate" localSheetId="16">'[1]E1-C. Financing Descriptions'!$K$6:$K$307</definedName>
    <definedName name="ExitDate" localSheetId="21">'[1]E1-C. Financing Descriptions'!$K$6:$K$307</definedName>
    <definedName name="ExitDate" localSheetId="26">'[1]E1-C. Financing Descriptions'!$K$6:$K$307</definedName>
    <definedName name="ExitDate" localSheetId="31">'[1]E1-C. Financing Descriptions'!$K$6:$K$307</definedName>
    <definedName name="ExitDate" localSheetId="15">#REF!</definedName>
    <definedName name="ExitDate" localSheetId="20">#REF!</definedName>
    <definedName name="ExitDate" localSheetId="25">#REF!</definedName>
    <definedName name="ExitDate" localSheetId="30">#REF!</definedName>
    <definedName name="F2DIndustry" localSheetId="16">'[1]E1-H. Portfolio Cash Flows'!$C$141:$KP$141</definedName>
    <definedName name="F2DIndustry" localSheetId="21">'[1]E1-H. Portfolio Cash Flows'!$C$141:$KP$141</definedName>
    <definedName name="F2DIndustry" localSheetId="26">'[1]E1-H. Portfolio Cash Flows'!$C$141:$KP$141</definedName>
    <definedName name="F2DIndustry" localSheetId="31">'[1]E1-H. Portfolio Cash Flows'!$C$141:$KP$141</definedName>
    <definedName name="F2DInvestedCap" localSheetId="15">'Historical Cash Flows'!$BZ$80</definedName>
    <definedName name="F2DInvestedCap" localSheetId="20">'Historical Cash Flows (2)'!$BZ$80</definedName>
    <definedName name="F2DInvestedCap" localSheetId="25">'Historical Cash Flows (3)'!$BZ$80</definedName>
    <definedName name="F2DInvestedCap" localSheetId="30">'Historical Cash Flows (4)'!$BZ$80</definedName>
    <definedName name="F2DStage" localSheetId="16">'[1]E1-H. Portfolio Cash Flows'!$C$140:$KP$140</definedName>
    <definedName name="F2DStage" localSheetId="21">'[1]E1-H. Portfolio Cash Flows'!$C$140:$KP$140</definedName>
    <definedName name="F2DStage" localSheetId="26">'[1]E1-H. Portfolio Cash Flows'!$C$140:$KP$140</definedName>
    <definedName name="F2DStage" localSheetId="31">'[1]E1-H. Portfolio Cash Flows'!$C$140:$KP$140</definedName>
    <definedName name="F2DStage" localSheetId="15">'Historical Cash Flows'!#REF!</definedName>
    <definedName name="F2DStage" localSheetId="20">'Historical Cash Flows (2)'!#REF!</definedName>
    <definedName name="F2DStage" localSheetId="25">'Historical Cash Flows (3)'!#REF!</definedName>
    <definedName name="F2DStage" localSheetId="30">'Historical Cash Flows (4)'!#REF!</definedName>
    <definedName name="Factor" localSheetId="16">'Fund Cash Flows'!$AU$70</definedName>
    <definedName name="Factor" localSheetId="21">'Fund Cash Flows (2)'!$AU$70</definedName>
    <definedName name="Factor" localSheetId="26">'Fund Cash Flows (3)'!$AU$70</definedName>
    <definedName name="Factor" localSheetId="31">'Fund Cash Flows (4)'!$AU$70</definedName>
    <definedName name="Factor" localSheetId="15">#REF!</definedName>
    <definedName name="Factor" localSheetId="20">#REF!</definedName>
    <definedName name="Factor" localSheetId="25">#REF!</definedName>
    <definedName name="Factor" localSheetId="30">#REF!</definedName>
    <definedName name="Foreign" localSheetId="3">#REF!</definedName>
    <definedName name="Fund_Style" localSheetId="4">#REF!</definedName>
    <definedName name="FundName" localSheetId="16">'[1]E1-A. Fund Overview'!$A$1</definedName>
    <definedName name="FundName" localSheetId="21">'[1]E1-A. Fund Overview'!$A$1</definedName>
    <definedName name="FundName" localSheetId="26">'[1]E1-A. Fund Overview'!$A$1</definedName>
    <definedName name="FundName" localSheetId="31">'[1]E1-A. Fund Overview'!$A$1</definedName>
    <definedName name="FundName" localSheetId="15">#REF!</definedName>
    <definedName name="FundName" localSheetId="20">#REF!</definedName>
    <definedName name="FundName" localSheetId="25">#REF!</definedName>
    <definedName name="FundName" localSheetId="30">#REF!</definedName>
    <definedName name="FundName" localSheetId="3">#REF!</definedName>
    <definedName name="FundType" localSheetId="16">'[1]E1-A. Fund Overview'!$F$12</definedName>
    <definedName name="FundType" localSheetId="21">'[1]E1-A. Fund Overview'!$F$12</definedName>
    <definedName name="FundType" localSheetId="26">'[1]E1-A. Fund Overview'!$F$12</definedName>
    <definedName name="FundType" localSheetId="31">'[1]E1-A. Fund Overview'!$F$12</definedName>
    <definedName name="GainLoss" localSheetId="16">'[1]E1-H. Portfolio Cash Flows'!$C$129:$KP$129</definedName>
    <definedName name="GainLoss" localSheetId="21">'[1]E1-H. Portfolio Cash Flows'!$C$129:$KP$129</definedName>
    <definedName name="GainLoss" localSheetId="26">'[1]E1-H. Portfolio Cash Flows'!$C$129:$KP$129</definedName>
    <definedName name="GainLoss" localSheetId="31">'[1]E1-H. Portfolio Cash Flows'!$C$129:$KP$129</definedName>
    <definedName name="GainLoss" localSheetId="15">'Historical Cash Flows'!$D$83:$BU$83</definedName>
    <definedName name="GainLoss" localSheetId="20">'Historical Cash Flows (2)'!$D$83:$BU$83</definedName>
    <definedName name="GainLoss" localSheetId="25">'Historical Cash Flows (3)'!$D$83:$BU$83</definedName>
    <definedName name="GainLoss" localSheetId="30">'Historical Cash Flows (4)'!$D$83:$BU$83</definedName>
    <definedName name="Geo" localSheetId="3">#REF!</definedName>
    <definedName name="GrossIRR" localSheetId="16">'[1]E1-H. Portfolio Cash Flows'!$KU$119</definedName>
    <definedName name="GrossIRR" localSheetId="21">'[1]E1-H. Portfolio Cash Flows'!$KU$119</definedName>
    <definedName name="GrossIRR" localSheetId="26">'[1]E1-H. Portfolio Cash Flows'!$KU$119</definedName>
    <definedName name="GrossIRR" localSheetId="31">'[1]E1-H. Portfolio Cash Flows'!$KU$119</definedName>
    <definedName name="GrossIRR" localSheetId="15">'Historical Cash Flows'!$BZ$73</definedName>
    <definedName name="GrossIRR" localSheetId="20">'Historical Cash Flows (2)'!$BZ$73</definedName>
    <definedName name="GrossIRR" localSheetId="25">'Historical Cash Flows (3)'!$BZ$73</definedName>
    <definedName name="GrossIRR" localSheetId="30">'Historical Cash Flows (4)'!$BZ$73</definedName>
    <definedName name="HoldPer" localSheetId="16">'[1]E1-H. Portfolio Cash Flows'!$C$135:$KP$135</definedName>
    <definedName name="HoldPer" localSheetId="21">'[1]E1-H. Portfolio Cash Flows'!$C$135:$KP$135</definedName>
    <definedName name="HoldPer" localSheetId="26">'[1]E1-H. Portfolio Cash Flows'!$C$135:$KP$135</definedName>
    <definedName name="HoldPer" localSheetId="31">'[1]E1-H. Portfolio Cash Flows'!$C$135:$KP$135</definedName>
    <definedName name="HoldPer" localSheetId="15">'Historical Cash Flows'!$D$89:$BU$89</definedName>
    <definedName name="HoldPer" localSheetId="20">'Historical Cash Flows (2)'!$D$89:$BU$89</definedName>
    <definedName name="HoldPer" localSheetId="25">'Historical Cash Flows (3)'!$D$89:$BU$89</definedName>
    <definedName name="HoldPer" localSheetId="30">'Historical Cash Flows (4)'!$D$89:$BU$89</definedName>
    <definedName name="Industry" localSheetId="3">#REF!</definedName>
    <definedName name="InitialDate" localSheetId="16">'[1]E1-H. Portfolio Cash Flows'!$C$6:$KP$6</definedName>
    <definedName name="InitialDate" localSheetId="21">'[1]E1-H. Portfolio Cash Flows'!$C$6:$KP$6</definedName>
    <definedName name="InitialDate" localSheetId="26">'[1]E1-H. Portfolio Cash Flows'!$C$6:$KP$6</definedName>
    <definedName name="InitialDate" localSheetId="31">'[1]E1-H. Portfolio Cash Flows'!$C$6:$KP$6</definedName>
    <definedName name="InitialDate" localSheetId="20">'Historical Cash Flows (2)'!$D$9:$BU$9</definedName>
    <definedName name="InitialDate" localSheetId="25">'Historical Cash Flows (3)'!$D$9:$BU$9</definedName>
    <definedName name="InitialDate" localSheetId="30">'Historical Cash Flows (4)'!$D$9:$BU$9</definedName>
    <definedName name="InitialDate">'Historical Cash Flows'!$D$9:$BU$9</definedName>
    <definedName name="Instrument" localSheetId="16">'[1]E1-H. Portfolio Cash Flows'!$C$118:$KP$118</definedName>
    <definedName name="Instrument" localSheetId="21">'[1]E1-H. Portfolio Cash Flows'!$C$118:$KP$118</definedName>
    <definedName name="Instrument" localSheetId="26">'[1]E1-H. Portfolio Cash Flows'!$C$118:$KP$118</definedName>
    <definedName name="Instrument" localSheetId="31">'[1]E1-H. Portfolio Cash Flows'!$C$118:$KP$118</definedName>
    <definedName name="Instrument" localSheetId="15">'Historical Cash Flows'!$D$72:$BU$72</definedName>
    <definedName name="Instrument" localSheetId="20">'Historical Cash Flows (2)'!$D$72:$BU$72</definedName>
    <definedName name="Instrument" localSheetId="25">'Historical Cash Flows (3)'!$D$72:$BU$72</definedName>
    <definedName name="Instrument" localSheetId="30">'Historical Cash Flows (4)'!$D$72:$BU$72</definedName>
    <definedName name="InvCat" localSheetId="3">#REF!</definedName>
    <definedName name="InvDate" localSheetId="16">'[1]E1-C. Financing Descriptions'!$J$6:$J$307</definedName>
    <definedName name="InvDate" localSheetId="21">'[1]E1-C. Financing Descriptions'!$J$6:$J$307</definedName>
    <definedName name="InvDate" localSheetId="26">'[1]E1-C. Financing Descriptions'!$J$6:$J$307</definedName>
    <definedName name="InvDate" localSheetId="31">'[1]E1-C. Financing Descriptions'!$J$6:$J$307</definedName>
    <definedName name="InvDate" localSheetId="15">#REF!</definedName>
    <definedName name="InvDate" localSheetId="20">#REF!</definedName>
    <definedName name="InvDate" localSheetId="25">#REF!</definedName>
    <definedName name="InvDate" localSheetId="30">#REF!</definedName>
    <definedName name="InvestedCap" localSheetId="16">'[1]E1-C. Financing Descriptions'!$M$6:$M$307</definedName>
    <definedName name="InvestedCap" localSheetId="21">'[1]E1-C. Financing Descriptions'!$M$6:$M$307</definedName>
    <definedName name="InvestedCap" localSheetId="26">'[1]E1-C. Financing Descriptions'!$M$6:$M$307</definedName>
    <definedName name="InvestedCap" localSheetId="31">'[1]E1-C. Financing Descriptions'!$M$6:$M$307</definedName>
    <definedName name="InvNames" localSheetId="16">'[1]E1-C. Financing Descriptions'!$A$6:$A$307</definedName>
    <definedName name="InvNames" localSheetId="21">'[1]E1-C. Financing Descriptions'!$A$6:$A$307</definedName>
    <definedName name="InvNames" localSheetId="26">'[1]E1-C. Financing Descriptions'!$A$6:$A$307</definedName>
    <definedName name="InvNames" localSheetId="31">'[1]E1-C. Financing Descriptions'!$A$6:$A$307</definedName>
    <definedName name="InvNames" localSheetId="15">#REF!</definedName>
    <definedName name="InvNames" localSheetId="20">#REF!</definedName>
    <definedName name="InvNames" localSheetId="25">#REF!</definedName>
    <definedName name="InvNames" localSheetId="30">#REF!</definedName>
    <definedName name="InvSecurity" localSheetId="16">'[1]E1-C. Financing Descriptions'!$C$6:$C$307</definedName>
    <definedName name="InvSecurity" localSheetId="21">'[1]E1-C. Financing Descriptions'!$C$6:$C$307</definedName>
    <definedName name="InvSecurity" localSheetId="26">'[1]E1-C. Financing Descriptions'!$C$6:$C$307</definedName>
    <definedName name="InvSecurity" localSheetId="31">'[1]E1-C. Financing Descriptions'!$C$6:$C$307</definedName>
    <definedName name="InvSecurity" localSheetId="20">#REF!</definedName>
    <definedName name="InvSecurity" localSheetId="25">#REF!</definedName>
    <definedName name="InvSecurity" localSheetId="30">#REF!</definedName>
    <definedName name="LevMultiple" localSheetId="16">'[1]E1-C. Financing Descriptions'!$F$6:$F$307</definedName>
    <definedName name="LevMultiple" localSheetId="21">'[1]E1-C. Financing Descriptions'!$F$6:$F$307</definedName>
    <definedName name="LevMultiple" localSheetId="26">'[1]E1-C. Financing Descriptions'!$F$6:$F$307</definedName>
    <definedName name="LevMultiple" localSheetId="31">'[1]E1-C. Financing Descriptions'!$F$6:$F$307</definedName>
    <definedName name="LevMultiple" localSheetId="15">#REF!</definedName>
    <definedName name="LevMultiple" localSheetId="20">#REF!</definedName>
    <definedName name="LevMultiple" localSheetId="25">#REF!</definedName>
    <definedName name="LevMultiple" localSheetId="30">#REF!</definedName>
    <definedName name="Location" localSheetId="16">'[1]E1-H. Portfolio Cash Flows'!$C$142:$KP$142</definedName>
    <definedName name="Location" localSheetId="21">'[1]E1-H. Portfolio Cash Flows'!$C$142:$KP$142</definedName>
    <definedName name="Location" localSheetId="26">'[1]E1-H. Portfolio Cash Flows'!$C$142:$KP$142</definedName>
    <definedName name="Location" localSheetId="31">'[1]E1-H. Portfolio Cash Flows'!$C$142:$KP$142</definedName>
    <definedName name="Location" localSheetId="15">'Historical Cash Flows'!#REF!</definedName>
    <definedName name="Location" localSheetId="20">'Historical Cash Flows (2)'!#REF!</definedName>
    <definedName name="Location" localSheetId="25">'Historical Cash Flows (3)'!#REF!</definedName>
    <definedName name="Location" localSheetId="30">'Historical Cash Flows (4)'!#REF!</definedName>
    <definedName name="MFeeEst" localSheetId="16">'Fund Cash Flows'!$AU$68</definedName>
    <definedName name="MFeeEst" localSheetId="21">'Fund Cash Flows (2)'!$AU$68</definedName>
    <definedName name="MFeeEst" localSheetId="26">'Fund Cash Flows (3)'!$AU$68</definedName>
    <definedName name="MFeeEst" localSheetId="31">'Fund Cash Flows (4)'!$AU$68</definedName>
    <definedName name="MFeeEst" localSheetId="15">#REF!</definedName>
    <definedName name="MFeeEst" localSheetId="20">#REF!</definedName>
    <definedName name="MFeeEst" localSheetId="25">#REF!</definedName>
    <definedName name="MFeeEst" localSheetId="30">#REF!</definedName>
    <definedName name="MFeeMenuNum" localSheetId="16">'Fund Cash Flows'!$AV$69</definedName>
    <definedName name="MFeeMenuNum" localSheetId="21">'Fund Cash Flows (2)'!$AV$69</definedName>
    <definedName name="MFeeMenuNum" localSheetId="26">'Fund Cash Flows (3)'!$AV$69</definedName>
    <definedName name="MFeeMenuNum" localSheetId="31">'Fund Cash Flows (4)'!$AV$69</definedName>
    <definedName name="MOIC" localSheetId="16">'[1]E1-H. Portfolio Cash Flows'!$KU$120</definedName>
    <definedName name="MOIC" localSheetId="21">'[1]E1-H. Portfolio Cash Flows'!$KU$120</definedName>
    <definedName name="MOIC" localSheetId="26">'[1]E1-H. Portfolio Cash Flows'!$KU$120</definedName>
    <definedName name="MOIC" localSheetId="31">'[1]E1-H. Portfolio Cash Flows'!$KU$120</definedName>
    <definedName name="MOIC" localSheetId="15">'Historical Cash Flows'!$BZ$75</definedName>
    <definedName name="MOIC" localSheetId="20">'Historical Cash Flows (2)'!$BZ$75</definedName>
    <definedName name="MOIC" localSheetId="25">'Historical Cash Flows (3)'!$BZ$75</definedName>
    <definedName name="MOIC" localSheetId="30">'Historical Cash Flows (4)'!$BZ$75</definedName>
    <definedName name="NAICSSearch">'NAICS Search'!$B$3:$C$4</definedName>
    <definedName name="NetLP" localSheetId="16">'Fund Cash Flows'!$AH$67</definedName>
    <definedName name="NetLP" localSheetId="21">'Fund Cash Flows (2)'!$AH$67</definedName>
    <definedName name="NetLP" localSheetId="26">'Fund Cash Flows (3)'!$AH$67</definedName>
    <definedName name="NetLP" localSheetId="31">'Fund Cash Flows (4)'!$AH$67</definedName>
    <definedName name="NetLP">#REF!</definedName>
    <definedName name="OtherDrawn" localSheetId="16">'Fund Cash Flows'!$S$67</definedName>
    <definedName name="OtherDrawn" localSheetId="21">'Fund Cash Flows (2)'!$S$67</definedName>
    <definedName name="OtherDrawn" localSheetId="26">'Fund Cash Flows (3)'!$S$67</definedName>
    <definedName name="OtherDrawn" localSheetId="31">'Fund Cash Flows (4)'!$S$67</definedName>
    <definedName name="Ownership" localSheetId="16">'[1]E1-C. Financing Descriptions'!$D$6:$D$307</definedName>
    <definedName name="Ownership" localSheetId="21">'[1]E1-C. Financing Descriptions'!$D$6:$D$307</definedName>
    <definedName name="Ownership" localSheetId="26">'[1]E1-C. Financing Descriptions'!$D$6:$D$307</definedName>
    <definedName name="Ownership" localSheetId="31">'[1]E1-C. Financing Descriptions'!$D$6:$D$307</definedName>
    <definedName name="PaidIn" localSheetId="16">'Fund Cash Flows'!$Q$67</definedName>
    <definedName name="PaidIn" localSheetId="21">'Fund Cash Flows (2)'!$Q$67</definedName>
    <definedName name="PaidIn" localSheetId="26">'Fund Cash Flows (3)'!$Q$67</definedName>
    <definedName name="PaidIn" localSheetId="31">'Fund Cash Flows (4)'!$Q$67</definedName>
    <definedName name="_xlnm.Print_Area" localSheetId="10">'Applicant Economics and Time'!$B$6:$J$28</definedName>
    <definedName name="_xlnm.Print_Area" localSheetId="11">'Firm and Service Providers'!$B$1:$K$35</definedName>
    <definedName name="_xlnm.Print_Area" localSheetId="16">'Fund Cash Flows'!$B$5:$AY$78</definedName>
    <definedName name="_xlnm.Print_Area" localSheetId="21">'Fund Cash Flows (2)'!$B$5:$AY$78</definedName>
    <definedName name="_xlnm.Print_Area" localSheetId="26">'Fund Cash Flows (3)'!$B$5:$AY$78</definedName>
    <definedName name="_xlnm.Print_Area" localSheetId="31">'Fund Cash Flows (4)'!$B$5:$AY$78</definedName>
    <definedName name="_xlnm.Print_Area" localSheetId="15">'Historical Cash Flows'!$A$6:$CB$117</definedName>
    <definedName name="_xlnm.Print_Area" localSheetId="20">'Historical Cash Flows (2)'!$A$6:$CB$117</definedName>
    <definedName name="_xlnm.Print_Area" localSheetId="25">'Historical Cash Flows (3)'!$A$6:$CB$117</definedName>
    <definedName name="_xlnm.Print_Area" localSheetId="30">'Historical Cash Flows (4)'!$A$6:$CB$117</definedName>
    <definedName name="_xlnm.Print_Area" localSheetId="3">'Info Release'!$A$1:$G$18</definedName>
    <definedName name="_xlnm.Print_Area" localSheetId="36">'NAICS Search'!$A$1:$C$21</definedName>
    <definedName name="_xlnm.Print_Titles" localSheetId="15">'Historical Cash Flows'!$A:$B</definedName>
    <definedName name="_xlnm.Print_Titles" localSheetId="20">'Historical Cash Flows (2)'!$A:$B</definedName>
    <definedName name="_xlnm.Print_Titles" localSheetId="25">'Historical Cash Flows (3)'!$A:$B</definedName>
    <definedName name="_xlnm.Print_Titles" localSheetId="30">'Historical Cash Flows (4)'!$A:$B</definedName>
    <definedName name="ProceedsIC" localSheetId="16">'[1]E1-H. Portfolio Cash Flows'!$KU$121</definedName>
    <definedName name="ProceedsIC" localSheetId="21">'[1]E1-H. Portfolio Cash Flows'!$KU$121</definedName>
    <definedName name="ProceedsIC" localSheetId="26">'[1]E1-H. Portfolio Cash Flows'!$KU$121</definedName>
    <definedName name="ProceedsIC" localSheetId="31">'[1]E1-H. Portfolio Cash Flows'!$KU$121</definedName>
    <definedName name="ProceedsIC" localSheetId="15">'Historical Cash Flows'!$BZ$76</definedName>
    <definedName name="ProceedsIC" localSheetId="20">'Historical Cash Flows (2)'!$BZ$76</definedName>
    <definedName name="ProceedsIC" localSheetId="25">'Historical Cash Flows (3)'!$BZ$76</definedName>
    <definedName name="ProceedsIC" localSheetId="30">'Historical Cash Flows (4)'!$BZ$76</definedName>
    <definedName name="RealUnreal" localSheetId="16">'[1]E1-C. Financing Descriptions'!$L$6:$L$307</definedName>
    <definedName name="RealUnreal" localSheetId="21">'[1]E1-C. Financing Descriptions'!$L$6:$L$307</definedName>
    <definedName name="RealUnreal" localSheetId="26">'[1]E1-C. Financing Descriptions'!$L$6:$L$307</definedName>
    <definedName name="RealUnreal" localSheetId="31">'[1]E1-C. Financing Descriptions'!$L$6:$L$307</definedName>
    <definedName name="RealUnreal" localSheetId="15">#REF!</definedName>
    <definedName name="RealUnreal" localSheetId="20">#REF!</definedName>
    <definedName name="RealUnreal" localSheetId="25">#REF!</definedName>
    <definedName name="RealUnreal" localSheetId="30">#REF!</definedName>
    <definedName name="ResidualIC" localSheetId="16">'[1]E1-H. Portfolio Cash Flows'!$KU$122</definedName>
    <definedName name="ResidualIC" localSheetId="21">'[1]E1-H. Portfolio Cash Flows'!$KU$122</definedName>
    <definedName name="ResidualIC" localSheetId="26">'[1]E1-H. Portfolio Cash Flows'!$KU$122</definedName>
    <definedName name="ResidualIC" localSheetId="31">'[1]E1-H. Portfolio Cash Flows'!$KU$122</definedName>
    <definedName name="ResidualIC" localSheetId="15">'Historical Cash Flows'!$BZ$77</definedName>
    <definedName name="ResidualIC" localSheetId="20">'Historical Cash Flows (2)'!$BZ$77</definedName>
    <definedName name="ResidualIC" localSheetId="25">'Historical Cash Flows (3)'!$BZ$77</definedName>
    <definedName name="ResidualIC" localSheetId="30">'Historical Cash Flows (4)'!$BZ$77</definedName>
    <definedName name="ResidualValue" localSheetId="15">'Historical Cash Flows'!$BZ$66</definedName>
    <definedName name="ResidualValue" localSheetId="20">'Historical Cash Flows (2)'!$BZ$66</definedName>
    <definedName name="ResidualValue" localSheetId="25">'Historical Cash Flows (3)'!$BZ$66</definedName>
    <definedName name="ResidualValue" localSheetId="30">'Historical Cash Flows (4)'!$BZ$66</definedName>
    <definedName name="ResidualValue">#REF!</definedName>
    <definedName name="ResValue" localSheetId="15">'Historical Cash Flows'!$D$81:$BU$81</definedName>
    <definedName name="ResValue" localSheetId="20">'Historical Cash Flows (2)'!$D$81:$BU$81</definedName>
    <definedName name="ResValue" localSheetId="25">'Historical Cash Flows (3)'!$D$81:$BU$81</definedName>
    <definedName name="ResValue" localSheetId="30">'Historical Cash Flows (4)'!$D$81:$BU$81</definedName>
    <definedName name="Rev" localSheetId="20">'Historical Cash Flows (2)'!$D$95:$BU$95</definedName>
    <definedName name="Rev" localSheetId="25">'Historical Cash Flows (3)'!$D$95:$BU$95</definedName>
    <definedName name="Rev" localSheetId="30">'Historical Cash Flows (4)'!$D$95:$BU$95</definedName>
    <definedName name="Rev">'Historical Cash Flows'!$D$95:$BU$95</definedName>
    <definedName name="RPILP" localSheetId="16">'Fund Cash Flows'!$AH$70</definedName>
    <definedName name="RPILP" localSheetId="21">'Fund Cash Flows (2)'!$AH$70</definedName>
    <definedName name="RPILP" localSheetId="26">'Fund Cash Flows (3)'!$AH$70</definedName>
    <definedName name="RPILP" localSheetId="31">'Fund Cash Flows (4)'!$AH$70</definedName>
    <definedName name="RU" localSheetId="16">'[1]E1-H. Portfolio Cash Flows'!$C$115:$KP$115</definedName>
    <definedName name="RU" localSheetId="21">'[1]E1-H. Portfolio Cash Flows'!$C$115:$KP$115</definedName>
    <definedName name="RU" localSheetId="26">'[1]E1-H. Portfolio Cash Flows'!$C$115:$KP$115</definedName>
    <definedName name="RU" localSheetId="31">'[1]E1-H. Portfolio Cash Flows'!$C$115:$KP$115</definedName>
    <definedName name="RU" localSheetId="15">'Historical Cash Flows'!$D$69:$BU$69</definedName>
    <definedName name="RU" localSheetId="20">'Historical Cash Flows (2)'!$D$69:$BU$69</definedName>
    <definedName name="RU" localSheetId="25">'Historical Cash Flows (3)'!$D$69:$BU$69</definedName>
    <definedName name="RU" localSheetId="30">'Historical Cash Flows (4)'!$D$69:$BU$69</definedName>
    <definedName name="SB" localSheetId="2">'[4]Historical Cash Flows'!#REF!</definedName>
    <definedName name="SB" localSheetId="8">'[4]Historical Cash Flows'!#REF!</definedName>
    <definedName name="SB" localSheetId="16">'[1]E1-H. Portfolio Cash Flows'!$C$146:$KP$146</definedName>
    <definedName name="SB" localSheetId="21">'[1]E1-H. Portfolio Cash Flows'!$C$146:$KP$146</definedName>
    <definedName name="SB" localSheetId="26">'[1]E1-H. Portfolio Cash Flows'!$C$146:$KP$146</definedName>
    <definedName name="SB" localSheetId="31">'[1]E1-H. Portfolio Cash Flows'!$C$146:$KP$146</definedName>
    <definedName name="SB" localSheetId="20">'Historical Cash Flows (2)'!#REF!</definedName>
    <definedName name="SB" localSheetId="25">'Historical Cash Flows (3)'!#REF!</definedName>
    <definedName name="SB" localSheetId="30">'Historical Cash Flows (4)'!#REF!</definedName>
    <definedName name="SB" localSheetId="6">'[6]Historical Cash Flows'!#REF!</definedName>
    <definedName name="SB" localSheetId="7">'[4]Historical Cash Flows'!#REF!</definedName>
    <definedName name="SB" localSheetId="1">'[5]Historical Cash Flows'!#REF!</definedName>
    <definedName name="SB">'Historical Cash Flows'!#REF!</definedName>
    <definedName name="SBADrawn" localSheetId="16">'Fund Cash Flows'!$R$67</definedName>
    <definedName name="SBADrawn" localSheetId="21">'Fund Cash Flows (2)'!$R$67</definedName>
    <definedName name="SBADrawn" localSheetId="26">'Fund Cash Flows (3)'!$R$67</definedName>
    <definedName name="SBADrawn" localSheetId="31">'Fund Cash Flows (4)'!$R$67</definedName>
    <definedName name="Source" localSheetId="16">'[1]E1-H. Portfolio Cash Flows'!$C$133:$KP$133</definedName>
    <definedName name="Source" localSheetId="21">'[1]E1-H. Portfolio Cash Flows'!$C$133:$KP$133</definedName>
    <definedName name="Source" localSheetId="26">'[1]E1-H. Portfolio Cash Flows'!$C$133:$KP$133</definedName>
    <definedName name="Source" localSheetId="31">'[1]E1-H. Portfolio Cash Flows'!$C$133:$KP$133</definedName>
    <definedName name="Source" localSheetId="15">'Historical Cash Flows'!$D$87:$BU$87</definedName>
    <definedName name="Source" localSheetId="20">'Historical Cash Flows (2)'!$D$87:$BU$87</definedName>
    <definedName name="Source" localSheetId="25">'Historical Cash Flows (3)'!$D$87:$BU$87</definedName>
    <definedName name="Source" localSheetId="30">'Historical Cash Flows (4)'!$D$87:$BU$87</definedName>
    <definedName name="Strategy" localSheetId="36">'[3]1-Cover'!$C$36</definedName>
    <definedName name="Tog" localSheetId="16">'[1]E1-H. Portfolio Cash Flows'!$C$148:$KP$148</definedName>
    <definedName name="Tog" localSheetId="21">'[1]E1-H. Portfolio Cash Flows'!$C$148:$KP$148</definedName>
    <definedName name="Tog" localSheetId="26">'[1]E1-H. Portfolio Cash Flows'!$C$148:$KP$148</definedName>
    <definedName name="Tog" localSheetId="31">'[1]E1-H. Portfolio Cash Flows'!$C$148:$KP$148</definedName>
    <definedName name="Tog" localSheetId="15">'Historical Cash Flows'!#REF!</definedName>
    <definedName name="Tog" localSheetId="20">'Historical Cash Flows (2)'!#REF!</definedName>
    <definedName name="Tog" localSheetId="25">'Historical Cash Flows (3)'!#REF!</definedName>
    <definedName name="Tog" localSheetId="30">'Historical Cash Flows (4)'!#REF!</definedName>
    <definedName name="TotalComCap" localSheetId="16">'Fund Cash Flows'!$AY$6</definedName>
    <definedName name="TotalComCap" localSheetId="21">'Fund Cash Flows (2)'!$AY$6</definedName>
    <definedName name="TotalComCap" localSheetId="26">'Fund Cash Flows (3)'!$AY$6</definedName>
    <definedName name="TotalComCap" localSheetId="31">'Fund Cash Flows (4)'!$AY$6</definedName>
    <definedName name="TotalDrawn" localSheetId="16">'Fund Cash Flows'!$U$67</definedName>
    <definedName name="TotalDrawn" localSheetId="21">'Fund Cash Flows (2)'!$U$67</definedName>
    <definedName name="TotalDrawn" localSheetId="26">'Fund Cash Flows (3)'!$U$67</definedName>
    <definedName name="TotalDrawn" localSheetId="31">'Fund Cash Flows (4)'!$U$67</definedName>
    <definedName name="TotalFinCost" localSheetId="16">'[1]E1-H. Portfolio Cash Flows'!$C$123:$KP$123</definedName>
    <definedName name="TotalFinCost" localSheetId="21">'[1]E1-H. Portfolio Cash Flows'!$C$123:$KP$123</definedName>
    <definedName name="TotalFinCost" localSheetId="26">'[1]E1-H. Portfolio Cash Flows'!$C$123:$KP$123</definedName>
    <definedName name="TotalFinCost" localSheetId="31">'[1]E1-H. Portfolio Cash Flows'!$C$123:$KP$123</definedName>
    <definedName name="TotalFinCost" localSheetId="15">'Historical Cash Flows'!$D$77:$BU$77</definedName>
    <definedName name="TotalFinCost" localSheetId="20">'Historical Cash Flows (2)'!$D$77:$BU$77</definedName>
    <definedName name="TotalFinCost" localSheetId="25">'Historical Cash Flows (3)'!$D$77:$BU$77</definedName>
    <definedName name="TotalFinCost" localSheetId="30">'Historical Cash Flows (4)'!$D$77:$BU$77</definedName>
    <definedName name="TotalProceeds" localSheetId="16">'[1]E1-H. Portfolio Cash Flows'!$C$126:$KP$126</definedName>
    <definedName name="TotalProceeds" localSheetId="21">'[1]E1-H. Portfolio Cash Flows'!$C$126:$KP$126</definedName>
    <definedName name="TotalProceeds" localSheetId="26">'[1]E1-H. Portfolio Cash Flows'!$C$126:$KP$126</definedName>
    <definedName name="TotalProceeds" localSheetId="31">'[1]E1-H. Portfolio Cash Flows'!$C$126:$KP$126</definedName>
    <definedName name="TotalProceeds" localSheetId="15">'Historical Cash Flows'!$D$80:$BU$80</definedName>
    <definedName name="TotalProceeds" localSheetId="20">'Historical Cash Flows (2)'!$D$80:$BU$80</definedName>
    <definedName name="TotalProceeds" localSheetId="25">'Historical Cash Flows (3)'!$D$80:$BU$80</definedName>
    <definedName name="TotalProceeds" localSheetId="30">'Historical Cash Flows (4)'!$D$80:$BU$80</definedName>
    <definedName name="TVPILP" localSheetId="16">'Fund Cash Flows'!$AH$68</definedName>
    <definedName name="TVPILP" localSheetId="21">'Fund Cash Flows (2)'!$AH$68</definedName>
    <definedName name="TVPILP" localSheetId="26">'Fund Cash Flows (3)'!$AH$68</definedName>
    <definedName name="TVPILP" localSheetId="31">'Fund Cash Flows (4)'!$AH$68</definedName>
    <definedName name="ULDPI" localSheetId="16">'Fund Cash Flows'!$AK$69</definedName>
    <definedName name="ULDPI" localSheetId="21">'Fund Cash Flows (2)'!$AK$69</definedName>
    <definedName name="ULDPI" localSheetId="26">'Fund Cash Flows (3)'!$AK$69</definedName>
    <definedName name="ULDPI" localSheetId="31">'Fund Cash Flows (4)'!$AK$69</definedName>
    <definedName name="ULNetIRR" localSheetId="16">'Fund Cash Flows'!$AK$67</definedName>
    <definedName name="ULNetIRR" localSheetId="21">'Fund Cash Flows (2)'!$AK$67</definedName>
    <definedName name="ULNetIRR" localSheetId="26">'Fund Cash Flows (3)'!$AK$67</definedName>
    <definedName name="ULNetIRR" localSheetId="31">'Fund Cash Flows (4)'!$AK$67</definedName>
    <definedName name="ULNetIRR" localSheetId="15">#REF!</definedName>
    <definedName name="ULNetIRR" localSheetId="20">#REF!</definedName>
    <definedName name="ULNetIRR" localSheetId="25">#REF!</definedName>
    <definedName name="ULNetIRR" localSheetId="30">#REF!</definedName>
    <definedName name="ULRPI" localSheetId="16">'Fund Cash Flows'!$AK$70</definedName>
    <definedName name="ULRPI" localSheetId="21">'Fund Cash Flows (2)'!$AK$70</definedName>
    <definedName name="ULRPI" localSheetId="26">'Fund Cash Flows (3)'!$AK$70</definedName>
    <definedName name="ULRPI" localSheetId="31">'Fund Cash Flows (4)'!$AK$70</definedName>
    <definedName name="ULTVPI" localSheetId="16">'Fund Cash Flows'!$AK$68</definedName>
    <definedName name="ULTVPI" localSheetId="21">'Fund Cash Flows (2)'!$AK$68</definedName>
    <definedName name="ULTVPI" localSheetId="26">'Fund Cash Flows (3)'!$AK$68</definedName>
    <definedName name="ULTVPI" localSheetId="31">'Fund Cash Flows (4)'!$AK$68</definedName>
    <definedName name="Unique_Fund">OFFSET(#REF!,1,0,COUNTA(#REF!)-1,1)</definedName>
    <definedName name="Valuationdate" localSheetId="15">'Historical Cash Flows'!$C$66</definedName>
    <definedName name="ValuationDate" localSheetId="20">'Historical Cash Flows (2)'!$C$66</definedName>
    <definedName name="ValuationDate" localSheetId="25">'Historical Cash Flows (3)'!$C$66</definedName>
    <definedName name="ValuationDate" localSheetId="30">'Historical Cash Flows (4)'!$C$66</definedName>
    <definedName name="ValuationDate">#REF!</definedName>
    <definedName name="VDCoSelect" localSheetId="16">'[1]Value Driver Analysis'!$C$3</definedName>
    <definedName name="VDCoSelect" localSheetId="21">'[1]Value Driver Analysis'!$C$3</definedName>
    <definedName name="VDCoSelect" localSheetId="26">'[1]Value Driver Analysis'!$C$3</definedName>
    <definedName name="VDCoSelect" localSheetId="31">'[1]Value Driver Analysis'!$C$3</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67" l="1"/>
  <c r="G2" i="67"/>
  <c r="C2" i="67"/>
  <c r="G1" i="67"/>
  <c r="E4" i="66"/>
  <c r="P2" i="66"/>
  <c r="P1" i="66"/>
  <c r="C4" i="62" l="1"/>
  <c r="N7" i="59"/>
  <c r="N8" i="59"/>
  <c r="N9" i="59"/>
  <c r="N10" i="59"/>
  <c r="N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7" i="54"/>
  <c r="N8" i="54"/>
  <c r="N9" i="54"/>
  <c r="N10" i="54"/>
  <c r="N11" i="54"/>
  <c r="N12" i="54"/>
  <c r="N13" i="54"/>
  <c r="N14" i="54"/>
  <c r="N15" i="54"/>
  <c r="N16" i="54"/>
  <c r="N17" i="54"/>
  <c r="N18" i="54"/>
  <c r="N19" i="54"/>
  <c r="N20" i="54"/>
  <c r="N21" i="54"/>
  <c r="N22" i="54"/>
  <c r="N23" i="54"/>
  <c r="N24" i="54"/>
  <c r="N25" i="54"/>
  <c r="N26" i="54"/>
  <c r="N27" i="54"/>
  <c r="N28" i="54"/>
  <c r="N29" i="54"/>
  <c r="N30" i="54"/>
  <c r="N31" i="54"/>
  <c r="N32" i="54"/>
  <c r="N33" i="54"/>
  <c r="N34" i="54"/>
  <c r="N35" i="54"/>
  <c r="N36" i="54"/>
  <c r="N9" i="49"/>
  <c r="N10" i="49"/>
  <c r="N11" i="49"/>
  <c r="N12" i="49"/>
  <c r="N13" i="49"/>
  <c r="N14" i="49"/>
  <c r="N15" i="49"/>
  <c r="N16" i="49"/>
  <c r="N17" i="49"/>
  <c r="N18" i="49"/>
  <c r="N19" i="49"/>
  <c r="N20" i="49"/>
  <c r="N21" i="49"/>
  <c r="N22" i="49"/>
  <c r="N23" i="49"/>
  <c r="N24" i="49"/>
  <c r="N25" i="49"/>
  <c r="N26" i="49"/>
  <c r="N27" i="49"/>
  <c r="N28" i="49"/>
  <c r="N29" i="49"/>
  <c r="N30" i="49"/>
  <c r="N31" i="49"/>
  <c r="N32" i="49"/>
  <c r="N33" i="49"/>
  <c r="N34" i="49"/>
  <c r="N35" i="49"/>
  <c r="N36" i="49"/>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F2" i="65"/>
  <c r="F1" i="65"/>
  <c r="B2" i="65"/>
  <c r="I2" i="64"/>
  <c r="I1" i="64"/>
  <c r="B2" i="64"/>
  <c r="N37" i="54" l="1"/>
  <c r="N37" i="59"/>
  <c r="Q2" i="42"/>
  <c r="Q1" i="42"/>
  <c r="N2" i="60"/>
  <c r="N1" i="60"/>
  <c r="AY2" i="58"/>
  <c r="AY1" i="58"/>
  <c r="N2" i="55"/>
  <c r="N1" i="55"/>
  <c r="AY2" i="53"/>
  <c r="AY1" i="53"/>
  <c r="N2" i="50"/>
  <c r="N1" i="50"/>
  <c r="AY2" i="48"/>
  <c r="AY1" i="48"/>
  <c r="N3" i="20"/>
  <c r="N2" i="20"/>
  <c r="AY3" i="45"/>
  <c r="AY2" i="45"/>
  <c r="I2" i="62"/>
  <c r="A2" i="17"/>
  <c r="A2" i="28" s="1"/>
  <c r="C31" i="11"/>
  <c r="G5" i="29"/>
  <c r="G4" i="29"/>
  <c r="F5" i="29"/>
  <c r="F4" i="29"/>
  <c r="E4" i="29"/>
  <c r="E5" i="29"/>
  <c r="C61" i="60"/>
  <c r="C60" i="60"/>
  <c r="C59" i="60"/>
  <c r="C58" i="60"/>
  <c r="C57" i="60"/>
  <c r="C56" i="60"/>
  <c r="C55" i="60"/>
  <c r="C54" i="60"/>
  <c r="C53" i="60"/>
  <c r="C52" i="60"/>
  <c r="C51" i="60"/>
  <c r="C50" i="60"/>
  <c r="C49" i="60"/>
  <c r="C48" i="60"/>
  <c r="C47" i="60"/>
  <c r="C46" i="60"/>
  <c r="C45" i="60"/>
  <c r="C44" i="60"/>
  <c r="C43" i="60"/>
  <c r="C42" i="60"/>
  <c r="C41" i="60"/>
  <c r="C40" i="60"/>
  <c r="C39" i="60"/>
  <c r="C38" i="60"/>
  <c r="C37" i="60"/>
  <c r="C36" i="60"/>
  <c r="C35" i="60"/>
  <c r="C34" i="60"/>
  <c r="C33" i="60"/>
  <c r="C32" i="60"/>
  <c r="C31" i="60"/>
  <c r="C30" i="60"/>
  <c r="C29" i="60"/>
  <c r="C28" i="60"/>
  <c r="C27" i="60"/>
  <c r="C26" i="60"/>
  <c r="C25" i="60"/>
  <c r="C24" i="60"/>
  <c r="C23" i="60"/>
  <c r="C22" i="60"/>
  <c r="C21" i="60"/>
  <c r="C20" i="60"/>
  <c r="C19" i="60"/>
  <c r="C18" i="60"/>
  <c r="C17" i="60"/>
  <c r="C16" i="60"/>
  <c r="C15" i="60"/>
  <c r="C14" i="60"/>
  <c r="C13" i="60"/>
  <c r="C12" i="60"/>
  <c r="C11" i="60"/>
  <c r="C10" i="60"/>
  <c r="C9" i="60"/>
  <c r="C8" i="60"/>
  <c r="C67" i="58"/>
  <c r="C65" i="58" s="1"/>
  <c r="M36" i="59"/>
  <c r="L36" i="59"/>
  <c r="K36" i="59"/>
  <c r="J36" i="59"/>
  <c r="I36" i="59"/>
  <c r="H36" i="59"/>
  <c r="G36" i="59"/>
  <c r="F36" i="59"/>
  <c r="E36" i="59"/>
  <c r="D36" i="59"/>
  <c r="C36" i="59"/>
  <c r="B36" i="59"/>
  <c r="M35" i="59"/>
  <c r="L35" i="59"/>
  <c r="K35" i="59"/>
  <c r="J35" i="59"/>
  <c r="I35" i="59"/>
  <c r="H35" i="59"/>
  <c r="G35" i="59"/>
  <c r="F35" i="59"/>
  <c r="E35" i="59"/>
  <c r="D35" i="59"/>
  <c r="C35" i="59"/>
  <c r="B35" i="59"/>
  <c r="M34" i="59"/>
  <c r="L34" i="59"/>
  <c r="K34" i="59"/>
  <c r="J34" i="59"/>
  <c r="I34" i="59"/>
  <c r="H34" i="59"/>
  <c r="G34" i="59"/>
  <c r="F34" i="59"/>
  <c r="E34" i="59"/>
  <c r="D34" i="59"/>
  <c r="C34" i="59"/>
  <c r="B34" i="59"/>
  <c r="M33" i="59"/>
  <c r="L33" i="59"/>
  <c r="K33" i="59"/>
  <c r="J33" i="59"/>
  <c r="I33" i="59"/>
  <c r="H33" i="59"/>
  <c r="G33" i="59"/>
  <c r="F33" i="59"/>
  <c r="E33" i="59"/>
  <c r="D33" i="59"/>
  <c r="C33" i="59"/>
  <c r="B33" i="59"/>
  <c r="M32" i="59"/>
  <c r="L32" i="59"/>
  <c r="K32" i="59"/>
  <c r="J32" i="59"/>
  <c r="I32" i="59"/>
  <c r="H32" i="59"/>
  <c r="G32" i="59"/>
  <c r="F32" i="59"/>
  <c r="E32" i="59"/>
  <c r="D32" i="59"/>
  <c r="C32" i="59"/>
  <c r="B32" i="59"/>
  <c r="M31" i="59"/>
  <c r="L31" i="59"/>
  <c r="K31" i="59"/>
  <c r="J31" i="59"/>
  <c r="I31" i="59"/>
  <c r="H31" i="59"/>
  <c r="G31" i="59"/>
  <c r="F31" i="59"/>
  <c r="E31" i="59"/>
  <c r="D31" i="59"/>
  <c r="C31" i="59"/>
  <c r="B31" i="59"/>
  <c r="M30" i="59"/>
  <c r="L30" i="59"/>
  <c r="K30" i="59"/>
  <c r="J30" i="59"/>
  <c r="I30" i="59"/>
  <c r="H30" i="59"/>
  <c r="G30" i="59"/>
  <c r="F30" i="59"/>
  <c r="E30" i="59"/>
  <c r="D30" i="59"/>
  <c r="C30" i="59"/>
  <c r="B30" i="59"/>
  <c r="M29" i="59"/>
  <c r="L29" i="59"/>
  <c r="K29" i="59"/>
  <c r="J29" i="59"/>
  <c r="I29" i="59"/>
  <c r="H29" i="59"/>
  <c r="G29" i="59"/>
  <c r="F29" i="59"/>
  <c r="E29" i="59"/>
  <c r="D29" i="59"/>
  <c r="C29" i="59"/>
  <c r="B29" i="59"/>
  <c r="M28" i="59"/>
  <c r="L28" i="59"/>
  <c r="K28" i="59"/>
  <c r="J28" i="59"/>
  <c r="I28" i="59"/>
  <c r="H28" i="59"/>
  <c r="G28" i="59"/>
  <c r="F28" i="59"/>
  <c r="E28" i="59"/>
  <c r="D28" i="59"/>
  <c r="C28" i="59"/>
  <c r="B28" i="59"/>
  <c r="M27" i="59"/>
  <c r="L27" i="59"/>
  <c r="K27" i="59"/>
  <c r="J27" i="59"/>
  <c r="I27" i="59"/>
  <c r="H27" i="59"/>
  <c r="G27" i="59"/>
  <c r="F27" i="59"/>
  <c r="E27" i="59"/>
  <c r="D27" i="59"/>
  <c r="C27" i="59"/>
  <c r="B27" i="59"/>
  <c r="M26" i="59"/>
  <c r="L26" i="59"/>
  <c r="K26" i="59"/>
  <c r="J26" i="59"/>
  <c r="I26" i="59"/>
  <c r="H26" i="59"/>
  <c r="G26" i="59"/>
  <c r="F26" i="59"/>
  <c r="E26" i="59"/>
  <c r="D26" i="59"/>
  <c r="C26" i="59"/>
  <c r="B26" i="59"/>
  <c r="M25" i="59"/>
  <c r="L25" i="59"/>
  <c r="K25" i="59"/>
  <c r="J25" i="59"/>
  <c r="I25" i="59"/>
  <c r="H25" i="59"/>
  <c r="G25" i="59"/>
  <c r="F25" i="59"/>
  <c r="E25" i="59"/>
  <c r="D25" i="59"/>
  <c r="C25" i="59"/>
  <c r="B25" i="59"/>
  <c r="M24" i="59"/>
  <c r="L24" i="59"/>
  <c r="K24" i="59"/>
  <c r="J24" i="59"/>
  <c r="I24" i="59"/>
  <c r="H24" i="59"/>
  <c r="G24" i="59"/>
  <c r="F24" i="59"/>
  <c r="E24" i="59"/>
  <c r="D24" i="59"/>
  <c r="C24" i="59"/>
  <c r="B24" i="59"/>
  <c r="M23" i="59"/>
  <c r="L23" i="59"/>
  <c r="K23" i="59"/>
  <c r="J23" i="59"/>
  <c r="I23" i="59"/>
  <c r="H23" i="59"/>
  <c r="G23" i="59"/>
  <c r="F23" i="59"/>
  <c r="E23" i="59"/>
  <c r="D23" i="59"/>
  <c r="C23" i="59"/>
  <c r="B23" i="59"/>
  <c r="M22" i="59"/>
  <c r="L22" i="59"/>
  <c r="K22" i="59"/>
  <c r="J22" i="59"/>
  <c r="I22" i="59"/>
  <c r="H22" i="59"/>
  <c r="G22" i="59"/>
  <c r="F22" i="59"/>
  <c r="E22" i="59"/>
  <c r="D22" i="59"/>
  <c r="C22" i="59"/>
  <c r="B22" i="59"/>
  <c r="M21" i="59"/>
  <c r="L21" i="59"/>
  <c r="K21" i="59"/>
  <c r="J21" i="59"/>
  <c r="I21" i="59"/>
  <c r="H21" i="59"/>
  <c r="G21" i="59"/>
  <c r="F21" i="59"/>
  <c r="E21" i="59"/>
  <c r="D21" i="59"/>
  <c r="C21" i="59"/>
  <c r="B21" i="59"/>
  <c r="M20" i="59"/>
  <c r="L20" i="59"/>
  <c r="K20" i="59"/>
  <c r="J20" i="59"/>
  <c r="I20" i="59"/>
  <c r="H20" i="59"/>
  <c r="G20" i="59"/>
  <c r="F20" i="59"/>
  <c r="E20" i="59"/>
  <c r="D20" i="59"/>
  <c r="C20" i="59"/>
  <c r="B20" i="59"/>
  <c r="M19" i="59"/>
  <c r="L19" i="59"/>
  <c r="K19" i="59"/>
  <c r="J19" i="59"/>
  <c r="I19" i="59"/>
  <c r="H19" i="59"/>
  <c r="G19" i="59"/>
  <c r="F19" i="59"/>
  <c r="E19" i="59"/>
  <c r="D19" i="59"/>
  <c r="C19" i="59"/>
  <c r="B19" i="59"/>
  <c r="M18" i="59"/>
  <c r="L18" i="59"/>
  <c r="K18" i="59"/>
  <c r="J18" i="59"/>
  <c r="I18" i="59"/>
  <c r="H18" i="59"/>
  <c r="G18" i="59"/>
  <c r="F18" i="59"/>
  <c r="E18" i="59"/>
  <c r="D18" i="59"/>
  <c r="C18" i="59"/>
  <c r="B18" i="59"/>
  <c r="M17" i="59"/>
  <c r="L17" i="59"/>
  <c r="K17" i="59"/>
  <c r="J17" i="59"/>
  <c r="I17" i="59"/>
  <c r="H17" i="59"/>
  <c r="G17" i="59"/>
  <c r="F17" i="59"/>
  <c r="E17" i="59"/>
  <c r="D17" i="59"/>
  <c r="C17" i="59"/>
  <c r="B17" i="59"/>
  <c r="M16" i="59"/>
  <c r="L16" i="59"/>
  <c r="K16" i="59"/>
  <c r="J16" i="59"/>
  <c r="I16" i="59"/>
  <c r="H16" i="59"/>
  <c r="G16" i="59"/>
  <c r="F16" i="59"/>
  <c r="E16" i="59"/>
  <c r="D16" i="59"/>
  <c r="C16" i="59"/>
  <c r="B16" i="59"/>
  <c r="M15" i="59"/>
  <c r="L15" i="59"/>
  <c r="K15" i="59"/>
  <c r="J15" i="59"/>
  <c r="I15" i="59"/>
  <c r="H15" i="59"/>
  <c r="G15" i="59"/>
  <c r="F15" i="59"/>
  <c r="E15" i="59"/>
  <c r="D15" i="59"/>
  <c r="C15" i="59"/>
  <c r="B15" i="59"/>
  <c r="M14" i="59"/>
  <c r="L14" i="59"/>
  <c r="K14" i="59"/>
  <c r="J14" i="59"/>
  <c r="I14" i="59"/>
  <c r="H14" i="59"/>
  <c r="G14" i="59"/>
  <c r="F14" i="59"/>
  <c r="E14" i="59"/>
  <c r="D14" i="59"/>
  <c r="C14" i="59"/>
  <c r="B14" i="59"/>
  <c r="M13" i="59"/>
  <c r="L13" i="59"/>
  <c r="K13" i="59"/>
  <c r="J13" i="59"/>
  <c r="I13" i="59"/>
  <c r="H13" i="59"/>
  <c r="G13" i="59"/>
  <c r="F13" i="59"/>
  <c r="E13" i="59"/>
  <c r="D13" i="59"/>
  <c r="C13" i="59"/>
  <c r="B13" i="59"/>
  <c r="M12" i="59"/>
  <c r="L12" i="59"/>
  <c r="K12" i="59"/>
  <c r="J12" i="59"/>
  <c r="I12" i="59"/>
  <c r="H12" i="59"/>
  <c r="G12" i="59"/>
  <c r="F12" i="59"/>
  <c r="E12" i="59"/>
  <c r="D12" i="59"/>
  <c r="C12" i="59"/>
  <c r="B12" i="59"/>
  <c r="M11" i="59"/>
  <c r="L11" i="59"/>
  <c r="K11" i="59"/>
  <c r="J11" i="59"/>
  <c r="I11" i="59"/>
  <c r="H11" i="59"/>
  <c r="G11" i="59"/>
  <c r="F11" i="59"/>
  <c r="E11" i="59"/>
  <c r="D11" i="59"/>
  <c r="C11" i="59"/>
  <c r="B11" i="59"/>
  <c r="M10" i="59"/>
  <c r="L10" i="59"/>
  <c r="K10" i="59"/>
  <c r="J10" i="59"/>
  <c r="I10" i="59"/>
  <c r="H10" i="59"/>
  <c r="G10" i="59"/>
  <c r="F10" i="59"/>
  <c r="E10" i="59"/>
  <c r="D10" i="59"/>
  <c r="C10" i="59"/>
  <c r="B10" i="59"/>
  <c r="M9" i="59"/>
  <c r="L9" i="59"/>
  <c r="K9" i="59"/>
  <c r="J9" i="59"/>
  <c r="I9" i="59"/>
  <c r="H9" i="59"/>
  <c r="G9" i="59"/>
  <c r="F9" i="59"/>
  <c r="E9" i="59"/>
  <c r="D9" i="59"/>
  <c r="C9" i="59"/>
  <c r="B9" i="59"/>
  <c r="M8" i="59"/>
  <c r="L8" i="59"/>
  <c r="K8" i="59"/>
  <c r="J8" i="59"/>
  <c r="I8" i="59"/>
  <c r="H8" i="59"/>
  <c r="G8" i="59"/>
  <c r="F8" i="59"/>
  <c r="E8" i="59"/>
  <c r="D8" i="59"/>
  <c r="C8" i="59"/>
  <c r="B8" i="59"/>
  <c r="M7" i="59"/>
  <c r="L7" i="59"/>
  <c r="K7" i="59"/>
  <c r="J7" i="59"/>
  <c r="I7" i="59"/>
  <c r="H7" i="59"/>
  <c r="G7" i="59"/>
  <c r="F7" i="59"/>
  <c r="E7" i="59"/>
  <c r="D7" i="59"/>
  <c r="C7" i="59"/>
  <c r="B7" i="59"/>
  <c r="B13" i="58"/>
  <c r="C13" i="58" s="1" a="1"/>
  <c r="C13" i="58" s="1"/>
  <c r="D96" i="57" a="1"/>
  <c r="D96" i="57" s="1"/>
  <c r="D95" i="57" a="1"/>
  <c r="D95" i="57" s="1"/>
  <c r="D91" i="57" a="1"/>
  <c r="D91" i="57" s="1"/>
  <c r="D77" i="57" a="1"/>
  <c r="D77" i="57" s="1"/>
  <c r="B14" i="57"/>
  <c r="D12" i="57" a="1"/>
  <c r="BT12" i="57" s="1"/>
  <c r="BT72" i="57" s="1"/>
  <c r="D11" i="57" a="1"/>
  <c r="BK11" i="57" s="1"/>
  <c r="BK71" i="57" s="1"/>
  <c r="BK90" i="57" s="1"/>
  <c r="D10" i="57" a="1"/>
  <c r="BB10" i="57" s="1"/>
  <c r="D9" i="57" a="1"/>
  <c r="BM9" i="57" s="1"/>
  <c r="D8" i="57" a="1"/>
  <c r="BD8" i="57" s="1"/>
  <c r="BD92" i="57" s="1"/>
  <c r="C2" i="60"/>
  <c r="P2" i="59"/>
  <c r="B2" i="59"/>
  <c r="P1" i="59"/>
  <c r="AY73" i="58"/>
  <c r="AI70" i="58"/>
  <c r="AV69" i="58"/>
  <c r="AB67" i="58"/>
  <c r="T67" i="58"/>
  <c r="S67" i="58"/>
  <c r="AJ70" i="58" s="1"/>
  <c r="R67" i="58"/>
  <c r="AI68" i="58" s="1"/>
  <c r="Q67" i="58"/>
  <c r="AL69" i="58" s="1"/>
  <c r="O67" i="58"/>
  <c r="AY66" i="58"/>
  <c r="AK66" i="58"/>
  <c r="AI66" i="58"/>
  <c r="AH66" i="58"/>
  <c r="AJ65" i="58"/>
  <c r="AI65" i="58"/>
  <c r="AM65" i="58" s="1"/>
  <c r="AH65" i="58"/>
  <c r="AL65" i="58" s="1"/>
  <c r="AM64" i="58"/>
  <c r="AL64" i="58"/>
  <c r="AJ64" i="58"/>
  <c r="AI64" i="58"/>
  <c r="AH64" i="58"/>
  <c r="AB64" i="58"/>
  <c r="AA64" i="58"/>
  <c r="U64" i="58"/>
  <c r="O64" i="58"/>
  <c r="H64" i="58"/>
  <c r="AM63" i="58"/>
  <c r="AL63" i="58"/>
  <c r="AJ63" i="58"/>
  <c r="AI63" i="58"/>
  <c r="AH63" i="58"/>
  <c r="AB63" i="58"/>
  <c r="AA63" i="58"/>
  <c r="U63" i="58"/>
  <c r="O63" i="58"/>
  <c r="H63" i="58"/>
  <c r="AM62" i="58"/>
  <c r="AL62" i="58"/>
  <c r="AJ62" i="58"/>
  <c r="AI62" i="58"/>
  <c r="AH62" i="58"/>
  <c r="AB62" i="58"/>
  <c r="AA62" i="58"/>
  <c r="U62" i="58"/>
  <c r="O62" i="58"/>
  <c r="H62" i="58"/>
  <c r="AM61" i="58"/>
  <c r="AL61" i="58"/>
  <c r="AJ61" i="58"/>
  <c r="AK61" i="58" s="1"/>
  <c r="AI61" i="58"/>
  <c r="AH61" i="58"/>
  <c r="AB61" i="58"/>
  <c r="AA61" i="58"/>
  <c r="U61" i="58"/>
  <c r="O61" i="58"/>
  <c r="H61" i="58"/>
  <c r="AM60" i="58"/>
  <c r="AL60" i="58"/>
  <c r="AJ60" i="58"/>
  <c r="AI60" i="58"/>
  <c r="AH60" i="58"/>
  <c r="AB60" i="58"/>
  <c r="AA60" i="58"/>
  <c r="U60" i="58"/>
  <c r="O60" i="58"/>
  <c r="H60" i="58"/>
  <c r="AM59" i="58"/>
  <c r="AL59" i="58"/>
  <c r="AJ59" i="58"/>
  <c r="AK59" i="58" s="1"/>
  <c r="AI59" i="58"/>
  <c r="AH59" i="58"/>
  <c r="AB59" i="58"/>
  <c r="AA59" i="58"/>
  <c r="U59" i="58"/>
  <c r="O59" i="58"/>
  <c r="H59" i="58"/>
  <c r="AM58" i="58"/>
  <c r="AL58" i="58"/>
  <c r="AJ58" i="58"/>
  <c r="AI58" i="58"/>
  <c r="AH58" i="58"/>
  <c r="AB58" i="58"/>
  <c r="AA58" i="58"/>
  <c r="U58" i="58"/>
  <c r="O58" i="58"/>
  <c r="H58" i="58"/>
  <c r="AM57" i="58"/>
  <c r="AL57" i="58"/>
  <c r="AJ57" i="58"/>
  <c r="AI57" i="58"/>
  <c r="AH57" i="58"/>
  <c r="AB57" i="58"/>
  <c r="AA57" i="58"/>
  <c r="U57" i="58"/>
  <c r="O57" i="58"/>
  <c r="H57" i="58"/>
  <c r="AM56" i="58"/>
  <c r="AL56" i="58"/>
  <c r="AJ56" i="58"/>
  <c r="AI56" i="58"/>
  <c r="AH56" i="58"/>
  <c r="AB56" i="58"/>
  <c r="AA56" i="58"/>
  <c r="U56" i="58"/>
  <c r="O56" i="58"/>
  <c r="H56" i="58"/>
  <c r="B56" i="58"/>
  <c r="AM55" i="58"/>
  <c r="AL55" i="58"/>
  <c r="AJ55" i="58"/>
  <c r="AI55" i="58"/>
  <c r="AH55" i="58"/>
  <c r="AB55" i="58"/>
  <c r="AA55" i="58"/>
  <c r="U55" i="58"/>
  <c r="O55" i="58"/>
  <c r="H55" i="58"/>
  <c r="AM54" i="58"/>
  <c r="AL54" i="58"/>
  <c r="AJ54" i="58"/>
  <c r="AI54" i="58"/>
  <c r="AH54" i="58"/>
  <c r="AB54" i="58"/>
  <c r="AA54" i="58"/>
  <c r="U54" i="58"/>
  <c r="O54" i="58"/>
  <c r="H54" i="58"/>
  <c r="AM53" i="58"/>
  <c r="AL53" i="58"/>
  <c r="AJ53" i="58"/>
  <c r="AI53" i="58"/>
  <c r="AH53" i="58"/>
  <c r="AB53" i="58"/>
  <c r="AA53" i="58"/>
  <c r="U53" i="58"/>
  <c r="O53" i="58"/>
  <c r="H53" i="58"/>
  <c r="AM52" i="58"/>
  <c r="AL52" i="58"/>
  <c r="AJ52" i="58"/>
  <c r="AI52" i="58"/>
  <c r="AH52" i="58"/>
  <c r="AB52" i="58"/>
  <c r="AA52" i="58"/>
  <c r="U52" i="58"/>
  <c r="O52" i="58"/>
  <c r="H52" i="58"/>
  <c r="AM51" i="58"/>
  <c r="AL51" i="58"/>
  <c r="AJ51" i="58"/>
  <c r="AI51" i="58"/>
  <c r="AH51" i="58"/>
  <c r="AK51" i="58" s="1"/>
  <c r="AB51" i="58"/>
  <c r="AA51" i="58"/>
  <c r="U51" i="58"/>
  <c r="O51" i="58"/>
  <c r="H51" i="58"/>
  <c r="AM50" i="58"/>
  <c r="AL50" i="58"/>
  <c r="AJ50" i="58"/>
  <c r="AI50" i="58"/>
  <c r="AH50" i="58"/>
  <c r="AB50" i="58"/>
  <c r="U50" i="58"/>
  <c r="O50" i="58"/>
  <c r="H50" i="58"/>
  <c r="AM49" i="58"/>
  <c r="AL49" i="58"/>
  <c r="AJ49" i="58"/>
  <c r="AI49" i="58"/>
  <c r="AH49" i="58"/>
  <c r="AB49" i="58"/>
  <c r="U49" i="58"/>
  <c r="O49" i="58"/>
  <c r="H49" i="58"/>
  <c r="AM48" i="58"/>
  <c r="AL48" i="58"/>
  <c r="AJ48" i="58"/>
  <c r="AK48" i="58" s="1"/>
  <c r="AI48" i="58"/>
  <c r="AH48" i="58"/>
  <c r="AB48" i="58"/>
  <c r="U48" i="58"/>
  <c r="O48" i="58"/>
  <c r="H48" i="58"/>
  <c r="B48" i="58"/>
  <c r="AM47" i="58"/>
  <c r="AL47" i="58"/>
  <c r="AJ47" i="58"/>
  <c r="AI47" i="58"/>
  <c r="AK47" i="58" s="1"/>
  <c r="AH47" i="58"/>
  <c r="AB47" i="58"/>
  <c r="U47" i="58"/>
  <c r="O47" i="58"/>
  <c r="H47" i="58"/>
  <c r="AM46" i="58"/>
  <c r="AL46" i="58"/>
  <c r="AJ46" i="58"/>
  <c r="AI46" i="58"/>
  <c r="AH46" i="58"/>
  <c r="AB46" i="58"/>
  <c r="U46" i="58"/>
  <c r="O46" i="58"/>
  <c r="H46" i="58"/>
  <c r="AM45" i="58"/>
  <c r="AL45" i="58"/>
  <c r="AJ45" i="58"/>
  <c r="AI45" i="58"/>
  <c r="AH45" i="58"/>
  <c r="AB45" i="58"/>
  <c r="U45" i="58"/>
  <c r="O45" i="58"/>
  <c r="H45" i="58"/>
  <c r="AM44" i="58"/>
  <c r="AL44" i="58"/>
  <c r="AJ44" i="58"/>
  <c r="AK44" i="58" s="1"/>
  <c r="AI44" i="58"/>
  <c r="AH44" i="58"/>
  <c r="AB44" i="58"/>
  <c r="U44" i="58"/>
  <c r="O44" i="58"/>
  <c r="H44" i="58"/>
  <c r="AM43" i="58"/>
  <c r="AL43" i="58"/>
  <c r="AJ43" i="58"/>
  <c r="AI43" i="58"/>
  <c r="AH43" i="58"/>
  <c r="AB43" i="58"/>
  <c r="U43" i="58"/>
  <c r="O43" i="58"/>
  <c r="H43" i="58"/>
  <c r="AM42" i="58"/>
  <c r="AL42" i="58"/>
  <c r="AJ42" i="58"/>
  <c r="AI42" i="58"/>
  <c r="AH42" i="58"/>
  <c r="AB42" i="58"/>
  <c r="U42" i="58"/>
  <c r="O42" i="58"/>
  <c r="H42" i="58"/>
  <c r="AM41" i="58"/>
  <c r="AL41" i="58"/>
  <c r="AJ41" i="58"/>
  <c r="AI41" i="58"/>
  <c r="AH41" i="58"/>
  <c r="AB41" i="58"/>
  <c r="U41" i="58"/>
  <c r="O41" i="58"/>
  <c r="H41" i="58"/>
  <c r="AM40" i="58"/>
  <c r="AL40" i="58"/>
  <c r="AJ40" i="58"/>
  <c r="AI40" i="58"/>
  <c r="AH40" i="58"/>
  <c r="AK40" i="58" s="1"/>
  <c r="AB40" i="58"/>
  <c r="U40" i="58"/>
  <c r="O40" i="58"/>
  <c r="H40" i="58"/>
  <c r="AM39" i="58"/>
  <c r="AL39" i="58"/>
  <c r="AJ39" i="58"/>
  <c r="AI39" i="58"/>
  <c r="AH39" i="58"/>
  <c r="AB39" i="58"/>
  <c r="U39" i="58"/>
  <c r="O39" i="58"/>
  <c r="H39" i="58"/>
  <c r="AM38" i="58"/>
  <c r="AL38" i="58"/>
  <c r="AJ38" i="58"/>
  <c r="AI38" i="58"/>
  <c r="AH38" i="58"/>
  <c r="AB38" i="58"/>
  <c r="U38" i="58"/>
  <c r="O38" i="58"/>
  <c r="H38" i="58"/>
  <c r="AM37" i="58"/>
  <c r="AL37" i="58"/>
  <c r="AJ37" i="58"/>
  <c r="AI37" i="58"/>
  <c r="AH37" i="58"/>
  <c r="AB37" i="58"/>
  <c r="U37" i="58"/>
  <c r="O37" i="58"/>
  <c r="H37" i="58"/>
  <c r="AM36" i="58"/>
  <c r="AL36" i="58"/>
  <c r="AJ36" i="58"/>
  <c r="AI36" i="58"/>
  <c r="AH36" i="58"/>
  <c r="AK36" i="58" s="1"/>
  <c r="AB36" i="58"/>
  <c r="U36" i="58"/>
  <c r="O36" i="58"/>
  <c r="H36" i="58"/>
  <c r="AM35" i="58"/>
  <c r="AL35" i="58"/>
  <c r="AJ35" i="58"/>
  <c r="AI35" i="58"/>
  <c r="AH35" i="58"/>
  <c r="AB35" i="58"/>
  <c r="U35" i="58"/>
  <c r="O35" i="58"/>
  <c r="H35" i="58"/>
  <c r="AM34" i="58"/>
  <c r="AL34" i="58"/>
  <c r="AJ34" i="58"/>
  <c r="AQ34" i="58"/>
  <c r="AI34" i="58"/>
  <c r="AH34" i="58"/>
  <c r="AB34" i="58"/>
  <c r="U34" i="58"/>
  <c r="O34" i="58"/>
  <c r="H34" i="58"/>
  <c r="AM33" i="58"/>
  <c r="AL33" i="58"/>
  <c r="AJ33" i="58"/>
  <c r="AQ33" i="58" s="1"/>
  <c r="AI33" i="58"/>
  <c r="AH33" i="58"/>
  <c r="AB33" i="58"/>
  <c r="U33" i="58"/>
  <c r="O33" i="58"/>
  <c r="H33" i="58"/>
  <c r="AM32" i="58"/>
  <c r="AL32" i="58"/>
  <c r="AJ32" i="58"/>
  <c r="AQ32" i="58" s="1"/>
  <c r="AI32" i="58"/>
  <c r="AH32" i="58"/>
  <c r="AB32" i="58"/>
  <c r="U32" i="58"/>
  <c r="O32" i="58"/>
  <c r="H32" i="58"/>
  <c r="AM31" i="58"/>
  <c r="AL31" i="58"/>
  <c r="AJ31" i="58"/>
  <c r="AQ31" i="58" s="1"/>
  <c r="AI31" i="58"/>
  <c r="AP31" i="58" s="1"/>
  <c r="AH31" i="58"/>
  <c r="AK31" i="58" s="1"/>
  <c r="AB31" i="58"/>
  <c r="U31" i="58"/>
  <c r="O31" i="58"/>
  <c r="H31" i="58"/>
  <c r="AM30" i="58"/>
  <c r="AL30" i="58"/>
  <c r="AJ30" i="58"/>
  <c r="AQ30" i="58" s="1"/>
  <c r="AI30" i="58"/>
  <c r="AH30" i="58"/>
  <c r="AB30" i="58"/>
  <c r="U30" i="58"/>
  <c r="O30" i="58"/>
  <c r="H30" i="58"/>
  <c r="AM29" i="58"/>
  <c r="AL29" i="58"/>
  <c r="AJ29" i="58"/>
  <c r="AQ29" i="58" s="1"/>
  <c r="AI29" i="58"/>
  <c r="AO29" i="58" s="1"/>
  <c r="AH29" i="58"/>
  <c r="AK29" i="58" s="1"/>
  <c r="AB29" i="58"/>
  <c r="U29" i="58"/>
  <c r="O29" i="58"/>
  <c r="H29" i="58"/>
  <c r="AM28" i="58"/>
  <c r="AL28" i="58"/>
  <c r="AJ28" i="58"/>
  <c r="AQ28" i="58" s="1"/>
  <c r="AI28" i="58"/>
  <c r="AH28" i="58"/>
  <c r="AB28" i="58"/>
  <c r="U28" i="58"/>
  <c r="O28" i="58"/>
  <c r="H28" i="58"/>
  <c r="AM27" i="58"/>
  <c r="AL27" i="58"/>
  <c r="AJ27" i="58"/>
  <c r="AQ27" i="58" s="1"/>
  <c r="AI27" i="58"/>
  <c r="AH27" i="58"/>
  <c r="AB27" i="58"/>
  <c r="U27" i="58"/>
  <c r="O27" i="58"/>
  <c r="H27" i="58"/>
  <c r="AM26" i="58"/>
  <c r="AL26" i="58"/>
  <c r="AJ26" i="58"/>
  <c r="AQ26" i="58" s="1"/>
  <c r="AI26" i="58"/>
  <c r="AH26" i="58"/>
  <c r="AB26" i="58"/>
  <c r="U26" i="58"/>
  <c r="O26" i="58"/>
  <c r="H26" i="58"/>
  <c r="AM25" i="58"/>
  <c r="AL25" i="58"/>
  <c r="AJ25" i="58"/>
  <c r="AI25" i="58"/>
  <c r="AH25" i="58"/>
  <c r="AB25" i="58"/>
  <c r="U25" i="58"/>
  <c r="O25" i="58"/>
  <c r="H25" i="58"/>
  <c r="AM24" i="58"/>
  <c r="AL24" i="58"/>
  <c r="AJ24" i="58"/>
  <c r="AQ24" i="58" s="1"/>
  <c r="AI24" i="58"/>
  <c r="AH24" i="58"/>
  <c r="AO24" i="58" s="1"/>
  <c r="AB24" i="58"/>
  <c r="U24" i="58"/>
  <c r="O24" i="58"/>
  <c r="H24" i="58"/>
  <c r="AM23" i="58"/>
  <c r="AL23" i="58"/>
  <c r="AJ23" i="58"/>
  <c r="AQ23" i="58" s="1"/>
  <c r="AI23" i="58"/>
  <c r="AH23" i="58"/>
  <c r="AB23" i="58"/>
  <c r="U23" i="58"/>
  <c r="O23" i="58"/>
  <c r="H23" i="58"/>
  <c r="AM22" i="58"/>
  <c r="AL22" i="58"/>
  <c r="AJ22" i="58"/>
  <c r="AQ22" i="58" s="1"/>
  <c r="AI22" i="58"/>
  <c r="AK22" i="58" s="1"/>
  <c r="AH22" i="58"/>
  <c r="AB22" i="58"/>
  <c r="U22" i="58"/>
  <c r="O22" i="58"/>
  <c r="H22" i="58"/>
  <c r="AM21" i="58"/>
  <c r="AL21" i="58"/>
  <c r="AJ21" i="58"/>
  <c r="AQ21" i="58" s="1"/>
  <c r="AI21" i="58"/>
  <c r="AH21" i="58"/>
  <c r="AB21" i="58"/>
  <c r="U21" i="58"/>
  <c r="O21" i="58"/>
  <c r="H21" i="58"/>
  <c r="AM20" i="58"/>
  <c r="AL20" i="58"/>
  <c r="AJ20" i="58"/>
  <c r="AI20" i="58"/>
  <c r="AP20" i="58" s="1"/>
  <c r="AH20" i="58"/>
  <c r="AK20" i="58" s="1"/>
  <c r="AB20" i="58"/>
  <c r="U20" i="58"/>
  <c r="O20" i="58"/>
  <c r="H20" i="58"/>
  <c r="AM19" i="58"/>
  <c r="AL19" i="58"/>
  <c r="AJ19" i="58"/>
  <c r="AQ19" i="58" s="1"/>
  <c r="AI19" i="58"/>
  <c r="AH19" i="58"/>
  <c r="AB19" i="58"/>
  <c r="U19" i="58"/>
  <c r="O19" i="58"/>
  <c r="H19" i="58"/>
  <c r="AM18" i="58"/>
  <c r="AL18" i="58"/>
  <c r="AJ18" i="58"/>
  <c r="AQ18" i="58" s="1"/>
  <c r="AI18" i="58"/>
  <c r="AH18" i="58"/>
  <c r="AK18" i="58" s="1"/>
  <c r="AB18" i="58"/>
  <c r="U18" i="58"/>
  <c r="O18" i="58"/>
  <c r="H18" i="58"/>
  <c r="AM17" i="58"/>
  <c r="AL17" i="58"/>
  <c r="AJ17" i="58"/>
  <c r="AI17" i="58"/>
  <c r="AH17" i="58"/>
  <c r="AB17" i="58"/>
  <c r="U17" i="58"/>
  <c r="O17" i="58"/>
  <c r="H17" i="58"/>
  <c r="AM16" i="58"/>
  <c r="AL16" i="58"/>
  <c r="AJ16" i="58"/>
  <c r="AQ16" i="58"/>
  <c r="AI16" i="58"/>
  <c r="AH16" i="58"/>
  <c r="AO16" i="58" s="1"/>
  <c r="AB16" i="58"/>
  <c r="U16" i="58"/>
  <c r="O16" i="58"/>
  <c r="H16" i="58"/>
  <c r="AM15" i="58"/>
  <c r="AL15" i="58"/>
  <c r="AJ15" i="58"/>
  <c r="AQ15" i="58" s="1"/>
  <c r="AI15" i="58"/>
  <c r="AH15" i="58"/>
  <c r="AB15" i="58"/>
  <c r="U15" i="58"/>
  <c r="O15" i="58"/>
  <c r="H15" i="58"/>
  <c r="AM14" i="58"/>
  <c r="AL14" i="58"/>
  <c r="AJ14" i="58"/>
  <c r="AQ14" i="58" s="1"/>
  <c r="AI14" i="58"/>
  <c r="AH14" i="58"/>
  <c r="AO14" i="58" s="1"/>
  <c r="AB14" i="58"/>
  <c r="U14" i="58"/>
  <c r="O14" i="58"/>
  <c r="H14" i="58"/>
  <c r="AM13" i="58"/>
  <c r="AL13" i="58"/>
  <c r="AJ13" i="58"/>
  <c r="AQ13" i="58" s="1"/>
  <c r="AI13" i="58"/>
  <c r="AH13" i="58"/>
  <c r="AB13" i="58"/>
  <c r="U13" i="58"/>
  <c r="O13" i="58"/>
  <c r="H13" i="58"/>
  <c r="AW12" i="58"/>
  <c r="AV12" i="58"/>
  <c r="AU12" i="58"/>
  <c r="AJ12" i="58"/>
  <c r="AI12" i="58"/>
  <c r="AH12" i="58"/>
  <c r="AB12" i="58"/>
  <c r="U12" i="58"/>
  <c r="O12" i="58"/>
  <c r="H12" i="58"/>
  <c r="D12" i="58"/>
  <c r="AS12" i="58" s="1"/>
  <c r="AJ11" i="58"/>
  <c r="Y11" i="58"/>
  <c r="S11" i="58"/>
  <c r="L11" i="58"/>
  <c r="AE9" i="58"/>
  <c r="D2" i="58"/>
  <c r="D117" i="57"/>
  <c r="E117" i="57" s="1"/>
  <c r="F117" i="57" s="1"/>
  <c r="G117" i="57" s="1"/>
  <c r="H117" i="57" s="1"/>
  <c r="I117" i="57" s="1"/>
  <c r="J117" i="57" s="1"/>
  <c r="K117" i="57" s="1"/>
  <c r="L117" i="57" s="1"/>
  <c r="M117" i="57" s="1"/>
  <c r="N117" i="57" s="1"/>
  <c r="O117" i="57" s="1"/>
  <c r="P117" i="57" s="1"/>
  <c r="Q117" i="57" s="1"/>
  <c r="R117" i="57" s="1"/>
  <c r="S117" i="57" s="1"/>
  <c r="T117" i="57" s="1"/>
  <c r="U117" i="57" s="1"/>
  <c r="V117" i="57" s="1"/>
  <c r="W117" i="57" s="1"/>
  <c r="X117" i="57" s="1"/>
  <c r="Y117" i="57" s="1"/>
  <c r="Z117" i="57" s="1"/>
  <c r="AA117" i="57" s="1"/>
  <c r="AB117" i="57" s="1"/>
  <c r="AC117" i="57" s="1"/>
  <c r="AD117" i="57" s="1"/>
  <c r="AE117" i="57" s="1"/>
  <c r="AF117" i="57" s="1"/>
  <c r="AG117" i="57" s="1"/>
  <c r="AH117" i="57" s="1"/>
  <c r="AI117" i="57" s="1"/>
  <c r="AJ117" i="57" s="1"/>
  <c r="AK117" i="57" s="1"/>
  <c r="AL117" i="57" s="1"/>
  <c r="AM117" i="57" s="1"/>
  <c r="AN117" i="57" s="1"/>
  <c r="AO117" i="57" s="1"/>
  <c r="AP117" i="57" s="1"/>
  <c r="AQ117" i="57" s="1"/>
  <c r="AR117" i="57" s="1"/>
  <c r="AS117" i="57" s="1"/>
  <c r="AT117" i="57" s="1"/>
  <c r="AU117" i="57" s="1"/>
  <c r="AV117" i="57" s="1"/>
  <c r="AW117" i="57" s="1"/>
  <c r="AX117" i="57" s="1"/>
  <c r="AY117" i="57" s="1"/>
  <c r="AZ117" i="57" s="1"/>
  <c r="BA117" i="57" s="1"/>
  <c r="BB117" i="57" s="1"/>
  <c r="BC117" i="57" s="1"/>
  <c r="BD117" i="57" s="1"/>
  <c r="BE117" i="57" s="1"/>
  <c r="BF117" i="57" s="1"/>
  <c r="BG117" i="57" s="1"/>
  <c r="BH117" i="57" s="1"/>
  <c r="BI117" i="57" s="1"/>
  <c r="BJ117" i="57" s="1"/>
  <c r="BK117" i="57" s="1"/>
  <c r="BL117" i="57" s="1"/>
  <c r="BM117" i="57" s="1"/>
  <c r="BN117" i="57" s="1"/>
  <c r="BO117" i="57" s="1"/>
  <c r="BP117" i="57" s="1"/>
  <c r="BQ117" i="57" s="1"/>
  <c r="BR117" i="57" s="1"/>
  <c r="BS117" i="57" s="1"/>
  <c r="BT117" i="57" s="1"/>
  <c r="BU117" i="57" s="1"/>
  <c r="E116" i="57"/>
  <c r="F116" i="57" s="1"/>
  <c r="G116" i="57" s="1"/>
  <c r="H116" i="57" s="1"/>
  <c r="I116" i="57" s="1"/>
  <c r="J116" i="57" s="1"/>
  <c r="K116" i="57" s="1"/>
  <c r="L116" i="57" s="1"/>
  <c r="M116" i="57" s="1"/>
  <c r="N116" i="57" s="1"/>
  <c r="O116" i="57" s="1"/>
  <c r="P116" i="57" s="1"/>
  <c r="Q116" i="57" s="1"/>
  <c r="R116" i="57" s="1"/>
  <c r="O103" i="57"/>
  <c r="N103" i="57"/>
  <c r="M103" i="57"/>
  <c r="L103" i="57"/>
  <c r="K103" i="57"/>
  <c r="J103" i="57"/>
  <c r="I103" i="57"/>
  <c r="H103" i="57"/>
  <c r="G103" i="57"/>
  <c r="F103" i="57"/>
  <c r="E103" i="57"/>
  <c r="D103" i="57"/>
  <c r="O102" i="57"/>
  <c r="N102" i="57"/>
  <c r="M102" i="57"/>
  <c r="L102" i="57"/>
  <c r="K102" i="57"/>
  <c r="J102" i="57"/>
  <c r="I102" i="57"/>
  <c r="H102" i="57"/>
  <c r="G102" i="57"/>
  <c r="F102" i="57"/>
  <c r="E102" i="57"/>
  <c r="D102" i="57"/>
  <c r="O101" i="57"/>
  <c r="N101" i="57"/>
  <c r="M101" i="57"/>
  <c r="L101" i="57"/>
  <c r="K101" i="57"/>
  <c r="J101" i="57"/>
  <c r="I101" i="57"/>
  <c r="H101" i="57"/>
  <c r="G101" i="57"/>
  <c r="F101" i="57"/>
  <c r="E101" i="57"/>
  <c r="D101" i="57"/>
  <c r="BU99" i="57"/>
  <c r="BT99" i="57"/>
  <c r="BS99" i="57"/>
  <c r="BR99" i="57"/>
  <c r="BQ99" i="57"/>
  <c r="BP99" i="57"/>
  <c r="BO99" i="57"/>
  <c r="BN99" i="57"/>
  <c r="BM99" i="57"/>
  <c r="BL99" i="57"/>
  <c r="BK99" i="57"/>
  <c r="BJ99" i="57"/>
  <c r="BI99" i="57"/>
  <c r="BH99" i="57"/>
  <c r="BG99" i="57"/>
  <c r="BF99" i="57"/>
  <c r="BE99" i="57"/>
  <c r="BD99" i="57"/>
  <c r="BC99" i="57"/>
  <c r="BB99" i="57"/>
  <c r="BA99" i="57"/>
  <c r="D99" i="57" a="1"/>
  <c r="AB99" i="57" s="1"/>
  <c r="BU97" i="57"/>
  <c r="BT97" i="57"/>
  <c r="BS97" i="57"/>
  <c r="BR97" i="57"/>
  <c r="BQ97" i="57"/>
  <c r="BP97" i="57"/>
  <c r="BO97" i="57"/>
  <c r="BN97" i="57"/>
  <c r="BU81" i="57"/>
  <c r="BT81" i="57"/>
  <c r="BT83" i="57" s="1"/>
  <c r="BS81" i="57"/>
  <c r="BR81" i="57"/>
  <c r="BQ81" i="57"/>
  <c r="BP81" i="57"/>
  <c r="BO81" i="57"/>
  <c r="BO75" i="57" s="1"/>
  <c r="BN81" i="57"/>
  <c r="BM81" i="57"/>
  <c r="BL81" i="57"/>
  <c r="BK81" i="57"/>
  <c r="BJ81" i="57"/>
  <c r="BI81" i="57"/>
  <c r="BH81" i="57"/>
  <c r="BG81" i="57"/>
  <c r="BF81" i="57"/>
  <c r="BE81" i="57"/>
  <c r="BD81" i="57"/>
  <c r="BC81" i="57"/>
  <c r="BB81" i="57"/>
  <c r="BA81" i="57"/>
  <c r="AZ81" i="57"/>
  <c r="AY81" i="57"/>
  <c r="AX81" i="57"/>
  <c r="AW81" i="57"/>
  <c r="AV81" i="57"/>
  <c r="AU81" i="57"/>
  <c r="AT81" i="57"/>
  <c r="AS81" i="57"/>
  <c r="AR81" i="57"/>
  <c r="AQ81" i="57"/>
  <c r="AP81" i="57"/>
  <c r="AO81" i="57"/>
  <c r="AN81" i="57"/>
  <c r="AM81" i="57"/>
  <c r="AL81" i="57"/>
  <c r="AK81" i="57"/>
  <c r="AJ81" i="57"/>
  <c r="AI81" i="57"/>
  <c r="AH81" i="57"/>
  <c r="AG81" i="57"/>
  <c r="AF81" i="57"/>
  <c r="AF75" i="57" s="1"/>
  <c r="AE81" i="57"/>
  <c r="AD81" i="57"/>
  <c r="AC81" i="57"/>
  <c r="AB81" i="57"/>
  <c r="AB75" i="57" s="1"/>
  <c r="AA81" i="57"/>
  <c r="Z81" i="57"/>
  <c r="Y81" i="57"/>
  <c r="X81" i="57"/>
  <c r="W81" i="57"/>
  <c r="V81" i="57"/>
  <c r="U81" i="57"/>
  <c r="T81" i="57"/>
  <c r="S81" i="57"/>
  <c r="R81" i="57"/>
  <c r="Q81" i="57"/>
  <c r="P81" i="57"/>
  <c r="O81" i="57"/>
  <c r="N81" i="57"/>
  <c r="M81" i="57"/>
  <c r="L81" i="57"/>
  <c r="K81" i="57"/>
  <c r="J81" i="57"/>
  <c r="I81" i="57"/>
  <c r="H81" i="57"/>
  <c r="H83" i="57" s="1"/>
  <c r="G81" i="57"/>
  <c r="F81" i="57"/>
  <c r="E81" i="57"/>
  <c r="D81" i="57"/>
  <c r="BU74" i="57" a="1"/>
  <c r="BU74" i="57" s="1"/>
  <c r="BT74" i="57" a="1"/>
  <c r="BT74" i="57" s="1"/>
  <c r="BS74" i="57" a="1"/>
  <c r="BS74" i="57" s="1"/>
  <c r="BR74" i="57" a="1"/>
  <c r="BR74" i="57" s="1"/>
  <c r="BQ74" i="57" a="1"/>
  <c r="BQ74" i="57" s="1"/>
  <c r="BP74" i="57" a="1"/>
  <c r="BP74" i="57" s="1"/>
  <c r="BO74" i="57" a="1"/>
  <c r="BO74" i="57" s="1"/>
  <c r="BN74" i="57" a="1"/>
  <c r="BN74" i="57" s="1"/>
  <c r="BM74" i="57" a="1"/>
  <c r="BM74" i="57" s="1"/>
  <c r="BL74" i="57" a="1"/>
  <c r="BL74" i="57" s="1"/>
  <c r="BK74" i="57" a="1"/>
  <c r="BK74" i="57" s="1"/>
  <c r="BJ74" i="57" a="1"/>
  <c r="BJ74" i="57" s="1"/>
  <c r="BI74" i="57" a="1"/>
  <c r="BI74" i="57" s="1"/>
  <c r="BH74" i="57" a="1"/>
  <c r="BH74" i="57" s="1"/>
  <c r="BG74" i="57" a="1"/>
  <c r="BG74" i="57" s="1"/>
  <c r="BF74" i="57" a="1"/>
  <c r="BF74" i="57" s="1"/>
  <c r="BE74" i="57" a="1"/>
  <c r="BE74" i="57" s="1"/>
  <c r="BD74" i="57" a="1"/>
  <c r="BD74" i="57" s="1"/>
  <c r="BC74" i="57" a="1"/>
  <c r="BC74" i="57" s="1"/>
  <c r="BB74" i="57" a="1"/>
  <c r="BB74" i="57" s="1"/>
  <c r="BA74" i="57" a="1"/>
  <c r="BA74" i="57" s="1"/>
  <c r="AZ74" i="57" a="1"/>
  <c r="AZ74" i="57" s="1"/>
  <c r="AY74" i="57" a="1"/>
  <c r="AY74" i="57" s="1"/>
  <c r="AX74" i="57" a="1"/>
  <c r="AX74" i="57" s="1"/>
  <c r="AW74" i="57" a="1"/>
  <c r="AW74" i="57" s="1"/>
  <c r="AV74" i="57" a="1"/>
  <c r="AV74" i="57" s="1"/>
  <c r="AU74" i="57" a="1"/>
  <c r="AU74" i="57" s="1"/>
  <c r="AT74" i="57" a="1"/>
  <c r="AT74" i="57" s="1"/>
  <c r="AS74" i="57" a="1"/>
  <c r="AS74" i="57" s="1"/>
  <c r="AR74" i="57" a="1"/>
  <c r="AR74" i="57" s="1"/>
  <c r="AQ74" i="57" a="1"/>
  <c r="AQ74" i="57" s="1"/>
  <c r="AP74" i="57" a="1"/>
  <c r="AP74" i="57" s="1"/>
  <c r="AO74" i="57" a="1"/>
  <c r="AO74" i="57" s="1"/>
  <c r="AN74" i="57" a="1"/>
  <c r="AN74" i="57" s="1"/>
  <c r="AM74" i="57" a="1"/>
  <c r="AM74" i="57" s="1"/>
  <c r="AL74" i="57" a="1"/>
  <c r="AL74" i="57" s="1"/>
  <c r="AK74" i="57" a="1"/>
  <c r="AK74" i="57" s="1"/>
  <c r="AJ74" i="57" a="1"/>
  <c r="AJ74" i="57" s="1"/>
  <c r="AI74" i="57" a="1"/>
  <c r="AI74" i="57" s="1"/>
  <c r="AH74" i="57" a="1"/>
  <c r="AH74" i="57" s="1"/>
  <c r="AG74" i="57" a="1"/>
  <c r="AG74" i="57" s="1"/>
  <c r="AF74" i="57" a="1"/>
  <c r="AF74" i="57" s="1"/>
  <c r="AE74" i="57" a="1"/>
  <c r="AE74" i="57" s="1"/>
  <c r="AD74" i="57" a="1"/>
  <c r="AD74" i="57" s="1"/>
  <c r="AC74" i="57" a="1"/>
  <c r="AC74" i="57" s="1"/>
  <c r="AB74" i="57" a="1"/>
  <c r="AB74" i="57" s="1"/>
  <c r="AA74" i="57" a="1"/>
  <c r="AA74" i="57" s="1"/>
  <c r="Z74" i="57" a="1"/>
  <c r="Z74" i="57" s="1"/>
  <c r="Y74" i="57" a="1"/>
  <c r="Y74" i="57" s="1"/>
  <c r="X74" i="57" a="1"/>
  <c r="X74" i="57" s="1"/>
  <c r="W74" i="57" a="1"/>
  <c r="W74" i="57" s="1"/>
  <c r="V74" i="57" a="1"/>
  <c r="V74" i="57" s="1"/>
  <c r="U74" i="57" a="1"/>
  <c r="U74" i="57" s="1"/>
  <c r="T74" i="57" a="1"/>
  <c r="T74" i="57" s="1"/>
  <c r="S74" i="57" a="1"/>
  <c r="S74" i="57" s="1"/>
  <c r="R74" i="57" a="1"/>
  <c r="R74" i="57" s="1"/>
  <c r="Q74" i="57" a="1"/>
  <c r="Q74" i="57" s="1"/>
  <c r="P74" i="57" a="1"/>
  <c r="P74" i="57" s="1"/>
  <c r="O74" i="57" a="1"/>
  <c r="O74" i="57" s="1"/>
  <c r="N74" i="57" a="1"/>
  <c r="N74" i="57" s="1"/>
  <c r="M74" i="57" a="1"/>
  <c r="M74" i="57" s="1"/>
  <c r="L74" i="57" a="1"/>
  <c r="L74" i="57" s="1"/>
  <c r="K74" i="57" a="1"/>
  <c r="K74" i="57" s="1"/>
  <c r="J74" i="57" a="1"/>
  <c r="J74" i="57" s="1"/>
  <c r="I74" i="57" a="1"/>
  <c r="I74" i="57" s="1"/>
  <c r="H74" i="57" a="1"/>
  <c r="H74" i="57" s="1"/>
  <c r="G74" i="57" a="1"/>
  <c r="G74" i="57" s="1"/>
  <c r="F74" i="57" a="1"/>
  <c r="F74" i="57" s="1"/>
  <c r="E74" i="57" a="1"/>
  <c r="E74" i="57" s="1"/>
  <c r="D74" i="57" a="1"/>
  <c r="D74" i="57" s="1"/>
  <c r="C17" i="57" a="1"/>
  <c r="C17" i="57" s="1"/>
  <c r="C15" i="57" a="1"/>
  <c r="C15" i="57" s="1"/>
  <c r="A14" i="57"/>
  <c r="A18" i="57" s="1"/>
  <c r="A22" i="57" s="1"/>
  <c r="A26" i="57" s="1"/>
  <c r="A30" i="57" s="1"/>
  <c r="A34" i="57" s="1"/>
  <c r="A38" i="57" s="1"/>
  <c r="A42" i="57" s="1"/>
  <c r="A46" i="57" s="1"/>
  <c r="A50" i="57" s="1"/>
  <c r="A54" i="57" s="1"/>
  <c r="A58" i="57" s="1"/>
  <c r="A62" i="57" s="1"/>
  <c r="BZ2" i="57"/>
  <c r="C2" i="57"/>
  <c r="BZ1" i="57"/>
  <c r="U171" i="56"/>
  <c r="T171" i="56"/>
  <c r="S171" i="56"/>
  <c r="G18" i="29" s="1"/>
  <c r="R171" i="56"/>
  <c r="BT170" i="56"/>
  <c r="BS170" i="56"/>
  <c r="BR170" i="56"/>
  <c r="BQ170" i="56"/>
  <c r="BP170" i="56"/>
  <c r="BO170" i="56"/>
  <c r="BN170" i="56"/>
  <c r="BL170" i="56"/>
  <c r="BK170" i="56"/>
  <c r="BJ170" i="56"/>
  <c r="BI170" i="56"/>
  <c r="BH170" i="56"/>
  <c r="BG170" i="56"/>
  <c r="BF170" i="56"/>
  <c r="W170" i="56"/>
  <c r="V170" i="56"/>
  <c r="BT169" i="56"/>
  <c r="BS169" i="56"/>
  <c r="BR169" i="56"/>
  <c r="BQ169" i="56"/>
  <c r="BP169" i="56"/>
  <c r="BO169" i="56"/>
  <c r="BN169" i="56"/>
  <c r="BL169" i="56"/>
  <c r="BK169" i="56"/>
  <c r="BJ169" i="56"/>
  <c r="BI169" i="56"/>
  <c r="BH169" i="56"/>
  <c r="BG169" i="56"/>
  <c r="BF169" i="56"/>
  <c r="W169" i="56"/>
  <c r="V169" i="56"/>
  <c r="BT168" i="56"/>
  <c r="BS168" i="56"/>
  <c r="BR168" i="56"/>
  <c r="BQ168" i="56"/>
  <c r="BP168" i="56"/>
  <c r="BO168" i="56"/>
  <c r="BN168" i="56"/>
  <c r="BL168" i="56"/>
  <c r="BK168" i="56"/>
  <c r="BJ168" i="56"/>
  <c r="BI168" i="56"/>
  <c r="BH168" i="56"/>
  <c r="BG168" i="56"/>
  <c r="BF168" i="56"/>
  <c r="W168" i="56"/>
  <c r="V168" i="56"/>
  <c r="BT167" i="56"/>
  <c r="BS167" i="56"/>
  <c r="BR167" i="56"/>
  <c r="BQ167" i="56"/>
  <c r="BP167" i="56"/>
  <c r="BO167" i="56"/>
  <c r="BN167" i="56"/>
  <c r="BL167" i="56"/>
  <c r="BK167" i="56"/>
  <c r="BJ167" i="56"/>
  <c r="BI167" i="56"/>
  <c r="BH167" i="56"/>
  <c r="BG167" i="56"/>
  <c r="BF167" i="56"/>
  <c r="W167" i="56"/>
  <c r="V167" i="56"/>
  <c r="BT166" i="56"/>
  <c r="BS166" i="56"/>
  <c r="BR166" i="56"/>
  <c r="BQ166" i="56"/>
  <c r="BP166" i="56"/>
  <c r="BO166" i="56"/>
  <c r="BN166" i="56"/>
  <c r="BL166" i="56"/>
  <c r="BK166" i="56"/>
  <c r="BJ166" i="56"/>
  <c r="BI166" i="56"/>
  <c r="BH166" i="56"/>
  <c r="BG166" i="56"/>
  <c r="BF166" i="56"/>
  <c r="W166" i="56"/>
  <c r="V166" i="56"/>
  <c r="BT165" i="56"/>
  <c r="BS165" i="56"/>
  <c r="BR165" i="56"/>
  <c r="BQ165" i="56"/>
  <c r="BP165" i="56"/>
  <c r="BO165" i="56"/>
  <c r="BN165" i="56"/>
  <c r="BL165" i="56"/>
  <c r="BK165" i="56"/>
  <c r="BJ165" i="56"/>
  <c r="BI165" i="56"/>
  <c r="BH165" i="56"/>
  <c r="BG165" i="56"/>
  <c r="BF165" i="56"/>
  <c r="W165" i="56"/>
  <c r="V165" i="56"/>
  <c r="BT164" i="56"/>
  <c r="BS164" i="56"/>
  <c r="BR164" i="56"/>
  <c r="BQ164" i="56"/>
  <c r="BP164" i="56"/>
  <c r="BO164" i="56"/>
  <c r="BN164" i="56"/>
  <c r="BL164" i="56"/>
  <c r="BK164" i="56"/>
  <c r="BJ164" i="56"/>
  <c r="BI164" i="56"/>
  <c r="BH164" i="56"/>
  <c r="BG164" i="56"/>
  <c r="BF164" i="56"/>
  <c r="W164" i="56"/>
  <c r="V164" i="56"/>
  <c r="BT163" i="56"/>
  <c r="BS163" i="56"/>
  <c r="BR163" i="56"/>
  <c r="BQ163" i="56"/>
  <c r="BP163" i="56"/>
  <c r="BO163" i="56"/>
  <c r="BN163" i="56"/>
  <c r="BL163" i="56"/>
  <c r="BK163" i="56"/>
  <c r="BJ163" i="56"/>
  <c r="BI163" i="56"/>
  <c r="BH163" i="56"/>
  <c r="BG163" i="56"/>
  <c r="BF163" i="56"/>
  <c r="W163" i="56"/>
  <c r="V163" i="56"/>
  <c r="BT162" i="56"/>
  <c r="BS162" i="56"/>
  <c r="BR162" i="56"/>
  <c r="BQ162" i="56"/>
  <c r="BP162" i="56"/>
  <c r="BO162" i="56"/>
  <c r="BN162" i="56"/>
  <c r="BL162" i="56"/>
  <c r="BK162" i="56"/>
  <c r="BJ162" i="56"/>
  <c r="BI162" i="56"/>
  <c r="BH162" i="56"/>
  <c r="BG162" i="56"/>
  <c r="BF162" i="56"/>
  <c r="W162" i="56"/>
  <c r="V162" i="56"/>
  <c r="BT161" i="56"/>
  <c r="BS161" i="56"/>
  <c r="BR161" i="56"/>
  <c r="BQ161" i="56"/>
  <c r="BP161" i="56"/>
  <c r="BO161" i="56"/>
  <c r="BN161" i="56"/>
  <c r="BL161" i="56"/>
  <c r="BK161" i="56"/>
  <c r="BJ161" i="56"/>
  <c r="BI161" i="56"/>
  <c r="BH161" i="56"/>
  <c r="BG161" i="56"/>
  <c r="BF161" i="56"/>
  <c r="W161" i="56"/>
  <c r="V161" i="56"/>
  <c r="BT160" i="56"/>
  <c r="BS160" i="56"/>
  <c r="BR160" i="56"/>
  <c r="BQ160" i="56"/>
  <c r="BP160" i="56"/>
  <c r="BO160" i="56"/>
  <c r="BN160" i="56"/>
  <c r="BL160" i="56"/>
  <c r="BK160" i="56"/>
  <c r="BJ160" i="56"/>
  <c r="BI160" i="56"/>
  <c r="BH160" i="56"/>
  <c r="BG160" i="56"/>
  <c r="BF160" i="56"/>
  <c r="W160" i="56"/>
  <c r="V160" i="56"/>
  <c r="BT159" i="56"/>
  <c r="BS159" i="56"/>
  <c r="BR159" i="56"/>
  <c r="BQ159" i="56"/>
  <c r="BP159" i="56"/>
  <c r="BO159" i="56"/>
  <c r="BN159" i="56"/>
  <c r="BL159" i="56"/>
  <c r="BK159" i="56"/>
  <c r="BJ159" i="56"/>
  <c r="BI159" i="56"/>
  <c r="BH159" i="56"/>
  <c r="BG159" i="56"/>
  <c r="BF159" i="56"/>
  <c r="W159" i="56"/>
  <c r="V159" i="56"/>
  <c r="BT158" i="56"/>
  <c r="BS158" i="56"/>
  <c r="BR158" i="56"/>
  <c r="BQ158" i="56"/>
  <c r="BP158" i="56"/>
  <c r="BO158" i="56"/>
  <c r="BN158" i="56"/>
  <c r="BL158" i="56"/>
  <c r="BK158" i="56"/>
  <c r="BJ158" i="56"/>
  <c r="BI158" i="56"/>
  <c r="BH158" i="56"/>
  <c r="BG158" i="56"/>
  <c r="BF158" i="56"/>
  <c r="W158" i="56"/>
  <c r="V158" i="56"/>
  <c r="BT157" i="56"/>
  <c r="BS157" i="56"/>
  <c r="BR157" i="56"/>
  <c r="BQ157" i="56"/>
  <c r="BP157" i="56"/>
  <c r="BO157" i="56"/>
  <c r="BN157" i="56"/>
  <c r="BL157" i="56"/>
  <c r="BK157" i="56"/>
  <c r="BJ157" i="56"/>
  <c r="BI157" i="56"/>
  <c r="BH157" i="56"/>
  <c r="BG157" i="56"/>
  <c r="BF157" i="56"/>
  <c r="W157" i="56"/>
  <c r="V157" i="56"/>
  <c r="BT156" i="56"/>
  <c r="BS156" i="56"/>
  <c r="BR156" i="56"/>
  <c r="BQ156" i="56"/>
  <c r="BP156" i="56"/>
  <c r="BO156" i="56"/>
  <c r="BN156" i="56"/>
  <c r="BL156" i="56"/>
  <c r="BK156" i="56"/>
  <c r="BJ156" i="56"/>
  <c r="BI156" i="56"/>
  <c r="BH156" i="56"/>
  <c r="BG156" i="56"/>
  <c r="BF156" i="56"/>
  <c r="W156" i="56"/>
  <c r="V156" i="56"/>
  <c r="BT155" i="56"/>
  <c r="BS155" i="56"/>
  <c r="BR155" i="56"/>
  <c r="BQ155" i="56"/>
  <c r="BP155" i="56"/>
  <c r="BO155" i="56"/>
  <c r="BN155" i="56"/>
  <c r="BL155" i="56"/>
  <c r="BK155" i="56"/>
  <c r="BJ155" i="56"/>
  <c r="BI155" i="56"/>
  <c r="BH155" i="56"/>
  <c r="BG155" i="56"/>
  <c r="BF155" i="56"/>
  <c r="W155" i="56"/>
  <c r="V155" i="56"/>
  <c r="BT154" i="56"/>
  <c r="BS154" i="56"/>
  <c r="BR154" i="56"/>
  <c r="BQ154" i="56"/>
  <c r="BP154" i="56"/>
  <c r="BO154" i="56"/>
  <c r="BN154" i="56"/>
  <c r="BL154" i="56"/>
  <c r="BK154" i="56"/>
  <c r="BJ154" i="56"/>
  <c r="BI154" i="56"/>
  <c r="BH154" i="56"/>
  <c r="BG154" i="56"/>
  <c r="BF154" i="56"/>
  <c r="W154" i="56"/>
  <c r="V154" i="56"/>
  <c r="BT153" i="56"/>
  <c r="BS153" i="56"/>
  <c r="BR153" i="56"/>
  <c r="BQ153" i="56"/>
  <c r="BP153" i="56"/>
  <c r="BO153" i="56"/>
  <c r="BN153" i="56"/>
  <c r="BL153" i="56"/>
  <c r="BK153" i="56"/>
  <c r="BJ153" i="56"/>
  <c r="BI153" i="56"/>
  <c r="BH153" i="56"/>
  <c r="BG153" i="56"/>
  <c r="BF153" i="56"/>
  <c r="W153" i="56"/>
  <c r="V153" i="56"/>
  <c r="BT152" i="56"/>
  <c r="BS152" i="56"/>
  <c r="BR152" i="56"/>
  <c r="BQ152" i="56"/>
  <c r="BP152" i="56"/>
  <c r="BO152" i="56"/>
  <c r="BN152" i="56"/>
  <c r="BL152" i="56"/>
  <c r="BK152" i="56"/>
  <c r="BJ152" i="56"/>
  <c r="BI152" i="56"/>
  <c r="BH152" i="56"/>
  <c r="BG152" i="56"/>
  <c r="BF152" i="56"/>
  <c r="W152" i="56"/>
  <c r="V152" i="56"/>
  <c r="BT151" i="56"/>
  <c r="BS151" i="56"/>
  <c r="BR151" i="56"/>
  <c r="BQ151" i="56"/>
  <c r="BP151" i="56"/>
  <c r="BO151" i="56"/>
  <c r="BN151" i="56"/>
  <c r="BL151" i="56"/>
  <c r="BK151" i="56"/>
  <c r="BJ151" i="56"/>
  <c r="BI151" i="56"/>
  <c r="BH151" i="56"/>
  <c r="BG151" i="56"/>
  <c r="BF151" i="56"/>
  <c r="W151" i="56"/>
  <c r="V151" i="56"/>
  <c r="BT150" i="56"/>
  <c r="BS150" i="56"/>
  <c r="BR150" i="56"/>
  <c r="BQ150" i="56"/>
  <c r="BP150" i="56"/>
  <c r="BO150" i="56"/>
  <c r="BN150" i="56"/>
  <c r="BL150" i="56"/>
  <c r="BK150" i="56"/>
  <c r="BJ150" i="56"/>
  <c r="BI150" i="56"/>
  <c r="BH150" i="56"/>
  <c r="BG150" i="56"/>
  <c r="BF150" i="56"/>
  <c r="W150" i="56"/>
  <c r="V150" i="56"/>
  <c r="BT149" i="56"/>
  <c r="BS149" i="56"/>
  <c r="BR149" i="56"/>
  <c r="BQ149" i="56"/>
  <c r="BP149" i="56"/>
  <c r="BO149" i="56"/>
  <c r="BN149" i="56"/>
  <c r="BL149" i="56"/>
  <c r="BK149" i="56"/>
  <c r="BJ149" i="56"/>
  <c r="BI149" i="56"/>
  <c r="BH149" i="56"/>
  <c r="BG149" i="56"/>
  <c r="BF149" i="56"/>
  <c r="W149" i="56"/>
  <c r="V149" i="56"/>
  <c r="BT148" i="56"/>
  <c r="BS148" i="56"/>
  <c r="BR148" i="56"/>
  <c r="BQ148" i="56"/>
  <c r="BP148" i="56"/>
  <c r="BO148" i="56"/>
  <c r="BN148" i="56"/>
  <c r="BL148" i="56"/>
  <c r="BK148" i="56"/>
  <c r="BJ148" i="56"/>
  <c r="BI148" i="56"/>
  <c r="BH148" i="56"/>
  <c r="BG148" i="56"/>
  <c r="BF148" i="56"/>
  <c r="W148" i="56"/>
  <c r="V148" i="56"/>
  <c r="BT147" i="56"/>
  <c r="BS147" i="56"/>
  <c r="BR147" i="56"/>
  <c r="BQ147" i="56"/>
  <c r="BP147" i="56"/>
  <c r="BO147" i="56"/>
  <c r="BN147" i="56"/>
  <c r="BL147" i="56"/>
  <c r="BK147" i="56"/>
  <c r="BJ147" i="56"/>
  <c r="BI147" i="56"/>
  <c r="BH147" i="56"/>
  <c r="BG147" i="56"/>
  <c r="BF147" i="56"/>
  <c r="W147" i="56"/>
  <c r="V147" i="56"/>
  <c r="BT146" i="56"/>
  <c r="BS146" i="56"/>
  <c r="BR146" i="56"/>
  <c r="BQ146" i="56"/>
  <c r="BP146" i="56"/>
  <c r="BO146" i="56"/>
  <c r="BN146" i="56"/>
  <c r="BL146" i="56"/>
  <c r="BK146" i="56"/>
  <c r="BJ146" i="56"/>
  <c r="BI146" i="56"/>
  <c r="BH146" i="56"/>
  <c r="BG146" i="56"/>
  <c r="BF146" i="56"/>
  <c r="W146" i="56"/>
  <c r="V146" i="56"/>
  <c r="BT145" i="56"/>
  <c r="BS145" i="56"/>
  <c r="BR145" i="56"/>
  <c r="BQ145" i="56"/>
  <c r="BP145" i="56"/>
  <c r="BO145" i="56"/>
  <c r="BN145" i="56"/>
  <c r="BL145" i="56"/>
  <c r="BK145" i="56"/>
  <c r="BJ145" i="56"/>
  <c r="BI145" i="56"/>
  <c r="BH145" i="56"/>
  <c r="BG145" i="56"/>
  <c r="BF145" i="56"/>
  <c r="W145" i="56"/>
  <c r="V145" i="56"/>
  <c r="BT144" i="56"/>
  <c r="BS144" i="56"/>
  <c r="BR144" i="56"/>
  <c r="BQ144" i="56"/>
  <c r="BP144" i="56"/>
  <c r="BO144" i="56"/>
  <c r="BN144" i="56"/>
  <c r="BL144" i="56"/>
  <c r="BK144" i="56"/>
  <c r="BJ144" i="56"/>
  <c r="BI144" i="56"/>
  <c r="BH144" i="56"/>
  <c r="BG144" i="56"/>
  <c r="BF144" i="56"/>
  <c r="W144" i="56"/>
  <c r="V144" i="56"/>
  <c r="BT143" i="56"/>
  <c r="BS143" i="56"/>
  <c r="BR143" i="56"/>
  <c r="BQ143" i="56"/>
  <c r="BP143" i="56"/>
  <c r="BO143" i="56"/>
  <c r="BN143" i="56"/>
  <c r="BL143" i="56"/>
  <c r="BK143" i="56"/>
  <c r="BJ143" i="56"/>
  <c r="BI143" i="56"/>
  <c r="BH143" i="56"/>
  <c r="BG143" i="56"/>
  <c r="BF143" i="56"/>
  <c r="W143" i="56"/>
  <c r="V143" i="56"/>
  <c r="BT142" i="56"/>
  <c r="BS142" i="56"/>
  <c r="BR142" i="56"/>
  <c r="BQ142" i="56"/>
  <c r="BP142" i="56"/>
  <c r="BO142" i="56"/>
  <c r="BN142" i="56"/>
  <c r="BL142" i="56"/>
  <c r="BK142" i="56"/>
  <c r="BJ142" i="56"/>
  <c r="BI142" i="56"/>
  <c r="BH142" i="56"/>
  <c r="BG142" i="56"/>
  <c r="BF142" i="56"/>
  <c r="W142" i="56"/>
  <c r="V142" i="56"/>
  <c r="BT141" i="56"/>
  <c r="BS141" i="56"/>
  <c r="BR141" i="56"/>
  <c r="BQ141" i="56"/>
  <c r="BP141" i="56"/>
  <c r="BO141" i="56"/>
  <c r="BN141" i="56"/>
  <c r="BL141" i="56"/>
  <c r="BK141" i="56"/>
  <c r="BJ141" i="56"/>
  <c r="BI141" i="56"/>
  <c r="BH141" i="56"/>
  <c r="BG141" i="56"/>
  <c r="BF141" i="56"/>
  <c r="W141" i="56"/>
  <c r="V141" i="56"/>
  <c r="BT140" i="56"/>
  <c r="BS140" i="56"/>
  <c r="BR140" i="56"/>
  <c r="BQ140" i="56"/>
  <c r="BP140" i="56"/>
  <c r="BO140" i="56"/>
  <c r="BN140" i="56"/>
  <c r="BL140" i="56"/>
  <c r="BK140" i="56"/>
  <c r="BJ140" i="56"/>
  <c r="BI140" i="56"/>
  <c r="BH140" i="56"/>
  <c r="BG140" i="56"/>
  <c r="BF140" i="56"/>
  <c r="W140" i="56"/>
  <c r="V140" i="56"/>
  <c r="BT139" i="56"/>
  <c r="BS139" i="56"/>
  <c r="BR139" i="56"/>
  <c r="BQ139" i="56"/>
  <c r="BP139" i="56"/>
  <c r="BO139" i="56"/>
  <c r="BN139" i="56"/>
  <c r="BL139" i="56"/>
  <c r="BK139" i="56"/>
  <c r="BJ139" i="56"/>
  <c r="BI139" i="56"/>
  <c r="BH139" i="56"/>
  <c r="BG139" i="56"/>
  <c r="BF139" i="56"/>
  <c r="W139" i="56"/>
  <c r="V139" i="56"/>
  <c r="BT138" i="56"/>
  <c r="BS138" i="56"/>
  <c r="BR138" i="56"/>
  <c r="BQ138" i="56"/>
  <c r="BP138" i="56"/>
  <c r="BO138" i="56"/>
  <c r="BN138" i="56"/>
  <c r="BL138" i="56"/>
  <c r="BK138" i="56"/>
  <c r="BJ138" i="56"/>
  <c r="BI138" i="56"/>
  <c r="BH138" i="56"/>
  <c r="BG138" i="56"/>
  <c r="BF138" i="56"/>
  <c r="W138" i="56"/>
  <c r="V138" i="56"/>
  <c r="BT137" i="56"/>
  <c r="BS137" i="56"/>
  <c r="BR137" i="56"/>
  <c r="BQ137" i="56"/>
  <c r="BP137" i="56"/>
  <c r="BO137" i="56"/>
  <c r="BN137" i="56"/>
  <c r="BL137" i="56"/>
  <c r="BK137" i="56"/>
  <c r="BJ137" i="56"/>
  <c r="BI137" i="56"/>
  <c r="BH137" i="56"/>
  <c r="BG137" i="56"/>
  <c r="BF137" i="56"/>
  <c r="W137" i="56"/>
  <c r="V137" i="56"/>
  <c r="BT136" i="56"/>
  <c r="BS136" i="56"/>
  <c r="BR136" i="56"/>
  <c r="BQ136" i="56"/>
  <c r="BP136" i="56"/>
  <c r="BO136" i="56"/>
  <c r="BN136" i="56"/>
  <c r="BL136" i="56"/>
  <c r="BK136" i="56"/>
  <c r="BJ136" i="56"/>
  <c r="BI136" i="56"/>
  <c r="BH136" i="56"/>
  <c r="BG136" i="56"/>
  <c r="BF136" i="56"/>
  <c r="W136" i="56"/>
  <c r="V136" i="56"/>
  <c r="BT135" i="56"/>
  <c r="BS135" i="56"/>
  <c r="BR135" i="56"/>
  <c r="BQ135" i="56"/>
  <c r="BP135" i="56"/>
  <c r="BO135" i="56"/>
  <c r="BN135" i="56"/>
  <c r="BL135" i="56"/>
  <c r="BK135" i="56"/>
  <c r="BJ135" i="56"/>
  <c r="BI135" i="56"/>
  <c r="BH135" i="56"/>
  <c r="BG135" i="56"/>
  <c r="BF135" i="56"/>
  <c r="W135" i="56"/>
  <c r="V135" i="56"/>
  <c r="BT134" i="56"/>
  <c r="BS134" i="56"/>
  <c r="BR134" i="56"/>
  <c r="BQ134" i="56"/>
  <c r="BP134" i="56"/>
  <c r="BO134" i="56"/>
  <c r="BN134" i="56"/>
  <c r="BL134" i="56"/>
  <c r="BK134" i="56"/>
  <c r="BJ134" i="56"/>
  <c r="BI134" i="56"/>
  <c r="BH134" i="56"/>
  <c r="BG134" i="56"/>
  <c r="BF134" i="56"/>
  <c r="W134" i="56"/>
  <c r="V134" i="56"/>
  <c r="BT133" i="56"/>
  <c r="BS133" i="56"/>
  <c r="BR133" i="56"/>
  <c r="BQ133" i="56"/>
  <c r="BP133" i="56"/>
  <c r="BO133" i="56"/>
  <c r="BN133" i="56"/>
  <c r="BL133" i="56"/>
  <c r="BK133" i="56"/>
  <c r="BJ133" i="56"/>
  <c r="BI133" i="56"/>
  <c r="BH133" i="56"/>
  <c r="BG133" i="56"/>
  <c r="BF133" i="56"/>
  <c r="W133" i="56"/>
  <c r="V133" i="56"/>
  <c r="BT132" i="56"/>
  <c r="BS132" i="56"/>
  <c r="BR132" i="56"/>
  <c r="BQ132" i="56"/>
  <c r="BP132" i="56"/>
  <c r="BO132" i="56"/>
  <c r="BN132" i="56"/>
  <c r="BL132" i="56"/>
  <c r="BK132" i="56"/>
  <c r="BJ132" i="56"/>
  <c r="BI132" i="56"/>
  <c r="BH132" i="56"/>
  <c r="BG132" i="56"/>
  <c r="BF132" i="56"/>
  <c r="W132" i="56"/>
  <c r="V132" i="56"/>
  <c r="BT131" i="56"/>
  <c r="BS131" i="56"/>
  <c r="BR131" i="56"/>
  <c r="BQ131" i="56"/>
  <c r="BP131" i="56"/>
  <c r="BO131" i="56"/>
  <c r="BN131" i="56"/>
  <c r="BL131" i="56"/>
  <c r="BK131" i="56"/>
  <c r="BJ131" i="56"/>
  <c r="BI131" i="56"/>
  <c r="BH131" i="56"/>
  <c r="BG131" i="56"/>
  <c r="BF131" i="56"/>
  <c r="W131" i="56"/>
  <c r="V131" i="56"/>
  <c r="BT130" i="56"/>
  <c r="BS130" i="56"/>
  <c r="BR130" i="56"/>
  <c r="BQ130" i="56"/>
  <c r="BP130" i="56"/>
  <c r="BO130" i="56"/>
  <c r="BN130" i="56"/>
  <c r="BL130" i="56"/>
  <c r="BK130" i="56"/>
  <c r="BJ130" i="56"/>
  <c r="BI130" i="56"/>
  <c r="BH130" i="56"/>
  <c r="BG130" i="56"/>
  <c r="BF130" i="56"/>
  <c r="W130" i="56"/>
  <c r="V130" i="56"/>
  <c r="BT129" i="56"/>
  <c r="BS129" i="56"/>
  <c r="BR129" i="56"/>
  <c r="BQ129" i="56"/>
  <c r="BP129" i="56"/>
  <c r="BO129" i="56"/>
  <c r="BN129" i="56"/>
  <c r="BL129" i="56"/>
  <c r="BK129" i="56"/>
  <c r="BJ129" i="56"/>
  <c r="BI129" i="56"/>
  <c r="BH129" i="56"/>
  <c r="BG129" i="56"/>
  <c r="BF129" i="56"/>
  <c r="W129" i="56"/>
  <c r="V129" i="56"/>
  <c r="W128" i="56"/>
  <c r="V128" i="56"/>
  <c r="W127" i="56"/>
  <c r="V127" i="56"/>
  <c r="W126" i="56"/>
  <c r="V126" i="56"/>
  <c r="W125" i="56"/>
  <c r="V125" i="56"/>
  <c r="W124" i="56"/>
  <c r="V124" i="56"/>
  <c r="W123" i="56"/>
  <c r="V123" i="56"/>
  <c r="W122" i="56"/>
  <c r="V122" i="56"/>
  <c r="W121" i="56"/>
  <c r="V121" i="56"/>
  <c r="W120" i="56"/>
  <c r="V120" i="56"/>
  <c r="W119" i="56"/>
  <c r="V119" i="56"/>
  <c r="W118" i="56"/>
  <c r="V118" i="56"/>
  <c r="W117" i="56"/>
  <c r="V117" i="56"/>
  <c r="W116" i="56"/>
  <c r="V116" i="56"/>
  <c r="W115" i="56"/>
  <c r="V115" i="56"/>
  <c r="W114" i="56"/>
  <c r="V114" i="56"/>
  <c r="W113" i="56"/>
  <c r="V113" i="56"/>
  <c r="W112" i="56"/>
  <c r="V112" i="56"/>
  <c r="W111" i="56"/>
  <c r="V111" i="56"/>
  <c r="W110" i="56"/>
  <c r="V110" i="56"/>
  <c r="W109" i="56"/>
  <c r="V109" i="56"/>
  <c r="W108" i="56"/>
  <c r="V108" i="56"/>
  <c r="W107" i="56"/>
  <c r="V107" i="56"/>
  <c r="W106" i="56"/>
  <c r="V106" i="56"/>
  <c r="W105" i="56"/>
  <c r="V105" i="56"/>
  <c r="W104" i="56"/>
  <c r="V104" i="56"/>
  <c r="W103" i="56"/>
  <c r="V103" i="56"/>
  <c r="W102" i="56"/>
  <c r="V102" i="56"/>
  <c r="W101" i="56"/>
  <c r="V101" i="56"/>
  <c r="W100" i="56"/>
  <c r="V100" i="56"/>
  <c r="W99" i="56"/>
  <c r="V99" i="56"/>
  <c r="W98" i="56"/>
  <c r="V98" i="56"/>
  <c r="W97" i="56"/>
  <c r="V97" i="56"/>
  <c r="W96" i="56"/>
  <c r="V96" i="56"/>
  <c r="W95" i="56"/>
  <c r="V95" i="56"/>
  <c r="W94" i="56"/>
  <c r="V94" i="56"/>
  <c r="W93" i="56"/>
  <c r="V93" i="56"/>
  <c r="W92" i="56"/>
  <c r="V92" i="56"/>
  <c r="W91" i="56"/>
  <c r="V91" i="56"/>
  <c r="W90" i="56"/>
  <c r="V90" i="56"/>
  <c r="W89" i="56"/>
  <c r="V89" i="56"/>
  <c r="BT88" i="56"/>
  <c r="BS88" i="56"/>
  <c r="BR88" i="56"/>
  <c r="BQ88" i="56"/>
  <c r="BP88" i="56"/>
  <c r="BO88" i="56"/>
  <c r="BN88" i="56"/>
  <c r="BL88" i="56"/>
  <c r="BK88" i="56"/>
  <c r="BJ88" i="56"/>
  <c r="BI88" i="56"/>
  <c r="BH88" i="56"/>
  <c r="BG88" i="56"/>
  <c r="BF88" i="56"/>
  <c r="W88" i="56"/>
  <c r="V88" i="56"/>
  <c r="BT87" i="56"/>
  <c r="BS87" i="56"/>
  <c r="BR87" i="56"/>
  <c r="BQ87" i="56"/>
  <c r="BP87" i="56"/>
  <c r="BO87" i="56"/>
  <c r="BN87" i="56"/>
  <c r="BL87" i="56"/>
  <c r="BK87" i="56"/>
  <c r="BJ87" i="56"/>
  <c r="BI87" i="56"/>
  <c r="BH87" i="56"/>
  <c r="BG87" i="56"/>
  <c r="BF87" i="56"/>
  <c r="W87" i="56"/>
  <c r="V87" i="56"/>
  <c r="BT86" i="56"/>
  <c r="BS86" i="56"/>
  <c r="BR86" i="56"/>
  <c r="BQ86" i="56"/>
  <c r="BP86" i="56"/>
  <c r="BO86" i="56"/>
  <c r="BN86" i="56"/>
  <c r="BL86" i="56"/>
  <c r="BK86" i="56"/>
  <c r="BJ86" i="56"/>
  <c r="BI86" i="56"/>
  <c r="BH86" i="56"/>
  <c r="BG86" i="56"/>
  <c r="BF86" i="56"/>
  <c r="W86" i="56"/>
  <c r="V86" i="56"/>
  <c r="BT85" i="56"/>
  <c r="BS85" i="56"/>
  <c r="BR85" i="56"/>
  <c r="BQ85" i="56"/>
  <c r="BP85" i="56"/>
  <c r="BO85" i="56"/>
  <c r="BN85" i="56"/>
  <c r="BL85" i="56"/>
  <c r="BK85" i="56"/>
  <c r="BJ85" i="56"/>
  <c r="BI85" i="56"/>
  <c r="BH85" i="56"/>
  <c r="BG85" i="56"/>
  <c r="BF85" i="56"/>
  <c r="W85" i="56"/>
  <c r="V85" i="56"/>
  <c r="BT84" i="56"/>
  <c r="BS84" i="56"/>
  <c r="BR84" i="56"/>
  <c r="BQ84" i="56"/>
  <c r="BP84" i="56"/>
  <c r="BO84" i="56"/>
  <c r="BN84" i="56"/>
  <c r="BL84" i="56"/>
  <c r="BK84" i="56"/>
  <c r="BJ84" i="56"/>
  <c r="BI84" i="56"/>
  <c r="BH84" i="56"/>
  <c r="BG84" i="56"/>
  <c r="BF84" i="56"/>
  <c r="W84" i="56"/>
  <c r="V84" i="56"/>
  <c r="BT83" i="56"/>
  <c r="BS83" i="56"/>
  <c r="BR83" i="56"/>
  <c r="BQ83" i="56"/>
  <c r="BP83" i="56"/>
  <c r="BO83" i="56"/>
  <c r="BN83" i="56"/>
  <c r="BL83" i="56"/>
  <c r="BK83" i="56"/>
  <c r="BJ83" i="56"/>
  <c r="BI83" i="56"/>
  <c r="BH83" i="56"/>
  <c r="BG83" i="56"/>
  <c r="BF83" i="56"/>
  <c r="W83" i="56"/>
  <c r="V83" i="56"/>
  <c r="BT82" i="56"/>
  <c r="BS82" i="56"/>
  <c r="BR82" i="56"/>
  <c r="BQ82" i="56"/>
  <c r="BP82" i="56"/>
  <c r="BO82" i="56"/>
  <c r="BN82" i="56"/>
  <c r="BL82" i="56"/>
  <c r="BK82" i="56"/>
  <c r="BJ82" i="56"/>
  <c r="BI82" i="56"/>
  <c r="BH82" i="56"/>
  <c r="BG82" i="56"/>
  <c r="BF82" i="56"/>
  <c r="W82" i="56"/>
  <c r="V82" i="56"/>
  <c r="BT81" i="56"/>
  <c r="BS81" i="56"/>
  <c r="BR81" i="56"/>
  <c r="BQ81" i="56"/>
  <c r="BP81" i="56"/>
  <c r="BO81" i="56"/>
  <c r="BN81" i="56"/>
  <c r="BL81" i="56"/>
  <c r="BK81" i="56"/>
  <c r="BJ81" i="56"/>
  <c r="BI81" i="56"/>
  <c r="BH81" i="56"/>
  <c r="BG81" i="56"/>
  <c r="BF81" i="56"/>
  <c r="W81" i="56"/>
  <c r="V81" i="56"/>
  <c r="BT80" i="56"/>
  <c r="BS80" i="56"/>
  <c r="BR80" i="56"/>
  <c r="BQ80" i="56"/>
  <c r="BP80" i="56"/>
  <c r="BO80" i="56"/>
  <c r="BN80" i="56"/>
  <c r="BL80" i="56"/>
  <c r="BK80" i="56"/>
  <c r="BJ80" i="56"/>
  <c r="BI80" i="56"/>
  <c r="BH80" i="56"/>
  <c r="BG80" i="56"/>
  <c r="BF80" i="56"/>
  <c r="W80" i="56"/>
  <c r="V80" i="56"/>
  <c r="BT79" i="56"/>
  <c r="BS79" i="56"/>
  <c r="BR79" i="56"/>
  <c r="BQ79" i="56"/>
  <c r="BP79" i="56"/>
  <c r="BO79" i="56"/>
  <c r="BN79" i="56"/>
  <c r="BL79" i="56"/>
  <c r="BK79" i="56"/>
  <c r="BJ79" i="56"/>
  <c r="BI79" i="56"/>
  <c r="BH79" i="56"/>
  <c r="BG79" i="56"/>
  <c r="BF79" i="56"/>
  <c r="W79" i="56"/>
  <c r="V79" i="56"/>
  <c r="BT78" i="56"/>
  <c r="BS78" i="56"/>
  <c r="BR78" i="56"/>
  <c r="BQ78" i="56"/>
  <c r="BP78" i="56"/>
  <c r="BO78" i="56"/>
  <c r="BN78" i="56"/>
  <c r="BL78" i="56"/>
  <c r="BK78" i="56"/>
  <c r="BJ78" i="56"/>
  <c r="BI78" i="56"/>
  <c r="BH78" i="56"/>
  <c r="BG78" i="56"/>
  <c r="BF78" i="56"/>
  <c r="W78" i="56"/>
  <c r="V78" i="56"/>
  <c r="BT77" i="56"/>
  <c r="BS77" i="56"/>
  <c r="BR77" i="56"/>
  <c r="BQ77" i="56"/>
  <c r="BP77" i="56"/>
  <c r="BO77" i="56"/>
  <c r="BN77" i="56"/>
  <c r="BL77" i="56"/>
  <c r="BK77" i="56"/>
  <c r="BJ77" i="56"/>
  <c r="BI77" i="56"/>
  <c r="BH77" i="56"/>
  <c r="BG77" i="56"/>
  <c r="BF77" i="56"/>
  <c r="W77" i="56"/>
  <c r="V77" i="56"/>
  <c r="BT76" i="56"/>
  <c r="BS76" i="56"/>
  <c r="BR76" i="56"/>
  <c r="BQ76" i="56"/>
  <c r="BP76" i="56"/>
  <c r="BO76" i="56"/>
  <c r="BN76" i="56"/>
  <c r="BL76" i="56"/>
  <c r="BK76" i="56"/>
  <c r="BJ76" i="56"/>
  <c r="BI76" i="56"/>
  <c r="BH76" i="56"/>
  <c r="BG76" i="56"/>
  <c r="BF76" i="56"/>
  <c r="W76" i="56"/>
  <c r="V76" i="56"/>
  <c r="BT75" i="56"/>
  <c r="BS75" i="56"/>
  <c r="BR75" i="56"/>
  <c r="BQ75" i="56"/>
  <c r="BP75" i="56"/>
  <c r="BO75" i="56"/>
  <c r="BN75" i="56"/>
  <c r="BL75" i="56"/>
  <c r="BK75" i="56"/>
  <c r="BJ75" i="56"/>
  <c r="BI75" i="56"/>
  <c r="BH75" i="56"/>
  <c r="BG75" i="56"/>
  <c r="BF75" i="56"/>
  <c r="W75" i="56"/>
  <c r="V75" i="56"/>
  <c r="BT74" i="56"/>
  <c r="BS74" i="56"/>
  <c r="BR74" i="56"/>
  <c r="BQ74" i="56"/>
  <c r="BP74" i="56"/>
  <c r="BO74" i="56"/>
  <c r="BN74" i="56"/>
  <c r="BL74" i="56"/>
  <c r="BK74" i="56"/>
  <c r="BJ74" i="56"/>
  <c r="BI74" i="56"/>
  <c r="BH74" i="56"/>
  <c r="BG74" i="56"/>
  <c r="BF74" i="56"/>
  <c r="W74" i="56"/>
  <c r="V74" i="56"/>
  <c r="BT73" i="56"/>
  <c r="BS73" i="56"/>
  <c r="BR73" i="56"/>
  <c r="BQ73" i="56"/>
  <c r="BP73" i="56"/>
  <c r="BO73" i="56"/>
  <c r="BN73" i="56"/>
  <c r="BL73" i="56"/>
  <c r="BK73" i="56"/>
  <c r="BJ73" i="56"/>
  <c r="BI73" i="56"/>
  <c r="BH73" i="56"/>
  <c r="BG73" i="56"/>
  <c r="BF73" i="56"/>
  <c r="W73" i="56"/>
  <c r="V73" i="56"/>
  <c r="BT72" i="56"/>
  <c r="BS72" i="56"/>
  <c r="BR72" i="56"/>
  <c r="BQ72" i="56"/>
  <c r="BP72" i="56"/>
  <c r="BO72" i="56"/>
  <c r="BN72" i="56"/>
  <c r="BL72" i="56"/>
  <c r="BK72" i="56"/>
  <c r="BJ72" i="56"/>
  <c r="BI72" i="56"/>
  <c r="BH72" i="56"/>
  <c r="BG72" i="56"/>
  <c r="BF72" i="56"/>
  <c r="W72" i="56"/>
  <c r="V72" i="56"/>
  <c r="BT71" i="56"/>
  <c r="BS71" i="56"/>
  <c r="BR71" i="56"/>
  <c r="BQ71" i="56"/>
  <c r="BP71" i="56"/>
  <c r="BO71" i="56"/>
  <c r="BN71" i="56"/>
  <c r="BL71" i="56"/>
  <c r="BK71" i="56"/>
  <c r="BJ71" i="56"/>
  <c r="BI71" i="56"/>
  <c r="BH71" i="56"/>
  <c r="BG71" i="56"/>
  <c r="BF71" i="56"/>
  <c r="W71" i="56"/>
  <c r="V71" i="56"/>
  <c r="BT70" i="56"/>
  <c r="BS70" i="56"/>
  <c r="BR70" i="56"/>
  <c r="BQ70" i="56"/>
  <c r="BP70" i="56"/>
  <c r="BO70" i="56"/>
  <c r="BN70" i="56"/>
  <c r="BL70" i="56"/>
  <c r="BK70" i="56"/>
  <c r="BJ70" i="56"/>
  <c r="BI70" i="56"/>
  <c r="BH70" i="56"/>
  <c r="BG70" i="56"/>
  <c r="BF70" i="56"/>
  <c r="W70" i="56"/>
  <c r="V70" i="56"/>
  <c r="BT69" i="56"/>
  <c r="BS69" i="56"/>
  <c r="BR69" i="56"/>
  <c r="BQ69" i="56"/>
  <c r="BP69" i="56"/>
  <c r="BO69" i="56"/>
  <c r="BN69" i="56"/>
  <c r="BL69" i="56"/>
  <c r="BK69" i="56"/>
  <c r="BJ69" i="56"/>
  <c r="BI69" i="56"/>
  <c r="BH69" i="56"/>
  <c r="BG69" i="56"/>
  <c r="BF69" i="56"/>
  <c r="W69" i="56"/>
  <c r="V69" i="56"/>
  <c r="BT68" i="56"/>
  <c r="BS68" i="56"/>
  <c r="BR68" i="56"/>
  <c r="BQ68" i="56"/>
  <c r="BP68" i="56"/>
  <c r="BO68" i="56"/>
  <c r="BN68" i="56"/>
  <c r="BL68" i="56"/>
  <c r="BK68" i="56"/>
  <c r="BJ68" i="56"/>
  <c r="BI68" i="56"/>
  <c r="BH68" i="56"/>
  <c r="BG68" i="56"/>
  <c r="BF68" i="56"/>
  <c r="W68" i="56"/>
  <c r="V68" i="56"/>
  <c r="BT67" i="56"/>
  <c r="BS67" i="56"/>
  <c r="BR67" i="56"/>
  <c r="BQ67" i="56"/>
  <c r="BP67" i="56"/>
  <c r="BO67" i="56"/>
  <c r="BN67" i="56"/>
  <c r="BL67" i="56"/>
  <c r="BK67" i="56"/>
  <c r="BJ67" i="56"/>
  <c r="BI67" i="56"/>
  <c r="BH67" i="56"/>
  <c r="BG67" i="56"/>
  <c r="BF67" i="56"/>
  <c r="W67" i="56"/>
  <c r="V67" i="56"/>
  <c r="BT66" i="56"/>
  <c r="BS66" i="56"/>
  <c r="BR66" i="56"/>
  <c r="BQ66" i="56"/>
  <c r="BP66" i="56"/>
  <c r="BO66" i="56"/>
  <c r="BN66" i="56"/>
  <c r="BL66" i="56"/>
  <c r="BK66" i="56"/>
  <c r="BJ66" i="56"/>
  <c r="BI66" i="56"/>
  <c r="BH66" i="56"/>
  <c r="BG66" i="56"/>
  <c r="BF66" i="56"/>
  <c r="W66" i="56"/>
  <c r="V66" i="56"/>
  <c r="BT65" i="56"/>
  <c r="BS65" i="56"/>
  <c r="BR65" i="56"/>
  <c r="BQ65" i="56"/>
  <c r="BP65" i="56"/>
  <c r="BO65" i="56"/>
  <c r="BN65" i="56"/>
  <c r="BL65" i="56"/>
  <c r="BK65" i="56"/>
  <c r="BJ65" i="56"/>
  <c r="BI65" i="56"/>
  <c r="BH65" i="56"/>
  <c r="BG65" i="56"/>
  <c r="BF65" i="56"/>
  <c r="W65" i="56"/>
  <c r="V65" i="56"/>
  <c r="BT64" i="56"/>
  <c r="BS64" i="56"/>
  <c r="BR64" i="56"/>
  <c r="BQ64" i="56"/>
  <c r="BP64" i="56"/>
  <c r="BO64" i="56"/>
  <c r="BN64" i="56"/>
  <c r="BL64" i="56"/>
  <c r="BK64" i="56"/>
  <c r="BJ64" i="56"/>
  <c r="BI64" i="56"/>
  <c r="BH64" i="56"/>
  <c r="BG64" i="56"/>
  <c r="BF64" i="56"/>
  <c r="W64" i="56"/>
  <c r="V64" i="56"/>
  <c r="BT63" i="56"/>
  <c r="BS63" i="56"/>
  <c r="BR63" i="56"/>
  <c r="BQ63" i="56"/>
  <c r="BP63" i="56"/>
  <c r="BO63" i="56"/>
  <c r="BN63" i="56"/>
  <c r="BL63" i="56"/>
  <c r="BK63" i="56"/>
  <c r="BJ63" i="56"/>
  <c r="BI63" i="56"/>
  <c r="BH63" i="56"/>
  <c r="BG63" i="56"/>
  <c r="BF63" i="56"/>
  <c r="W63" i="56"/>
  <c r="V63" i="56"/>
  <c r="BT62" i="56"/>
  <c r="BS62" i="56"/>
  <c r="BR62" i="56"/>
  <c r="BQ62" i="56"/>
  <c r="BP62" i="56"/>
  <c r="BO62" i="56"/>
  <c r="BN62" i="56"/>
  <c r="BL62" i="56"/>
  <c r="BK62" i="56"/>
  <c r="BJ62" i="56"/>
  <c r="BI62" i="56"/>
  <c r="BH62" i="56"/>
  <c r="BG62" i="56"/>
  <c r="BF62" i="56"/>
  <c r="W62" i="56"/>
  <c r="V62" i="56"/>
  <c r="BT61" i="56"/>
  <c r="BS61" i="56"/>
  <c r="BR61" i="56"/>
  <c r="BQ61" i="56"/>
  <c r="BP61" i="56"/>
  <c r="BO61" i="56"/>
  <c r="BN61" i="56"/>
  <c r="BL61" i="56"/>
  <c r="BK61" i="56"/>
  <c r="BJ61" i="56"/>
  <c r="BI61" i="56"/>
  <c r="BH61" i="56"/>
  <c r="BG61" i="56"/>
  <c r="BF61" i="56"/>
  <c r="W61" i="56"/>
  <c r="V61" i="56"/>
  <c r="BT60" i="56"/>
  <c r="BS60" i="56"/>
  <c r="BR60" i="56"/>
  <c r="BQ60" i="56"/>
  <c r="BP60" i="56"/>
  <c r="BO60" i="56"/>
  <c r="BN60" i="56"/>
  <c r="BL60" i="56"/>
  <c r="BK60" i="56"/>
  <c r="BJ60" i="56"/>
  <c r="BI60" i="56"/>
  <c r="BH60" i="56"/>
  <c r="BG60" i="56"/>
  <c r="BF60" i="56"/>
  <c r="W60" i="56"/>
  <c r="V60" i="56"/>
  <c r="BT59" i="56"/>
  <c r="BS59" i="56"/>
  <c r="BR59" i="56"/>
  <c r="BQ59" i="56"/>
  <c r="BP59" i="56"/>
  <c r="BO59" i="56"/>
  <c r="BN59" i="56"/>
  <c r="BL59" i="56"/>
  <c r="BK59" i="56"/>
  <c r="BJ59" i="56"/>
  <c r="BI59" i="56"/>
  <c r="BH59" i="56"/>
  <c r="BG59" i="56"/>
  <c r="BF59" i="56"/>
  <c r="W59" i="56"/>
  <c r="V59" i="56"/>
  <c r="BT58" i="56"/>
  <c r="BS58" i="56"/>
  <c r="BR58" i="56"/>
  <c r="BQ58" i="56"/>
  <c r="BP58" i="56"/>
  <c r="BO58" i="56"/>
  <c r="BN58" i="56"/>
  <c r="BL58" i="56"/>
  <c r="BK58" i="56"/>
  <c r="BJ58" i="56"/>
  <c r="BI58" i="56"/>
  <c r="BH58" i="56"/>
  <c r="BG58" i="56"/>
  <c r="BF58" i="56"/>
  <c r="W58" i="56"/>
  <c r="V58" i="56"/>
  <c r="BT57" i="56"/>
  <c r="BS57" i="56"/>
  <c r="BR57" i="56"/>
  <c r="BQ57" i="56"/>
  <c r="BP57" i="56"/>
  <c r="BO57" i="56"/>
  <c r="BN57" i="56"/>
  <c r="BL57" i="56"/>
  <c r="BK57" i="56"/>
  <c r="BJ57" i="56"/>
  <c r="BI57" i="56"/>
  <c r="BH57" i="56"/>
  <c r="BG57" i="56"/>
  <c r="BF57" i="56"/>
  <c r="W57" i="56"/>
  <c r="V57" i="56"/>
  <c r="BT56" i="56"/>
  <c r="BS56" i="56"/>
  <c r="BR56" i="56"/>
  <c r="BQ56" i="56"/>
  <c r="BP56" i="56"/>
  <c r="BO56" i="56"/>
  <c r="BN56" i="56"/>
  <c r="BL56" i="56"/>
  <c r="BK56" i="56"/>
  <c r="BJ56" i="56"/>
  <c r="BI56" i="56"/>
  <c r="BH56" i="56"/>
  <c r="BG56" i="56"/>
  <c r="BF56" i="56"/>
  <c r="W56" i="56"/>
  <c r="V56" i="56"/>
  <c r="BT55" i="56"/>
  <c r="BS55" i="56"/>
  <c r="BR55" i="56"/>
  <c r="BQ55" i="56"/>
  <c r="BP55" i="56"/>
  <c r="BO55" i="56"/>
  <c r="BN55" i="56"/>
  <c r="BL55" i="56"/>
  <c r="BK55" i="56"/>
  <c r="BJ55" i="56"/>
  <c r="BI55" i="56"/>
  <c r="BH55" i="56"/>
  <c r="BG55" i="56"/>
  <c r="BF55" i="56"/>
  <c r="W55" i="56"/>
  <c r="V55" i="56"/>
  <c r="BT54" i="56"/>
  <c r="BS54" i="56"/>
  <c r="BR54" i="56"/>
  <c r="BQ54" i="56"/>
  <c r="BP54" i="56"/>
  <c r="BO54" i="56"/>
  <c r="BN54" i="56"/>
  <c r="BL54" i="56"/>
  <c r="BK54" i="56"/>
  <c r="BJ54" i="56"/>
  <c r="BI54" i="56"/>
  <c r="BH54" i="56"/>
  <c r="BG54" i="56"/>
  <c r="BF54" i="56"/>
  <c r="W54" i="56"/>
  <c r="V54" i="56"/>
  <c r="BT53" i="56"/>
  <c r="BS53" i="56"/>
  <c r="BR53" i="56"/>
  <c r="BQ53" i="56"/>
  <c r="BP53" i="56"/>
  <c r="BO53" i="56"/>
  <c r="BN53" i="56"/>
  <c r="BL53" i="56"/>
  <c r="BK53" i="56"/>
  <c r="BJ53" i="56"/>
  <c r="BI53" i="56"/>
  <c r="BH53" i="56"/>
  <c r="BG53" i="56"/>
  <c r="BF53" i="56"/>
  <c r="W53" i="56"/>
  <c r="V53" i="56"/>
  <c r="BT52" i="56"/>
  <c r="BS52" i="56"/>
  <c r="BR52" i="56"/>
  <c r="BQ52" i="56"/>
  <c r="BP52" i="56"/>
  <c r="BO52" i="56"/>
  <c r="BN52" i="56"/>
  <c r="BL52" i="56"/>
  <c r="BK52" i="56"/>
  <c r="BJ52" i="56"/>
  <c r="BI52" i="56"/>
  <c r="BH52" i="56"/>
  <c r="BG52" i="56"/>
  <c r="BF52" i="56"/>
  <c r="W52" i="56"/>
  <c r="V52" i="56"/>
  <c r="BT51" i="56"/>
  <c r="BS51" i="56"/>
  <c r="BR51" i="56"/>
  <c r="BQ51" i="56"/>
  <c r="BP51" i="56"/>
  <c r="BO51" i="56"/>
  <c r="BN51" i="56"/>
  <c r="BL51" i="56"/>
  <c r="BK51" i="56"/>
  <c r="BJ51" i="56"/>
  <c r="BI51" i="56"/>
  <c r="BH51" i="56"/>
  <c r="BG51" i="56"/>
  <c r="BF51" i="56"/>
  <c r="W51" i="56"/>
  <c r="V51" i="56"/>
  <c r="BT50" i="56"/>
  <c r="BS50" i="56"/>
  <c r="BR50" i="56"/>
  <c r="BQ50" i="56"/>
  <c r="BP50" i="56"/>
  <c r="BO50" i="56"/>
  <c r="BN50" i="56"/>
  <c r="BL50" i="56"/>
  <c r="BK50" i="56"/>
  <c r="BJ50" i="56"/>
  <c r="BI50" i="56"/>
  <c r="BH50" i="56"/>
  <c r="BG50" i="56"/>
  <c r="BF50" i="56"/>
  <c r="W50" i="56"/>
  <c r="V50" i="56"/>
  <c r="BT49" i="56"/>
  <c r="BS49" i="56"/>
  <c r="BR49" i="56"/>
  <c r="BQ49" i="56"/>
  <c r="BP49" i="56"/>
  <c r="BO49" i="56"/>
  <c r="BN49" i="56"/>
  <c r="BL49" i="56"/>
  <c r="BK49" i="56"/>
  <c r="BJ49" i="56"/>
  <c r="BI49" i="56"/>
  <c r="BH49" i="56"/>
  <c r="BG49" i="56"/>
  <c r="BF49" i="56"/>
  <c r="W49" i="56"/>
  <c r="V49" i="56"/>
  <c r="BT48" i="56"/>
  <c r="BS48" i="56"/>
  <c r="BR48" i="56"/>
  <c r="BQ48" i="56"/>
  <c r="BP48" i="56"/>
  <c r="BO48" i="56"/>
  <c r="BN48" i="56"/>
  <c r="BL48" i="56"/>
  <c r="BK48" i="56"/>
  <c r="BJ48" i="56"/>
  <c r="BI48" i="56"/>
  <c r="BH48" i="56"/>
  <c r="BG48" i="56"/>
  <c r="BF48" i="56"/>
  <c r="W48" i="56"/>
  <c r="V48" i="56"/>
  <c r="BT47" i="56"/>
  <c r="BS47" i="56"/>
  <c r="BR47" i="56"/>
  <c r="BQ47" i="56"/>
  <c r="BP47" i="56"/>
  <c r="BO47" i="56"/>
  <c r="BN47" i="56"/>
  <c r="BL47" i="56"/>
  <c r="BK47" i="56"/>
  <c r="BJ47" i="56"/>
  <c r="BI47" i="56"/>
  <c r="BH47" i="56"/>
  <c r="BG47" i="56"/>
  <c r="BF47" i="56"/>
  <c r="W47" i="56"/>
  <c r="V47" i="56"/>
  <c r="BT46" i="56"/>
  <c r="BS46" i="56"/>
  <c r="BR46" i="56"/>
  <c r="BQ46" i="56"/>
  <c r="BP46" i="56"/>
  <c r="BO46" i="56"/>
  <c r="BN46" i="56"/>
  <c r="BL46" i="56"/>
  <c r="BK46" i="56"/>
  <c r="BJ46" i="56"/>
  <c r="BI46" i="56"/>
  <c r="BH46" i="56"/>
  <c r="BG46" i="56"/>
  <c r="BF46" i="56"/>
  <c r="W46" i="56"/>
  <c r="V46" i="56"/>
  <c r="BT45" i="56"/>
  <c r="BS45" i="56"/>
  <c r="BR45" i="56"/>
  <c r="BQ45" i="56"/>
  <c r="BP45" i="56"/>
  <c r="BO45" i="56"/>
  <c r="BN45" i="56"/>
  <c r="BL45" i="56"/>
  <c r="BK45" i="56"/>
  <c r="BJ45" i="56"/>
  <c r="BI45" i="56"/>
  <c r="BH45" i="56"/>
  <c r="BG45" i="56"/>
  <c r="BF45" i="56"/>
  <c r="W45" i="56"/>
  <c r="V45" i="56"/>
  <c r="BT44" i="56"/>
  <c r="BS44" i="56"/>
  <c r="BR44" i="56"/>
  <c r="BQ44" i="56"/>
  <c r="BP44" i="56"/>
  <c r="BO44" i="56"/>
  <c r="BN44" i="56"/>
  <c r="BL44" i="56"/>
  <c r="BK44" i="56"/>
  <c r="BJ44" i="56"/>
  <c r="BI44" i="56"/>
  <c r="BH44" i="56"/>
  <c r="BG44" i="56"/>
  <c r="BF44" i="56"/>
  <c r="W44" i="56"/>
  <c r="V44" i="56"/>
  <c r="BT43" i="56"/>
  <c r="BS43" i="56"/>
  <c r="BR43" i="56"/>
  <c r="BQ43" i="56"/>
  <c r="BP43" i="56"/>
  <c r="BO43" i="56"/>
  <c r="BN43" i="56"/>
  <c r="BL43" i="56"/>
  <c r="BK43" i="56"/>
  <c r="BJ43" i="56"/>
  <c r="BI43" i="56"/>
  <c r="BH43" i="56"/>
  <c r="BG43" i="56"/>
  <c r="BF43" i="56"/>
  <c r="W43" i="56"/>
  <c r="V43" i="56"/>
  <c r="BT42" i="56"/>
  <c r="BS42" i="56"/>
  <c r="BR42" i="56"/>
  <c r="BQ42" i="56"/>
  <c r="BP42" i="56"/>
  <c r="BO42" i="56"/>
  <c r="BN42" i="56"/>
  <c r="BL42" i="56"/>
  <c r="BK42" i="56"/>
  <c r="BJ42" i="56"/>
  <c r="BI42" i="56"/>
  <c r="BH42" i="56"/>
  <c r="BG42" i="56"/>
  <c r="BF42" i="56"/>
  <c r="W42" i="56"/>
  <c r="V42" i="56"/>
  <c r="BT41" i="56"/>
  <c r="BS41" i="56"/>
  <c r="BR41" i="56"/>
  <c r="BQ41" i="56"/>
  <c r="BP41" i="56"/>
  <c r="BO41" i="56"/>
  <c r="BN41" i="56"/>
  <c r="BL41" i="56"/>
  <c r="BK41" i="56"/>
  <c r="BJ41" i="56"/>
  <c r="BI41" i="56"/>
  <c r="BH41" i="56"/>
  <c r="BG41" i="56"/>
  <c r="BF41" i="56"/>
  <c r="W41" i="56"/>
  <c r="V41" i="56"/>
  <c r="BT40" i="56"/>
  <c r="BS40" i="56"/>
  <c r="BR40" i="56"/>
  <c r="BQ40" i="56"/>
  <c r="BP40" i="56"/>
  <c r="BO40" i="56"/>
  <c r="BN40" i="56"/>
  <c r="BL40" i="56"/>
  <c r="BK40" i="56"/>
  <c r="BJ40" i="56"/>
  <c r="BI40" i="56"/>
  <c r="BH40" i="56"/>
  <c r="BG40" i="56"/>
  <c r="BF40" i="56"/>
  <c r="W40" i="56"/>
  <c r="V40" i="56"/>
  <c r="BT39" i="56"/>
  <c r="BS39" i="56"/>
  <c r="BR39" i="56"/>
  <c r="BQ39" i="56"/>
  <c r="BP39" i="56"/>
  <c r="BO39" i="56"/>
  <c r="BN39" i="56"/>
  <c r="BL39" i="56"/>
  <c r="BK39" i="56"/>
  <c r="BJ39" i="56"/>
  <c r="BI39" i="56"/>
  <c r="BH39" i="56"/>
  <c r="BG39" i="56"/>
  <c r="BF39" i="56"/>
  <c r="W39" i="56"/>
  <c r="V39" i="56"/>
  <c r="BT38" i="56"/>
  <c r="BS38" i="56"/>
  <c r="BR38" i="56"/>
  <c r="BQ38" i="56"/>
  <c r="BP38" i="56"/>
  <c r="BO38" i="56"/>
  <c r="BN38" i="56"/>
  <c r="BL38" i="56"/>
  <c r="BK38" i="56"/>
  <c r="BJ38" i="56"/>
  <c r="BI38" i="56"/>
  <c r="BH38" i="56"/>
  <c r="BG38" i="56"/>
  <c r="BF38" i="56"/>
  <c r="W38" i="56"/>
  <c r="V38" i="56"/>
  <c r="BT37" i="56"/>
  <c r="BS37" i="56"/>
  <c r="BR37" i="56"/>
  <c r="BQ37" i="56"/>
  <c r="BP37" i="56"/>
  <c r="BO37" i="56"/>
  <c r="BN37" i="56"/>
  <c r="BL37" i="56"/>
  <c r="BK37" i="56"/>
  <c r="BJ37" i="56"/>
  <c r="BI37" i="56"/>
  <c r="BH37" i="56"/>
  <c r="BG37" i="56"/>
  <c r="BF37" i="56"/>
  <c r="W37" i="56"/>
  <c r="V37" i="56"/>
  <c r="BT36" i="56"/>
  <c r="BS36" i="56"/>
  <c r="BR36" i="56"/>
  <c r="BQ36" i="56"/>
  <c r="BP36" i="56"/>
  <c r="BO36" i="56"/>
  <c r="BN36" i="56"/>
  <c r="BL36" i="56"/>
  <c r="BK36" i="56"/>
  <c r="BJ36" i="56"/>
  <c r="BI36" i="56"/>
  <c r="BH36" i="56"/>
  <c r="BG36" i="56"/>
  <c r="BF36" i="56"/>
  <c r="W36" i="56"/>
  <c r="V36" i="56"/>
  <c r="BT35" i="56"/>
  <c r="BS35" i="56"/>
  <c r="BR35" i="56"/>
  <c r="BQ35" i="56"/>
  <c r="BP35" i="56"/>
  <c r="BO35" i="56"/>
  <c r="BN35" i="56"/>
  <c r="BL35" i="56"/>
  <c r="BK35" i="56"/>
  <c r="BJ35" i="56"/>
  <c r="BI35" i="56"/>
  <c r="BH35" i="56"/>
  <c r="BG35" i="56"/>
  <c r="BF35" i="56"/>
  <c r="W35" i="56"/>
  <c r="V35" i="56"/>
  <c r="BT34" i="56"/>
  <c r="BS34" i="56"/>
  <c r="BR34" i="56"/>
  <c r="BQ34" i="56"/>
  <c r="BP34" i="56"/>
  <c r="BO34" i="56"/>
  <c r="BN34" i="56"/>
  <c r="BL34" i="56"/>
  <c r="BK34" i="56"/>
  <c r="BJ34" i="56"/>
  <c r="BI34" i="56"/>
  <c r="BH34" i="56"/>
  <c r="BG34" i="56"/>
  <c r="BF34" i="56"/>
  <c r="W34" i="56"/>
  <c r="V34" i="56"/>
  <c r="BT33" i="56"/>
  <c r="BS33" i="56"/>
  <c r="BR33" i="56"/>
  <c r="BQ33" i="56"/>
  <c r="BP33" i="56"/>
  <c r="BO33" i="56"/>
  <c r="BN33" i="56"/>
  <c r="BL33" i="56"/>
  <c r="BK33" i="56"/>
  <c r="BJ33" i="56"/>
  <c r="BI33" i="56"/>
  <c r="BH33" i="56"/>
  <c r="BG33" i="56"/>
  <c r="BF33" i="56"/>
  <c r="W33" i="56"/>
  <c r="V33" i="56"/>
  <c r="BT32" i="56"/>
  <c r="BS32" i="56"/>
  <c r="BR32" i="56"/>
  <c r="BQ32" i="56"/>
  <c r="BP32" i="56"/>
  <c r="BO32" i="56"/>
  <c r="BN32" i="56"/>
  <c r="BL32" i="56"/>
  <c r="BK32" i="56"/>
  <c r="BJ32" i="56"/>
  <c r="BI32" i="56"/>
  <c r="BH32" i="56"/>
  <c r="BG32" i="56"/>
  <c r="BF32" i="56"/>
  <c r="W32" i="56"/>
  <c r="V32" i="56"/>
  <c r="BT31" i="56"/>
  <c r="BS31" i="56"/>
  <c r="BR31" i="56"/>
  <c r="BQ31" i="56"/>
  <c r="BP31" i="56"/>
  <c r="BO31" i="56"/>
  <c r="BN31" i="56"/>
  <c r="BL31" i="56"/>
  <c r="BK31" i="56"/>
  <c r="BJ31" i="56"/>
  <c r="BI31" i="56"/>
  <c r="BH31" i="56"/>
  <c r="BG31" i="56"/>
  <c r="BF31" i="56"/>
  <c r="W31" i="56"/>
  <c r="V31" i="56"/>
  <c r="BT30" i="56"/>
  <c r="BS30" i="56"/>
  <c r="BR30" i="56"/>
  <c r="BQ30" i="56"/>
  <c r="BP30" i="56"/>
  <c r="BO30" i="56"/>
  <c r="BN30" i="56"/>
  <c r="BL30" i="56"/>
  <c r="BK30" i="56"/>
  <c r="BJ30" i="56"/>
  <c r="BI30" i="56"/>
  <c r="BH30" i="56"/>
  <c r="BG30" i="56"/>
  <c r="BF30" i="56"/>
  <c r="W30" i="56"/>
  <c r="V30" i="56"/>
  <c r="BT29" i="56"/>
  <c r="BS29" i="56"/>
  <c r="BR29" i="56"/>
  <c r="BQ29" i="56"/>
  <c r="BP29" i="56"/>
  <c r="BO29" i="56"/>
  <c r="BN29" i="56"/>
  <c r="BL29" i="56"/>
  <c r="BK29" i="56"/>
  <c r="BJ29" i="56"/>
  <c r="BI29" i="56"/>
  <c r="BH29" i="56"/>
  <c r="BG29" i="56"/>
  <c r="BF29" i="56"/>
  <c r="W29" i="56"/>
  <c r="V29" i="56"/>
  <c r="BT28" i="56"/>
  <c r="BS28" i="56"/>
  <c r="BR28" i="56"/>
  <c r="BQ28" i="56"/>
  <c r="BP28" i="56"/>
  <c r="BO28" i="56"/>
  <c r="BN28" i="56"/>
  <c r="BL28" i="56"/>
  <c r="BK28" i="56"/>
  <c r="BJ28" i="56"/>
  <c r="BI28" i="56"/>
  <c r="BH28" i="56"/>
  <c r="BG28" i="56"/>
  <c r="BF28" i="56"/>
  <c r="W28" i="56"/>
  <c r="V28" i="56"/>
  <c r="BT27" i="56"/>
  <c r="BS27" i="56"/>
  <c r="BR27" i="56"/>
  <c r="BQ27" i="56"/>
  <c r="BP27" i="56"/>
  <c r="BO27" i="56"/>
  <c r="BN27" i="56"/>
  <c r="BL27" i="56"/>
  <c r="BK27" i="56"/>
  <c r="BJ27" i="56"/>
  <c r="BI27" i="56"/>
  <c r="BH27" i="56"/>
  <c r="BG27" i="56"/>
  <c r="BF27" i="56"/>
  <c r="W27" i="56"/>
  <c r="V27" i="56"/>
  <c r="BT26" i="56"/>
  <c r="BS26" i="56"/>
  <c r="BR26" i="56"/>
  <c r="BQ26" i="56"/>
  <c r="BP26" i="56"/>
  <c r="BO26" i="56"/>
  <c r="BN26" i="56"/>
  <c r="BL26" i="56"/>
  <c r="BK26" i="56"/>
  <c r="BJ26" i="56"/>
  <c r="BI26" i="56"/>
  <c r="BH26" i="56"/>
  <c r="BG26" i="56"/>
  <c r="BF26" i="56"/>
  <c r="W26" i="56"/>
  <c r="V26" i="56"/>
  <c r="BT25" i="56"/>
  <c r="BS25" i="56"/>
  <c r="BR25" i="56"/>
  <c r="BQ25" i="56"/>
  <c r="BP25" i="56"/>
  <c r="BO25" i="56"/>
  <c r="BN25" i="56"/>
  <c r="BL25" i="56"/>
  <c r="BK25" i="56"/>
  <c r="BJ25" i="56"/>
  <c r="BI25" i="56"/>
  <c r="BH25" i="56"/>
  <c r="BG25" i="56"/>
  <c r="BF25" i="56"/>
  <c r="W25" i="56"/>
  <c r="V25" i="56"/>
  <c r="BT24" i="56"/>
  <c r="BS24" i="56"/>
  <c r="BR24" i="56"/>
  <c r="BQ24" i="56"/>
  <c r="BP24" i="56"/>
  <c r="BO24" i="56"/>
  <c r="BN24" i="56"/>
  <c r="BL24" i="56"/>
  <c r="BK24" i="56"/>
  <c r="BJ24" i="56"/>
  <c r="BI24" i="56"/>
  <c r="BH24" i="56"/>
  <c r="BG24" i="56"/>
  <c r="BF24" i="56"/>
  <c r="W24" i="56"/>
  <c r="V24" i="56"/>
  <c r="BT23" i="56"/>
  <c r="BS23" i="56"/>
  <c r="BR23" i="56"/>
  <c r="BQ23" i="56"/>
  <c r="BP23" i="56"/>
  <c r="BO23" i="56"/>
  <c r="BN23" i="56"/>
  <c r="BL23" i="56"/>
  <c r="BK23" i="56"/>
  <c r="BJ23" i="56"/>
  <c r="BI23" i="56"/>
  <c r="BH23" i="56"/>
  <c r="BG23" i="56"/>
  <c r="BF23" i="56"/>
  <c r="W23" i="56"/>
  <c r="V23" i="56"/>
  <c r="BT22" i="56"/>
  <c r="BS22" i="56"/>
  <c r="BR22" i="56"/>
  <c r="BQ22" i="56"/>
  <c r="BP22" i="56"/>
  <c r="BO22" i="56"/>
  <c r="BN22" i="56"/>
  <c r="BL22" i="56"/>
  <c r="BK22" i="56"/>
  <c r="BJ22" i="56"/>
  <c r="BI22" i="56"/>
  <c r="BH22" i="56"/>
  <c r="BG22" i="56"/>
  <c r="BF22" i="56"/>
  <c r="W22" i="56"/>
  <c r="V22" i="56"/>
  <c r="BT21" i="56"/>
  <c r="BS21" i="56"/>
  <c r="BR21" i="56"/>
  <c r="BQ21" i="56"/>
  <c r="BP21" i="56"/>
  <c r="BO21" i="56"/>
  <c r="BN21" i="56"/>
  <c r="BL21" i="56"/>
  <c r="BK21" i="56"/>
  <c r="BJ21" i="56"/>
  <c r="BI21" i="56"/>
  <c r="BH21" i="56"/>
  <c r="BG21" i="56"/>
  <c r="BF21" i="56"/>
  <c r="W21" i="56"/>
  <c r="V21" i="56"/>
  <c r="BT20" i="56"/>
  <c r="BS20" i="56"/>
  <c r="BR20" i="56"/>
  <c r="BQ20" i="56"/>
  <c r="BP20" i="56"/>
  <c r="BO20" i="56"/>
  <c r="BN20" i="56"/>
  <c r="BL20" i="56"/>
  <c r="BK20" i="56"/>
  <c r="BJ20" i="56"/>
  <c r="BI20" i="56"/>
  <c r="BH20" i="56"/>
  <c r="BG20" i="56"/>
  <c r="BF20" i="56"/>
  <c r="W20" i="56"/>
  <c r="V20" i="56"/>
  <c r="BT19" i="56"/>
  <c r="BS19" i="56"/>
  <c r="BR19" i="56"/>
  <c r="BQ19" i="56"/>
  <c r="BP19" i="56"/>
  <c r="BO19" i="56"/>
  <c r="BN19" i="56"/>
  <c r="BL19" i="56"/>
  <c r="BK19" i="56"/>
  <c r="BJ19" i="56"/>
  <c r="BI19" i="56"/>
  <c r="BH19" i="56"/>
  <c r="BG19" i="56"/>
  <c r="BF19" i="56"/>
  <c r="W19" i="56"/>
  <c r="V19" i="56"/>
  <c r="AS17" i="56"/>
  <c r="C9" i="56"/>
  <c r="AY6" i="58" s="1"/>
  <c r="AH71" i="58" s="1"/>
  <c r="BT2" i="56"/>
  <c r="C2" i="56"/>
  <c r="BT1" i="56"/>
  <c r="C61" i="55"/>
  <c r="C60" i="55"/>
  <c r="C59" i="55"/>
  <c r="C58" i="55"/>
  <c r="C57" i="55"/>
  <c r="C56" i="55"/>
  <c r="C55" i="55"/>
  <c r="C54" i="55"/>
  <c r="C53" i="55"/>
  <c r="C52" i="55"/>
  <c r="C51" i="55"/>
  <c r="C50" i="55"/>
  <c r="C49" i="55"/>
  <c r="C48" i="55"/>
  <c r="C47" i="55"/>
  <c r="C46" i="55"/>
  <c r="C45" i="55"/>
  <c r="C44" i="55"/>
  <c r="C43" i="55"/>
  <c r="C42" i="55"/>
  <c r="C41" i="55"/>
  <c r="C40" i="55"/>
  <c r="C39" i="55"/>
  <c r="C38" i="55"/>
  <c r="C37" i="55"/>
  <c r="C36" i="55"/>
  <c r="C35" i="55"/>
  <c r="C34" i="55"/>
  <c r="C33" i="55"/>
  <c r="C32" i="55"/>
  <c r="C31" i="55"/>
  <c r="C30" i="55"/>
  <c r="C29" i="55"/>
  <c r="C28" i="55"/>
  <c r="C27" i="55"/>
  <c r="C26" i="55"/>
  <c r="C25" i="55"/>
  <c r="C24" i="55"/>
  <c r="C23" i="55"/>
  <c r="C22" i="55"/>
  <c r="C21" i="55"/>
  <c r="C20" i="55"/>
  <c r="C19" i="55"/>
  <c r="C18" i="55"/>
  <c r="C17" i="55"/>
  <c r="C16" i="55"/>
  <c r="C15" i="55"/>
  <c r="C14" i="55"/>
  <c r="C13" i="55"/>
  <c r="C12" i="55"/>
  <c r="C11" i="55"/>
  <c r="C10" i="55"/>
  <c r="C9" i="55"/>
  <c r="C8" i="55"/>
  <c r="M36" i="54"/>
  <c r="L36" i="54"/>
  <c r="K36" i="54"/>
  <c r="J36" i="54"/>
  <c r="I36" i="54"/>
  <c r="H36" i="54"/>
  <c r="G36" i="54"/>
  <c r="F36" i="54"/>
  <c r="E36" i="54"/>
  <c r="D36" i="54"/>
  <c r="C36" i="54"/>
  <c r="B36" i="54"/>
  <c r="M35" i="54"/>
  <c r="L35" i="54"/>
  <c r="K35" i="54"/>
  <c r="J35" i="54"/>
  <c r="I35" i="54"/>
  <c r="H35" i="54"/>
  <c r="G35" i="54"/>
  <c r="F35" i="54"/>
  <c r="E35" i="54"/>
  <c r="D35" i="54"/>
  <c r="C35" i="54"/>
  <c r="B35" i="54"/>
  <c r="M34" i="54"/>
  <c r="L34" i="54"/>
  <c r="K34" i="54"/>
  <c r="J34" i="54"/>
  <c r="I34" i="54"/>
  <c r="H34" i="54"/>
  <c r="G34" i="54"/>
  <c r="F34" i="54"/>
  <c r="E34" i="54"/>
  <c r="D34" i="54"/>
  <c r="C34" i="54"/>
  <c r="B34" i="54"/>
  <c r="M33" i="54"/>
  <c r="L33" i="54"/>
  <c r="K33" i="54"/>
  <c r="J33" i="54"/>
  <c r="I33" i="54"/>
  <c r="H33" i="54"/>
  <c r="G33" i="54"/>
  <c r="F33" i="54"/>
  <c r="E33" i="54"/>
  <c r="D33" i="54"/>
  <c r="C33" i="54"/>
  <c r="B33" i="54"/>
  <c r="M32" i="54"/>
  <c r="L32" i="54"/>
  <c r="K32" i="54"/>
  <c r="J32" i="54"/>
  <c r="I32" i="54"/>
  <c r="H32" i="54"/>
  <c r="G32" i="54"/>
  <c r="F32" i="54"/>
  <c r="E32" i="54"/>
  <c r="D32" i="54"/>
  <c r="C32" i="54"/>
  <c r="B32" i="54"/>
  <c r="M31" i="54"/>
  <c r="L31" i="54"/>
  <c r="K31" i="54"/>
  <c r="J31" i="54"/>
  <c r="I31" i="54"/>
  <c r="H31" i="54"/>
  <c r="G31" i="54"/>
  <c r="F31" i="54"/>
  <c r="E31" i="54"/>
  <c r="D31" i="54"/>
  <c r="C31" i="54"/>
  <c r="B31" i="54"/>
  <c r="M30" i="54"/>
  <c r="L30" i="54"/>
  <c r="K30" i="54"/>
  <c r="J30" i="54"/>
  <c r="I30" i="54"/>
  <c r="H30" i="54"/>
  <c r="G30" i="54"/>
  <c r="F30" i="54"/>
  <c r="E30" i="54"/>
  <c r="D30" i="54"/>
  <c r="C30" i="54"/>
  <c r="B30" i="54"/>
  <c r="M29" i="54"/>
  <c r="L29" i="54"/>
  <c r="K29" i="54"/>
  <c r="J29" i="54"/>
  <c r="I29" i="54"/>
  <c r="H29" i="54"/>
  <c r="G29" i="54"/>
  <c r="F29" i="54"/>
  <c r="E29" i="54"/>
  <c r="D29" i="54"/>
  <c r="C29" i="54"/>
  <c r="B29" i="54"/>
  <c r="M28" i="54"/>
  <c r="L28" i="54"/>
  <c r="K28" i="54"/>
  <c r="J28" i="54"/>
  <c r="I28" i="54"/>
  <c r="H28" i="54"/>
  <c r="G28" i="54"/>
  <c r="F28" i="54"/>
  <c r="E28" i="54"/>
  <c r="D28" i="54"/>
  <c r="C28" i="54"/>
  <c r="B28" i="54"/>
  <c r="M27" i="54"/>
  <c r="L27" i="54"/>
  <c r="K27" i="54"/>
  <c r="J27" i="54"/>
  <c r="I27" i="54"/>
  <c r="H27" i="54"/>
  <c r="G27" i="54"/>
  <c r="F27" i="54"/>
  <c r="E27" i="54"/>
  <c r="D27" i="54"/>
  <c r="C27" i="54"/>
  <c r="B27" i="54"/>
  <c r="M26" i="54"/>
  <c r="L26" i="54"/>
  <c r="K26" i="54"/>
  <c r="J26" i="54"/>
  <c r="I26" i="54"/>
  <c r="H26" i="54"/>
  <c r="G26" i="54"/>
  <c r="F26" i="54"/>
  <c r="E26" i="54"/>
  <c r="D26" i="54"/>
  <c r="C26" i="54"/>
  <c r="B26" i="54"/>
  <c r="M25" i="54"/>
  <c r="L25" i="54"/>
  <c r="K25" i="54"/>
  <c r="J25" i="54"/>
  <c r="I25" i="54"/>
  <c r="H25" i="54"/>
  <c r="G25" i="54"/>
  <c r="F25" i="54"/>
  <c r="E25" i="54"/>
  <c r="D25" i="54"/>
  <c r="C25" i="54"/>
  <c r="B25" i="54"/>
  <c r="M24" i="54"/>
  <c r="L24" i="54"/>
  <c r="K24" i="54"/>
  <c r="J24" i="54"/>
  <c r="I24" i="54"/>
  <c r="H24" i="54"/>
  <c r="G24" i="54"/>
  <c r="F24" i="54"/>
  <c r="E24" i="54"/>
  <c r="D24" i="54"/>
  <c r="C24" i="54"/>
  <c r="B24" i="54"/>
  <c r="M23" i="54"/>
  <c r="L23" i="54"/>
  <c r="K23" i="54"/>
  <c r="J23" i="54"/>
  <c r="I23" i="54"/>
  <c r="H23" i="54"/>
  <c r="G23" i="54"/>
  <c r="F23" i="54"/>
  <c r="E23" i="54"/>
  <c r="D23" i="54"/>
  <c r="C23" i="54"/>
  <c r="B23" i="54"/>
  <c r="M22" i="54"/>
  <c r="L22" i="54"/>
  <c r="K22" i="54"/>
  <c r="J22" i="54"/>
  <c r="I22" i="54"/>
  <c r="H22" i="54"/>
  <c r="G22" i="54"/>
  <c r="F22" i="54"/>
  <c r="E22" i="54"/>
  <c r="D22" i="54"/>
  <c r="C22" i="54"/>
  <c r="B22" i="54"/>
  <c r="M21" i="54"/>
  <c r="L21" i="54"/>
  <c r="K21" i="54"/>
  <c r="J21" i="54"/>
  <c r="I21" i="54"/>
  <c r="H21" i="54"/>
  <c r="G21" i="54"/>
  <c r="F21" i="54"/>
  <c r="E21" i="54"/>
  <c r="D21" i="54"/>
  <c r="C21" i="54"/>
  <c r="B21" i="54"/>
  <c r="M20" i="54"/>
  <c r="L20" i="54"/>
  <c r="K20" i="54"/>
  <c r="J20" i="54"/>
  <c r="I20" i="54"/>
  <c r="H20" i="54"/>
  <c r="G20" i="54"/>
  <c r="F20" i="54"/>
  <c r="E20" i="54"/>
  <c r="D20" i="54"/>
  <c r="C20" i="54"/>
  <c r="B20" i="54"/>
  <c r="M19" i="54"/>
  <c r="L19" i="54"/>
  <c r="K19" i="54"/>
  <c r="J19" i="54"/>
  <c r="I19" i="54"/>
  <c r="H19" i="54"/>
  <c r="G19" i="54"/>
  <c r="F19" i="54"/>
  <c r="E19" i="54"/>
  <c r="D19" i="54"/>
  <c r="C19" i="54"/>
  <c r="B19" i="54"/>
  <c r="M18" i="54"/>
  <c r="L18" i="54"/>
  <c r="K18" i="54"/>
  <c r="J18" i="54"/>
  <c r="I18" i="54"/>
  <c r="H18" i="54"/>
  <c r="G18" i="54"/>
  <c r="F18" i="54"/>
  <c r="E18" i="54"/>
  <c r="D18" i="54"/>
  <c r="C18" i="54"/>
  <c r="B18" i="54"/>
  <c r="M17" i="54"/>
  <c r="L17" i="54"/>
  <c r="K17" i="54"/>
  <c r="J17" i="54"/>
  <c r="I17" i="54"/>
  <c r="H17" i="54"/>
  <c r="G17" i="54"/>
  <c r="F17" i="54"/>
  <c r="E17" i="54"/>
  <c r="D17" i="54"/>
  <c r="C17" i="54"/>
  <c r="B17" i="54"/>
  <c r="M16" i="54"/>
  <c r="L16" i="54"/>
  <c r="K16" i="54"/>
  <c r="J16" i="54"/>
  <c r="I16" i="54"/>
  <c r="H16" i="54"/>
  <c r="G16" i="54"/>
  <c r="F16" i="54"/>
  <c r="E16" i="54"/>
  <c r="D16" i="54"/>
  <c r="C16" i="54"/>
  <c r="B16" i="54"/>
  <c r="M15" i="54"/>
  <c r="L15" i="54"/>
  <c r="K15" i="54"/>
  <c r="J15" i="54"/>
  <c r="I15" i="54"/>
  <c r="H15" i="54"/>
  <c r="G15" i="54"/>
  <c r="F15" i="54"/>
  <c r="E15" i="54"/>
  <c r="D15" i="54"/>
  <c r="C15" i="54"/>
  <c r="B15" i="54"/>
  <c r="M14" i="54"/>
  <c r="L14" i="54"/>
  <c r="K14" i="54"/>
  <c r="J14" i="54"/>
  <c r="I14" i="54"/>
  <c r="H14" i="54"/>
  <c r="G14" i="54"/>
  <c r="F14" i="54"/>
  <c r="E14" i="54"/>
  <c r="D14" i="54"/>
  <c r="C14" i="54"/>
  <c r="B14" i="54"/>
  <c r="M13" i="54"/>
  <c r="L13" i="54"/>
  <c r="K13" i="54"/>
  <c r="J13" i="54"/>
  <c r="I13" i="54"/>
  <c r="H13" i="54"/>
  <c r="G13" i="54"/>
  <c r="F13" i="54"/>
  <c r="E13" i="54"/>
  <c r="D13" i="54"/>
  <c r="C13" i="54"/>
  <c r="B13" i="54"/>
  <c r="M12" i="54"/>
  <c r="L12" i="54"/>
  <c r="K12" i="54"/>
  <c r="J12" i="54"/>
  <c r="I12" i="54"/>
  <c r="H12" i="54"/>
  <c r="G12" i="54"/>
  <c r="F12" i="54"/>
  <c r="E12" i="54"/>
  <c r="D12" i="54"/>
  <c r="C12" i="54"/>
  <c r="B12" i="54"/>
  <c r="M11" i="54"/>
  <c r="L11" i="54"/>
  <c r="K11" i="54"/>
  <c r="J11" i="54"/>
  <c r="I11" i="54"/>
  <c r="H11" i="54"/>
  <c r="G11" i="54"/>
  <c r="F11" i="54"/>
  <c r="E11" i="54"/>
  <c r="D11" i="54"/>
  <c r="C11" i="54"/>
  <c r="B11" i="54"/>
  <c r="M10" i="54"/>
  <c r="L10" i="54"/>
  <c r="K10" i="54"/>
  <c r="J10" i="54"/>
  <c r="I10" i="54"/>
  <c r="H10" i="54"/>
  <c r="G10" i="54"/>
  <c r="F10" i="54"/>
  <c r="E10" i="54"/>
  <c r="D10" i="54"/>
  <c r="C10" i="54"/>
  <c r="B10" i="54"/>
  <c r="M9" i="54"/>
  <c r="L9" i="54"/>
  <c r="K9" i="54"/>
  <c r="J9" i="54"/>
  <c r="I9" i="54"/>
  <c r="H9" i="54"/>
  <c r="G9" i="54"/>
  <c r="F9" i="54"/>
  <c r="E9" i="54"/>
  <c r="D9" i="54"/>
  <c r="C9" i="54"/>
  <c r="B9" i="54"/>
  <c r="M8" i="54"/>
  <c r="L8" i="54"/>
  <c r="K8" i="54"/>
  <c r="J8" i="54"/>
  <c r="I8" i="54"/>
  <c r="H8" i="54"/>
  <c r="G8" i="54"/>
  <c r="F8" i="54"/>
  <c r="E8" i="54"/>
  <c r="D8" i="54"/>
  <c r="C8" i="54"/>
  <c r="B8" i="54"/>
  <c r="M7" i="54"/>
  <c r="L7" i="54"/>
  <c r="K7" i="54"/>
  <c r="J7" i="54"/>
  <c r="I7" i="54"/>
  <c r="H7" i="54"/>
  <c r="G7" i="54"/>
  <c r="F7" i="54"/>
  <c r="E7" i="54"/>
  <c r="D7" i="54"/>
  <c r="C7" i="54"/>
  <c r="B7" i="54"/>
  <c r="C67" i="53"/>
  <c r="C65" i="53" s="1"/>
  <c r="B13" i="53"/>
  <c r="C16" i="53" s="1" a="1"/>
  <c r="C16" i="53" s="1"/>
  <c r="D96" i="52" a="1"/>
  <c r="D96" i="52" s="1"/>
  <c r="D95" i="52" a="1"/>
  <c r="D95" i="52" s="1"/>
  <c r="D91" i="52" a="1"/>
  <c r="D91" i="52" s="1"/>
  <c r="D77" i="52" a="1"/>
  <c r="BG80" i="52" s="1"/>
  <c r="B14" i="52"/>
  <c r="C17" i="52" s="1" a="1"/>
  <c r="C17" i="52" s="1"/>
  <c r="D12" i="52" a="1"/>
  <c r="BT12" i="52" s="1"/>
  <c r="BT72" i="52" s="1"/>
  <c r="D11" i="52" a="1"/>
  <c r="BH11" i="52" s="1"/>
  <c r="BH71" i="52" s="1"/>
  <c r="BH90" i="52" s="1"/>
  <c r="D10" i="52" a="1"/>
  <c r="BB10" i="52" s="1"/>
  <c r="D9" i="52" a="1"/>
  <c r="BK9" i="52" s="1"/>
  <c r="D8" i="52" a="1"/>
  <c r="AM8" i="52" s="1"/>
  <c r="C2" i="55"/>
  <c r="P2" i="54"/>
  <c r="B2" i="54"/>
  <c r="P1" i="54"/>
  <c r="AY73" i="53"/>
  <c r="AI70" i="53"/>
  <c r="AV69" i="53"/>
  <c r="AB67" i="53"/>
  <c r="T67" i="53"/>
  <c r="S67" i="53"/>
  <c r="AJ68" i="53" s="1"/>
  <c r="AJ70" i="53"/>
  <c r="R67" i="53"/>
  <c r="AI68" i="53" s="1"/>
  <c r="Q67" i="53"/>
  <c r="AL69" i="53" s="1"/>
  <c r="O67" i="53"/>
  <c r="AY66" i="53"/>
  <c r="AK66" i="53"/>
  <c r="AI66" i="53"/>
  <c r="AH66" i="53"/>
  <c r="AJ65" i="53"/>
  <c r="AI65" i="53"/>
  <c r="AM65" i="53" s="1"/>
  <c r="AH65" i="53"/>
  <c r="AL65" i="53" s="1"/>
  <c r="AM64" i="53"/>
  <c r="AL64" i="53"/>
  <c r="AJ64" i="53"/>
  <c r="AI64" i="53"/>
  <c r="AH64" i="53"/>
  <c r="AK64" i="53" s="1"/>
  <c r="AB64" i="53"/>
  <c r="AA64" i="53"/>
  <c r="U64" i="53"/>
  <c r="O64" i="53"/>
  <c r="H64" i="53"/>
  <c r="AM63" i="53"/>
  <c r="AL63" i="53"/>
  <c r="AJ63" i="53"/>
  <c r="AI63" i="53"/>
  <c r="AH63" i="53"/>
  <c r="AB63" i="53"/>
  <c r="AA63" i="53"/>
  <c r="U63" i="53"/>
  <c r="O63" i="53"/>
  <c r="H63" i="53"/>
  <c r="AM62" i="53"/>
  <c r="AL62" i="53"/>
  <c r="AJ62" i="53"/>
  <c r="AI62" i="53"/>
  <c r="AH62" i="53"/>
  <c r="AB62" i="53"/>
  <c r="AA62" i="53"/>
  <c r="U62" i="53"/>
  <c r="O62" i="53"/>
  <c r="H62" i="53"/>
  <c r="AM61" i="53"/>
  <c r="AL61" i="53"/>
  <c r="AJ61" i="53"/>
  <c r="AI61" i="53"/>
  <c r="AH61" i="53"/>
  <c r="AB61" i="53"/>
  <c r="AA61" i="53"/>
  <c r="U61" i="53"/>
  <c r="O61" i="53"/>
  <c r="H61" i="53"/>
  <c r="AM60" i="53"/>
  <c r="AL60" i="53"/>
  <c r="AJ60" i="53"/>
  <c r="AI60" i="53"/>
  <c r="AH60" i="53"/>
  <c r="AB60" i="53"/>
  <c r="AA60" i="53"/>
  <c r="U60" i="53"/>
  <c r="O60" i="53"/>
  <c r="H60" i="53"/>
  <c r="AM59" i="53"/>
  <c r="AL59" i="53"/>
  <c r="AJ59" i="53"/>
  <c r="AI59" i="53"/>
  <c r="AH59" i="53"/>
  <c r="AB59" i="53"/>
  <c r="AA59" i="53"/>
  <c r="U59" i="53"/>
  <c r="O59" i="53"/>
  <c r="H59" i="53"/>
  <c r="AM58" i="53"/>
  <c r="AL58" i="53"/>
  <c r="AJ58" i="53"/>
  <c r="AI58" i="53"/>
  <c r="AH58" i="53"/>
  <c r="AB58" i="53"/>
  <c r="AA58" i="53"/>
  <c r="U58" i="53"/>
  <c r="O58" i="53"/>
  <c r="H58" i="53"/>
  <c r="AM57" i="53"/>
  <c r="AL57" i="53"/>
  <c r="AJ57" i="53"/>
  <c r="AI57" i="53"/>
  <c r="AH57" i="53"/>
  <c r="AB57" i="53"/>
  <c r="AA57" i="53"/>
  <c r="U57" i="53"/>
  <c r="O57" i="53"/>
  <c r="H57" i="53"/>
  <c r="AM56" i="53"/>
  <c r="AL56" i="53"/>
  <c r="AJ56" i="53"/>
  <c r="AI56" i="53"/>
  <c r="AH56" i="53"/>
  <c r="AB56" i="53"/>
  <c r="AA56" i="53"/>
  <c r="U56" i="53"/>
  <c r="O56" i="53"/>
  <c r="H56" i="53"/>
  <c r="B56" i="53"/>
  <c r="AM55" i="53"/>
  <c r="AL55" i="53"/>
  <c r="AJ55" i="53"/>
  <c r="AI55" i="53"/>
  <c r="AH55" i="53"/>
  <c r="AB55" i="53"/>
  <c r="AA55" i="53"/>
  <c r="U55" i="53"/>
  <c r="O55" i="53"/>
  <c r="H55" i="53"/>
  <c r="AM54" i="53"/>
  <c r="AL54" i="53"/>
  <c r="AJ54" i="53"/>
  <c r="AI54" i="53"/>
  <c r="AH54" i="53"/>
  <c r="AB54" i="53"/>
  <c r="AA54" i="53"/>
  <c r="U54" i="53"/>
  <c r="O54" i="53"/>
  <c r="H54" i="53"/>
  <c r="AM53" i="53"/>
  <c r="AL53" i="53"/>
  <c r="AJ53" i="53"/>
  <c r="AI53" i="53"/>
  <c r="AH53" i="53"/>
  <c r="AB53" i="53"/>
  <c r="AA53" i="53"/>
  <c r="U53" i="53"/>
  <c r="O53" i="53"/>
  <c r="H53" i="53"/>
  <c r="AM52" i="53"/>
  <c r="AL52" i="53"/>
  <c r="AJ52" i="53"/>
  <c r="AI52" i="53"/>
  <c r="AH52" i="53"/>
  <c r="AB52" i="53"/>
  <c r="AA52" i="53"/>
  <c r="U52" i="53"/>
  <c r="O52" i="53"/>
  <c r="H52" i="53"/>
  <c r="AM51" i="53"/>
  <c r="AL51" i="53"/>
  <c r="AJ51" i="53"/>
  <c r="AI51" i="53"/>
  <c r="AH51" i="53"/>
  <c r="AB51" i="53"/>
  <c r="AA51" i="53"/>
  <c r="U51" i="53"/>
  <c r="O51" i="53"/>
  <c r="H51" i="53"/>
  <c r="AM50" i="53"/>
  <c r="AL50" i="53"/>
  <c r="AJ50" i="53"/>
  <c r="AI50" i="53"/>
  <c r="AH50" i="53"/>
  <c r="AB50" i="53"/>
  <c r="U50" i="53"/>
  <c r="O50" i="53"/>
  <c r="H50" i="53"/>
  <c r="AM49" i="53"/>
  <c r="AL49" i="53"/>
  <c r="AJ49" i="53"/>
  <c r="AI49" i="53"/>
  <c r="AH49" i="53"/>
  <c r="AB49" i="53"/>
  <c r="U49" i="53"/>
  <c r="O49" i="53"/>
  <c r="H49" i="53"/>
  <c r="AM48" i="53"/>
  <c r="AL48" i="53"/>
  <c r="AJ48" i="53"/>
  <c r="AI48" i="53"/>
  <c r="AH48" i="53"/>
  <c r="AB48" i="53"/>
  <c r="U48" i="53"/>
  <c r="O48" i="53"/>
  <c r="H48" i="53"/>
  <c r="B48" i="53"/>
  <c r="AM47" i="53"/>
  <c r="AL47" i="53"/>
  <c r="AJ47" i="53"/>
  <c r="AI47" i="53"/>
  <c r="AH47" i="53"/>
  <c r="AB47" i="53"/>
  <c r="U47" i="53"/>
  <c r="O47" i="53"/>
  <c r="H47" i="53"/>
  <c r="AM46" i="53"/>
  <c r="AL46" i="53"/>
  <c r="AJ46" i="53"/>
  <c r="AI46" i="53"/>
  <c r="AH46" i="53"/>
  <c r="AB46" i="53"/>
  <c r="U46" i="53"/>
  <c r="O46" i="53"/>
  <c r="H46" i="53"/>
  <c r="AM45" i="53"/>
  <c r="AL45" i="53"/>
  <c r="AJ45" i="53"/>
  <c r="AI45" i="53"/>
  <c r="AH45" i="53"/>
  <c r="AB45" i="53"/>
  <c r="U45" i="53"/>
  <c r="O45" i="53"/>
  <c r="H45" i="53"/>
  <c r="AM44" i="53"/>
  <c r="AL44" i="53"/>
  <c r="AJ44" i="53"/>
  <c r="AI44" i="53"/>
  <c r="AH44" i="53"/>
  <c r="AB44" i="53"/>
  <c r="U44" i="53"/>
  <c r="O44" i="53"/>
  <c r="H44" i="53"/>
  <c r="AM43" i="53"/>
  <c r="AL43" i="53"/>
  <c r="AJ43" i="53"/>
  <c r="AI43" i="53"/>
  <c r="AH43" i="53"/>
  <c r="AB43" i="53"/>
  <c r="U43" i="53"/>
  <c r="O43" i="53"/>
  <c r="H43" i="53"/>
  <c r="AM42" i="53"/>
  <c r="AL42" i="53"/>
  <c r="AJ42" i="53"/>
  <c r="AI42" i="53"/>
  <c r="AH42" i="53"/>
  <c r="AB42" i="53"/>
  <c r="U42" i="53"/>
  <c r="O42" i="53"/>
  <c r="H42" i="53"/>
  <c r="AM41" i="53"/>
  <c r="AL41" i="53"/>
  <c r="AJ41" i="53"/>
  <c r="AI41" i="53"/>
  <c r="AH41" i="53"/>
  <c r="AB41" i="53"/>
  <c r="U41" i="53"/>
  <c r="O41" i="53"/>
  <c r="H41" i="53"/>
  <c r="AM40" i="53"/>
  <c r="AL40" i="53"/>
  <c r="AJ40" i="53"/>
  <c r="AI40" i="53"/>
  <c r="AH40" i="53"/>
  <c r="AB40" i="53"/>
  <c r="U40" i="53"/>
  <c r="O40" i="53"/>
  <c r="H40" i="53"/>
  <c r="AM39" i="53"/>
  <c r="AL39" i="53"/>
  <c r="AJ39" i="53"/>
  <c r="AI39" i="53"/>
  <c r="AH39" i="53"/>
  <c r="AB39" i="53"/>
  <c r="U39" i="53"/>
  <c r="O39" i="53"/>
  <c r="H39" i="53"/>
  <c r="AM38" i="53"/>
  <c r="AL38" i="53"/>
  <c r="AJ38" i="53"/>
  <c r="AI38" i="53"/>
  <c r="AH38" i="53"/>
  <c r="AB38" i="53"/>
  <c r="U38" i="53"/>
  <c r="O38" i="53"/>
  <c r="H38" i="53"/>
  <c r="AM37" i="53"/>
  <c r="AL37" i="53"/>
  <c r="AJ37" i="53"/>
  <c r="AI37" i="53"/>
  <c r="AH37" i="53"/>
  <c r="AB37" i="53"/>
  <c r="U37" i="53"/>
  <c r="O37" i="53"/>
  <c r="H37" i="53"/>
  <c r="AM36" i="53"/>
  <c r="AL36" i="53"/>
  <c r="AJ36" i="53"/>
  <c r="AI36" i="53"/>
  <c r="AH36" i="53"/>
  <c r="AB36" i="53"/>
  <c r="U36" i="53"/>
  <c r="O36" i="53"/>
  <c r="H36" i="53"/>
  <c r="AM35" i="53"/>
  <c r="AL35" i="53"/>
  <c r="AJ35" i="53"/>
  <c r="AI35" i="53"/>
  <c r="AH35" i="53"/>
  <c r="AB35" i="53"/>
  <c r="U35" i="53"/>
  <c r="O35" i="53"/>
  <c r="H35" i="53"/>
  <c r="AM34" i="53"/>
  <c r="AL34" i="53"/>
  <c r="AJ34" i="53"/>
  <c r="AI34" i="53"/>
  <c r="AH34" i="53"/>
  <c r="AB34" i="53"/>
  <c r="U34" i="53"/>
  <c r="O34" i="53"/>
  <c r="H34" i="53"/>
  <c r="AM33" i="53"/>
  <c r="AL33" i="53"/>
  <c r="AJ33" i="53"/>
  <c r="AQ33" i="53" s="1"/>
  <c r="AI33" i="53"/>
  <c r="AH33" i="53"/>
  <c r="AB33" i="53"/>
  <c r="U33" i="53"/>
  <c r="O33" i="53"/>
  <c r="H33" i="53"/>
  <c r="AM32" i="53"/>
  <c r="AL32" i="53"/>
  <c r="AJ32" i="53"/>
  <c r="AQ32" i="53" s="1"/>
  <c r="AI32" i="53"/>
  <c r="AH32" i="53"/>
  <c r="AB32" i="53"/>
  <c r="U32" i="53"/>
  <c r="O32" i="53"/>
  <c r="H32" i="53"/>
  <c r="AM31" i="53"/>
  <c r="AL31" i="53"/>
  <c r="AJ31" i="53"/>
  <c r="AQ31" i="53" s="1"/>
  <c r="AI31" i="53"/>
  <c r="AO31" i="53" s="1"/>
  <c r="AH31" i="53"/>
  <c r="AB31" i="53"/>
  <c r="U31" i="53"/>
  <c r="O31" i="53"/>
  <c r="H31" i="53"/>
  <c r="AM30" i="53"/>
  <c r="AL30" i="53"/>
  <c r="AJ30" i="53"/>
  <c r="AI30" i="53"/>
  <c r="AH30" i="53"/>
  <c r="AB30" i="53"/>
  <c r="U30" i="53"/>
  <c r="O30" i="53"/>
  <c r="H30" i="53"/>
  <c r="AM29" i="53"/>
  <c r="AL29" i="53"/>
  <c r="AJ29" i="53"/>
  <c r="AQ29" i="53" s="1"/>
  <c r="AI29" i="53"/>
  <c r="AH29" i="53"/>
  <c r="AB29" i="53"/>
  <c r="U29" i="53"/>
  <c r="O29" i="53"/>
  <c r="H29" i="53"/>
  <c r="AM28" i="53"/>
  <c r="AL28" i="53"/>
  <c r="AJ28" i="53"/>
  <c r="AI28" i="53"/>
  <c r="AH28" i="53"/>
  <c r="AK28" i="53" s="1"/>
  <c r="AB28" i="53"/>
  <c r="U28" i="53"/>
  <c r="O28" i="53"/>
  <c r="H28" i="53"/>
  <c r="AM27" i="53"/>
  <c r="AL27" i="53"/>
  <c r="AJ27" i="53"/>
  <c r="AI27" i="53"/>
  <c r="AH27" i="53"/>
  <c r="AB27" i="53"/>
  <c r="U27" i="53"/>
  <c r="O27" i="53"/>
  <c r="H27" i="53"/>
  <c r="AM26" i="53"/>
  <c r="AL26" i="53"/>
  <c r="AJ26" i="53"/>
  <c r="AQ26" i="53" s="1"/>
  <c r="AI26" i="53"/>
  <c r="AH26" i="53"/>
  <c r="AB26" i="53"/>
  <c r="U26" i="53"/>
  <c r="O26" i="53"/>
  <c r="H26" i="53"/>
  <c r="AM25" i="53"/>
  <c r="AL25" i="53"/>
  <c r="AJ25" i="53"/>
  <c r="AQ25" i="53"/>
  <c r="AI25" i="53"/>
  <c r="AH25" i="53"/>
  <c r="AB25" i="53"/>
  <c r="U25" i="53"/>
  <c r="O25" i="53"/>
  <c r="H25" i="53"/>
  <c r="AM24" i="53"/>
  <c r="AL24" i="53"/>
  <c r="AJ24" i="53"/>
  <c r="AI24" i="53"/>
  <c r="AH24" i="53"/>
  <c r="AB24" i="53"/>
  <c r="U24" i="53"/>
  <c r="O24" i="53"/>
  <c r="H24" i="53"/>
  <c r="AM23" i="53"/>
  <c r="AL23" i="53"/>
  <c r="AJ23" i="53"/>
  <c r="AQ23" i="53" s="1"/>
  <c r="AI23" i="53"/>
  <c r="AH23" i="53"/>
  <c r="AB23" i="53"/>
  <c r="U23" i="53"/>
  <c r="O23" i="53"/>
  <c r="H23" i="53"/>
  <c r="AM22" i="53"/>
  <c r="AL22" i="53"/>
  <c r="AJ22" i="53"/>
  <c r="AQ22" i="53" s="1"/>
  <c r="AI22" i="53"/>
  <c r="AP22" i="53" s="1"/>
  <c r="AH22" i="53"/>
  <c r="AB22" i="53"/>
  <c r="U22" i="53"/>
  <c r="O22" i="53"/>
  <c r="H22" i="53"/>
  <c r="AM21" i="53"/>
  <c r="AL21" i="53"/>
  <c r="AJ21" i="53"/>
  <c r="AQ21" i="53" s="1"/>
  <c r="AI21" i="53"/>
  <c r="AP21" i="53" s="1"/>
  <c r="AH21" i="53"/>
  <c r="AB21" i="53"/>
  <c r="U21" i="53"/>
  <c r="O21" i="53"/>
  <c r="H21" i="53"/>
  <c r="AM20" i="53"/>
  <c r="AL20" i="53"/>
  <c r="AJ20" i="53"/>
  <c r="AI20" i="53"/>
  <c r="AH20" i="53"/>
  <c r="AB20" i="53"/>
  <c r="U20" i="53"/>
  <c r="O20" i="53"/>
  <c r="H20" i="53"/>
  <c r="AM19" i="53"/>
  <c r="AL19" i="53"/>
  <c r="AJ19" i="53"/>
  <c r="AQ19" i="53" s="1"/>
  <c r="AI19" i="53"/>
  <c r="AH19" i="53"/>
  <c r="AB19" i="53"/>
  <c r="U19" i="53"/>
  <c r="O19" i="53"/>
  <c r="H19" i="53"/>
  <c r="AM18" i="53"/>
  <c r="AL18" i="53"/>
  <c r="AJ18" i="53"/>
  <c r="AI18" i="53"/>
  <c r="AH18" i="53"/>
  <c r="AO18" i="53" s="1"/>
  <c r="AB18" i="53"/>
  <c r="U18" i="53"/>
  <c r="O18" i="53"/>
  <c r="H18" i="53"/>
  <c r="AM17" i="53"/>
  <c r="AL17" i="53"/>
  <c r="AJ17" i="53"/>
  <c r="AQ17" i="53"/>
  <c r="AI17" i="53"/>
  <c r="AH17" i="53"/>
  <c r="AB17" i="53"/>
  <c r="U17" i="53"/>
  <c r="O17" i="53"/>
  <c r="H17" i="53"/>
  <c r="AM16" i="53"/>
  <c r="AL16" i="53"/>
  <c r="AJ16" i="53"/>
  <c r="AI16" i="53"/>
  <c r="AH16" i="53"/>
  <c r="AB16" i="53"/>
  <c r="U16" i="53"/>
  <c r="O16" i="53"/>
  <c r="H16" i="53"/>
  <c r="AM15" i="53"/>
  <c r="AL15" i="53"/>
  <c r="AJ15" i="53"/>
  <c r="AQ15" i="53" s="1"/>
  <c r="AI15" i="53"/>
  <c r="AH15" i="53"/>
  <c r="AO15" i="53" s="1"/>
  <c r="AB15" i="53"/>
  <c r="U15" i="53"/>
  <c r="O15" i="53"/>
  <c r="H15" i="53"/>
  <c r="AM14" i="53"/>
  <c r="AL14" i="53"/>
  <c r="AJ14" i="53"/>
  <c r="AI14" i="53"/>
  <c r="AH14" i="53"/>
  <c r="AO14" i="53" s="1"/>
  <c r="AB14" i="53"/>
  <c r="U14" i="53"/>
  <c r="O14" i="53"/>
  <c r="H14" i="53"/>
  <c r="AM13" i="53"/>
  <c r="AL13" i="53"/>
  <c r="AJ13" i="53"/>
  <c r="AQ13" i="53" s="1"/>
  <c r="AI13" i="53"/>
  <c r="AH13" i="53"/>
  <c r="AB13" i="53"/>
  <c r="U13" i="53"/>
  <c r="O13" i="53"/>
  <c r="H13" i="53"/>
  <c r="AW12" i="53"/>
  <c r="AV12" i="53"/>
  <c r="AU12" i="53"/>
  <c r="AJ12" i="53"/>
  <c r="AI12" i="53"/>
  <c r="AH12" i="53"/>
  <c r="AK12" i="53" s="1"/>
  <c r="AB12" i="53"/>
  <c r="U12" i="53"/>
  <c r="O12" i="53"/>
  <c r="H12" i="53"/>
  <c r="D12" i="53"/>
  <c r="AS12" i="53" s="1"/>
  <c r="AJ11" i="53"/>
  <c r="Y11" i="53"/>
  <c r="S11" i="53"/>
  <c r="L11" i="53"/>
  <c r="AE9" i="53"/>
  <c r="D2" i="53"/>
  <c r="D117" i="52"/>
  <c r="E117" i="52" s="1"/>
  <c r="F117" i="52" s="1"/>
  <c r="G117" i="52" s="1"/>
  <c r="H117" i="52" s="1"/>
  <c r="I117" i="52" s="1"/>
  <c r="J117" i="52" s="1"/>
  <c r="K117" i="52" s="1"/>
  <c r="L117" i="52" s="1"/>
  <c r="M117" i="52" s="1"/>
  <c r="N117" i="52" s="1"/>
  <c r="O117" i="52" s="1"/>
  <c r="P117" i="52" s="1"/>
  <c r="Q117" i="52" s="1"/>
  <c r="R117" i="52" s="1"/>
  <c r="S117" i="52" s="1"/>
  <c r="T117" i="52" s="1"/>
  <c r="U117" i="52" s="1"/>
  <c r="V117" i="52" s="1"/>
  <c r="W117" i="52" s="1"/>
  <c r="X117" i="52" s="1"/>
  <c r="Y117" i="52" s="1"/>
  <c r="Z117" i="52" s="1"/>
  <c r="AA117" i="52" s="1"/>
  <c r="AB117" i="52" s="1"/>
  <c r="AC117" i="52" s="1"/>
  <c r="AD117" i="52" s="1"/>
  <c r="AE117" i="52" s="1"/>
  <c r="AF117" i="52" s="1"/>
  <c r="AG117" i="52" s="1"/>
  <c r="AH117" i="52" s="1"/>
  <c r="AI117" i="52" s="1"/>
  <c r="AJ117" i="52" s="1"/>
  <c r="AK117" i="52" s="1"/>
  <c r="AL117" i="52" s="1"/>
  <c r="AM117" i="52" s="1"/>
  <c r="AN117" i="52" s="1"/>
  <c r="AO117" i="52" s="1"/>
  <c r="AP117" i="52" s="1"/>
  <c r="AQ117" i="52" s="1"/>
  <c r="AR117" i="52" s="1"/>
  <c r="AS117" i="52" s="1"/>
  <c r="AT117" i="52" s="1"/>
  <c r="AU117" i="52" s="1"/>
  <c r="AV117" i="52" s="1"/>
  <c r="AW117" i="52" s="1"/>
  <c r="AX117" i="52" s="1"/>
  <c r="AY117" i="52" s="1"/>
  <c r="AZ117" i="52" s="1"/>
  <c r="BA117" i="52" s="1"/>
  <c r="BB117" i="52" s="1"/>
  <c r="BC117" i="52" s="1"/>
  <c r="BD117" i="52" s="1"/>
  <c r="BE117" i="52" s="1"/>
  <c r="BF117" i="52" s="1"/>
  <c r="BG117" i="52" s="1"/>
  <c r="BH117" i="52" s="1"/>
  <c r="BI117" i="52" s="1"/>
  <c r="BJ117" i="52" s="1"/>
  <c r="BK117" i="52" s="1"/>
  <c r="BL117" i="52" s="1"/>
  <c r="BM117" i="52" s="1"/>
  <c r="BN117" i="52" s="1"/>
  <c r="BO117" i="52" s="1"/>
  <c r="BP117" i="52" s="1"/>
  <c r="BQ117" i="52" s="1"/>
  <c r="BR117" i="52" s="1"/>
  <c r="BS117" i="52" s="1"/>
  <c r="BT117" i="52" s="1"/>
  <c r="BU117" i="52" s="1"/>
  <c r="E116" i="52"/>
  <c r="F116" i="52" s="1"/>
  <c r="G116" i="52" s="1"/>
  <c r="H116" i="52" s="1"/>
  <c r="I116" i="52" s="1"/>
  <c r="J116" i="52" s="1"/>
  <c r="K116" i="52" s="1"/>
  <c r="L116" i="52" s="1"/>
  <c r="M116" i="52" s="1"/>
  <c r="N116" i="52" s="1"/>
  <c r="O116" i="52" s="1"/>
  <c r="P116" i="52" s="1"/>
  <c r="Q116" i="52" s="1"/>
  <c r="R116" i="52" s="1"/>
  <c r="O103" i="52"/>
  <c r="N103" i="52"/>
  <c r="M103" i="52"/>
  <c r="L103" i="52"/>
  <c r="K103" i="52"/>
  <c r="J103" i="52"/>
  <c r="I103" i="52"/>
  <c r="H103" i="52"/>
  <c r="G103" i="52"/>
  <c r="F103" i="52"/>
  <c r="E103" i="52"/>
  <c r="D103" i="52"/>
  <c r="O102" i="52"/>
  <c r="N102" i="52"/>
  <c r="M102" i="52"/>
  <c r="L102" i="52"/>
  <c r="K102" i="52"/>
  <c r="J102" i="52"/>
  <c r="I102" i="52"/>
  <c r="H102" i="52"/>
  <c r="G102" i="52"/>
  <c r="F102" i="52"/>
  <c r="E102" i="52"/>
  <c r="D102" i="52"/>
  <c r="O101" i="52"/>
  <c r="N101" i="52"/>
  <c r="M101" i="52"/>
  <c r="L101" i="52"/>
  <c r="K101" i="52"/>
  <c r="J101" i="52"/>
  <c r="I101" i="52"/>
  <c r="H101" i="52"/>
  <c r="G101" i="52"/>
  <c r="F101" i="52"/>
  <c r="E101" i="52"/>
  <c r="D101" i="52"/>
  <c r="BU99" i="52"/>
  <c r="BT99" i="52"/>
  <c r="BS99" i="52"/>
  <c r="BR99" i="52"/>
  <c r="BQ99" i="52"/>
  <c r="BP99" i="52"/>
  <c r="BO99" i="52"/>
  <c r="BN99" i="52"/>
  <c r="BM99" i="52"/>
  <c r="BL99" i="52"/>
  <c r="BK99" i="52"/>
  <c r="BJ99" i="52"/>
  <c r="BI99" i="52"/>
  <c r="BH99" i="52"/>
  <c r="BG99" i="52"/>
  <c r="BF99" i="52"/>
  <c r="BE99" i="52"/>
  <c r="BD99" i="52"/>
  <c r="BC99" i="52"/>
  <c r="BB99" i="52"/>
  <c r="BA99" i="52"/>
  <c r="D99" i="52" a="1"/>
  <c r="I99" i="52" s="1"/>
  <c r="BU97" i="52"/>
  <c r="BT97" i="52"/>
  <c r="BS97" i="52"/>
  <c r="BR97" i="52"/>
  <c r="BQ97" i="52"/>
  <c r="BP97" i="52"/>
  <c r="BO97" i="52"/>
  <c r="BN97" i="52"/>
  <c r="BU81" i="52"/>
  <c r="BT81" i="52"/>
  <c r="BS81" i="52"/>
  <c r="BR81" i="52"/>
  <c r="BQ81" i="52"/>
  <c r="BP81" i="52"/>
  <c r="BO81" i="52"/>
  <c r="BN81" i="52"/>
  <c r="BM81" i="52"/>
  <c r="BL81" i="52"/>
  <c r="BK81" i="52"/>
  <c r="BJ81" i="52"/>
  <c r="BI81" i="52"/>
  <c r="BH81" i="52"/>
  <c r="BG81" i="52"/>
  <c r="BF81" i="52"/>
  <c r="BE81" i="52"/>
  <c r="BD81" i="52"/>
  <c r="BC81" i="52"/>
  <c r="BB81" i="52"/>
  <c r="BA81" i="52"/>
  <c r="AZ81" i="52"/>
  <c r="AY81" i="52"/>
  <c r="AX81" i="52"/>
  <c r="AW81" i="52"/>
  <c r="AV81" i="52"/>
  <c r="AU81" i="52"/>
  <c r="AT81" i="52"/>
  <c r="AS81" i="52"/>
  <c r="AR81" i="52"/>
  <c r="AQ81" i="52"/>
  <c r="AP81" i="52"/>
  <c r="AO81" i="52"/>
  <c r="AN81" i="52"/>
  <c r="AM81" i="52"/>
  <c r="AL81" i="52"/>
  <c r="AK81" i="52"/>
  <c r="AJ81" i="52"/>
  <c r="AI81" i="52"/>
  <c r="AH81" i="52"/>
  <c r="AG81" i="52"/>
  <c r="AF81" i="52"/>
  <c r="AE81" i="52"/>
  <c r="AD81" i="52"/>
  <c r="AC81" i="52"/>
  <c r="AB81" i="52"/>
  <c r="AA81" i="52"/>
  <c r="Z81" i="52"/>
  <c r="Y81" i="52"/>
  <c r="X81" i="52"/>
  <c r="W81" i="52"/>
  <c r="V81" i="52"/>
  <c r="U81" i="52"/>
  <c r="T81" i="52"/>
  <c r="S81" i="52"/>
  <c r="R81" i="52"/>
  <c r="Q81" i="52"/>
  <c r="P81" i="52"/>
  <c r="O81" i="52"/>
  <c r="N81" i="52"/>
  <c r="M81" i="52"/>
  <c r="L81" i="52"/>
  <c r="K81" i="52"/>
  <c r="J81" i="52"/>
  <c r="I81" i="52"/>
  <c r="H81" i="52"/>
  <c r="G81" i="52"/>
  <c r="F81" i="52"/>
  <c r="E81" i="52"/>
  <c r="D81" i="52"/>
  <c r="BU74" i="52" a="1"/>
  <c r="BU74" i="52" s="1"/>
  <c r="BT74" i="52" a="1"/>
  <c r="BT74" i="52" s="1"/>
  <c r="BS74" i="52" a="1"/>
  <c r="BS74" i="52" s="1"/>
  <c r="BR74" i="52" a="1"/>
  <c r="BR74" i="52"/>
  <c r="BQ74" i="52" a="1"/>
  <c r="BQ74" i="52" s="1"/>
  <c r="BP74" i="52" a="1"/>
  <c r="BP74" i="52" s="1"/>
  <c r="BO74" i="52" a="1"/>
  <c r="BO74" i="52" s="1"/>
  <c r="BN74" i="52" a="1"/>
  <c r="BN74" i="52" s="1"/>
  <c r="BM74" i="52" a="1"/>
  <c r="BM74" i="52"/>
  <c r="BL74" i="52" a="1"/>
  <c r="BL74" i="52" s="1"/>
  <c r="BK74" i="52" a="1"/>
  <c r="BK74" i="52" s="1"/>
  <c r="BJ74" i="52" a="1"/>
  <c r="BJ74" i="52" s="1"/>
  <c r="BI74" i="52" a="1"/>
  <c r="BI74" i="52" s="1"/>
  <c r="BH74" i="52" a="1"/>
  <c r="BH74" i="52" s="1"/>
  <c r="BG74" i="52" a="1"/>
  <c r="BG74" i="52" s="1"/>
  <c r="BF74" i="52" a="1"/>
  <c r="BF74" i="52" s="1"/>
  <c r="BE74" i="52" a="1"/>
  <c r="BE74" i="52" s="1"/>
  <c r="BD74" i="52" a="1"/>
  <c r="BD74" i="52" s="1"/>
  <c r="BC74" i="52" a="1"/>
  <c r="BC74" i="52" s="1"/>
  <c r="BB74" i="52" a="1"/>
  <c r="BB74" i="52" s="1"/>
  <c r="BA74" i="52" a="1"/>
  <c r="BA74" i="52" s="1"/>
  <c r="AZ74" i="52" a="1"/>
  <c r="AZ74" i="52" s="1"/>
  <c r="AY74" i="52" a="1"/>
  <c r="AY74" i="52" s="1"/>
  <c r="AX74" i="52" a="1"/>
  <c r="AX74" i="52" s="1"/>
  <c r="AW74" i="52" a="1"/>
  <c r="AW74" i="52" s="1"/>
  <c r="AV74" i="52" a="1"/>
  <c r="AV74" i="52" s="1"/>
  <c r="AU74" i="52" a="1"/>
  <c r="AU74" i="52" s="1"/>
  <c r="AT74" i="52" a="1"/>
  <c r="AT74" i="52" s="1"/>
  <c r="AS74" i="52" a="1"/>
  <c r="AS74" i="52" s="1"/>
  <c r="AR74" i="52" a="1"/>
  <c r="AR74" i="52" s="1"/>
  <c r="AQ74" i="52" a="1"/>
  <c r="AQ74" i="52" s="1"/>
  <c r="AP74" i="52" a="1"/>
  <c r="AP74" i="52" s="1"/>
  <c r="AO74" i="52" a="1"/>
  <c r="AO74" i="52" s="1"/>
  <c r="AN74" i="52" a="1"/>
  <c r="AN74" i="52" s="1"/>
  <c r="AM74" i="52" a="1"/>
  <c r="AM74" i="52" s="1"/>
  <c r="AL74" i="52" a="1"/>
  <c r="AL74" i="52" s="1"/>
  <c r="AK74" i="52" a="1"/>
  <c r="AK74" i="52" s="1"/>
  <c r="AJ74" i="52" a="1"/>
  <c r="AJ74" i="52" s="1"/>
  <c r="AI74" i="52" a="1"/>
  <c r="AI74" i="52" s="1"/>
  <c r="AH74" i="52" a="1"/>
  <c r="AH74" i="52" s="1"/>
  <c r="AG74" i="52" a="1"/>
  <c r="AG74" i="52" s="1"/>
  <c r="AF74" i="52" a="1"/>
  <c r="AF74" i="52" s="1"/>
  <c r="AE74" i="52" a="1"/>
  <c r="AE74" i="52" s="1"/>
  <c r="AD74" i="52" a="1"/>
  <c r="AD74" i="52" s="1"/>
  <c r="AC74" i="52" a="1"/>
  <c r="AC74" i="52" s="1"/>
  <c r="AB74" i="52" a="1"/>
  <c r="AB74" i="52" s="1"/>
  <c r="AA74" i="52" a="1"/>
  <c r="AA74" i="52" s="1"/>
  <c r="Z74" i="52" a="1"/>
  <c r="Z74" i="52" s="1"/>
  <c r="Y74" i="52" a="1"/>
  <c r="Y74" i="52" s="1"/>
  <c r="X74" i="52" a="1"/>
  <c r="X74" i="52" s="1"/>
  <c r="W74" i="52" a="1"/>
  <c r="W74" i="52" s="1"/>
  <c r="V74" i="52" a="1"/>
  <c r="V74" i="52" s="1"/>
  <c r="U74" i="52" a="1"/>
  <c r="U74" i="52" s="1"/>
  <c r="T74" i="52" a="1"/>
  <c r="T74" i="52" s="1"/>
  <c r="S74" i="52" a="1"/>
  <c r="S74" i="52" s="1"/>
  <c r="R74" i="52" a="1"/>
  <c r="R74" i="52" s="1"/>
  <c r="Q74" i="52" a="1"/>
  <c r="Q74" i="52" s="1"/>
  <c r="P74" i="52" a="1"/>
  <c r="P74" i="52" s="1"/>
  <c r="O74" i="52" a="1"/>
  <c r="O74" i="52" s="1"/>
  <c r="N74" i="52" a="1"/>
  <c r="N74" i="52" s="1"/>
  <c r="M74" i="52" a="1"/>
  <c r="M74" i="52" s="1"/>
  <c r="L74" i="52" a="1"/>
  <c r="L74" i="52" s="1"/>
  <c r="K74" i="52" a="1"/>
  <c r="K74" i="52" s="1"/>
  <c r="J74" i="52" a="1"/>
  <c r="J74" i="52" s="1"/>
  <c r="I74" i="52" a="1"/>
  <c r="I74" i="52" s="1"/>
  <c r="H74" i="52" a="1"/>
  <c r="H74" i="52" s="1"/>
  <c r="G74" i="52" a="1"/>
  <c r="G74" i="52" s="1"/>
  <c r="F74" i="52" a="1"/>
  <c r="F74" i="52" s="1"/>
  <c r="E74" i="52" a="1"/>
  <c r="E74" i="52" s="1"/>
  <c r="D74" i="52" a="1"/>
  <c r="D74" i="52" s="1"/>
  <c r="BZ2" i="52"/>
  <c r="C2" i="52"/>
  <c r="BZ1" i="52"/>
  <c r="U171" i="51"/>
  <c r="F19" i="29" s="1"/>
  <c r="T171" i="51"/>
  <c r="S171" i="51"/>
  <c r="R171" i="51"/>
  <c r="F26" i="29" s="1"/>
  <c r="BT170" i="51"/>
  <c r="BS170" i="51"/>
  <c r="BR170" i="51"/>
  <c r="BQ170" i="51"/>
  <c r="BP170" i="51"/>
  <c r="BO170" i="51"/>
  <c r="BN170" i="51"/>
  <c r="BL170" i="51"/>
  <c r="BK170" i="51"/>
  <c r="BJ170" i="51"/>
  <c r="BI170" i="51"/>
  <c r="BH170" i="51"/>
  <c r="BG170" i="51"/>
  <c r="BF170" i="51"/>
  <c r="W170" i="51"/>
  <c r="V170" i="51"/>
  <c r="BT169" i="51"/>
  <c r="BS169" i="51"/>
  <c r="BR169" i="51"/>
  <c r="BQ169" i="51"/>
  <c r="BP169" i="51"/>
  <c r="BO169" i="51"/>
  <c r="BN169" i="51"/>
  <c r="BL169" i="51"/>
  <c r="BK169" i="51"/>
  <c r="BJ169" i="51"/>
  <c r="BI169" i="51"/>
  <c r="BH169" i="51"/>
  <c r="BG169" i="51"/>
  <c r="BF169" i="51"/>
  <c r="W169" i="51"/>
  <c r="V169" i="51"/>
  <c r="BT168" i="51"/>
  <c r="BS168" i="51"/>
  <c r="BR168" i="51"/>
  <c r="BQ168" i="51"/>
  <c r="BP168" i="51"/>
  <c r="BO168" i="51"/>
  <c r="BN168" i="51"/>
  <c r="BL168" i="51"/>
  <c r="BK168" i="51"/>
  <c r="BJ168" i="51"/>
  <c r="BI168" i="51"/>
  <c r="BH168" i="51"/>
  <c r="BG168" i="51"/>
  <c r="BF168" i="51"/>
  <c r="W168" i="51"/>
  <c r="V168" i="51"/>
  <c r="BT167" i="51"/>
  <c r="BS167" i="51"/>
  <c r="BR167" i="51"/>
  <c r="BQ167" i="51"/>
  <c r="BP167" i="51"/>
  <c r="BO167" i="51"/>
  <c r="BN167" i="51"/>
  <c r="BL167" i="51"/>
  <c r="BK167" i="51"/>
  <c r="BJ167" i="51"/>
  <c r="BI167" i="51"/>
  <c r="BH167" i="51"/>
  <c r="BG167" i="51"/>
  <c r="BF167" i="51"/>
  <c r="W167" i="51"/>
  <c r="V167" i="51"/>
  <c r="BT166" i="51"/>
  <c r="BS166" i="51"/>
  <c r="BR166" i="51"/>
  <c r="BQ166" i="51"/>
  <c r="BP166" i="51"/>
  <c r="BO166" i="51"/>
  <c r="BN166" i="51"/>
  <c r="BL166" i="51"/>
  <c r="BK166" i="51"/>
  <c r="BJ166" i="51"/>
  <c r="BI166" i="51"/>
  <c r="BH166" i="51"/>
  <c r="BG166" i="51"/>
  <c r="BF166" i="51"/>
  <c r="W166" i="51"/>
  <c r="V166" i="51"/>
  <c r="BT165" i="51"/>
  <c r="BS165" i="51"/>
  <c r="BR165" i="51"/>
  <c r="BQ165" i="51"/>
  <c r="BP165" i="51"/>
  <c r="BO165" i="51"/>
  <c r="BN165" i="51"/>
  <c r="BL165" i="51"/>
  <c r="BK165" i="51"/>
  <c r="BJ165" i="51"/>
  <c r="BI165" i="51"/>
  <c r="BH165" i="51"/>
  <c r="BG165" i="51"/>
  <c r="BF165" i="51"/>
  <c r="W165" i="51"/>
  <c r="V165" i="51"/>
  <c r="BT164" i="51"/>
  <c r="BS164" i="51"/>
  <c r="BR164" i="51"/>
  <c r="BQ164" i="51"/>
  <c r="BP164" i="51"/>
  <c r="BO164" i="51"/>
  <c r="BN164" i="51"/>
  <c r="BL164" i="51"/>
  <c r="BK164" i="51"/>
  <c r="BJ164" i="51"/>
  <c r="BI164" i="51"/>
  <c r="BH164" i="51"/>
  <c r="BG164" i="51"/>
  <c r="BF164" i="51"/>
  <c r="W164" i="51"/>
  <c r="V164" i="51"/>
  <c r="BT163" i="51"/>
  <c r="BS163" i="51"/>
  <c r="BR163" i="51"/>
  <c r="BQ163" i="51"/>
  <c r="BP163" i="51"/>
  <c r="BO163" i="51"/>
  <c r="BN163" i="51"/>
  <c r="BL163" i="51"/>
  <c r="BK163" i="51"/>
  <c r="BJ163" i="51"/>
  <c r="BI163" i="51"/>
  <c r="BH163" i="51"/>
  <c r="BG163" i="51"/>
  <c r="BF163" i="51"/>
  <c r="W163" i="51"/>
  <c r="V163" i="51"/>
  <c r="BT162" i="51"/>
  <c r="BS162" i="51"/>
  <c r="BR162" i="51"/>
  <c r="BQ162" i="51"/>
  <c r="BP162" i="51"/>
  <c r="BO162" i="51"/>
  <c r="BN162" i="51"/>
  <c r="BL162" i="51"/>
  <c r="BK162" i="51"/>
  <c r="BJ162" i="51"/>
  <c r="BI162" i="51"/>
  <c r="BH162" i="51"/>
  <c r="BG162" i="51"/>
  <c r="BF162" i="51"/>
  <c r="W162" i="51"/>
  <c r="V162" i="51"/>
  <c r="BT161" i="51"/>
  <c r="BS161" i="51"/>
  <c r="BR161" i="51"/>
  <c r="BQ161" i="51"/>
  <c r="BP161" i="51"/>
  <c r="BO161" i="51"/>
  <c r="BN161" i="51"/>
  <c r="BL161" i="51"/>
  <c r="BK161" i="51"/>
  <c r="BJ161" i="51"/>
  <c r="BI161" i="51"/>
  <c r="BH161" i="51"/>
  <c r="BG161" i="51"/>
  <c r="BF161" i="51"/>
  <c r="W161" i="51"/>
  <c r="V161" i="51"/>
  <c r="BT160" i="51"/>
  <c r="BS160" i="51"/>
  <c r="BR160" i="51"/>
  <c r="BQ160" i="51"/>
  <c r="BP160" i="51"/>
  <c r="BO160" i="51"/>
  <c r="BN160" i="51"/>
  <c r="BL160" i="51"/>
  <c r="BK160" i="51"/>
  <c r="BJ160" i="51"/>
  <c r="BI160" i="51"/>
  <c r="BH160" i="51"/>
  <c r="BG160" i="51"/>
  <c r="BF160" i="51"/>
  <c r="W160" i="51"/>
  <c r="V160" i="51"/>
  <c r="BT159" i="51"/>
  <c r="BS159" i="51"/>
  <c r="BR159" i="51"/>
  <c r="BQ159" i="51"/>
  <c r="BP159" i="51"/>
  <c r="BO159" i="51"/>
  <c r="BN159" i="51"/>
  <c r="BL159" i="51"/>
  <c r="BK159" i="51"/>
  <c r="BJ159" i="51"/>
  <c r="BI159" i="51"/>
  <c r="BH159" i="51"/>
  <c r="BG159" i="51"/>
  <c r="BF159" i="51"/>
  <c r="W159" i="51"/>
  <c r="V159" i="51"/>
  <c r="BT158" i="51"/>
  <c r="BS158" i="51"/>
  <c r="BR158" i="51"/>
  <c r="BQ158" i="51"/>
  <c r="BP158" i="51"/>
  <c r="BO158" i="51"/>
  <c r="BN158" i="51"/>
  <c r="BL158" i="51"/>
  <c r="BK158" i="51"/>
  <c r="BJ158" i="51"/>
  <c r="BI158" i="51"/>
  <c r="BH158" i="51"/>
  <c r="BG158" i="51"/>
  <c r="BF158" i="51"/>
  <c r="W158" i="51"/>
  <c r="V158" i="51"/>
  <c r="BT157" i="51"/>
  <c r="BS157" i="51"/>
  <c r="BR157" i="51"/>
  <c r="BQ157" i="51"/>
  <c r="BP157" i="51"/>
  <c r="BO157" i="51"/>
  <c r="BN157" i="51"/>
  <c r="BL157" i="51"/>
  <c r="BK157" i="51"/>
  <c r="BJ157" i="51"/>
  <c r="BI157" i="51"/>
  <c r="BH157" i="51"/>
  <c r="BG157" i="51"/>
  <c r="BF157" i="51"/>
  <c r="W157" i="51"/>
  <c r="V157" i="51"/>
  <c r="BT156" i="51"/>
  <c r="BS156" i="51"/>
  <c r="BR156" i="51"/>
  <c r="BQ156" i="51"/>
  <c r="BP156" i="51"/>
  <c r="BO156" i="51"/>
  <c r="BN156" i="51"/>
  <c r="BL156" i="51"/>
  <c r="BK156" i="51"/>
  <c r="BJ156" i="51"/>
  <c r="BI156" i="51"/>
  <c r="BH156" i="51"/>
  <c r="BG156" i="51"/>
  <c r="BF156" i="51"/>
  <c r="W156" i="51"/>
  <c r="V156" i="51"/>
  <c r="BT155" i="51"/>
  <c r="BS155" i="51"/>
  <c r="BR155" i="51"/>
  <c r="BQ155" i="51"/>
  <c r="BP155" i="51"/>
  <c r="BO155" i="51"/>
  <c r="BN155" i="51"/>
  <c r="BL155" i="51"/>
  <c r="BK155" i="51"/>
  <c r="BJ155" i="51"/>
  <c r="BI155" i="51"/>
  <c r="BH155" i="51"/>
  <c r="BG155" i="51"/>
  <c r="BF155" i="51"/>
  <c r="W155" i="51"/>
  <c r="V155" i="51"/>
  <c r="BT154" i="51"/>
  <c r="BS154" i="51"/>
  <c r="BR154" i="51"/>
  <c r="BQ154" i="51"/>
  <c r="BP154" i="51"/>
  <c r="BO154" i="51"/>
  <c r="BN154" i="51"/>
  <c r="BL154" i="51"/>
  <c r="BK154" i="51"/>
  <c r="BJ154" i="51"/>
  <c r="BI154" i="51"/>
  <c r="BH154" i="51"/>
  <c r="BG154" i="51"/>
  <c r="BF154" i="51"/>
  <c r="W154" i="51"/>
  <c r="V154" i="51"/>
  <c r="BT153" i="51"/>
  <c r="BS153" i="51"/>
  <c r="BR153" i="51"/>
  <c r="BQ153" i="51"/>
  <c r="BP153" i="51"/>
  <c r="BO153" i="51"/>
  <c r="BN153" i="51"/>
  <c r="BL153" i="51"/>
  <c r="BK153" i="51"/>
  <c r="BJ153" i="51"/>
  <c r="BI153" i="51"/>
  <c r="BH153" i="51"/>
  <c r="BG153" i="51"/>
  <c r="BF153" i="51"/>
  <c r="W153" i="51"/>
  <c r="V153" i="51"/>
  <c r="BT152" i="51"/>
  <c r="BS152" i="51"/>
  <c r="BR152" i="51"/>
  <c r="BQ152" i="51"/>
  <c r="BP152" i="51"/>
  <c r="BO152" i="51"/>
  <c r="BN152" i="51"/>
  <c r="BL152" i="51"/>
  <c r="BK152" i="51"/>
  <c r="BJ152" i="51"/>
  <c r="BI152" i="51"/>
  <c r="BH152" i="51"/>
  <c r="BG152" i="51"/>
  <c r="BF152" i="51"/>
  <c r="W152" i="51"/>
  <c r="V152" i="51"/>
  <c r="BT151" i="51"/>
  <c r="BS151" i="51"/>
  <c r="BR151" i="51"/>
  <c r="BQ151" i="51"/>
  <c r="BP151" i="51"/>
  <c r="BO151" i="51"/>
  <c r="BN151" i="51"/>
  <c r="BL151" i="51"/>
  <c r="BK151" i="51"/>
  <c r="BJ151" i="51"/>
  <c r="BI151" i="51"/>
  <c r="BH151" i="51"/>
  <c r="BG151" i="51"/>
  <c r="BF151" i="51"/>
  <c r="W151" i="51"/>
  <c r="V151" i="51"/>
  <c r="BT150" i="51"/>
  <c r="BS150" i="51"/>
  <c r="BR150" i="51"/>
  <c r="BQ150" i="51"/>
  <c r="BP150" i="51"/>
  <c r="BO150" i="51"/>
  <c r="BN150" i="51"/>
  <c r="BL150" i="51"/>
  <c r="BK150" i="51"/>
  <c r="BJ150" i="51"/>
  <c r="BI150" i="51"/>
  <c r="BH150" i="51"/>
  <c r="BG150" i="51"/>
  <c r="BF150" i="51"/>
  <c r="W150" i="51"/>
  <c r="V150" i="51"/>
  <c r="BT149" i="51"/>
  <c r="BS149" i="51"/>
  <c r="BR149" i="51"/>
  <c r="BQ149" i="51"/>
  <c r="BP149" i="51"/>
  <c r="BO149" i="51"/>
  <c r="BN149" i="51"/>
  <c r="BL149" i="51"/>
  <c r="BK149" i="51"/>
  <c r="BJ149" i="51"/>
  <c r="BI149" i="51"/>
  <c r="BH149" i="51"/>
  <c r="BG149" i="51"/>
  <c r="BF149" i="51"/>
  <c r="W149" i="51"/>
  <c r="V149" i="51"/>
  <c r="BT148" i="51"/>
  <c r="BS148" i="51"/>
  <c r="BR148" i="51"/>
  <c r="BQ148" i="51"/>
  <c r="BP148" i="51"/>
  <c r="BO148" i="51"/>
  <c r="BN148" i="51"/>
  <c r="BL148" i="51"/>
  <c r="BK148" i="51"/>
  <c r="BJ148" i="51"/>
  <c r="BI148" i="51"/>
  <c r="BH148" i="51"/>
  <c r="BG148" i="51"/>
  <c r="BF148" i="51"/>
  <c r="W148" i="51"/>
  <c r="V148" i="51"/>
  <c r="BT147" i="51"/>
  <c r="BS147" i="51"/>
  <c r="BR147" i="51"/>
  <c r="BQ147" i="51"/>
  <c r="BP147" i="51"/>
  <c r="BO147" i="51"/>
  <c r="BN147" i="51"/>
  <c r="BL147" i="51"/>
  <c r="BK147" i="51"/>
  <c r="BJ147" i="51"/>
  <c r="BI147" i="51"/>
  <c r="BH147" i="51"/>
  <c r="BG147" i="51"/>
  <c r="BF147" i="51"/>
  <c r="W147" i="51"/>
  <c r="V147" i="51"/>
  <c r="BT146" i="51"/>
  <c r="BS146" i="51"/>
  <c r="BR146" i="51"/>
  <c r="BQ146" i="51"/>
  <c r="BP146" i="51"/>
  <c r="BO146" i="51"/>
  <c r="BN146" i="51"/>
  <c r="BL146" i="51"/>
  <c r="BK146" i="51"/>
  <c r="BJ146" i="51"/>
  <c r="BI146" i="51"/>
  <c r="BH146" i="51"/>
  <c r="BG146" i="51"/>
  <c r="BF146" i="51"/>
  <c r="W146" i="51"/>
  <c r="V146" i="51"/>
  <c r="BT145" i="51"/>
  <c r="BS145" i="51"/>
  <c r="BR145" i="51"/>
  <c r="BQ145" i="51"/>
  <c r="BP145" i="51"/>
  <c r="BO145" i="51"/>
  <c r="BN145" i="51"/>
  <c r="BL145" i="51"/>
  <c r="BK145" i="51"/>
  <c r="BJ145" i="51"/>
  <c r="BI145" i="51"/>
  <c r="BH145" i="51"/>
  <c r="BG145" i="51"/>
  <c r="BF145" i="51"/>
  <c r="W145" i="51"/>
  <c r="V145" i="51"/>
  <c r="BT144" i="51"/>
  <c r="BS144" i="51"/>
  <c r="BR144" i="51"/>
  <c r="BQ144" i="51"/>
  <c r="BP144" i="51"/>
  <c r="BO144" i="51"/>
  <c r="BN144" i="51"/>
  <c r="BL144" i="51"/>
  <c r="BK144" i="51"/>
  <c r="BJ144" i="51"/>
  <c r="BI144" i="51"/>
  <c r="BH144" i="51"/>
  <c r="BG144" i="51"/>
  <c r="BF144" i="51"/>
  <c r="W144" i="51"/>
  <c r="V144" i="51"/>
  <c r="BT143" i="51"/>
  <c r="BS143" i="51"/>
  <c r="BR143" i="51"/>
  <c r="BQ143" i="51"/>
  <c r="BP143" i="51"/>
  <c r="BO143" i="51"/>
  <c r="BN143" i="51"/>
  <c r="BL143" i="51"/>
  <c r="BK143" i="51"/>
  <c r="BJ143" i="51"/>
  <c r="BI143" i="51"/>
  <c r="BH143" i="51"/>
  <c r="BG143" i="51"/>
  <c r="BF143" i="51"/>
  <c r="W143" i="51"/>
  <c r="V143" i="51"/>
  <c r="BT142" i="51"/>
  <c r="BS142" i="51"/>
  <c r="BR142" i="51"/>
  <c r="BQ142" i="51"/>
  <c r="BP142" i="51"/>
  <c r="BO142" i="51"/>
  <c r="BN142" i="51"/>
  <c r="BL142" i="51"/>
  <c r="BK142" i="51"/>
  <c r="BJ142" i="51"/>
  <c r="BI142" i="51"/>
  <c r="BH142" i="51"/>
  <c r="BG142" i="51"/>
  <c r="BF142" i="51"/>
  <c r="W142" i="51"/>
  <c r="V142" i="51"/>
  <c r="BT141" i="51"/>
  <c r="BS141" i="51"/>
  <c r="BR141" i="51"/>
  <c r="BQ141" i="51"/>
  <c r="BP141" i="51"/>
  <c r="BO141" i="51"/>
  <c r="BN141" i="51"/>
  <c r="BL141" i="51"/>
  <c r="BK141" i="51"/>
  <c r="BJ141" i="51"/>
  <c r="BI141" i="51"/>
  <c r="BH141" i="51"/>
  <c r="BG141" i="51"/>
  <c r="BF141" i="51"/>
  <c r="W141" i="51"/>
  <c r="V141" i="51"/>
  <c r="BT140" i="51"/>
  <c r="BS140" i="51"/>
  <c r="BR140" i="51"/>
  <c r="BQ140" i="51"/>
  <c r="BP140" i="51"/>
  <c r="BO140" i="51"/>
  <c r="BN140" i="51"/>
  <c r="BL140" i="51"/>
  <c r="BK140" i="51"/>
  <c r="BJ140" i="51"/>
  <c r="BI140" i="51"/>
  <c r="BH140" i="51"/>
  <c r="BG140" i="51"/>
  <c r="BF140" i="51"/>
  <c r="W140" i="51"/>
  <c r="V140" i="51"/>
  <c r="BT139" i="51"/>
  <c r="BS139" i="51"/>
  <c r="BR139" i="51"/>
  <c r="BQ139" i="51"/>
  <c r="BP139" i="51"/>
  <c r="BO139" i="51"/>
  <c r="BN139" i="51"/>
  <c r="BL139" i="51"/>
  <c r="BK139" i="51"/>
  <c r="BJ139" i="51"/>
  <c r="BI139" i="51"/>
  <c r="BH139" i="51"/>
  <c r="BG139" i="51"/>
  <c r="BF139" i="51"/>
  <c r="W139" i="51"/>
  <c r="V139" i="51"/>
  <c r="BT138" i="51"/>
  <c r="BS138" i="51"/>
  <c r="BR138" i="51"/>
  <c r="BQ138" i="51"/>
  <c r="BP138" i="51"/>
  <c r="BO138" i="51"/>
  <c r="BN138" i="51"/>
  <c r="BL138" i="51"/>
  <c r="BK138" i="51"/>
  <c r="BJ138" i="51"/>
  <c r="BI138" i="51"/>
  <c r="BH138" i="51"/>
  <c r="BG138" i="51"/>
  <c r="BF138" i="51"/>
  <c r="W138" i="51"/>
  <c r="V138" i="51"/>
  <c r="BT137" i="51"/>
  <c r="BS137" i="51"/>
  <c r="BR137" i="51"/>
  <c r="BQ137" i="51"/>
  <c r="BP137" i="51"/>
  <c r="BO137" i="51"/>
  <c r="BN137" i="51"/>
  <c r="BL137" i="51"/>
  <c r="BK137" i="51"/>
  <c r="BJ137" i="51"/>
  <c r="BI137" i="51"/>
  <c r="BH137" i="51"/>
  <c r="BG137" i="51"/>
  <c r="BF137" i="51"/>
  <c r="W137" i="51"/>
  <c r="V137" i="51"/>
  <c r="BT136" i="51"/>
  <c r="BS136" i="51"/>
  <c r="BR136" i="51"/>
  <c r="BQ136" i="51"/>
  <c r="BP136" i="51"/>
  <c r="BO136" i="51"/>
  <c r="BN136" i="51"/>
  <c r="BL136" i="51"/>
  <c r="BK136" i="51"/>
  <c r="BJ136" i="51"/>
  <c r="BI136" i="51"/>
  <c r="BH136" i="51"/>
  <c r="BG136" i="51"/>
  <c r="BF136" i="51"/>
  <c r="W136" i="51"/>
  <c r="V136" i="51"/>
  <c r="BT135" i="51"/>
  <c r="BS135" i="51"/>
  <c r="BR135" i="51"/>
  <c r="BQ135" i="51"/>
  <c r="BP135" i="51"/>
  <c r="BO135" i="51"/>
  <c r="BN135" i="51"/>
  <c r="BL135" i="51"/>
  <c r="BK135" i="51"/>
  <c r="BJ135" i="51"/>
  <c r="BI135" i="51"/>
  <c r="BH135" i="51"/>
  <c r="BG135" i="51"/>
  <c r="BF135" i="51"/>
  <c r="W135" i="51"/>
  <c r="V135" i="51"/>
  <c r="BT134" i="51"/>
  <c r="BS134" i="51"/>
  <c r="BR134" i="51"/>
  <c r="BQ134" i="51"/>
  <c r="BP134" i="51"/>
  <c r="BO134" i="51"/>
  <c r="BN134" i="51"/>
  <c r="BL134" i="51"/>
  <c r="BK134" i="51"/>
  <c r="BJ134" i="51"/>
  <c r="BI134" i="51"/>
  <c r="BH134" i="51"/>
  <c r="BG134" i="51"/>
  <c r="BF134" i="51"/>
  <c r="W134" i="51"/>
  <c r="V134" i="51"/>
  <c r="BT133" i="51"/>
  <c r="BS133" i="51"/>
  <c r="BR133" i="51"/>
  <c r="BQ133" i="51"/>
  <c r="BP133" i="51"/>
  <c r="BO133" i="51"/>
  <c r="BN133" i="51"/>
  <c r="BL133" i="51"/>
  <c r="BK133" i="51"/>
  <c r="BJ133" i="51"/>
  <c r="BI133" i="51"/>
  <c r="BH133" i="51"/>
  <c r="BG133" i="51"/>
  <c r="BF133" i="51"/>
  <c r="W133" i="51"/>
  <c r="V133" i="51"/>
  <c r="BT132" i="51"/>
  <c r="BS132" i="51"/>
  <c r="BR132" i="51"/>
  <c r="BQ132" i="51"/>
  <c r="BP132" i="51"/>
  <c r="BO132" i="51"/>
  <c r="BN132" i="51"/>
  <c r="BL132" i="51"/>
  <c r="BK132" i="51"/>
  <c r="BJ132" i="51"/>
  <c r="BI132" i="51"/>
  <c r="BH132" i="51"/>
  <c r="BG132" i="51"/>
  <c r="BF132" i="51"/>
  <c r="W132" i="51"/>
  <c r="V132" i="51"/>
  <c r="BT131" i="51"/>
  <c r="BS131" i="51"/>
  <c r="BR131" i="51"/>
  <c r="BQ131" i="51"/>
  <c r="BP131" i="51"/>
  <c r="BO131" i="51"/>
  <c r="BN131" i="51"/>
  <c r="BL131" i="51"/>
  <c r="BK131" i="51"/>
  <c r="BJ131" i="51"/>
  <c r="BI131" i="51"/>
  <c r="BH131" i="51"/>
  <c r="BG131" i="51"/>
  <c r="BF131" i="51"/>
  <c r="W131" i="51"/>
  <c r="V131" i="51"/>
  <c r="BT130" i="51"/>
  <c r="BS130" i="51"/>
  <c r="BR130" i="51"/>
  <c r="BQ130" i="51"/>
  <c r="BP130" i="51"/>
  <c r="BO130" i="51"/>
  <c r="BN130" i="51"/>
  <c r="BL130" i="51"/>
  <c r="BK130" i="51"/>
  <c r="BJ130" i="51"/>
  <c r="BI130" i="51"/>
  <c r="BH130" i="51"/>
  <c r="BG130" i="51"/>
  <c r="BF130" i="51"/>
  <c r="W130" i="51"/>
  <c r="V130" i="51"/>
  <c r="BT129" i="51"/>
  <c r="BS129" i="51"/>
  <c r="BR129" i="51"/>
  <c r="BQ129" i="51"/>
  <c r="BP129" i="51"/>
  <c r="BO129" i="51"/>
  <c r="BN129" i="51"/>
  <c r="BL129" i="51"/>
  <c r="BK129" i="51"/>
  <c r="BJ129" i="51"/>
  <c r="BI129" i="51"/>
  <c r="BH129" i="51"/>
  <c r="BG129" i="51"/>
  <c r="BF129" i="51"/>
  <c r="W129" i="51"/>
  <c r="V129" i="51"/>
  <c r="W128" i="51"/>
  <c r="V128" i="51"/>
  <c r="W127" i="51"/>
  <c r="V127" i="51"/>
  <c r="W126" i="51"/>
  <c r="V126" i="51"/>
  <c r="W125" i="51"/>
  <c r="V125" i="51"/>
  <c r="W124" i="51"/>
  <c r="V124" i="51"/>
  <c r="W123" i="51"/>
  <c r="V123" i="51"/>
  <c r="W122" i="51"/>
  <c r="V122" i="51"/>
  <c r="W121" i="51"/>
  <c r="V121" i="51"/>
  <c r="W120" i="51"/>
  <c r="V120" i="51"/>
  <c r="W119" i="51"/>
  <c r="V119" i="51"/>
  <c r="W118" i="51"/>
  <c r="V118" i="51"/>
  <c r="W117" i="51"/>
  <c r="V117" i="51"/>
  <c r="W116" i="51"/>
  <c r="V116" i="51"/>
  <c r="W115" i="51"/>
  <c r="V115" i="51"/>
  <c r="W114" i="51"/>
  <c r="V114" i="51"/>
  <c r="W113" i="51"/>
  <c r="V113" i="51"/>
  <c r="W112" i="51"/>
  <c r="V112" i="51"/>
  <c r="W111" i="51"/>
  <c r="V111" i="51"/>
  <c r="W110" i="51"/>
  <c r="V110" i="51"/>
  <c r="W109" i="51"/>
  <c r="V109" i="51"/>
  <c r="W108" i="51"/>
  <c r="V108" i="51"/>
  <c r="W107" i="51"/>
  <c r="V107" i="51"/>
  <c r="W106" i="51"/>
  <c r="V106" i="51"/>
  <c r="W105" i="51"/>
  <c r="V105" i="51"/>
  <c r="W104" i="51"/>
  <c r="V104" i="51"/>
  <c r="W103" i="51"/>
  <c r="V103" i="51"/>
  <c r="W102" i="51"/>
  <c r="V102" i="51"/>
  <c r="W101" i="51"/>
  <c r="V101" i="51"/>
  <c r="W100" i="51"/>
  <c r="V100" i="51"/>
  <c r="W99" i="51"/>
  <c r="V99" i="51"/>
  <c r="W98" i="51"/>
  <c r="V98" i="51"/>
  <c r="W97" i="51"/>
  <c r="V97" i="51"/>
  <c r="W96" i="51"/>
  <c r="V96" i="51"/>
  <c r="W95" i="51"/>
  <c r="V95" i="51"/>
  <c r="W94" i="51"/>
  <c r="V94" i="51"/>
  <c r="W93" i="51"/>
  <c r="V93" i="51"/>
  <c r="W92" i="51"/>
  <c r="V92" i="51"/>
  <c r="W91" i="51"/>
  <c r="V91" i="51"/>
  <c r="W90" i="51"/>
  <c r="V90" i="51"/>
  <c r="W89" i="51"/>
  <c r="V89" i="51"/>
  <c r="BT88" i="51"/>
  <c r="BS88" i="51"/>
  <c r="BR88" i="51"/>
  <c r="BQ88" i="51"/>
  <c r="BP88" i="51"/>
  <c r="BO88" i="51"/>
  <c r="BN88" i="51"/>
  <c r="BL88" i="51"/>
  <c r="BK88" i="51"/>
  <c r="BJ88" i="51"/>
  <c r="BI88" i="51"/>
  <c r="BH88" i="51"/>
  <c r="BG88" i="51"/>
  <c r="BF88" i="51"/>
  <c r="W88" i="51"/>
  <c r="V88" i="51"/>
  <c r="BT87" i="51"/>
  <c r="BS87" i="51"/>
  <c r="BR87" i="51"/>
  <c r="BQ87" i="51"/>
  <c r="BP87" i="51"/>
  <c r="BO87" i="51"/>
  <c r="BN87" i="51"/>
  <c r="BL87" i="51"/>
  <c r="BK87" i="51"/>
  <c r="BJ87" i="51"/>
  <c r="BI87" i="51"/>
  <c r="BH87" i="51"/>
  <c r="BG87" i="51"/>
  <c r="BF87" i="51"/>
  <c r="W87" i="51"/>
  <c r="V87" i="51"/>
  <c r="BT86" i="51"/>
  <c r="BS86" i="51"/>
  <c r="BR86" i="51"/>
  <c r="BQ86" i="51"/>
  <c r="BP86" i="51"/>
  <c r="BO86" i="51"/>
  <c r="BN86" i="51"/>
  <c r="BL86" i="51"/>
  <c r="BK86" i="51"/>
  <c r="BJ86" i="51"/>
  <c r="BI86" i="51"/>
  <c r="BH86" i="51"/>
  <c r="BG86" i="51"/>
  <c r="BF86" i="51"/>
  <c r="W86" i="51"/>
  <c r="V86" i="51"/>
  <c r="BT85" i="51"/>
  <c r="BS85" i="51"/>
  <c r="BR85" i="51"/>
  <c r="BQ85" i="51"/>
  <c r="BP85" i="51"/>
  <c r="BO85" i="51"/>
  <c r="BN85" i="51"/>
  <c r="BL85" i="51"/>
  <c r="BK85" i="51"/>
  <c r="BJ85" i="51"/>
  <c r="BI85" i="51"/>
  <c r="BH85" i="51"/>
  <c r="BG85" i="51"/>
  <c r="BF85" i="51"/>
  <c r="W85" i="51"/>
  <c r="V85" i="51"/>
  <c r="BT84" i="51"/>
  <c r="BS84" i="51"/>
  <c r="BR84" i="51"/>
  <c r="BQ84" i="51"/>
  <c r="BP84" i="51"/>
  <c r="BO84" i="51"/>
  <c r="BN84" i="51"/>
  <c r="BL84" i="51"/>
  <c r="BK84" i="51"/>
  <c r="BJ84" i="51"/>
  <c r="BI84" i="51"/>
  <c r="BH84" i="51"/>
  <c r="BG84" i="51"/>
  <c r="BF84" i="51"/>
  <c r="W84" i="51"/>
  <c r="V84" i="51"/>
  <c r="BT83" i="51"/>
  <c r="BS83" i="51"/>
  <c r="BR83" i="51"/>
  <c r="BQ83" i="51"/>
  <c r="BP83" i="51"/>
  <c r="BO83" i="51"/>
  <c r="BN83" i="51"/>
  <c r="BL83" i="51"/>
  <c r="BK83" i="51"/>
  <c r="BJ83" i="51"/>
  <c r="BI83" i="51"/>
  <c r="BH83" i="51"/>
  <c r="BG83" i="51"/>
  <c r="BF83" i="51"/>
  <c r="W83" i="51"/>
  <c r="V83" i="51"/>
  <c r="BT82" i="51"/>
  <c r="BS82" i="51"/>
  <c r="BR82" i="51"/>
  <c r="BQ82" i="51"/>
  <c r="BP82" i="51"/>
  <c r="BO82" i="51"/>
  <c r="BN82" i="51"/>
  <c r="BL82" i="51"/>
  <c r="BK82" i="51"/>
  <c r="BJ82" i="51"/>
  <c r="BI82" i="51"/>
  <c r="BH82" i="51"/>
  <c r="BG82" i="51"/>
  <c r="BF82" i="51"/>
  <c r="W82" i="51"/>
  <c r="V82" i="51"/>
  <c r="BT81" i="51"/>
  <c r="BS81" i="51"/>
  <c r="BR81" i="51"/>
  <c r="BQ81" i="51"/>
  <c r="BP81" i="51"/>
  <c r="BO81" i="51"/>
  <c r="BN81" i="51"/>
  <c r="BL81" i="51"/>
  <c r="BK81" i="51"/>
  <c r="BJ81" i="51"/>
  <c r="BI81" i="51"/>
  <c r="BH81" i="51"/>
  <c r="BG81" i="51"/>
  <c r="BF81" i="51"/>
  <c r="W81" i="51"/>
  <c r="V81" i="51"/>
  <c r="BT80" i="51"/>
  <c r="BS80" i="51"/>
  <c r="BR80" i="51"/>
  <c r="BQ80" i="51"/>
  <c r="BP80" i="51"/>
  <c r="BO80" i="51"/>
  <c r="BN80" i="51"/>
  <c r="BL80" i="51"/>
  <c r="BK80" i="51"/>
  <c r="BJ80" i="51"/>
  <c r="BI80" i="51"/>
  <c r="BH80" i="51"/>
  <c r="BG80" i="51"/>
  <c r="BF80" i="51"/>
  <c r="W80" i="51"/>
  <c r="V80" i="51"/>
  <c r="BT79" i="51"/>
  <c r="BS79" i="51"/>
  <c r="BR79" i="51"/>
  <c r="BQ79" i="51"/>
  <c r="BP79" i="51"/>
  <c r="BO79" i="51"/>
  <c r="BN79" i="51"/>
  <c r="BL79" i="51"/>
  <c r="BK79" i="51"/>
  <c r="BJ79" i="51"/>
  <c r="BI79" i="51"/>
  <c r="BH79" i="51"/>
  <c r="BG79" i="51"/>
  <c r="BF79" i="51"/>
  <c r="W79" i="51"/>
  <c r="V79" i="51"/>
  <c r="BT78" i="51"/>
  <c r="BS78" i="51"/>
  <c r="BR78" i="51"/>
  <c r="BQ78" i="51"/>
  <c r="BP78" i="51"/>
  <c r="BO78" i="51"/>
  <c r="BN78" i="51"/>
  <c r="BL78" i="51"/>
  <c r="BK78" i="51"/>
  <c r="BJ78" i="51"/>
  <c r="BI78" i="51"/>
  <c r="BH78" i="51"/>
  <c r="BG78" i="51"/>
  <c r="BF78" i="51"/>
  <c r="W78" i="51"/>
  <c r="V78" i="51"/>
  <c r="BT77" i="51"/>
  <c r="BS77" i="51"/>
  <c r="BR77" i="51"/>
  <c r="BQ77" i="51"/>
  <c r="BP77" i="51"/>
  <c r="BO77" i="51"/>
  <c r="BN77" i="51"/>
  <c r="BL77" i="51"/>
  <c r="BK77" i="51"/>
  <c r="BJ77" i="51"/>
  <c r="BI77" i="51"/>
  <c r="BH77" i="51"/>
  <c r="BG77" i="51"/>
  <c r="BF77" i="51"/>
  <c r="W77" i="51"/>
  <c r="V77" i="51"/>
  <c r="BT76" i="51"/>
  <c r="BS76" i="51"/>
  <c r="BR76" i="51"/>
  <c r="BQ76" i="51"/>
  <c r="BP76" i="51"/>
  <c r="BO76" i="51"/>
  <c r="BN76" i="51"/>
  <c r="BL76" i="51"/>
  <c r="BK76" i="51"/>
  <c r="BJ76" i="51"/>
  <c r="BI76" i="51"/>
  <c r="BH76" i="51"/>
  <c r="BG76" i="51"/>
  <c r="BF76" i="51"/>
  <c r="W76" i="51"/>
  <c r="V76" i="51"/>
  <c r="BT75" i="51"/>
  <c r="BS75" i="51"/>
  <c r="BR75" i="51"/>
  <c r="BQ75" i="51"/>
  <c r="BP75" i="51"/>
  <c r="BO75" i="51"/>
  <c r="BN75" i="51"/>
  <c r="BL75" i="51"/>
  <c r="BK75" i="51"/>
  <c r="BJ75" i="51"/>
  <c r="BI75" i="51"/>
  <c r="BH75" i="51"/>
  <c r="BG75" i="51"/>
  <c r="BF75" i="51"/>
  <c r="W75" i="51"/>
  <c r="V75" i="51"/>
  <c r="BT74" i="51"/>
  <c r="BS74" i="51"/>
  <c r="BR74" i="51"/>
  <c r="BQ74" i="51"/>
  <c r="BP74" i="51"/>
  <c r="BO74" i="51"/>
  <c r="BN74" i="51"/>
  <c r="BL74" i="51"/>
  <c r="BK74" i="51"/>
  <c r="BJ74" i="51"/>
  <c r="BI74" i="51"/>
  <c r="BH74" i="51"/>
  <c r="BG74" i="51"/>
  <c r="BF74" i="51"/>
  <c r="W74" i="51"/>
  <c r="V74" i="51"/>
  <c r="BT73" i="51"/>
  <c r="BS73" i="51"/>
  <c r="BR73" i="51"/>
  <c r="BQ73" i="51"/>
  <c r="BP73" i="51"/>
  <c r="BO73" i="51"/>
  <c r="BN73" i="51"/>
  <c r="BL73" i="51"/>
  <c r="BK73" i="51"/>
  <c r="BJ73" i="51"/>
  <c r="BI73" i="51"/>
  <c r="BH73" i="51"/>
  <c r="BG73" i="51"/>
  <c r="BF73" i="51"/>
  <c r="W73" i="51"/>
  <c r="V73" i="51"/>
  <c r="BT72" i="51"/>
  <c r="BS72" i="51"/>
  <c r="BR72" i="51"/>
  <c r="BQ72" i="51"/>
  <c r="BP72" i="51"/>
  <c r="BO72" i="51"/>
  <c r="BN72" i="51"/>
  <c r="BL72" i="51"/>
  <c r="BK72" i="51"/>
  <c r="BJ72" i="51"/>
  <c r="BI72" i="51"/>
  <c r="BH72" i="51"/>
  <c r="BG72" i="51"/>
  <c r="BF72" i="51"/>
  <c r="W72" i="51"/>
  <c r="V72" i="51"/>
  <c r="BT71" i="51"/>
  <c r="BS71" i="51"/>
  <c r="BR71" i="51"/>
  <c r="BQ71" i="51"/>
  <c r="BP71" i="51"/>
  <c r="BO71" i="51"/>
  <c r="BN71" i="51"/>
  <c r="BL71" i="51"/>
  <c r="BK71" i="51"/>
  <c r="BJ71" i="51"/>
  <c r="BI71" i="51"/>
  <c r="BH71" i="51"/>
  <c r="BG71" i="51"/>
  <c r="BF71" i="51"/>
  <c r="W71" i="51"/>
  <c r="V71" i="51"/>
  <c r="BT70" i="51"/>
  <c r="BS70" i="51"/>
  <c r="BR70" i="51"/>
  <c r="BQ70" i="51"/>
  <c r="BP70" i="51"/>
  <c r="BO70" i="51"/>
  <c r="BN70" i="51"/>
  <c r="BL70" i="51"/>
  <c r="BK70" i="51"/>
  <c r="BJ70" i="51"/>
  <c r="BI70" i="51"/>
  <c r="BH70" i="51"/>
  <c r="BG70" i="51"/>
  <c r="BF70" i="51"/>
  <c r="W70" i="51"/>
  <c r="V70" i="51"/>
  <c r="BT69" i="51"/>
  <c r="BS69" i="51"/>
  <c r="BR69" i="51"/>
  <c r="BQ69" i="51"/>
  <c r="BP69" i="51"/>
  <c r="BO69" i="51"/>
  <c r="BN69" i="51"/>
  <c r="BL69" i="51"/>
  <c r="BK69" i="51"/>
  <c r="BJ69" i="51"/>
  <c r="BI69" i="51"/>
  <c r="BH69" i="51"/>
  <c r="BG69" i="51"/>
  <c r="BF69" i="51"/>
  <c r="W69" i="51"/>
  <c r="V69" i="51"/>
  <c r="BT68" i="51"/>
  <c r="BS68" i="51"/>
  <c r="BR68" i="51"/>
  <c r="BQ68" i="51"/>
  <c r="BP68" i="51"/>
  <c r="BO68" i="51"/>
  <c r="BN68" i="51"/>
  <c r="BL68" i="51"/>
  <c r="BK68" i="51"/>
  <c r="BJ68" i="51"/>
  <c r="BI68" i="51"/>
  <c r="BH68" i="51"/>
  <c r="BG68" i="51"/>
  <c r="BF68" i="51"/>
  <c r="W68" i="51"/>
  <c r="V68" i="51"/>
  <c r="BT67" i="51"/>
  <c r="BS67" i="51"/>
  <c r="BR67" i="51"/>
  <c r="BQ67" i="51"/>
  <c r="BP67" i="51"/>
  <c r="BO67" i="51"/>
  <c r="BN67" i="51"/>
  <c r="BL67" i="51"/>
  <c r="BK67" i="51"/>
  <c r="BJ67" i="51"/>
  <c r="BI67" i="51"/>
  <c r="BH67" i="51"/>
  <c r="BG67" i="51"/>
  <c r="BF67" i="51"/>
  <c r="W67" i="51"/>
  <c r="V67" i="51"/>
  <c r="BT66" i="51"/>
  <c r="BS66" i="51"/>
  <c r="BR66" i="51"/>
  <c r="BQ66" i="51"/>
  <c r="BP66" i="51"/>
  <c r="BO66" i="51"/>
  <c r="BN66" i="51"/>
  <c r="BL66" i="51"/>
  <c r="BK66" i="51"/>
  <c r="BJ66" i="51"/>
  <c r="BI66" i="51"/>
  <c r="BH66" i="51"/>
  <c r="BG66" i="51"/>
  <c r="BF66" i="51"/>
  <c r="W66" i="51"/>
  <c r="V66" i="51"/>
  <c r="BT65" i="51"/>
  <c r="BS65" i="51"/>
  <c r="BR65" i="51"/>
  <c r="BQ65" i="51"/>
  <c r="BP65" i="51"/>
  <c r="BO65" i="51"/>
  <c r="BN65" i="51"/>
  <c r="BL65" i="51"/>
  <c r="BK65" i="51"/>
  <c r="BJ65" i="51"/>
  <c r="BI65" i="51"/>
  <c r="BH65" i="51"/>
  <c r="BG65" i="51"/>
  <c r="BF65" i="51"/>
  <c r="W65" i="51"/>
  <c r="V65" i="51"/>
  <c r="BT64" i="51"/>
  <c r="BS64" i="51"/>
  <c r="BR64" i="51"/>
  <c r="BQ64" i="51"/>
  <c r="BP64" i="51"/>
  <c r="BO64" i="51"/>
  <c r="BN64" i="51"/>
  <c r="BL64" i="51"/>
  <c r="BK64" i="51"/>
  <c r="BJ64" i="51"/>
  <c r="BI64" i="51"/>
  <c r="BH64" i="51"/>
  <c r="BG64" i="51"/>
  <c r="BF64" i="51"/>
  <c r="W64" i="51"/>
  <c r="V64" i="51"/>
  <c r="BT63" i="51"/>
  <c r="BS63" i="51"/>
  <c r="BR63" i="51"/>
  <c r="BQ63" i="51"/>
  <c r="BP63" i="51"/>
  <c r="BO63" i="51"/>
  <c r="BN63" i="51"/>
  <c r="BL63" i="51"/>
  <c r="BK63" i="51"/>
  <c r="BJ63" i="51"/>
  <c r="BI63" i="51"/>
  <c r="BH63" i="51"/>
  <c r="BG63" i="51"/>
  <c r="BF63" i="51"/>
  <c r="W63" i="51"/>
  <c r="V63" i="51"/>
  <c r="BT62" i="51"/>
  <c r="BS62" i="51"/>
  <c r="BR62" i="51"/>
  <c r="BQ62" i="51"/>
  <c r="BP62" i="51"/>
  <c r="BO62" i="51"/>
  <c r="BN62" i="51"/>
  <c r="BL62" i="51"/>
  <c r="BK62" i="51"/>
  <c r="BJ62" i="51"/>
  <c r="BI62" i="51"/>
  <c r="BH62" i="51"/>
  <c r="BG62" i="51"/>
  <c r="BF62" i="51"/>
  <c r="W62" i="51"/>
  <c r="V62" i="51"/>
  <c r="BT61" i="51"/>
  <c r="BS61" i="51"/>
  <c r="BR61" i="51"/>
  <c r="BQ61" i="51"/>
  <c r="BP61" i="51"/>
  <c r="BO61" i="51"/>
  <c r="BN61" i="51"/>
  <c r="BL61" i="51"/>
  <c r="BK61" i="51"/>
  <c r="BJ61" i="51"/>
  <c r="BI61" i="51"/>
  <c r="BH61" i="51"/>
  <c r="BG61" i="51"/>
  <c r="BF61" i="51"/>
  <c r="W61" i="51"/>
  <c r="V61" i="51"/>
  <c r="BT60" i="51"/>
  <c r="BS60" i="51"/>
  <c r="BR60" i="51"/>
  <c r="BQ60" i="51"/>
  <c r="BP60" i="51"/>
  <c r="BO60" i="51"/>
  <c r="BN60" i="51"/>
  <c r="BL60" i="51"/>
  <c r="BK60" i="51"/>
  <c r="BJ60" i="51"/>
  <c r="BI60" i="51"/>
  <c r="BH60" i="51"/>
  <c r="BG60" i="51"/>
  <c r="BF60" i="51"/>
  <c r="W60" i="51"/>
  <c r="V60" i="51"/>
  <c r="BT59" i="51"/>
  <c r="BS59" i="51"/>
  <c r="BR59" i="51"/>
  <c r="BQ59" i="51"/>
  <c r="BP59" i="51"/>
  <c r="BO59" i="51"/>
  <c r="BN59" i="51"/>
  <c r="BL59" i="51"/>
  <c r="BK59" i="51"/>
  <c r="BJ59" i="51"/>
  <c r="BI59" i="51"/>
  <c r="BH59" i="51"/>
  <c r="BG59" i="51"/>
  <c r="BF59" i="51"/>
  <c r="W59" i="51"/>
  <c r="V59" i="51"/>
  <c r="BT58" i="51"/>
  <c r="BS58" i="51"/>
  <c r="BR58" i="51"/>
  <c r="BQ58" i="51"/>
  <c r="BP58" i="51"/>
  <c r="BO58" i="51"/>
  <c r="BN58" i="51"/>
  <c r="BL58" i="51"/>
  <c r="BK58" i="51"/>
  <c r="BJ58" i="51"/>
  <c r="BI58" i="51"/>
  <c r="BH58" i="51"/>
  <c r="BG58" i="51"/>
  <c r="BF58" i="51"/>
  <c r="W58" i="51"/>
  <c r="V58" i="51"/>
  <c r="BT57" i="51"/>
  <c r="BS57" i="51"/>
  <c r="BR57" i="51"/>
  <c r="BQ57" i="51"/>
  <c r="BP57" i="51"/>
  <c r="BO57" i="51"/>
  <c r="BN57" i="51"/>
  <c r="BL57" i="51"/>
  <c r="BK57" i="51"/>
  <c r="BJ57" i="51"/>
  <c r="BI57" i="51"/>
  <c r="BH57" i="51"/>
  <c r="BG57" i="51"/>
  <c r="BF57" i="51"/>
  <c r="W57" i="51"/>
  <c r="V57" i="51"/>
  <c r="BT56" i="51"/>
  <c r="BS56" i="51"/>
  <c r="BR56" i="51"/>
  <c r="BQ56" i="51"/>
  <c r="BP56" i="51"/>
  <c r="BO56" i="51"/>
  <c r="BN56" i="51"/>
  <c r="BL56" i="51"/>
  <c r="BK56" i="51"/>
  <c r="BJ56" i="51"/>
  <c r="BI56" i="51"/>
  <c r="BH56" i="51"/>
  <c r="BG56" i="51"/>
  <c r="BF56" i="51"/>
  <c r="W56" i="51"/>
  <c r="V56" i="51"/>
  <c r="BT55" i="51"/>
  <c r="BS55" i="51"/>
  <c r="BR55" i="51"/>
  <c r="BQ55" i="51"/>
  <c r="BP55" i="51"/>
  <c r="BO55" i="51"/>
  <c r="BN55" i="51"/>
  <c r="BL55" i="51"/>
  <c r="BK55" i="51"/>
  <c r="BJ55" i="51"/>
  <c r="BI55" i="51"/>
  <c r="BH55" i="51"/>
  <c r="BG55" i="51"/>
  <c r="BF55" i="51"/>
  <c r="W55" i="51"/>
  <c r="V55" i="51"/>
  <c r="BT54" i="51"/>
  <c r="BS54" i="51"/>
  <c r="BR54" i="51"/>
  <c r="BQ54" i="51"/>
  <c r="BP54" i="51"/>
  <c r="BO54" i="51"/>
  <c r="BN54" i="51"/>
  <c r="BL54" i="51"/>
  <c r="BK54" i="51"/>
  <c r="BJ54" i="51"/>
  <c r="BI54" i="51"/>
  <c r="BH54" i="51"/>
  <c r="BG54" i="51"/>
  <c r="BF54" i="51"/>
  <c r="W54" i="51"/>
  <c r="V54" i="51"/>
  <c r="BT53" i="51"/>
  <c r="BS53" i="51"/>
  <c r="BR53" i="51"/>
  <c r="BQ53" i="51"/>
  <c r="BP53" i="51"/>
  <c r="BO53" i="51"/>
  <c r="BN53" i="51"/>
  <c r="BL53" i="51"/>
  <c r="BK53" i="51"/>
  <c r="BJ53" i="51"/>
  <c r="BI53" i="51"/>
  <c r="BH53" i="51"/>
  <c r="BG53" i="51"/>
  <c r="BF53" i="51"/>
  <c r="W53" i="51"/>
  <c r="V53" i="51"/>
  <c r="BT52" i="51"/>
  <c r="BS52" i="51"/>
  <c r="BR52" i="51"/>
  <c r="BQ52" i="51"/>
  <c r="BP52" i="51"/>
  <c r="BO52" i="51"/>
  <c r="BN52" i="51"/>
  <c r="BL52" i="51"/>
  <c r="BK52" i="51"/>
  <c r="BJ52" i="51"/>
  <c r="BI52" i="51"/>
  <c r="BH52" i="51"/>
  <c r="BG52" i="51"/>
  <c r="BF52" i="51"/>
  <c r="W52" i="51"/>
  <c r="V52" i="51"/>
  <c r="BT51" i="51"/>
  <c r="BS51" i="51"/>
  <c r="BR51" i="51"/>
  <c r="BQ51" i="51"/>
  <c r="BP51" i="51"/>
  <c r="BO51" i="51"/>
  <c r="BN51" i="51"/>
  <c r="BL51" i="51"/>
  <c r="BK51" i="51"/>
  <c r="BJ51" i="51"/>
  <c r="BI51" i="51"/>
  <c r="BH51" i="51"/>
  <c r="BG51" i="51"/>
  <c r="BF51" i="51"/>
  <c r="W51" i="51"/>
  <c r="V51" i="51"/>
  <c r="BT50" i="51"/>
  <c r="BS50" i="51"/>
  <c r="BR50" i="51"/>
  <c r="BQ50" i="51"/>
  <c r="BP50" i="51"/>
  <c r="BO50" i="51"/>
  <c r="BN50" i="51"/>
  <c r="BL50" i="51"/>
  <c r="BK50" i="51"/>
  <c r="BJ50" i="51"/>
  <c r="BI50" i="51"/>
  <c r="BH50" i="51"/>
  <c r="BG50" i="51"/>
  <c r="BF50" i="51"/>
  <c r="W50" i="51"/>
  <c r="V50" i="51"/>
  <c r="BT49" i="51"/>
  <c r="BS49" i="51"/>
  <c r="BR49" i="51"/>
  <c r="BQ49" i="51"/>
  <c r="BP49" i="51"/>
  <c r="BO49" i="51"/>
  <c r="BN49" i="51"/>
  <c r="BL49" i="51"/>
  <c r="BK49" i="51"/>
  <c r="BJ49" i="51"/>
  <c r="BI49" i="51"/>
  <c r="BH49" i="51"/>
  <c r="BG49" i="51"/>
  <c r="BF49" i="51"/>
  <c r="W49" i="51"/>
  <c r="V49" i="51"/>
  <c r="BT48" i="51"/>
  <c r="BS48" i="51"/>
  <c r="BR48" i="51"/>
  <c r="BQ48" i="51"/>
  <c r="BP48" i="51"/>
  <c r="BO48" i="51"/>
  <c r="BN48" i="51"/>
  <c r="BL48" i="51"/>
  <c r="BK48" i="51"/>
  <c r="BJ48" i="51"/>
  <c r="BI48" i="51"/>
  <c r="BH48" i="51"/>
  <c r="BG48" i="51"/>
  <c r="BF48" i="51"/>
  <c r="W48" i="51"/>
  <c r="V48" i="51"/>
  <c r="BT47" i="51"/>
  <c r="BS47" i="51"/>
  <c r="BR47" i="51"/>
  <c r="BQ47" i="51"/>
  <c r="BP47" i="51"/>
  <c r="BO47" i="51"/>
  <c r="BN47" i="51"/>
  <c r="BL47" i="51"/>
  <c r="BK47" i="51"/>
  <c r="BJ47" i="51"/>
  <c r="BI47" i="51"/>
  <c r="BH47" i="51"/>
  <c r="BG47" i="51"/>
  <c r="BF47" i="51"/>
  <c r="W47" i="51"/>
  <c r="V47" i="51"/>
  <c r="BT46" i="51"/>
  <c r="BS46" i="51"/>
  <c r="BR46" i="51"/>
  <c r="BQ46" i="51"/>
  <c r="BP46" i="51"/>
  <c r="BO46" i="51"/>
  <c r="BN46" i="51"/>
  <c r="BL46" i="51"/>
  <c r="BK46" i="51"/>
  <c r="BJ46" i="51"/>
  <c r="BI46" i="51"/>
  <c r="BH46" i="51"/>
  <c r="BG46" i="51"/>
  <c r="BF46" i="51"/>
  <c r="W46" i="51"/>
  <c r="V46" i="51"/>
  <c r="BT45" i="51"/>
  <c r="BS45" i="51"/>
  <c r="BR45" i="51"/>
  <c r="BQ45" i="51"/>
  <c r="BP45" i="51"/>
  <c r="BO45" i="51"/>
  <c r="BN45" i="51"/>
  <c r="BL45" i="51"/>
  <c r="BK45" i="51"/>
  <c r="BJ45" i="51"/>
  <c r="BI45" i="51"/>
  <c r="BH45" i="51"/>
  <c r="BG45" i="51"/>
  <c r="BF45" i="51"/>
  <c r="W45" i="51"/>
  <c r="V45" i="51"/>
  <c r="BT44" i="51"/>
  <c r="BS44" i="51"/>
  <c r="BR44" i="51"/>
  <c r="BQ44" i="51"/>
  <c r="BP44" i="51"/>
  <c r="BO44" i="51"/>
  <c r="BN44" i="51"/>
  <c r="BL44" i="51"/>
  <c r="BK44" i="51"/>
  <c r="BJ44" i="51"/>
  <c r="BI44" i="51"/>
  <c r="BH44" i="51"/>
  <c r="BG44" i="51"/>
  <c r="BF44" i="51"/>
  <c r="W44" i="51"/>
  <c r="V44" i="51"/>
  <c r="BT43" i="51"/>
  <c r="BS43" i="51"/>
  <c r="BR43" i="51"/>
  <c r="BQ43" i="51"/>
  <c r="BP43" i="51"/>
  <c r="BO43" i="51"/>
  <c r="BN43" i="51"/>
  <c r="BL43" i="51"/>
  <c r="BK43" i="51"/>
  <c r="BJ43" i="51"/>
  <c r="BI43" i="51"/>
  <c r="BH43" i="51"/>
  <c r="BG43" i="51"/>
  <c r="BF43" i="51"/>
  <c r="W43" i="51"/>
  <c r="V43" i="51"/>
  <c r="BT42" i="51"/>
  <c r="BS42" i="51"/>
  <c r="BR42" i="51"/>
  <c r="BQ42" i="51"/>
  <c r="BP42" i="51"/>
  <c r="BO42" i="51"/>
  <c r="BN42" i="51"/>
  <c r="BL42" i="51"/>
  <c r="BK42" i="51"/>
  <c r="BJ42" i="51"/>
  <c r="BI42" i="51"/>
  <c r="BH42" i="51"/>
  <c r="BG42" i="51"/>
  <c r="BF42" i="51"/>
  <c r="W42" i="51"/>
  <c r="V42" i="51"/>
  <c r="BT41" i="51"/>
  <c r="BS41" i="51"/>
  <c r="BR41" i="51"/>
  <c r="BQ41" i="51"/>
  <c r="BP41" i="51"/>
  <c r="BO41" i="51"/>
  <c r="BN41" i="51"/>
  <c r="BL41" i="51"/>
  <c r="BK41" i="51"/>
  <c r="BJ41" i="51"/>
  <c r="BI41" i="51"/>
  <c r="BH41" i="51"/>
  <c r="BG41" i="51"/>
  <c r="BF41" i="51"/>
  <c r="W41" i="51"/>
  <c r="V41" i="51"/>
  <c r="BT40" i="51"/>
  <c r="BS40" i="51"/>
  <c r="BR40" i="51"/>
  <c r="BQ40" i="51"/>
  <c r="BP40" i="51"/>
  <c r="BO40" i="51"/>
  <c r="BN40" i="51"/>
  <c r="BL40" i="51"/>
  <c r="BK40" i="51"/>
  <c r="BJ40" i="51"/>
  <c r="BI40" i="51"/>
  <c r="BH40" i="51"/>
  <c r="BG40" i="51"/>
  <c r="BF40" i="51"/>
  <c r="W40" i="51"/>
  <c r="V40" i="51"/>
  <c r="BT39" i="51"/>
  <c r="BS39" i="51"/>
  <c r="BR39" i="51"/>
  <c r="BQ39" i="51"/>
  <c r="BP39" i="51"/>
  <c r="BO39" i="51"/>
  <c r="BN39" i="51"/>
  <c r="BL39" i="51"/>
  <c r="BK39" i="51"/>
  <c r="BJ39" i="51"/>
  <c r="BI39" i="51"/>
  <c r="BH39" i="51"/>
  <c r="BG39" i="51"/>
  <c r="BF39" i="51"/>
  <c r="W39" i="51"/>
  <c r="V39" i="51"/>
  <c r="BT38" i="51"/>
  <c r="BS38" i="51"/>
  <c r="BR38" i="51"/>
  <c r="BQ38" i="51"/>
  <c r="BP38" i="51"/>
  <c r="BO38" i="51"/>
  <c r="BN38" i="51"/>
  <c r="BL38" i="51"/>
  <c r="BK38" i="51"/>
  <c r="BJ38" i="51"/>
  <c r="BI38" i="51"/>
  <c r="BH38" i="51"/>
  <c r="BG38" i="51"/>
  <c r="BF38" i="51"/>
  <c r="W38" i="51"/>
  <c r="V38" i="51"/>
  <c r="BT37" i="51"/>
  <c r="BS37" i="51"/>
  <c r="BR37" i="51"/>
  <c r="BQ37" i="51"/>
  <c r="BP37" i="51"/>
  <c r="BO37" i="51"/>
  <c r="BN37" i="51"/>
  <c r="BL37" i="51"/>
  <c r="BK37" i="51"/>
  <c r="BJ37" i="51"/>
  <c r="BI37" i="51"/>
  <c r="BH37" i="51"/>
  <c r="BG37" i="51"/>
  <c r="BF37" i="51"/>
  <c r="W37" i="51"/>
  <c r="V37" i="51"/>
  <c r="BT36" i="51"/>
  <c r="BS36" i="51"/>
  <c r="BR36" i="51"/>
  <c r="BQ36" i="51"/>
  <c r="BP36" i="51"/>
  <c r="BO36" i="51"/>
  <c r="BN36" i="51"/>
  <c r="BL36" i="51"/>
  <c r="BK36" i="51"/>
  <c r="BJ36" i="51"/>
  <c r="BI36" i="51"/>
  <c r="BH36" i="51"/>
  <c r="BG36" i="51"/>
  <c r="BF36" i="51"/>
  <c r="W36" i="51"/>
  <c r="V36" i="51"/>
  <c r="BT35" i="51"/>
  <c r="BS35" i="51"/>
  <c r="BR35" i="51"/>
  <c r="BQ35" i="51"/>
  <c r="BP35" i="51"/>
  <c r="BO35" i="51"/>
  <c r="BN35" i="51"/>
  <c r="BL35" i="51"/>
  <c r="BK35" i="51"/>
  <c r="BJ35" i="51"/>
  <c r="BI35" i="51"/>
  <c r="BH35" i="51"/>
  <c r="BG35" i="51"/>
  <c r="BF35" i="51"/>
  <c r="W35" i="51"/>
  <c r="V35" i="51"/>
  <c r="BT34" i="51"/>
  <c r="BS34" i="51"/>
  <c r="BR34" i="51"/>
  <c r="BQ34" i="51"/>
  <c r="BP34" i="51"/>
  <c r="BO34" i="51"/>
  <c r="BN34" i="51"/>
  <c r="BL34" i="51"/>
  <c r="BK34" i="51"/>
  <c r="BJ34" i="51"/>
  <c r="BI34" i="51"/>
  <c r="BH34" i="51"/>
  <c r="BG34" i="51"/>
  <c r="BF34" i="51"/>
  <c r="W34" i="51"/>
  <c r="V34" i="51"/>
  <c r="BT33" i="51"/>
  <c r="BS33" i="51"/>
  <c r="BR33" i="51"/>
  <c r="BQ33" i="51"/>
  <c r="BP33" i="51"/>
  <c r="BO33" i="51"/>
  <c r="BN33" i="51"/>
  <c r="BL33" i="51"/>
  <c r="BK33" i="51"/>
  <c r="BJ33" i="51"/>
  <c r="BI33" i="51"/>
  <c r="BH33" i="51"/>
  <c r="BG33" i="51"/>
  <c r="BF33" i="51"/>
  <c r="W33" i="51"/>
  <c r="V33" i="51"/>
  <c r="BT32" i="51"/>
  <c r="BS32" i="51"/>
  <c r="BR32" i="51"/>
  <c r="BQ32" i="51"/>
  <c r="BP32" i="51"/>
  <c r="BO32" i="51"/>
  <c r="BN32" i="51"/>
  <c r="BL32" i="51"/>
  <c r="BK32" i="51"/>
  <c r="BJ32" i="51"/>
  <c r="BI32" i="51"/>
  <c r="BH32" i="51"/>
  <c r="BG32" i="51"/>
  <c r="BF32" i="51"/>
  <c r="W32" i="51"/>
  <c r="V32" i="51"/>
  <c r="BT31" i="51"/>
  <c r="BS31" i="51"/>
  <c r="BR31" i="51"/>
  <c r="BQ31" i="51"/>
  <c r="BP31" i="51"/>
  <c r="BO31" i="51"/>
  <c r="BN31" i="51"/>
  <c r="BL31" i="51"/>
  <c r="BK31" i="51"/>
  <c r="BJ31" i="51"/>
  <c r="BI31" i="51"/>
  <c r="BH31" i="51"/>
  <c r="BG31" i="51"/>
  <c r="BF31" i="51"/>
  <c r="W31" i="51"/>
  <c r="V31" i="51"/>
  <c r="BT30" i="51"/>
  <c r="BS30" i="51"/>
  <c r="BR30" i="51"/>
  <c r="BQ30" i="51"/>
  <c r="BP30" i="51"/>
  <c r="BO30" i="51"/>
  <c r="BN30" i="51"/>
  <c r="BL30" i="51"/>
  <c r="BK30" i="51"/>
  <c r="BJ30" i="51"/>
  <c r="BI30" i="51"/>
  <c r="BH30" i="51"/>
  <c r="BG30" i="51"/>
  <c r="BF30" i="51"/>
  <c r="W30" i="51"/>
  <c r="V30" i="51"/>
  <c r="BT29" i="51"/>
  <c r="BS29" i="51"/>
  <c r="BR29" i="51"/>
  <c r="BQ29" i="51"/>
  <c r="BP29" i="51"/>
  <c r="BO29" i="51"/>
  <c r="BN29" i="51"/>
  <c r="BL29" i="51"/>
  <c r="BK29" i="51"/>
  <c r="BJ29" i="51"/>
  <c r="BI29" i="51"/>
  <c r="BH29" i="51"/>
  <c r="BG29" i="51"/>
  <c r="BF29" i="51"/>
  <c r="W29" i="51"/>
  <c r="V29" i="51"/>
  <c r="BT28" i="51"/>
  <c r="BS28" i="51"/>
  <c r="BR28" i="51"/>
  <c r="BQ28" i="51"/>
  <c r="BP28" i="51"/>
  <c r="BO28" i="51"/>
  <c r="BN28" i="51"/>
  <c r="BL28" i="51"/>
  <c r="BK28" i="51"/>
  <c r="BJ28" i="51"/>
  <c r="BI28" i="51"/>
  <c r="BH28" i="51"/>
  <c r="BG28" i="51"/>
  <c r="BF28" i="51"/>
  <c r="W28" i="51"/>
  <c r="V28" i="51"/>
  <c r="BT27" i="51"/>
  <c r="BS27" i="51"/>
  <c r="BR27" i="51"/>
  <c r="BQ27" i="51"/>
  <c r="BP27" i="51"/>
  <c r="BO27" i="51"/>
  <c r="BN27" i="51"/>
  <c r="BL27" i="51"/>
  <c r="BK27" i="51"/>
  <c r="BJ27" i="51"/>
  <c r="BI27" i="51"/>
  <c r="BH27" i="51"/>
  <c r="BG27" i="51"/>
  <c r="BF27" i="51"/>
  <c r="W27" i="51"/>
  <c r="V27" i="51"/>
  <c r="BT26" i="51"/>
  <c r="BS26" i="51"/>
  <c r="BR26" i="51"/>
  <c r="BQ26" i="51"/>
  <c r="BP26" i="51"/>
  <c r="BO26" i="51"/>
  <c r="BN26" i="51"/>
  <c r="BL26" i="51"/>
  <c r="BK26" i="51"/>
  <c r="BJ26" i="51"/>
  <c r="BI26" i="51"/>
  <c r="BH26" i="51"/>
  <c r="BG26" i="51"/>
  <c r="BF26" i="51"/>
  <c r="W26" i="51"/>
  <c r="V26" i="51"/>
  <c r="BT25" i="51"/>
  <c r="BS25" i="51"/>
  <c r="BR25" i="51"/>
  <c r="BQ25" i="51"/>
  <c r="BP25" i="51"/>
  <c r="BO25" i="51"/>
  <c r="BN25" i="51"/>
  <c r="BL25" i="51"/>
  <c r="BK25" i="51"/>
  <c r="BJ25" i="51"/>
  <c r="BI25" i="51"/>
  <c r="BH25" i="51"/>
  <c r="BG25" i="51"/>
  <c r="BF25" i="51"/>
  <c r="W25" i="51"/>
  <c r="V25" i="51"/>
  <c r="BT24" i="51"/>
  <c r="BS24" i="51"/>
  <c r="BR24" i="51"/>
  <c r="BQ24" i="51"/>
  <c r="BP24" i="51"/>
  <c r="BO24" i="51"/>
  <c r="BN24" i="51"/>
  <c r="BL24" i="51"/>
  <c r="BK24" i="51"/>
  <c r="BJ24" i="51"/>
  <c r="BI24" i="51"/>
  <c r="BH24" i="51"/>
  <c r="BG24" i="51"/>
  <c r="BF24" i="51"/>
  <c r="W24" i="51"/>
  <c r="V24" i="51"/>
  <c r="BT23" i="51"/>
  <c r="BS23" i="51"/>
  <c r="BR23" i="51"/>
  <c r="BQ23" i="51"/>
  <c r="BP23" i="51"/>
  <c r="BO23" i="51"/>
  <c r="BN23" i="51"/>
  <c r="BL23" i="51"/>
  <c r="BK23" i="51"/>
  <c r="BJ23" i="51"/>
  <c r="BI23" i="51"/>
  <c r="BH23" i="51"/>
  <c r="BG23" i="51"/>
  <c r="BF23" i="51"/>
  <c r="W23" i="51"/>
  <c r="V23" i="51"/>
  <c r="BT22" i="51"/>
  <c r="BS22" i="51"/>
  <c r="BR22" i="51"/>
  <c r="BQ22" i="51"/>
  <c r="BP22" i="51"/>
  <c r="BO22" i="51"/>
  <c r="BN22" i="51"/>
  <c r="BL22" i="51"/>
  <c r="BK22" i="51"/>
  <c r="BJ22" i="51"/>
  <c r="BI22" i="51"/>
  <c r="BH22" i="51"/>
  <c r="BG22" i="51"/>
  <c r="BF22" i="51"/>
  <c r="W22" i="51"/>
  <c r="V22" i="51"/>
  <c r="BT21" i="51"/>
  <c r="BS21" i="51"/>
  <c r="BR21" i="51"/>
  <c r="BQ21" i="51"/>
  <c r="BP21" i="51"/>
  <c r="BO21" i="51"/>
  <c r="BN21" i="51"/>
  <c r="BL21" i="51"/>
  <c r="BK21" i="51"/>
  <c r="BJ21" i="51"/>
  <c r="BI21" i="51"/>
  <c r="BH21" i="51"/>
  <c r="BG21" i="51"/>
  <c r="BF21" i="51"/>
  <c r="W21" i="51"/>
  <c r="V21" i="51"/>
  <c r="BT20" i="51"/>
  <c r="BS20" i="51"/>
  <c r="BR20" i="51"/>
  <c r="BQ20" i="51"/>
  <c r="BP20" i="51"/>
  <c r="BO20" i="51"/>
  <c r="BN20" i="51"/>
  <c r="BL20" i="51"/>
  <c r="BK20" i="51"/>
  <c r="BJ20" i="51"/>
  <c r="BI20" i="51"/>
  <c r="BH20" i="51"/>
  <c r="BG20" i="51"/>
  <c r="BF20" i="51"/>
  <c r="W20" i="51"/>
  <c r="V20" i="51"/>
  <c r="BT19" i="51"/>
  <c r="BS19" i="51"/>
  <c r="BR19" i="51"/>
  <c r="BQ19" i="51"/>
  <c r="BP19" i="51"/>
  <c r="BO19" i="51"/>
  <c r="BN19" i="51"/>
  <c r="BL19" i="51"/>
  <c r="BK19" i="51"/>
  <c r="BJ19" i="51"/>
  <c r="BI19" i="51"/>
  <c r="BH19" i="51"/>
  <c r="BG19" i="51"/>
  <c r="BF19" i="51"/>
  <c r="W19" i="51"/>
  <c r="V19" i="51"/>
  <c r="AS17" i="51"/>
  <c r="C9" i="51"/>
  <c r="AY6" i="53" s="1"/>
  <c r="AH71" i="53" s="1"/>
  <c r="BT2" i="51"/>
  <c r="C2" i="51"/>
  <c r="BT1" i="51"/>
  <c r="C9" i="46"/>
  <c r="AY6" i="48" s="1"/>
  <c r="AH71" i="48" s="1"/>
  <c r="C9" i="1"/>
  <c r="AY6" i="45" s="1"/>
  <c r="AH71" i="45" s="1"/>
  <c r="S80" i="57"/>
  <c r="AB80" i="57"/>
  <c r="AF80" i="57"/>
  <c r="C14" i="58" a="1"/>
  <c r="C14" i="58" s="1"/>
  <c r="AU14" i="58" s="1"/>
  <c r="AL80" i="57"/>
  <c r="AL83" i="57" s="1"/>
  <c r="AN80" i="57"/>
  <c r="AN75" i="57" s="1"/>
  <c r="AZ80" i="57"/>
  <c r="T8" i="52"/>
  <c r="T92" i="52" s="1"/>
  <c r="M80" i="57"/>
  <c r="N8" i="52"/>
  <c r="N92" i="52" s="1"/>
  <c r="O8" i="52"/>
  <c r="O7" i="52" s="1"/>
  <c r="O69" i="52" s="1"/>
  <c r="Q8" i="52"/>
  <c r="Q92" i="52" s="1"/>
  <c r="S8" i="52"/>
  <c r="S70" i="52" s="1"/>
  <c r="Y8" i="52"/>
  <c r="AP35" i="58"/>
  <c r="AP36" i="58" s="1"/>
  <c r="AA8" i="52"/>
  <c r="AA92" i="52" s="1"/>
  <c r="AE8" i="52"/>
  <c r="AE92" i="52" s="1"/>
  <c r="AJ8" i="52"/>
  <c r="AJ92" i="52" s="1"/>
  <c r="AT8" i="52"/>
  <c r="AY8" i="52"/>
  <c r="AY92" i="52" s="1"/>
  <c r="BD8" i="52"/>
  <c r="BD92" i="52" s="1"/>
  <c r="AP19" i="53"/>
  <c r="AV80" i="57"/>
  <c r="AV83" i="57" s="1"/>
  <c r="BO80" i="52"/>
  <c r="BO75" i="52" s="1"/>
  <c r="BP8" i="52"/>
  <c r="BP92" i="52" s="1"/>
  <c r="BH80" i="57"/>
  <c r="BH75" i="57" s="1"/>
  <c r="BQ8" i="52"/>
  <c r="BQ86" i="52" s="1"/>
  <c r="BQ102" i="52" s="1"/>
  <c r="BJ80" i="57"/>
  <c r="BJ75" i="57" s="1"/>
  <c r="BS8" i="52"/>
  <c r="BP80" i="57"/>
  <c r="G8" i="52"/>
  <c r="G92" i="52" s="1"/>
  <c r="BU8" i="52"/>
  <c r="BT80" i="57"/>
  <c r="K8" i="52"/>
  <c r="K92" i="52" s="1"/>
  <c r="BU80" i="57"/>
  <c r="BU83" i="57" s="1"/>
  <c r="AO27" i="53"/>
  <c r="AC80" i="52"/>
  <c r="AC75" i="52" s="1"/>
  <c r="D12" i="52"/>
  <c r="T80" i="57"/>
  <c r="T83" i="57" s="1"/>
  <c r="AP16" i="58"/>
  <c r="AP8" i="52"/>
  <c r="AP92" i="52" s="1"/>
  <c r="AM80" i="57"/>
  <c r="AM75" i="57" s="1"/>
  <c r="AP34" i="58"/>
  <c r="AW8" i="52"/>
  <c r="AW92" i="52" s="1"/>
  <c r="N80" i="57"/>
  <c r="N75" i="57" s="1"/>
  <c r="S75" i="57"/>
  <c r="AK50" i="58"/>
  <c r="BI8" i="52"/>
  <c r="BI92" i="52" s="1"/>
  <c r="V80" i="57"/>
  <c r="BN8" i="52"/>
  <c r="BN92" i="52" s="1"/>
  <c r="AA80" i="57"/>
  <c r="AG80" i="57"/>
  <c r="AG75" i="57" s="1"/>
  <c r="AO27" i="58"/>
  <c r="AP25" i="53"/>
  <c r="AP25" i="58"/>
  <c r="AK32" i="58"/>
  <c r="AK34" i="58"/>
  <c r="M11" i="52"/>
  <c r="M71" i="52" s="1"/>
  <c r="M90" i="52" s="1"/>
  <c r="AP32" i="58"/>
  <c r="AR11" i="52"/>
  <c r="AR71" i="52" s="1"/>
  <c r="AR90" i="52" s="1"/>
  <c r="BM8" i="52"/>
  <c r="BM92" i="52" s="1"/>
  <c r="AP80" i="57"/>
  <c r="AP75" i="57" s="1"/>
  <c r="AU80" i="57"/>
  <c r="AO33" i="58"/>
  <c r="AP29" i="53"/>
  <c r="BF80" i="57"/>
  <c r="BF75" i="57" s="1"/>
  <c r="G80" i="57"/>
  <c r="BG80" i="57"/>
  <c r="BG75" i="57" s="1"/>
  <c r="P9" i="52"/>
  <c r="P7" i="52" s="1"/>
  <c r="P69" i="52" s="1"/>
  <c r="AF8" i="57"/>
  <c r="AF92" i="57" s="1"/>
  <c r="R80" i="57"/>
  <c r="R75" i="57" s="1"/>
  <c r="BO80" i="57"/>
  <c r="BA8" i="57"/>
  <c r="BA86" i="57" s="1"/>
  <c r="BA102" i="57" s="1"/>
  <c r="AC9" i="52"/>
  <c r="AX9" i="52"/>
  <c r="AQ25" i="58"/>
  <c r="AP30" i="58"/>
  <c r="AO26" i="58"/>
  <c r="L80" i="57"/>
  <c r="L75" i="57" s="1"/>
  <c r="BB80" i="57"/>
  <c r="BB75" i="57" s="1"/>
  <c r="AP24" i="58"/>
  <c r="AO32" i="58"/>
  <c r="AK26" i="58"/>
  <c r="AK28" i="58"/>
  <c r="AK41" i="58"/>
  <c r="AP33" i="53"/>
  <c r="AN8" i="52"/>
  <c r="AN92" i="52" s="1"/>
  <c r="AD9" i="52"/>
  <c r="AP14" i="58"/>
  <c r="AK39" i="58"/>
  <c r="AK52" i="58"/>
  <c r="AK54" i="58"/>
  <c r="AS8" i="52"/>
  <c r="AS92" i="52" s="1"/>
  <c r="BL9" i="52"/>
  <c r="AT11" i="52"/>
  <c r="AT71" i="52" s="1"/>
  <c r="AT90" i="52" s="1"/>
  <c r="AK64" i="58"/>
  <c r="BM9" i="52"/>
  <c r="BM7" i="52" s="1"/>
  <c r="BM69" i="52" s="1"/>
  <c r="AU8" i="52"/>
  <c r="K37" i="59"/>
  <c r="AK23" i="58"/>
  <c r="AP23" i="58"/>
  <c r="M12" i="52"/>
  <c r="M72" i="52" s="1"/>
  <c r="AO17" i="58"/>
  <c r="AP21" i="58"/>
  <c r="AP17" i="58"/>
  <c r="K8" i="57"/>
  <c r="K92" i="57" s="1"/>
  <c r="AK12" i="52"/>
  <c r="AK72" i="52" s="1"/>
  <c r="AO30" i="58"/>
  <c r="V8" i="52"/>
  <c r="V92" i="52" s="1"/>
  <c r="H80" i="57"/>
  <c r="BA80" i="57"/>
  <c r="BA83" i="57" s="1"/>
  <c r="AO12" i="58"/>
  <c r="L8" i="57"/>
  <c r="BE8" i="57"/>
  <c r="BE86" i="57" s="1"/>
  <c r="BE102" i="57" s="1"/>
  <c r="Q11" i="57"/>
  <c r="Q71" i="57" s="1"/>
  <c r="Q90" i="57" s="1"/>
  <c r="AR11" i="57"/>
  <c r="AR71" i="57" s="1"/>
  <c r="AR90" i="57" s="1"/>
  <c r="BR11" i="57"/>
  <c r="BR71" i="57" s="1"/>
  <c r="BR90" i="57" s="1"/>
  <c r="H8" i="52"/>
  <c r="H92" i="52" s="1"/>
  <c r="AG8" i="52"/>
  <c r="AG87" i="52" s="1"/>
  <c r="AG103" i="52" s="1"/>
  <c r="AG92" i="52"/>
  <c r="BE8" i="52"/>
  <c r="BE86" i="52" s="1"/>
  <c r="BE102" i="52" s="1"/>
  <c r="K9" i="52"/>
  <c r="K7" i="52" s="1"/>
  <c r="K69" i="52" s="1"/>
  <c r="AT9" i="52"/>
  <c r="AT7" i="52" s="1"/>
  <c r="AT69" i="52" s="1"/>
  <c r="AP12" i="58"/>
  <c r="AK45" i="58"/>
  <c r="AK62" i="58"/>
  <c r="AH68" i="58"/>
  <c r="M8" i="57"/>
  <c r="M92" i="57" s="1"/>
  <c r="BF8" i="57"/>
  <c r="BJ10" i="57"/>
  <c r="R11" i="57"/>
  <c r="R71" i="57" s="1"/>
  <c r="R90" i="57" s="1"/>
  <c r="AS11" i="57"/>
  <c r="AS71" i="57" s="1"/>
  <c r="AS90" i="57" s="1"/>
  <c r="AS9" i="52"/>
  <c r="B12" i="53"/>
  <c r="AH8" i="52"/>
  <c r="AH92" i="52" s="1"/>
  <c r="BG8" i="52"/>
  <c r="BG92" i="52" s="1"/>
  <c r="N9" i="52"/>
  <c r="AV9" i="52"/>
  <c r="AJ68" i="58"/>
  <c r="Q8" i="57"/>
  <c r="BG8" i="57"/>
  <c r="BG92" i="57" s="1"/>
  <c r="BM10" i="57"/>
  <c r="S11" i="57"/>
  <c r="S71" i="57"/>
  <c r="S90" i="57" s="1"/>
  <c r="J9" i="52"/>
  <c r="J8" i="52"/>
  <c r="J92" i="52" s="1"/>
  <c r="AI8" i="52"/>
  <c r="AI86" i="52" s="1"/>
  <c r="AI102" i="52" s="1"/>
  <c r="BH8" i="52"/>
  <c r="BH92" i="52" s="1"/>
  <c r="O9" i="52"/>
  <c r="AW9" i="52"/>
  <c r="AH69" i="58"/>
  <c r="R8" i="57"/>
  <c r="R92" i="57" s="1"/>
  <c r="BI8" i="57"/>
  <c r="T11" i="57"/>
  <c r="T71" i="57" s="1"/>
  <c r="T90" i="57" s="1"/>
  <c r="AV11" i="57"/>
  <c r="AV71" i="57" s="1"/>
  <c r="AV90" i="57" s="1"/>
  <c r="G7" i="29"/>
  <c r="AK17" i="58"/>
  <c r="AO19" i="58"/>
  <c r="AK37" i="58"/>
  <c r="AK43" i="58"/>
  <c r="S8" i="57"/>
  <c r="S92" i="57"/>
  <c r="BO8" i="57"/>
  <c r="AW11" i="57"/>
  <c r="AW71" i="57" s="1"/>
  <c r="AW90" i="57" s="1"/>
  <c r="AP15" i="53"/>
  <c r="AO33" i="53"/>
  <c r="M8" i="52"/>
  <c r="M92" i="52" s="1"/>
  <c r="AK8" i="52"/>
  <c r="AK92" i="52" s="1"/>
  <c r="BJ8" i="52"/>
  <c r="BJ92" i="52" s="1"/>
  <c r="Q9" i="52"/>
  <c r="AY9" i="52"/>
  <c r="BO11" i="52"/>
  <c r="BO71" i="52" s="1"/>
  <c r="BO90" i="52" s="1"/>
  <c r="AQ12" i="58"/>
  <c r="AK35" i="58"/>
  <c r="AQ35" i="58" s="1"/>
  <c r="U8" i="57"/>
  <c r="U92" i="57" s="1"/>
  <c r="BR8" i="57"/>
  <c r="BR85" i="57" s="1"/>
  <c r="BR101" i="57" s="1"/>
  <c r="X11" i="57"/>
  <c r="X71" i="57" s="1"/>
  <c r="X90" i="57" s="1"/>
  <c r="AX11" i="57"/>
  <c r="AX71" i="57" s="1"/>
  <c r="AX90" i="57" s="1"/>
  <c r="G19" i="29"/>
  <c r="AK65" i="53"/>
  <c r="AY65" i="53" s="1"/>
  <c r="V9" i="52"/>
  <c r="BB9" i="52"/>
  <c r="BB89" i="52" s="1"/>
  <c r="AA8" i="57"/>
  <c r="AA87" i="57" s="1"/>
  <c r="AA103" i="57" s="1"/>
  <c r="BS8" i="57"/>
  <c r="BS92" i="57" s="1"/>
  <c r="AY11" i="57"/>
  <c r="AY71" i="57" s="1"/>
  <c r="AY90" i="57" s="1"/>
  <c r="F11" i="29"/>
  <c r="BC9" i="52"/>
  <c r="AL70" i="58"/>
  <c r="AD8" i="57"/>
  <c r="AD86" i="57" s="1"/>
  <c r="AD102" i="57" s="1"/>
  <c r="BT8" i="57"/>
  <c r="BT92" i="57" s="1"/>
  <c r="AD9" i="57"/>
  <c r="BF9" i="57"/>
  <c r="BF7" i="57" s="1"/>
  <c r="BF69" i="57" s="1"/>
  <c r="X9" i="52"/>
  <c r="AG11" i="52"/>
  <c r="AG71" i="52" s="1"/>
  <c r="AG90" i="52" s="1"/>
  <c r="BQ11" i="52"/>
  <c r="BQ71" i="52" s="1"/>
  <c r="BQ90" i="52" s="1"/>
  <c r="AP13" i="53"/>
  <c r="P8" i="52"/>
  <c r="P85" i="52" s="1"/>
  <c r="P101" i="52" s="1"/>
  <c r="AO8" i="52"/>
  <c r="AO92" i="52" s="1"/>
  <c r="BO8" i="52"/>
  <c r="BO86" i="52" s="1"/>
  <c r="BO102" i="52" s="1"/>
  <c r="Y9" i="52"/>
  <c r="Y7" i="52" s="1"/>
  <c r="Y69" i="52" s="1"/>
  <c r="BD9" i="52"/>
  <c r="BT11" i="52"/>
  <c r="BT71" i="52" s="1"/>
  <c r="BT90" i="52" s="1"/>
  <c r="AO21" i="58"/>
  <c r="AE8" i="57"/>
  <c r="AE86" i="57" s="1"/>
  <c r="AE102" i="57" s="1"/>
  <c r="BU8" i="57"/>
  <c r="BU85" i="57" s="1"/>
  <c r="BU101" i="57" s="1"/>
  <c r="Z9" i="52"/>
  <c r="BE9" i="52"/>
  <c r="AC11" i="57"/>
  <c r="AC71" i="57" s="1"/>
  <c r="AC90" i="57" s="1"/>
  <c r="F13" i="29"/>
  <c r="AO30" i="53"/>
  <c r="AB9" i="52"/>
  <c r="BJ9" i="52"/>
  <c r="AK63" i="58"/>
  <c r="AG8" i="57"/>
  <c r="AG92" i="57" s="1"/>
  <c r="AK8" i="57"/>
  <c r="AK87" i="57" s="1"/>
  <c r="AK103" i="57" s="1"/>
  <c r="E11" i="57"/>
  <c r="E71" i="57" s="1"/>
  <c r="E90" i="57" s="1"/>
  <c r="AE11" i="57"/>
  <c r="AE71" i="57" s="1"/>
  <c r="AE90" i="57" s="1"/>
  <c r="BF11" i="57"/>
  <c r="BF71" i="57" s="1"/>
  <c r="BF90" i="57" s="1"/>
  <c r="AP28" i="58"/>
  <c r="AK46" i="58"/>
  <c r="AL8" i="57"/>
  <c r="AL85" i="57" s="1"/>
  <c r="AL101" i="57" s="1"/>
  <c r="AL92" i="57"/>
  <c r="F7" i="29"/>
  <c r="F24" i="29"/>
  <c r="AE9" i="52"/>
  <c r="AE7" i="52" s="1"/>
  <c r="AE69" i="52" s="1"/>
  <c r="BN9" i="52"/>
  <c r="BN7" i="52" s="1"/>
  <c r="BN69" i="52" s="1"/>
  <c r="BP75" i="57"/>
  <c r="AO18" i="58"/>
  <c r="AO34" i="58"/>
  <c r="AK42" i="58"/>
  <c r="AM8" i="57"/>
  <c r="AM70" i="57" s="1"/>
  <c r="G24" i="29"/>
  <c r="BP9" i="52"/>
  <c r="AP18" i="58"/>
  <c r="AK56" i="58"/>
  <c r="AO8" i="57"/>
  <c r="AO85" i="57" s="1"/>
  <c r="AO101" i="57" s="1"/>
  <c r="BP9" i="57"/>
  <c r="Y10" i="57"/>
  <c r="Z8" i="52"/>
  <c r="Z92" i="52" s="1"/>
  <c r="AX8" i="52"/>
  <c r="AX86" i="52" s="1"/>
  <c r="AX102" i="52" s="1"/>
  <c r="D9" i="52"/>
  <c r="AI9" i="52"/>
  <c r="BQ9" i="52"/>
  <c r="AV11" i="52"/>
  <c r="AV71" i="52" s="1"/>
  <c r="AV90" i="52" s="1"/>
  <c r="AU8" i="57"/>
  <c r="AU70" i="57" s="1"/>
  <c r="J11" i="57"/>
  <c r="J71" i="57" s="1"/>
  <c r="J90" i="57" s="1"/>
  <c r="AK11" i="57"/>
  <c r="AK71" i="57"/>
  <c r="AK90" i="57" s="1"/>
  <c r="F25" i="29"/>
  <c r="BR9" i="52"/>
  <c r="AX8" i="57"/>
  <c r="AX92" i="57" s="1"/>
  <c r="G25" i="29"/>
  <c r="F9" i="52"/>
  <c r="AK13" i="58"/>
  <c r="AP27" i="58"/>
  <c r="AK60" i="58"/>
  <c r="G8" i="57"/>
  <c r="G70" i="57" s="1"/>
  <c r="AY8" i="57"/>
  <c r="P9" i="57"/>
  <c r="AB8" i="52"/>
  <c r="BA8" i="52"/>
  <c r="BA92" i="52" s="1"/>
  <c r="AK9" i="52"/>
  <c r="AR12" i="52"/>
  <c r="AR72" i="52" s="1"/>
  <c r="AK62" i="53"/>
  <c r="E8" i="52"/>
  <c r="E92" i="52" s="1"/>
  <c r="AC8" i="52"/>
  <c r="AC92" i="52" s="1"/>
  <c r="BB8" i="52"/>
  <c r="BB92" i="52" s="1"/>
  <c r="AP9" i="52"/>
  <c r="O11" i="52"/>
  <c r="O71" i="52" s="1"/>
  <c r="O90" i="52" s="1"/>
  <c r="BA12" i="52"/>
  <c r="BA72" i="52" s="1"/>
  <c r="J8" i="57"/>
  <c r="J70" i="57" s="1"/>
  <c r="J92" i="57"/>
  <c r="AZ8" i="57"/>
  <c r="AZ92" i="57" s="1"/>
  <c r="AJ9" i="52"/>
  <c r="BS9" i="52"/>
  <c r="AK55" i="53"/>
  <c r="F8" i="52"/>
  <c r="F92" i="52"/>
  <c r="BC8" i="52"/>
  <c r="BC92" i="52" s="1"/>
  <c r="I9" i="52"/>
  <c r="I89" i="52" s="1"/>
  <c r="AR9" i="52"/>
  <c r="T11" i="52"/>
  <c r="T71" i="52" s="1"/>
  <c r="T90" i="52" s="1"/>
  <c r="BB11" i="52"/>
  <c r="BB71" i="52" s="1"/>
  <c r="BB90" i="52" s="1"/>
  <c r="T8" i="57"/>
  <c r="T85" i="57" s="1"/>
  <c r="T101" i="57" s="1"/>
  <c r="AN8" i="57"/>
  <c r="AN87" i="57" s="1"/>
  <c r="AN103" i="57" s="1"/>
  <c r="BH8" i="57"/>
  <c r="BH70" i="57" s="1"/>
  <c r="BQ9" i="57"/>
  <c r="R10" i="57"/>
  <c r="V8" i="57"/>
  <c r="V87" i="57" s="1"/>
  <c r="V103" i="57" s="1"/>
  <c r="AP8" i="57"/>
  <c r="AP85" i="57" s="1"/>
  <c r="AP101" i="57" s="1"/>
  <c r="BJ8" i="57"/>
  <c r="W8" i="57"/>
  <c r="W86" i="57" s="1"/>
  <c r="W102" i="57" s="1"/>
  <c r="AQ8" i="57"/>
  <c r="AQ85" i="57" s="1"/>
  <c r="AQ101" i="57" s="1"/>
  <c r="BK8" i="57"/>
  <c r="BK92" i="57" s="1"/>
  <c r="D8" i="57"/>
  <c r="D92" i="57" s="1"/>
  <c r="X8" i="57"/>
  <c r="X86" i="57" s="1"/>
  <c r="X102" i="57" s="1"/>
  <c r="AR8" i="57"/>
  <c r="AR85" i="57" s="1"/>
  <c r="AR101" i="57" s="1"/>
  <c r="BL8" i="57"/>
  <c r="BL70" i="57" s="1"/>
  <c r="E8" i="57"/>
  <c r="E70" i="57" s="1"/>
  <c r="Y8" i="57"/>
  <c r="Y86" i="57" s="1"/>
  <c r="Y102" i="57" s="1"/>
  <c r="AS8" i="57"/>
  <c r="AS85" i="57" s="1"/>
  <c r="AS101" i="57" s="1"/>
  <c r="BM8" i="57"/>
  <c r="BM92" i="57" s="1"/>
  <c r="BB9" i="57"/>
  <c r="BB89" i="57" s="1"/>
  <c r="W10" i="57"/>
  <c r="F8" i="57"/>
  <c r="F92" i="57" s="1"/>
  <c r="Z8" i="57"/>
  <c r="AT8" i="57"/>
  <c r="AT87" i="57" s="1"/>
  <c r="AT103" i="57" s="1"/>
  <c r="BN8" i="57"/>
  <c r="BN87" i="57" s="1"/>
  <c r="BN103" i="57" s="1"/>
  <c r="D10" i="57"/>
  <c r="X10" i="57"/>
  <c r="AR10" i="57"/>
  <c r="H8" i="57"/>
  <c r="H92" i="57" s="1"/>
  <c r="AB8" i="57"/>
  <c r="AV8" i="57"/>
  <c r="AV85" i="57" s="1"/>
  <c r="AV101" i="57" s="1"/>
  <c r="BP8" i="57"/>
  <c r="BP86" i="57" s="1"/>
  <c r="BP102" i="57" s="1"/>
  <c r="I8" i="57"/>
  <c r="AC8" i="57"/>
  <c r="AC92" i="57" s="1"/>
  <c r="AW8" i="57"/>
  <c r="AW70" i="57" s="1"/>
  <c r="BQ8" i="57"/>
  <c r="BQ86" i="57" s="1"/>
  <c r="BQ102" i="57" s="1"/>
  <c r="N8" i="57"/>
  <c r="N92" i="57" s="1"/>
  <c r="AH8" i="57"/>
  <c r="AH70" i="57" s="1"/>
  <c r="BB8" i="57"/>
  <c r="BB92" i="57" s="1"/>
  <c r="O8" i="57"/>
  <c r="AI8" i="57"/>
  <c r="AI70" i="57" s="1"/>
  <c r="BC8" i="57"/>
  <c r="BC85" i="57" s="1"/>
  <c r="BC101" i="57" s="1"/>
  <c r="D9" i="57"/>
  <c r="P8" i="57"/>
  <c r="P85" i="57" s="1"/>
  <c r="P101" i="57" s="1"/>
  <c r="AJ8" i="57"/>
  <c r="AJ70" i="57" s="1"/>
  <c r="N10" i="57"/>
  <c r="AH10" i="57"/>
  <c r="AV13" i="58"/>
  <c r="C15" i="58" a="1"/>
  <c r="C15" i="58" s="1"/>
  <c r="AU15" i="58" s="1"/>
  <c r="AO35" i="58"/>
  <c r="AL68" i="58"/>
  <c r="AK24" i="58"/>
  <c r="AK30" i="58"/>
  <c r="AK12" i="58"/>
  <c r="C16" i="58" a="1"/>
  <c r="C16" i="58" s="1"/>
  <c r="AU16" i="58" s="1"/>
  <c r="AI69" i="58"/>
  <c r="AQ17" i="58"/>
  <c r="AJ69" i="58"/>
  <c r="AK19" i="58"/>
  <c r="AK25" i="58"/>
  <c r="B17" i="58"/>
  <c r="B21" i="58" s="1"/>
  <c r="C24" i="58" s="1" a="1"/>
  <c r="C24" i="58" s="1"/>
  <c r="AV24" i="58" s="1"/>
  <c r="AK15" i="58"/>
  <c r="AK21" i="58"/>
  <c r="AP26" i="58"/>
  <c r="C16" i="57" a="1"/>
  <c r="C16" i="57" s="1"/>
  <c r="C14" i="57" a="1"/>
  <c r="C14" i="57" s="1"/>
  <c r="BU70" i="57"/>
  <c r="D80" i="57"/>
  <c r="B18" i="57"/>
  <c r="C21" i="57" s="1" a="1"/>
  <c r="C21" i="57" s="1"/>
  <c r="L83" i="57"/>
  <c r="I80" i="57"/>
  <c r="I75" i="57" s="1"/>
  <c r="AC80" i="57"/>
  <c r="AW80" i="57"/>
  <c r="AW83" i="57" s="1"/>
  <c r="BQ80" i="57"/>
  <c r="J80" i="57"/>
  <c r="AD80" i="57"/>
  <c r="AX80" i="57"/>
  <c r="AX75" i="57" s="1"/>
  <c r="BR80" i="57"/>
  <c r="K80" i="57"/>
  <c r="K75" i="57" s="1"/>
  <c r="AE80" i="57"/>
  <c r="AE75" i="57" s="1"/>
  <c r="AY80" i="57"/>
  <c r="AY75" i="57" s="1"/>
  <c r="BS80" i="57"/>
  <c r="O80" i="57"/>
  <c r="O75" i="57" s="1"/>
  <c r="AI80" i="57"/>
  <c r="AI75" i="57" s="1"/>
  <c r="BC80" i="57"/>
  <c r="P80" i="57"/>
  <c r="P83" i="57" s="1"/>
  <c r="AJ80" i="57"/>
  <c r="AJ83" i="57" s="1"/>
  <c r="BD80" i="57"/>
  <c r="BD75" i="57" s="1"/>
  <c r="Q80" i="57"/>
  <c r="Q83" i="57" s="1"/>
  <c r="AK80" i="57"/>
  <c r="AK75" i="57" s="1"/>
  <c r="BE80" i="57"/>
  <c r="BE75" i="57" s="1"/>
  <c r="U80" i="57"/>
  <c r="U83" i="57" s="1"/>
  <c r="AO80" i="57"/>
  <c r="AO75" i="57" s="1"/>
  <c r="BI80" i="57"/>
  <c r="W80" i="57"/>
  <c r="AQ80" i="57"/>
  <c r="AQ75" i="57" s="1"/>
  <c r="BK80" i="57"/>
  <c r="BK75" i="57" s="1"/>
  <c r="D99" i="57"/>
  <c r="X80" i="57"/>
  <c r="X75" i="57"/>
  <c r="AR80" i="57"/>
  <c r="BL80" i="57"/>
  <c r="E80" i="57"/>
  <c r="Y80" i="57"/>
  <c r="AS80" i="57"/>
  <c r="AS83" i="57" s="1"/>
  <c r="BM80" i="57"/>
  <c r="BM75" i="57" s="1"/>
  <c r="S83" i="57"/>
  <c r="AM83" i="57"/>
  <c r="F80" i="57"/>
  <c r="Z80" i="57"/>
  <c r="Z75" i="57" s="1"/>
  <c r="AT80" i="57"/>
  <c r="BN80" i="57"/>
  <c r="R8" i="52"/>
  <c r="R85" i="52" s="1"/>
  <c r="R101" i="52" s="1"/>
  <c r="BF8" i="52"/>
  <c r="G9" i="52"/>
  <c r="AA9" i="52"/>
  <c r="AU9" i="52"/>
  <c r="BO9" i="52"/>
  <c r="AJ10" i="52"/>
  <c r="E11" i="52"/>
  <c r="E71" i="52" s="1"/>
  <c r="E90" i="52" s="1"/>
  <c r="Y11" i="52"/>
  <c r="Y71" i="52" s="1"/>
  <c r="Y90" i="52" s="1"/>
  <c r="AS11" i="52"/>
  <c r="AS71" i="52" s="1"/>
  <c r="AS90" i="52" s="1"/>
  <c r="BM11" i="52"/>
  <c r="BM71" i="52" s="1"/>
  <c r="BM90" i="52" s="1"/>
  <c r="N12" i="52"/>
  <c r="N72" i="52" s="1"/>
  <c r="AH12" i="52"/>
  <c r="AH72" i="52" s="1"/>
  <c r="Q10" i="52"/>
  <c r="AK10" i="52"/>
  <c r="BE10" i="52"/>
  <c r="BE89" i="52" s="1"/>
  <c r="BC12" i="52"/>
  <c r="BC72" i="52" s="1"/>
  <c r="AL10" i="52"/>
  <c r="BF10" i="52"/>
  <c r="AJ12" i="52"/>
  <c r="AJ72" i="52" s="1"/>
  <c r="AN10" i="52"/>
  <c r="AN89" i="52" s="1"/>
  <c r="R12" i="52"/>
  <c r="R72" i="52" s="1"/>
  <c r="BF12" i="52"/>
  <c r="BF72" i="52" s="1"/>
  <c r="W8" i="52"/>
  <c r="AQ8" i="52"/>
  <c r="AQ92" i="52" s="1"/>
  <c r="BK8" i="52"/>
  <c r="BK85" i="52" s="1"/>
  <c r="BK101" i="52" s="1"/>
  <c r="L9" i="52"/>
  <c r="AF9" i="52"/>
  <c r="AZ9" i="52"/>
  <c r="BT9" i="52"/>
  <c r="U10" i="52"/>
  <c r="BI10" i="52"/>
  <c r="AD11" i="52"/>
  <c r="AD71" i="52" s="1"/>
  <c r="AD90" i="52" s="1"/>
  <c r="BR11" i="52"/>
  <c r="BR71" i="52" s="1"/>
  <c r="BR90" i="52" s="1"/>
  <c r="D8" i="52"/>
  <c r="D7" i="52" s="1"/>
  <c r="D69" i="52" s="1"/>
  <c r="X8" i="52"/>
  <c r="X85" i="52" s="1"/>
  <c r="X101" i="52" s="1"/>
  <c r="X92" i="52"/>
  <c r="AR8" i="52"/>
  <c r="BL8" i="52"/>
  <c r="BL85" i="52" s="1"/>
  <c r="BL101" i="52" s="1"/>
  <c r="M9" i="52"/>
  <c r="AG9" i="52"/>
  <c r="AG7" i="52" s="1"/>
  <c r="AG69" i="52" s="1"/>
  <c r="BA9" i="52"/>
  <c r="BU9" i="52"/>
  <c r="AP10" i="52"/>
  <c r="K11" i="52"/>
  <c r="K71" i="52" s="1"/>
  <c r="K90" i="52" s="1"/>
  <c r="AE11" i="52"/>
  <c r="AE71" i="52" s="1"/>
  <c r="AE90" i="52" s="1"/>
  <c r="AY11" i="52"/>
  <c r="AY71" i="52" s="1"/>
  <c r="AY90" i="52" s="1"/>
  <c r="BS11" i="52"/>
  <c r="BS71" i="52" s="1"/>
  <c r="BS90" i="52" s="1"/>
  <c r="AQ10" i="52"/>
  <c r="BK10" i="52"/>
  <c r="AO12" i="52"/>
  <c r="AO72" i="52" s="1"/>
  <c r="D10" i="52"/>
  <c r="D89" i="52" s="1"/>
  <c r="AR10" i="52"/>
  <c r="BL10" i="52"/>
  <c r="V12" i="52"/>
  <c r="V72" i="52" s="1"/>
  <c r="E10" i="52"/>
  <c r="Y10" i="52"/>
  <c r="BM10" i="52"/>
  <c r="W12" i="52"/>
  <c r="W72" i="52" s="1"/>
  <c r="R9" i="52"/>
  <c r="AL9" i="52"/>
  <c r="BF9" i="52"/>
  <c r="BO10" i="52"/>
  <c r="BO89" i="52" s="1"/>
  <c r="P11" i="52"/>
  <c r="P71" i="52" s="1"/>
  <c r="P90" i="52" s="1"/>
  <c r="AS12" i="52"/>
  <c r="AS72" i="52" s="1"/>
  <c r="S9" i="52"/>
  <c r="AM9" i="52"/>
  <c r="BG9" i="52"/>
  <c r="BG7" i="52" s="1"/>
  <c r="BG69" i="52" s="1"/>
  <c r="H10" i="52"/>
  <c r="AB10" i="52"/>
  <c r="AB89" i="52" s="1"/>
  <c r="AV10" i="52"/>
  <c r="AV89" i="52" s="1"/>
  <c r="BP10" i="52"/>
  <c r="Q11" i="52"/>
  <c r="Q71" i="52" s="1"/>
  <c r="Q90" i="52" s="1"/>
  <c r="BE11" i="52"/>
  <c r="BE71" i="52" s="1"/>
  <c r="BE90" i="52" s="1"/>
  <c r="T9" i="52"/>
  <c r="AN9" i="52"/>
  <c r="BH9" i="52"/>
  <c r="I10" i="52"/>
  <c r="R11" i="52"/>
  <c r="R71" i="52" s="1"/>
  <c r="R90" i="52" s="1"/>
  <c r="AL11" i="52"/>
  <c r="AL71" i="52" s="1"/>
  <c r="AL90" i="52" s="1"/>
  <c r="BF11" i="52"/>
  <c r="BF71" i="52" s="1"/>
  <c r="BF90" i="52" s="1"/>
  <c r="G12" i="52"/>
  <c r="G72" i="52" s="1"/>
  <c r="AU12" i="52"/>
  <c r="AU72" i="52" s="1"/>
  <c r="BO12" i="52"/>
  <c r="BO72" i="52" s="1"/>
  <c r="L8" i="52"/>
  <c r="AF8" i="52"/>
  <c r="AF85" i="52" s="1"/>
  <c r="AF101" i="52" s="1"/>
  <c r="AZ8" i="52"/>
  <c r="AZ92" i="52" s="1"/>
  <c r="U9" i="52"/>
  <c r="AO9" i="52"/>
  <c r="BI9" i="52"/>
  <c r="J10" i="52"/>
  <c r="AD10" i="52"/>
  <c r="BR10" i="52"/>
  <c r="BR89" i="52" s="1"/>
  <c r="S11" i="52"/>
  <c r="S71" i="52" s="1"/>
  <c r="S90" i="52" s="1"/>
  <c r="AM11" i="52"/>
  <c r="AM71" i="52" s="1"/>
  <c r="AM90" i="52" s="1"/>
  <c r="BP12" i="52"/>
  <c r="BP72" i="52" s="1"/>
  <c r="K10" i="52"/>
  <c r="K89" i="52" s="1"/>
  <c r="I12" i="52"/>
  <c r="I72" i="52" s="1"/>
  <c r="AC12" i="52"/>
  <c r="AC72" i="52" s="1"/>
  <c r="AW12" i="52"/>
  <c r="AW72" i="52" s="1"/>
  <c r="BQ12" i="52"/>
  <c r="BQ72" i="52" s="1"/>
  <c r="W9" i="52"/>
  <c r="AQ9" i="52"/>
  <c r="L10" i="52"/>
  <c r="BT10" i="52"/>
  <c r="U11" i="52"/>
  <c r="U71" i="52" s="1"/>
  <c r="U90" i="52" s="1"/>
  <c r="AO11" i="52"/>
  <c r="AO71" i="52"/>
  <c r="AO90" i="52" s="1"/>
  <c r="J12" i="52"/>
  <c r="J72" i="52" s="1"/>
  <c r="M10" i="52"/>
  <c r="AG10" i="52"/>
  <c r="AE12" i="52"/>
  <c r="AE72" i="52" s="1"/>
  <c r="AY12" i="52"/>
  <c r="AY72" i="52" s="1"/>
  <c r="AQ11" i="52"/>
  <c r="AQ71" i="52" s="1"/>
  <c r="AQ90" i="52" s="1"/>
  <c r="L12" i="52"/>
  <c r="L72" i="52" s="1"/>
  <c r="C15" i="53" a="1"/>
  <c r="C15" i="53" s="1"/>
  <c r="AK24" i="53"/>
  <c r="AP17" i="53"/>
  <c r="AI69" i="53"/>
  <c r="AJ69" i="53"/>
  <c r="AK25" i="53"/>
  <c r="AK15" i="53"/>
  <c r="AP26" i="53"/>
  <c r="C13" i="53" a="1"/>
  <c r="C13" i="53"/>
  <c r="AV13" i="53" s="1"/>
  <c r="D72" i="52"/>
  <c r="T80" i="52"/>
  <c r="T75" i="52" s="1"/>
  <c r="AN80" i="52"/>
  <c r="AN75" i="52" s="1"/>
  <c r="BH80" i="52"/>
  <c r="F80" i="52"/>
  <c r="F83" i="52" s="1"/>
  <c r="Z80" i="52"/>
  <c r="AT80" i="52"/>
  <c r="AT75" i="52" s="1"/>
  <c r="BS85" i="57"/>
  <c r="BS101" i="57" s="1"/>
  <c r="BJ83" i="57"/>
  <c r="AP83" i="57"/>
  <c r="BU86" i="57"/>
  <c r="BU102" i="57" s="1"/>
  <c r="BS70" i="57"/>
  <c r="AY87" i="57"/>
  <c r="AY103" i="57" s="1"/>
  <c r="AY70" i="57"/>
  <c r="AH86" i="57"/>
  <c r="AH102" i="57" s="1"/>
  <c r="X83" i="57"/>
  <c r="AE83" i="57"/>
  <c r="AQ83" i="57"/>
  <c r="C20" i="58" a="1"/>
  <c r="C20" i="58" s="1"/>
  <c r="AU20" i="58" s="1"/>
  <c r="BO70" i="57"/>
  <c r="S86" i="57"/>
  <c r="S102" i="57" s="1"/>
  <c r="S85" i="57"/>
  <c r="S101" i="57" s="1"/>
  <c r="S87" i="57"/>
  <c r="S103" i="57" s="1"/>
  <c r="S70" i="57"/>
  <c r="C18" i="57" a="1"/>
  <c r="C18" i="57" s="1"/>
  <c r="C20" i="57" a="1"/>
  <c r="C20" i="57" s="1"/>
  <c r="BE70" i="57"/>
  <c r="BE85" i="57"/>
  <c r="BE101" i="57" s="1"/>
  <c r="BD85" i="57"/>
  <c r="BD101" i="57" s="1"/>
  <c r="BD87" i="57"/>
  <c r="BD103" i="57" s="1"/>
  <c r="BD70" i="57"/>
  <c r="BD86" i="57"/>
  <c r="BD102" i="57" s="1"/>
  <c r="AK86" i="57"/>
  <c r="AK102" i="57" s="1"/>
  <c r="BQ87" i="57"/>
  <c r="BQ103" i="57" s="1"/>
  <c r="AV87" i="57"/>
  <c r="AV103" i="57" s="1"/>
  <c r="Q70" i="57"/>
  <c r="BP85" i="57"/>
  <c r="BP101" i="57" s="1"/>
  <c r="BK83" i="57"/>
  <c r="AC86" i="57"/>
  <c r="AC102" i="57" s="1"/>
  <c r="V86" i="57"/>
  <c r="V102" i="57" s="1"/>
  <c r="O83" i="57"/>
  <c r="Z85" i="57"/>
  <c r="Z101" i="57" s="1"/>
  <c r="Z87" i="57"/>
  <c r="Z103" i="57" s="1"/>
  <c r="Z70" i="57"/>
  <c r="BF86" i="57"/>
  <c r="BF102" i="57" s="1"/>
  <c r="BF87" i="57"/>
  <c r="BF103" i="57" s="1"/>
  <c r="BF85" i="57"/>
  <c r="BF101" i="57" s="1"/>
  <c r="AX86" i="57"/>
  <c r="AX102" i="57" s="1"/>
  <c r="AX87" i="57"/>
  <c r="AX103" i="57" s="1"/>
  <c r="AX85" i="57"/>
  <c r="AX101" i="57" s="1"/>
  <c r="AL86" i="57"/>
  <c r="AL102" i="57" s="1"/>
  <c r="AL70" i="57"/>
  <c r="AL87" i="57"/>
  <c r="AL103" i="57" s="1"/>
  <c r="R86" i="57"/>
  <c r="R102" i="57" s="1"/>
  <c r="R87" i="57"/>
  <c r="R103" i="57" s="1"/>
  <c r="R70" i="57"/>
  <c r="R85" i="57"/>
  <c r="R101" i="57" s="1"/>
  <c r="U75" i="57"/>
  <c r="BM86" i="57"/>
  <c r="BM102" i="57" s="1"/>
  <c r="Y87" i="57"/>
  <c r="Y103" i="57" s="1"/>
  <c r="Y70" i="57"/>
  <c r="AV15" i="53"/>
  <c r="BO87" i="52"/>
  <c r="BO103" i="52" s="1"/>
  <c r="BO7" i="52"/>
  <c r="BO69" i="52" s="1"/>
  <c r="BO70" i="52"/>
  <c r="S85" i="52"/>
  <c r="S101" i="52" s="1"/>
  <c r="AM87" i="52"/>
  <c r="AM103" i="52" s="1"/>
  <c r="AJ85" i="52"/>
  <c r="AJ101" i="52" s="1"/>
  <c r="AJ87" i="52"/>
  <c r="AJ103" i="52" s="1"/>
  <c r="AJ70" i="52"/>
  <c r="AJ86" i="52"/>
  <c r="AJ102" i="52" s="1"/>
  <c r="AJ7" i="52"/>
  <c r="AJ69" i="52" s="1"/>
  <c r="Z7" i="52"/>
  <c r="Z69" i="52" s="1"/>
  <c r="BU87" i="52"/>
  <c r="BU103" i="52" s="1"/>
  <c r="BU7" i="52"/>
  <c r="BU69" i="52" s="1"/>
  <c r="BU70" i="52"/>
  <c r="AN85" i="52"/>
  <c r="AN101" i="52" s="1"/>
  <c r="AN87" i="52"/>
  <c r="AN103" i="52" s="1"/>
  <c r="AN86" i="52"/>
  <c r="AN102" i="52" s="1"/>
  <c r="AN70" i="52"/>
  <c r="AN7" i="52"/>
  <c r="AN69" i="52" s="1"/>
  <c r="K70" i="52"/>
  <c r="BG85" i="52"/>
  <c r="BG101" i="52" s="1"/>
  <c r="BH85" i="52"/>
  <c r="BH101" i="52" s="1"/>
  <c r="BH86" i="52"/>
  <c r="BH102" i="52" s="1"/>
  <c r="AH85" i="52"/>
  <c r="AH101" i="52" s="1"/>
  <c r="AH70" i="52"/>
  <c r="BQ87" i="52"/>
  <c r="BQ103" i="52" s="1"/>
  <c r="BI87" i="52"/>
  <c r="BI103" i="52" s="1"/>
  <c r="BI85" i="52"/>
  <c r="BI101" i="52" s="1"/>
  <c r="BI7" i="52"/>
  <c r="BI69" i="52" s="1"/>
  <c r="BI70" i="52"/>
  <c r="BI86" i="52"/>
  <c r="BI102" i="52" s="1"/>
  <c r="AB70" i="52"/>
  <c r="AB86" i="52"/>
  <c r="AB102" i="52" s="1"/>
  <c r="AB85" i="52"/>
  <c r="AB101" i="52" s="1"/>
  <c r="AD89" i="52"/>
  <c r="V85" i="52"/>
  <c r="V101" i="52" s="1"/>
  <c r="V70" i="52"/>
  <c r="V87" i="52"/>
  <c r="V103" i="52" s="1"/>
  <c r="V86" i="52"/>
  <c r="V102" i="52" s="1"/>
  <c r="BJ70" i="52"/>
  <c r="BJ86" i="52"/>
  <c r="BJ102" i="52" s="1"/>
  <c r="AG86" i="52"/>
  <c r="AG102" i="52" s="1"/>
  <c r="AG85" i="52"/>
  <c r="AG101" i="52" s="1"/>
  <c r="AG70" i="52"/>
  <c r="F70" i="52"/>
  <c r="AW86" i="52"/>
  <c r="AW102" i="52" s="1"/>
  <c r="AW70" i="52"/>
  <c r="AW7" i="52"/>
  <c r="AW69" i="52" s="1"/>
  <c r="AW85" i="52"/>
  <c r="AW101" i="52" s="1"/>
  <c r="AW87" i="52"/>
  <c r="AW103" i="52" s="1"/>
  <c r="AO87" i="52"/>
  <c r="AO103" i="52" s="1"/>
  <c r="AO86" i="52"/>
  <c r="AO102" i="52" s="1"/>
  <c r="AO70" i="52"/>
  <c r="AO85" i="52"/>
  <c r="AO101" i="52" s="1"/>
  <c r="BC86" i="52"/>
  <c r="BC102" i="52" s="1"/>
  <c r="BC87" i="52"/>
  <c r="BC103" i="52" s="1"/>
  <c r="BC70" i="52"/>
  <c r="BC7" i="52"/>
  <c r="BC69" i="52" s="1"/>
  <c r="AP87" i="52"/>
  <c r="AP103" i="52" s="1"/>
  <c r="AX7" i="52"/>
  <c r="AX69" i="52" s="1"/>
  <c r="Y85" i="52"/>
  <c r="Y101" i="52" s="1"/>
  <c r="Y87" i="52"/>
  <c r="Y103" i="52" s="1"/>
  <c r="Y70" i="52"/>
  <c r="AE86" i="52"/>
  <c r="AE102" i="52" s="1"/>
  <c r="AE85" i="52"/>
  <c r="AE101" i="52" s="1"/>
  <c r="AE87" i="52"/>
  <c r="AE103" i="52" s="1"/>
  <c r="Q87" i="52"/>
  <c r="Q103" i="52" s="1"/>
  <c r="Q85" i="52"/>
  <c r="Q101" i="52" s="1"/>
  <c r="Q7" i="52"/>
  <c r="Q69" i="52" s="1"/>
  <c r="BN85" i="52"/>
  <c r="BN101" i="52" s="1"/>
  <c r="BN87" i="52"/>
  <c r="BN103" i="52" s="1"/>
  <c r="BN70" i="52"/>
  <c r="AS7" i="52"/>
  <c r="AS69" i="52" s="1"/>
  <c r="AY86" i="52"/>
  <c r="AY102" i="52" s="1"/>
  <c r="AY85" i="52"/>
  <c r="AY101" i="52" s="1"/>
  <c r="AY87" i="52"/>
  <c r="AY103" i="52" s="1"/>
  <c r="AY70" i="52"/>
  <c r="AY7" i="52"/>
  <c r="AY69" i="52" s="1"/>
  <c r="AK87" i="52"/>
  <c r="AK103" i="52" s="1"/>
  <c r="AK85" i="52"/>
  <c r="AK101" i="52" s="1"/>
  <c r="BD86" i="52"/>
  <c r="BD102" i="52" s="1"/>
  <c r="BM86" i="52"/>
  <c r="BM102" i="52" s="1"/>
  <c r="BM85" i="52"/>
  <c r="BM101" i="52" s="1"/>
  <c r="BM87" i="52"/>
  <c r="BM103" i="52" s="1"/>
  <c r="BM70" i="52"/>
  <c r="BS86" i="52"/>
  <c r="BS102" i="52" s="1"/>
  <c r="BS70" i="52"/>
  <c r="BE87" i="52"/>
  <c r="BE103" i="52" s="1"/>
  <c r="BE85" i="52"/>
  <c r="BE101" i="52" s="1"/>
  <c r="BE70" i="52"/>
  <c r="BE7" i="52"/>
  <c r="BE69" i="52" s="1"/>
  <c r="L70" i="52"/>
  <c r="R70" i="52"/>
  <c r="AA87" i="52"/>
  <c r="AA103" i="52" s="1"/>
  <c r="AA70" i="52"/>
  <c r="AT85" i="52"/>
  <c r="AT101" i="52" s="1"/>
  <c r="AT70" i="52"/>
  <c r="AT86" i="52"/>
  <c r="AT102" i="52" s="1"/>
  <c r="AU86" i="52"/>
  <c r="AU102" i="52" s="1"/>
  <c r="AU70" i="52"/>
  <c r="AU7" i="52"/>
  <c r="AU69" i="52" s="1"/>
  <c r="AU85" i="52"/>
  <c r="AU101" i="52" s="1"/>
  <c r="AZ87" i="52"/>
  <c r="AZ103" i="52" s="1"/>
  <c r="AZ70" i="52"/>
  <c r="BF7" i="52"/>
  <c r="BF69" i="52" s="1"/>
  <c r="BF70" i="52"/>
  <c r="C22" i="58" a="1"/>
  <c r="C22" i="58" s="1"/>
  <c r="AW24" i="58"/>
  <c r="B13" i="48"/>
  <c r="B12" i="48" s="1"/>
  <c r="C67" i="45"/>
  <c r="C65" i="45" s="1"/>
  <c r="C67" i="48"/>
  <c r="C65" i="48" s="1"/>
  <c r="C61" i="50"/>
  <c r="C60" i="50"/>
  <c r="C59" i="50"/>
  <c r="C58" i="50"/>
  <c r="C57" i="50"/>
  <c r="C56" i="50"/>
  <c r="C55" i="50"/>
  <c r="C54" i="50"/>
  <c r="C53" i="50"/>
  <c r="C52" i="50"/>
  <c r="C51" i="50"/>
  <c r="C50" i="50"/>
  <c r="C49" i="50"/>
  <c r="C48" i="50"/>
  <c r="C47" i="50"/>
  <c r="C46" i="50"/>
  <c r="C45" i="50"/>
  <c r="C44" i="50"/>
  <c r="C43" i="50"/>
  <c r="C42" i="50"/>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M36" i="49"/>
  <c r="L36" i="49"/>
  <c r="K36" i="49"/>
  <c r="J36" i="49"/>
  <c r="I36" i="49"/>
  <c r="H36" i="49"/>
  <c r="G36" i="49"/>
  <c r="F36" i="49"/>
  <c r="E36" i="49"/>
  <c r="D36" i="49"/>
  <c r="C36" i="49"/>
  <c r="B36" i="49"/>
  <c r="M35" i="49"/>
  <c r="L35" i="49"/>
  <c r="K35" i="49"/>
  <c r="J35" i="49"/>
  <c r="I35" i="49"/>
  <c r="H35" i="49"/>
  <c r="G35" i="49"/>
  <c r="F35" i="49"/>
  <c r="E35" i="49"/>
  <c r="D35" i="49"/>
  <c r="C35" i="49"/>
  <c r="B35" i="49"/>
  <c r="M34" i="49"/>
  <c r="L34" i="49"/>
  <c r="K34" i="49"/>
  <c r="J34" i="49"/>
  <c r="I34" i="49"/>
  <c r="H34" i="49"/>
  <c r="G34" i="49"/>
  <c r="F34" i="49"/>
  <c r="E34" i="49"/>
  <c r="D34" i="49"/>
  <c r="C34" i="49"/>
  <c r="B34" i="49"/>
  <c r="M33" i="49"/>
  <c r="L33" i="49"/>
  <c r="K33" i="49"/>
  <c r="J33" i="49"/>
  <c r="I33" i="49"/>
  <c r="H33" i="49"/>
  <c r="G33" i="49"/>
  <c r="F33" i="49"/>
  <c r="E33" i="49"/>
  <c r="D33" i="49"/>
  <c r="C33" i="49"/>
  <c r="B33" i="49"/>
  <c r="M32" i="49"/>
  <c r="L32" i="49"/>
  <c r="K32" i="49"/>
  <c r="J32" i="49"/>
  <c r="I32" i="49"/>
  <c r="H32" i="49"/>
  <c r="G32" i="49"/>
  <c r="F32" i="49"/>
  <c r="E32" i="49"/>
  <c r="D32" i="49"/>
  <c r="C32" i="49"/>
  <c r="B32" i="49"/>
  <c r="M31" i="49"/>
  <c r="L31" i="49"/>
  <c r="K31" i="49"/>
  <c r="J31" i="49"/>
  <c r="I31" i="49"/>
  <c r="H31" i="49"/>
  <c r="G31" i="49"/>
  <c r="F31" i="49"/>
  <c r="E31" i="49"/>
  <c r="D31" i="49"/>
  <c r="C31" i="49"/>
  <c r="B31" i="49"/>
  <c r="M30" i="49"/>
  <c r="L30" i="49"/>
  <c r="K30" i="49"/>
  <c r="J30" i="49"/>
  <c r="I30" i="49"/>
  <c r="H30" i="49"/>
  <c r="G30" i="49"/>
  <c r="F30" i="49"/>
  <c r="E30" i="49"/>
  <c r="D30" i="49"/>
  <c r="C30" i="49"/>
  <c r="B30" i="49"/>
  <c r="M29" i="49"/>
  <c r="L29" i="49"/>
  <c r="K29" i="49"/>
  <c r="J29" i="49"/>
  <c r="I29" i="49"/>
  <c r="H29" i="49"/>
  <c r="G29" i="49"/>
  <c r="F29" i="49"/>
  <c r="E29" i="49"/>
  <c r="D29" i="49"/>
  <c r="C29" i="49"/>
  <c r="B29" i="49"/>
  <c r="M28" i="49"/>
  <c r="L28" i="49"/>
  <c r="K28" i="49"/>
  <c r="J28" i="49"/>
  <c r="I28" i="49"/>
  <c r="H28" i="49"/>
  <c r="G28" i="49"/>
  <c r="F28" i="49"/>
  <c r="E28" i="49"/>
  <c r="D28" i="49"/>
  <c r="C28" i="49"/>
  <c r="B28" i="49"/>
  <c r="M27" i="49"/>
  <c r="L27" i="49"/>
  <c r="K27" i="49"/>
  <c r="J27" i="49"/>
  <c r="I27" i="49"/>
  <c r="H27" i="49"/>
  <c r="G27" i="49"/>
  <c r="F27" i="49"/>
  <c r="E27" i="49"/>
  <c r="D27" i="49"/>
  <c r="C27" i="49"/>
  <c r="B27" i="49"/>
  <c r="M26" i="49"/>
  <c r="L26" i="49"/>
  <c r="K26" i="49"/>
  <c r="J26" i="49"/>
  <c r="I26" i="49"/>
  <c r="H26" i="49"/>
  <c r="G26" i="49"/>
  <c r="F26" i="49"/>
  <c r="E26" i="49"/>
  <c r="D26" i="49"/>
  <c r="C26" i="49"/>
  <c r="B26" i="49"/>
  <c r="M25" i="49"/>
  <c r="L25" i="49"/>
  <c r="K25" i="49"/>
  <c r="J25" i="49"/>
  <c r="I25" i="49"/>
  <c r="H25" i="49"/>
  <c r="G25" i="49"/>
  <c r="F25" i="49"/>
  <c r="E25" i="49"/>
  <c r="D25" i="49"/>
  <c r="C25" i="49"/>
  <c r="B25" i="49"/>
  <c r="M24" i="49"/>
  <c r="L24" i="49"/>
  <c r="K24" i="49"/>
  <c r="J24" i="49"/>
  <c r="I24" i="49"/>
  <c r="H24" i="49"/>
  <c r="G24" i="49"/>
  <c r="F24" i="49"/>
  <c r="E24" i="49"/>
  <c r="D24" i="49"/>
  <c r="C24" i="49"/>
  <c r="B24" i="49"/>
  <c r="M23" i="49"/>
  <c r="L23" i="49"/>
  <c r="K23" i="49"/>
  <c r="J23" i="49"/>
  <c r="I23" i="49"/>
  <c r="H23" i="49"/>
  <c r="G23" i="49"/>
  <c r="F23" i="49"/>
  <c r="E23" i="49"/>
  <c r="D23" i="49"/>
  <c r="C23" i="49"/>
  <c r="B23" i="49"/>
  <c r="M22" i="49"/>
  <c r="L22" i="49"/>
  <c r="K22" i="49"/>
  <c r="J22" i="49"/>
  <c r="I22" i="49"/>
  <c r="H22" i="49"/>
  <c r="G22" i="49"/>
  <c r="F22" i="49"/>
  <c r="E22" i="49"/>
  <c r="D22" i="49"/>
  <c r="C22" i="49"/>
  <c r="B22" i="49"/>
  <c r="M21" i="49"/>
  <c r="L21" i="49"/>
  <c r="K21" i="49"/>
  <c r="J21" i="49"/>
  <c r="I21" i="49"/>
  <c r="H21" i="49"/>
  <c r="G21" i="49"/>
  <c r="F21" i="49"/>
  <c r="E21" i="49"/>
  <c r="D21" i="49"/>
  <c r="C21" i="49"/>
  <c r="B21" i="49"/>
  <c r="M20" i="49"/>
  <c r="L20" i="49"/>
  <c r="K20" i="49"/>
  <c r="J20" i="49"/>
  <c r="I20" i="49"/>
  <c r="H20" i="49"/>
  <c r="G20" i="49"/>
  <c r="F20" i="49"/>
  <c r="E20" i="49"/>
  <c r="D20" i="49"/>
  <c r="C20" i="49"/>
  <c r="B20" i="49"/>
  <c r="M19" i="49"/>
  <c r="L19" i="49"/>
  <c r="K19" i="49"/>
  <c r="J19" i="49"/>
  <c r="I19" i="49"/>
  <c r="H19" i="49"/>
  <c r="G19" i="49"/>
  <c r="F19" i="49"/>
  <c r="E19" i="49"/>
  <c r="D19" i="49"/>
  <c r="C19" i="49"/>
  <c r="B19" i="49"/>
  <c r="M18" i="49"/>
  <c r="L18" i="49"/>
  <c r="K18" i="49"/>
  <c r="J18" i="49"/>
  <c r="I18" i="49"/>
  <c r="H18" i="49"/>
  <c r="G18" i="49"/>
  <c r="F18" i="49"/>
  <c r="E18" i="49"/>
  <c r="D18" i="49"/>
  <c r="C18" i="49"/>
  <c r="B18" i="49"/>
  <c r="M17" i="49"/>
  <c r="L17" i="49"/>
  <c r="K17" i="49"/>
  <c r="J17" i="49"/>
  <c r="I17" i="49"/>
  <c r="H17" i="49"/>
  <c r="G17" i="49"/>
  <c r="F17" i="49"/>
  <c r="E17" i="49"/>
  <c r="D17" i="49"/>
  <c r="C17" i="49"/>
  <c r="B17" i="49"/>
  <c r="M16" i="49"/>
  <c r="L16" i="49"/>
  <c r="K16" i="49"/>
  <c r="J16" i="49"/>
  <c r="I16" i="49"/>
  <c r="H16" i="49"/>
  <c r="G16" i="49"/>
  <c r="F16" i="49"/>
  <c r="E16" i="49"/>
  <c r="D16" i="49"/>
  <c r="C16" i="49"/>
  <c r="B16" i="49"/>
  <c r="M15" i="49"/>
  <c r="L15" i="49"/>
  <c r="K15" i="49"/>
  <c r="J15" i="49"/>
  <c r="I15" i="49"/>
  <c r="H15" i="49"/>
  <c r="G15" i="49"/>
  <c r="F15" i="49"/>
  <c r="E15" i="49"/>
  <c r="D15" i="49"/>
  <c r="C15" i="49"/>
  <c r="B15" i="49"/>
  <c r="M14" i="49"/>
  <c r="L14" i="49"/>
  <c r="K14" i="49"/>
  <c r="J14" i="49"/>
  <c r="I14" i="49"/>
  <c r="H14" i="49"/>
  <c r="G14" i="49"/>
  <c r="F14" i="49"/>
  <c r="E14" i="49"/>
  <c r="D14" i="49"/>
  <c r="C14" i="49"/>
  <c r="B14" i="49"/>
  <c r="M13" i="49"/>
  <c r="L13" i="49"/>
  <c r="K13" i="49"/>
  <c r="J13" i="49"/>
  <c r="I13" i="49"/>
  <c r="H13" i="49"/>
  <c r="G13" i="49"/>
  <c r="F13" i="49"/>
  <c r="E13" i="49"/>
  <c r="D13" i="49"/>
  <c r="C13" i="49"/>
  <c r="B13" i="49"/>
  <c r="M12" i="49"/>
  <c r="L12" i="49"/>
  <c r="K12" i="49"/>
  <c r="J12" i="49"/>
  <c r="I12" i="49"/>
  <c r="H12" i="49"/>
  <c r="G12" i="49"/>
  <c r="F12" i="49"/>
  <c r="E12" i="49"/>
  <c r="D12" i="49"/>
  <c r="C12" i="49"/>
  <c r="B12" i="49"/>
  <c r="M11" i="49"/>
  <c r="L11" i="49"/>
  <c r="K11" i="49"/>
  <c r="J11" i="49"/>
  <c r="I11" i="49"/>
  <c r="H11" i="49"/>
  <c r="G11" i="49"/>
  <c r="F11" i="49"/>
  <c r="E11" i="49"/>
  <c r="D11" i="49"/>
  <c r="C11" i="49"/>
  <c r="B11" i="49"/>
  <c r="M10" i="49"/>
  <c r="L10" i="49"/>
  <c r="K10" i="49"/>
  <c r="J10" i="49"/>
  <c r="I10" i="49"/>
  <c r="H10" i="49"/>
  <c r="G10" i="49"/>
  <c r="F10" i="49"/>
  <c r="E10" i="49"/>
  <c r="D10" i="49"/>
  <c r="C10" i="49"/>
  <c r="B10" i="49"/>
  <c r="M9" i="49"/>
  <c r="L9" i="49"/>
  <c r="K9" i="49"/>
  <c r="J9" i="49"/>
  <c r="I9" i="49"/>
  <c r="H9" i="49"/>
  <c r="G9" i="49"/>
  <c r="F9" i="49"/>
  <c r="E9" i="49"/>
  <c r="D9" i="49"/>
  <c r="C9" i="49"/>
  <c r="B9" i="49"/>
  <c r="L8" i="49"/>
  <c r="K8" i="49"/>
  <c r="J8" i="49"/>
  <c r="I8" i="49"/>
  <c r="H8" i="49"/>
  <c r="G8" i="49"/>
  <c r="F8" i="49"/>
  <c r="E8" i="49"/>
  <c r="D8" i="49"/>
  <c r="C8" i="49"/>
  <c r="B8" i="49"/>
  <c r="L7" i="49"/>
  <c r="K7" i="49"/>
  <c r="J7" i="49"/>
  <c r="I7" i="49"/>
  <c r="H7" i="49"/>
  <c r="G7" i="49"/>
  <c r="F7" i="49"/>
  <c r="E7" i="49"/>
  <c r="D7" i="49"/>
  <c r="C7" i="49"/>
  <c r="B7" i="49"/>
  <c r="D96" i="47" a="1"/>
  <c r="D96" i="47" s="1"/>
  <c r="D95" i="47" a="1"/>
  <c r="D95" i="47" s="1"/>
  <c r="D91" i="47" a="1"/>
  <c r="D91" i="47"/>
  <c r="D77" i="47" a="1"/>
  <c r="AD80" i="47" s="1"/>
  <c r="B14" i="47"/>
  <c r="C15" i="47" s="1" a="1"/>
  <c r="C15" i="47" s="1"/>
  <c r="D12" i="47" a="1"/>
  <c r="AP12" i="47" s="1"/>
  <c r="AP72" i="47" s="1"/>
  <c r="D11" i="47" a="1"/>
  <c r="O11" i="47" s="1"/>
  <c r="O71" i="47" s="1"/>
  <c r="O90" i="47" s="1"/>
  <c r="BK11" i="47"/>
  <c r="D10" i="47" a="1"/>
  <c r="S10" i="47" s="1"/>
  <c r="D9" i="47" a="1"/>
  <c r="BR9" i="47" s="1"/>
  <c r="D8" i="47" a="1"/>
  <c r="AM8" i="47" s="1"/>
  <c r="AM86" i="47" s="1"/>
  <c r="AM102" i="47" s="1"/>
  <c r="C2" i="50"/>
  <c r="P2" i="49"/>
  <c r="B2" i="49"/>
  <c r="P1" i="49"/>
  <c r="AY73" i="48"/>
  <c r="AI70" i="48"/>
  <c r="AV69" i="48"/>
  <c r="AB67" i="48"/>
  <c r="T67" i="48"/>
  <c r="S67" i="48"/>
  <c r="AJ68" i="48" s="1"/>
  <c r="R67" i="48"/>
  <c r="AI68" i="48" s="1"/>
  <c r="Q67" i="48"/>
  <c r="AH68" i="48" s="1"/>
  <c r="O67" i="48"/>
  <c r="AY66" i="48"/>
  <c r="AK66" i="48"/>
  <c r="AI66" i="48"/>
  <c r="AH66" i="48"/>
  <c r="AJ65" i="48"/>
  <c r="AI65" i="48"/>
  <c r="AM65" i="48" s="1"/>
  <c r="AH65" i="48"/>
  <c r="AL65" i="48" s="1"/>
  <c r="AM64" i="48"/>
  <c r="AL64" i="48"/>
  <c r="AJ64" i="48"/>
  <c r="AI64" i="48"/>
  <c r="AH64" i="48"/>
  <c r="AK64" i="48" s="1"/>
  <c r="AB64" i="48"/>
  <c r="AA64" i="48"/>
  <c r="U64" i="48"/>
  <c r="O64" i="48"/>
  <c r="H64" i="48"/>
  <c r="AM63" i="48"/>
  <c r="AL63" i="48"/>
  <c r="AJ63" i="48"/>
  <c r="AI63" i="48"/>
  <c r="AH63" i="48"/>
  <c r="AB63" i="48"/>
  <c r="AA63" i="48"/>
  <c r="U63" i="48"/>
  <c r="O63" i="48"/>
  <c r="H63" i="48"/>
  <c r="AM62" i="48"/>
  <c r="AL62" i="48"/>
  <c r="AJ62" i="48"/>
  <c r="AI62" i="48"/>
  <c r="AH62" i="48"/>
  <c r="AB62" i="48"/>
  <c r="AA62" i="48"/>
  <c r="U62" i="48"/>
  <c r="O62" i="48"/>
  <c r="H62" i="48"/>
  <c r="AM61" i="48"/>
  <c r="AL61" i="48"/>
  <c r="AJ61" i="48"/>
  <c r="AI61" i="48"/>
  <c r="AH61" i="48"/>
  <c r="AB61" i="48"/>
  <c r="AA61" i="48"/>
  <c r="U61" i="48"/>
  <c r="O61" i="48"/>
  <c r="H61" i="48"/>
  <c r="AM60" i="48"/>
  <c r="AL60" i="48"/>
  <c r="AJ60" i="48"/>
  <c r="AI60" i="48"/>
  <c r="AH60" i="48"/>
  <c r="AB60" i="48"/>
  <c r="AA60" i="48"/>
  <c r="U60" i="48"/>
  <c r="O60" i="48"/>
  <c r="H60" i="48"/>
  <c r="AM59" i="48"/>
  <c r="AL59" i="48"/>
  <c r="AJ59" i="48"/>
  <c r="AI59" i="48"/>
  <c r="AH59" i="48"/>
  <c r="AB59" i="48"/>
  <c r="AA59" i="48"/>
  <c r="U59" i="48"/>
  <c r="O59" i="48"/>
  <c r="H59" i="48"/>
  <c r="AM58" i="48"/>
  <c r="AL58" i="48"/>
  <c r="AJ58" i="48"/>
  <c r="AI58" i="48"/>
  <c r="AH58" i="48"/>
  <c r="AB58" i="48"/>
  <c r="AA58" i="48"/>
  <c r="U58" i="48"/>
  <c r="O58" i="48"/>
  <c r="H58" i="48"/>
  <c r="AM57" i="48"/>
  <c r="AL57" i="48"/>
  <c r="AJ57" i="48"/>
  <c r="AI57" i="48"/>
  <c r="AH57" i="48"/>
  <c r="AB57" i="48"/>
  <c r="AA57" i="48"/>
  <c r="U57" i="48"/>
  <c r="O57" i="48"/>
  <c r="H57" i="48"/>
  <c r="AM56" i="48"/>
  <c r="AL56" i="48"/>
  <c r="AJ56" i="48"/>
  <c r="AI56" i="48"/>
  <c r="AH56" i="48"/>
  <c r="AB56" i="48"/>
  <c r="AA56" i="48"/>
  <c r="U56" i="48"/>
  <c r="O56" i="48"/>
  <c r="H56" i="48"/>
  <c r="B56" i="48"/>
  <c r="AM55" i="48"/>
  <c r="AL55" i="48"/>
  <c r="AJ55" i="48"/>
  <c r="AI55" i="48"/>
  <c r="AH55" i="48"/>
  <c r="AB55" i="48"/>
  <c r="AA55" i="48"/>
  <c r="U55" i="48"/>
  <c r="O55" i="48"/>
  <c r="H55" i="48"/>
  <c r="AM54" i="48"/>
  <c r="AL54" i="48"/>
  <c r="AJ54" i="48"/>
  <c r="AI54" i="48"/>
  <c r="AH54" i="48"/>
  <c r="AB54" i="48"/>
  <c r="AA54" i="48"/>
  <c r="U54" i="48"/>
  <c r="O54" i="48"/>
  <c r="H54" i="48"/>
  <c r="AM53" i="48"/>
  <c r="AL53" i="48"/>
  <c r="AJ53" i="48"/>
  <c r="AI53" i="48"/>
  <c r="AH53" i="48"/>
  <c r="AB53" i="48"/>
  <c r="AA53" i="48"/>
  <c r="U53" i="48"/>
  <c r="O53" i="48"/>
  <c r="H53" i="48"/>
  <c r="AM52" i="48"/>
  <c r="AL52" i="48"/>
  <c r="AJ52" i="48"/>
  <c r="AI52" i="48"/>
  <c r="AH52" i="48"/>
  <c r="AB52" i="48"/>
  <c r="AA52" i="48"/>
  <c r="U52" i="48"/>
  <c r="O52" i="48"/>
  <c r="H52" i="48"/>
  <c r="AM51" i="48"/>
  <c r="AL51" i="48"/>
  <c r="AJ51" i="48"/>
  <c r="AI51" i="48"/>
  <c r="AH51" i="48"/>
  <c r="AB51" i="48"/>
  <c r="AA51" i="48"/>
  <c r="U51" i="48"/>
  <c r="O51" i="48"/>
  <c r="H51" i="48"/>
  <c r="AM50" i="48"/>
  <c r="AL50" i="48"/>
  <c r="AJ50" i="48"/>
  <c r="AI50" i="48"/>
  <c r="AH50" i="48"/>
  <c r="AB50" i="48"/>
  <c r="U50" i="48"/>
  <c r="O50" i="48"/>
  <c r="H50" i="48"/>
  <c r="AM49" i="48"/>
  <c r="AL49" i="48"/>
  <c r="AJ49" i="48"/>
  <c r="AI49" i="48"/>
  <c r="AH49" i="48"/>
  <c r="AB49" i="48"/>
  <c r="U49" i="48"/>
  <c r="O49" i="48"/>
  <c r="H49" i="48"/>
  <c r="AM48" i="48"/>
  <c r="AL48" i="48"/>
  <c r="AJ48" i="48"/>
  <c r="AI48" i="48"/>
  <c r="AH48" i="48"/>
  <c r="AB48" i="48"/>
  <c r="U48" i="48"/>
  <c r="O48" i="48"/>
  <c r="H48" i="48"/>
  <c r="B48" i="48"/>
  <c r="AM47" i="48"/>
  <c r="AL47" i="48"/>
  <c r="AJ47" i="48"/>
  <c r="AI47" i="48"/>
  <c r="AH47" i="48"/>
  <c r="AB47" i="48"/>
  <c r="U47" i="48"/>
  <c r="O47" i="48"/>
  <c r="H47" i="48"/>
  <c r="AM46" i="48"/>
  <c r="AL46" i="48"/>
  <c r="AJ46" i="48"/>
  <c r="AI46" i="48"/>
  <c r="AH46" i="48"/>
  <c r="AB46" i="48"/>
  <c r="U46" i="48"/>
  <c r="O46" i="48"/>
  <c r="H46" i="48"/>
  <c r="AM45" i="48"/>
  <c r="AL45" i="48"/>
  <c r="AJ45" i="48"/>
  <c r="AI45" i="48"/>
  <c r="AH45" i="48"/>
  <c r="AB45" i="48"/>
  <c r="U45" i="48"/>
  <c r="O45" i="48"/>
  <c r="H45" i="48"/>
  <c r="AM44" i="48"/>
  <c r="AL44" i="48"/>
  <c r="AJ44" i="48"/>
  <c r="AI44" i="48"/>
  <c r="AH44" i="48"/>
  <c r="AK44" i="48" s="1"/>
  <c r="AB44" i="48"/>
  <c r="U44" i="48"/>
  <c r="O44" i="48"/>
  <c r="H44" i="48"/>
  <c r="AM43" i="48"/>
  <c r="AL43" i="48"/>
  <c r="AJ43" i="48"/>
  <c r="AI43" i="48"/>
  <c r="AH43" i="48"/>
  <c r="AB43" i="48"/>
  <c r="U43" i="48"/>
  <c r="O43" i="48"/>
  <c r="H43" i="48"/>
  <c r="AM42" i="48"/>
  <c r="AL42" i="48"/>
  <c r="AJ42" i="48"/>
  <c r="AI42" i="48"/>
  <c r="AH42" i="48"/>
  <c r="AB42" i="48"/>
  <c r="U42" i="48"/>
  <c r="O42" i="48"/>
  <c r="H42" i="48"/>
  <c r="AM41" i="48"/>
  <c r="AL41" i="48"/>
  <c r="AJ41" i="48"/>
  <c r="AI41" i="48"/>
  <c r="AH41" i="48"/>
  <c r="AK41" i="48" s="1"/>
  <c r="AB41" i="48"/>
  <c r="U41" i="48"/>
  <c r="O41" i="48"/>
  <c r="H41" i="48"/>
  <c r="AM40" i="48"/>
  <c r="AL40" i="48"/>
  <c r="AJ40" i="48"/>
  <c r="AI40" i="48"/>
  <c r="AH40" i="48"/>
  <c r="AB40" i="48"/>
  <c r="U40" i="48"/>
  <c r="O40" i="48"/>
  <c r="H40" i="48"/>
  <c r="AM39" i="48"/>
  <c r="AL39" i="48"/>
  <c r="AJ39" i="48"/>
  <c r="AI39" i="48"/>
  <c r="AH39" i="48"/>
  <c r="AB39" i="48"/>
  <c r="U39" i="48"/>
  <c r="O39" i="48"/>
  <c r="H39" i="48"/>
  <c r="AM38" i="48"/>
  <c r="AL38" i="48"/>
  <c r="AJ38" i="48"/>
  <c r="AI38" i="48"/>
  <c r="AH38" i="48"/>
  <c r="AB38" i="48"/>
  <c r="U38" i="48"/>
  <c r="O38" i="48"/>
  <c r="H38" i="48"/>
  <c r="AM37" i="48"/>
  <c r="AL37" i="48"/>
  <c r="AJ37" i="48"/>
  <c r="AI37" i="48"/>
  <c r="AH37" i="48"/>
  <c r="AB37" i="48"/>
  <c r="U37" i="48"/>
  <c r="O37" i="48"/>
  <c r="H37" i="48"/>
  <c r="AM36" i="48"/>
  <c r="AL36" i="48"/>
  <c r="AJ36" i="48"/>
  <c r="AI36" i="48"/>
  <c r="AH36" i="48"/>
  <c r="AB36" i="48"/>
  <c r="U36" i="48"/>
  <c r="O36" i="48"/>
  <c r="H36" i="48"/>
  <c r="AM35" i="48"/>
  <c r="AL35" i="48"/>
  <c r="AJ35" i="48"/>
  <c r="AI35" i="48"/>
  <c r="AH35" i="48"/>
  <c r="AO35" i="48" s="1"/>
  <c r="AB35" i="48"/>
  <c r="U35" i="48"/>
  <c r="O35" i="48"/>
  <c r="H35" i="48"/>
  <c r="AM34" i="48"/>
  <c r="AL34" i="48"/>
  <c r="AJ34" i="48"/>
  <c r="AQ34" i="48" s="1"/>
  <c r="AI34" i="48"/>
  <c r="AH34" i="48"/>
  <c r="AO34" i="48" s="1"/>
  <c r="AB34" i="48"/>
  <c r="U34" i="48"/>
  <c r="O34" i="48"/>
  <c r="H34" i="48"/>
  <c r="AM33" i="48"/>
  <c r="AL33" i="48"/>
  <c r="AJ33" i="48"/>
  <c r="AQ33" i="48" s="1"/>
  <c r="AI33" i="48"/>
  <c r="AH33" i="48"/>
  <c r="AB33" i="48"/>
  <c r="U33" i="48"/>
  <c r="O33" i="48"/>
  <c r="H33" i="48"/>
  <c r="AM32" i="48"/>
  <c r="AL32" i="48"/>
  <c r="AJ32" i="48"/>
  <c r="AI32" i="48"/>
  <c r="AH32" i="48"/>
  <c r="AK32" i="48" s="1"/>
  <c r="AB32" i="48"/>
  <c r="U32" i="48"/>
  <c r="O32" i="48"/>
  <c r="H32" i="48"/>
  <c r="AM31" i="48"/>
  <c r="AL31" i="48"/>
  <c r="AJ31" i="48"/>
  <c r="AQ31" i="48" s="1"/>
  <c r="AI31" i="48"/>
  <c r="AK31" i="48" s="1"/>
  <c r="AH31" i="48"/>
  <c r="AB31" i="48"/>
  <c r="U31" i="48"/>
  <c r="O31" i="48"/>
  <c r="H31" i="48"/>
  <c r="AM30" i="48"/>
  <c r="AL30" i="48"/>
  <c r="AJ30" i="48"/>
  <c r="AQ30" i="48" s="1"/>
  <c r="AI30" i="48"/>
  <c r="AH30" i="48"/>
  <c r="AO30" i="48" s="1"/>
  <c r="AB30" i="48"/>
  <c r="U30" i="48"/>
  <c r="O30" i="48"/>
  <c r="H30" i="48"/>
  <c r="AM29" i="48"/>
  <c r="AL29" i="48"/>
  <c r="AJ29" i="48"/>
  <c r="AQ29" i="48" s="1"/>
  <c r="AI29" i="48"/>
  <c r="AH29" i="48"/>
  <c r="AO29" i="48" s="1"/>
  <c r="AB29" i="48"/>
  <c r="U29" i="48"/>
  <c r="O29" i="48"/>
  <c r="H29" i="48"/>
  <c r="AM28" i="48"/>
  <c r="AL28" i="48"/>
  <c r="AJ28" i="48"/>
  <c r="AQ28" i="48" s="1"/>
  <c r="AI28" i="48"/>
  <c r="AH28" i="48"/>
  <c r="AO28" i="48" s="1"/>
  <c r="AB28" i="48"/>
  <c r="U28" i="48"/>
  <c r="O28" i="48"/>
  <c r="H28" i="48"/>
  <c r="AM27" i="48"/>
  <c r="AL27" i="48"/>
  <c r="AJ27" i="48"/>
  <c r="AQ27" i="48" s="1"/>
  <c r="AI27" i="48"/>
  <c r="AH27" i="48"/>
  <c r="AB27" i="48"/>
  <c r="U27" i="48"/>
  <c r="O27" i="48"/>
  <c r="H27" i="48"/>
  <c r="AM26" i="48"/>
  <c r="AL26" i="48"/>
  <c r="AJ26" i="48"/>
  <c r="AQ26" i="48" s="1"/>
  <c r="AI26" i="48"/>
  <c r="AH26" i="48"/>
  <c r="AB26" i="48"/>
  <c r="U26" i="48"/>
  <c r="O26" i="48"/>
  <c r="H26" i="48"/>
  <c r="AM25" i="48"/>
  <c r="AL25" i="48"/>
  <c r="AJ25" i="48"/>
  <c r="AQ25" i="48" s="1"/>
  <c r="AI25" i="48"/>
  <c r="AP25" i="48" s="1"/>
  <c r="AH25" i="48"/>
  <c r="AB25" i="48"/>
  <c r="U25" i="48"/>
  <c r="O25" i="48"/>
  <c r="H25" i="48"/>
  <c r="AM24" i="48"/>
  <c r="AL24" i="48"/>
  <c r="AJ24" i="48"/>
  <c r="AQ24" i="48" s="1"/>
  <c r="AI24" i="48"/>
  <c r="AH24" i="48"/>
  <c r="AB24" i="48"/>
  <c r="U24" i="48"/>
  <c r="O24" i="48"/>
  <c r="H24" i="48"/>
  <c r="AM23" i="48"/>
  <c r="AL23" i="48"/>
  <c r="AJ23" i="48"/>
  <c r="AQ23" i="48" s="1"/>
  <c r="AI23" i="48"/>
  <c r="AP23" i="48" s="1"/>
  <c r="AH23" i="48"/>
  <c r="AB23" i="48"/>
  <c r="U23" i="48"/>
  <c r="O23" i="48"/>
  <c r="H23" i="48"/>
  <c r="AM22" i="48"/>
  <c r="AL22" i="48"/>
  <c r="AJ22" i="48"/>
  <c r="AQ22" i="48" s="1"/>
  <c r="AI22" i="48"/>
  <c r="AH22" i="48"/>
  <c r="AB22" i="48"/>
  <c r="U22" i="48"/>
  <c r="O22" i="48"/>
  <c r="H22" i="48"/>
  <c r="AM21" i="48"/>
  <c r="AL21" i="48"/>
  <c r="AJ21" i="48"/>
  <c r="AQ21" i="48"/>
  <c r="AI21" i="48"/>
  <c r="AP21" i="48" s="1"/>
  <c r="AH21" i="48"/>
  <c r="AK21" i="48" s="1"/>
  <c r="AB21" i="48"/>
  <c r="U21" i="48"/>
  <c r="O21" i="48"/>
  <c r="H21" i="48"/>
  <c r="AM20" i="48"/>
  <c r="AL20" i="48"/>
  <c r="AJ20" i="48"/>
  <c r="AQ20" i="48" s="1"/>
  <c r="AI20" i="48"/>
  <c r="AH20" i="48"/>
  <c r="AB20" i="48"/>
  <c r="U20" i="48"/>
  <c r="O20" i="48"/>
  <c r="H20" i="48"/>
  <c r="AM19" i="48"/>
  <c r="AL19" i="48"/>
  <c r="AJ19" i="48"/>
  <c r="AQ19" i="48" s="1"/>
  <c r="AI19" i="48"/>
  <c r="AH19" i="48"/>
  <c r="AO19" i="48" s="1"/>
  <c r="AB19" i="48"/>
  <c r="U19" i="48"/>
  <c r="O19" i="48"/>
  <c r="H19" i="48"/>
  <c r="AM18" i="48"/>
  <c r="AL18" i="48"/>
  <c r="AJ18" i="48"/>
  <c r="AQ18" i="48" s="1"/>
  <c r="AI18" i="48"/>
  <c r="AH18" i="48"/>
  <c r="AB18" i="48"/>
  <c r="U18" i="48"/>
  <c r="O18" i="48"/>
  <c r="H18" i="48"/>
  <c r="AM17" i="48"/>
  <c r="AL17" i="48"/>
  <c r="AJ17" i="48"/>
  <c r="AQ17" i="48" s="1"/>
  <c r="AI17" i="48"/>
  <c r="AH17" i="48"/>
  <c r="AB17" i="48"/>
  <c r="U17" i="48"/>
  <c r="O17" i="48"/>
  <c r="H17" i="48"/>
  <c r="AM16" i="48"/>
  <c r="AL16" i="48"/>
  <c r="AJ16" i="48"/>
  <c r="AQ16" i="48" s="1"/>
  <c r="AI16" i="48"/>
  <c r="AH16" i="48"/>
  <c r="AO16" i="48" s="1"/>
  <c r="AB16" i="48"/>
  <c r="U16" i="48"/>
  <c r="O16" i="48"/>
  <c r="H16" i="48"/>
  <c r="AM15" i="48"/>
  <c r="AL15" i="48"/>
  <c r="AJ15" i="48"/>
  <c r="AQ15" i="48"/>
  <c r="AI15" i="48"/>
  <c r="AH15" i="48"/>
  <c r="AO15" i="48" s="1"/>
  <c r="AB15" i="48"/>
  <c r="U15" i="48"/>
  <c r="O15" i="48"/>
  <c r="H15" i="48"/>
  <c r="AM14" i="48"/>
  <c r="AL14" i="48"/>
  <c r="AJ14" i="48"/>
  <c r="AQ14" i="48" s="1"/>
  <c r="AI14" i="48"/>
  <c r="AH14" i="48"/>
  <c r="AB14" i="48"/>
  <c r="U14" i="48"/>
  <c r="O14" i="48"/>
  <c r="H14" i="48"/>
  <c r="AM13" i="48"/>
  <c r="AL13" i="48"/>
  <c r="AJ13" i="48"/>
  <c r="AQ13" i="48" s="1"/>
  <c r="AI13" i="48"/>
  <c r="AH13" i="48"/>
  <c r="AK13" i="48" s="1"/>
  <c r="AB13" i="48"/>
  <c r="U13" i="48"/>
  <c r="O13" i="48"/>
  <c r="H13" i="48"/>
  <c r="AW12" i="48"/>
  <c r="AV12" i="48"/>
  <c r="AU12" i="48"/>
  <c r="AJ12" i="48"/>
  <c r="AI12" i="48"/>
  <c r="AH12" i="48"/>
  <c r="AB12" i="48"/>
  <c r="U12" i="48"/>
  <c r="O12" i="48"/>
  <c r="H12" i="48"/>
  <c r="D12" i="48"/>
  <c r="AJ11" i="48"/>
  <c r="Y11" i="48"/>
  <c r="S11" i="48"/>
  <c r="L11" i="48"/>
  <c r="AE9" i="48"/>
  <c r="D2" i="48"/>
  <c r="D117" i="47"/>
  <c r="E117" i="47"/>
  <c r="F117" i="47" s="1"/>
  <c r="G117" i="47" s="1"/>
  <c r="H117" i="47" s="1"/>
  <c r="I117" i="47" s="1"/>
  <c r="J117" i="47" s="1"/>
  <c r="K117" i="47" s="1"/>
  <c r="L117" i="47" s="1"/>
  <c r="M117" i="47" s="1"/>
  <c r="N117" i="47" s="1"/>
  <c r="O117" i="47" s="1"/>
  <c r="P117" i="47" s="1"/>
  <c r="Q117" i="47" s="1"/>
  <c r="R117" i="47" s="1"/>
  <c r="S117" i="47" s="1"/>
  <c r="T117" i="47" s="1"/>
  <c r="U117" i="47" s="1"/>
  <c r="V117" i="47" s="1"/>
  <c r="W117" i="47" s="1"/>
  <c r="X117" i="47" s="1"/>
  <c r="Y117" i="47" s="1"/>
  <c r="Z117" i="47" s="1"/>
  <c r="AA117" i="47" s="1"/>
  <c r="AB117" i="47" s="1"/>
  <c r="AC117" i="47" s="1"/>
  <c r="AD117" i="47" s="1"/>
  <c r="AE117" i="47" s="1"/>
  <c r="AF117" i="47" s="1"/>
  <c r="AG117" i="47" s="1"/>
  <c r="AH117" i="47" s="1"/>
  <c r="AI117" i="47" s="1"/>
  <c r="AJ117" i="47" s="1"/>
  <c r="AK117" i="47" s="1"/>
  <c r="AL117" i="47" s="1"/>
  <c r="AM117" i="47" s="1"/>
  <c r="AN117" i="47" s="1"/>
  <c r="AO117" i="47" s="1"/>
  <c r="AP117" i="47" s="1"/>
  <c r="AQ117" i="47" s="1"/>
  <c r="AR117" i="47" s="1"/>
  <c r="AS117" i="47" s="1"/>
  <c r="AT117" i="47" s="1"/>
  <c r="AU117" i="47" s="1"/>
  <c r="AV117" i="47" s="1"/>
  <c r="AW117" i="47" s="1"/>
  <c r="AX117" i="47" s="1"/>
  <c r="AY117" i="47" s="1"/>
  <c r="AZ117" i="47" s="1"/>
  <c r="BA117" i="47" s="1"/>
  <c r="BB117" i="47" s="1"/>
  <c r="BC117" i="47" s="1"/>
  <c r="BD117" i="47" s="1"/>
  <c r="BE117" i="47" s="1"/>
  <c r="BF117" i="47" s="1"/>
  <c r="BG117" i="47" s="1"/>
  <c r="BH117" i="47" s="1"/>
  <c r="BI117" i="47" s="1"/>
  <c r="BJ117" i="47" s="1"/>
  <c r="BK117" i="47" s="1"/>
  <c r="BL117" i="47" s="1"/>
  <c r="BM117" i="47" s="1"/>
  <c r="BN117" i="47" s="1"/>
  <c r="BO117" i="47" s="1"/>
  <c r="BP117" i="47" s="1"/>
  <c r="BQ117" i="47" s="1"/>
  <c r="BR117" i="47" s="1"/>
  <c r="BS117" i="47" s="1"/>
  <c r="BT117" i="47" s="1"/>
  <c r="BU117" i="47" s="1"/>
  <c r="E116" i="47"/>
  <c r="F116" i="47" s="1"/>
  <c r="G116" i="47" s="1"/>
  <c r="H116" i="47" s="1"/>
  <c r="I116" i="47" s="1"/>
  <c r="J116" i="47" s="1"/>
  <c r="K116" i="47" s="1"/>
  <c r="L116" i="47" s="1"/>
  <c r="M116" i="47" s="1"/>
  <c r="N116" i="47" s="1"/>
  <c r="O116" i="47" s="1"/>
  <c r="P116" i="47" s="1"/>
  <c r="Q116" i="47" s="1"/>
  <c r="R116" i="47" s="1"/>
  <c r="O103" i="47"/>
  <c r="N103" i="47"/>
  <c r="M103" i="47"/>
  <c r="L103" i="47"/>
  <c r="K103" i="47"/>
  <c r="J103" i="47"/>
  <c r="I103" i="47"/>
  <c r="H103" i="47"/>
  <c r="G103" i="47"/>
  <c r="F103" i="47"/>
  <c r="E103" i="47"/>
  <c r="D103" i="47"/>
  <c r="O102" i="47"/>
  <c r="N102" i="47"/>
  <c r="M102" i="47"/>
  <c r="L102" i="47"/>
  <c r="K102" i="47"/>
  <c r="J102" i="47"/>
  <c r="I102" i="47"/>
  <c r="H102" i="47"/>
  <c r="G102" i="47"/>
  <c r="F102" i="47"/>
  <c r="E102" i="47"/>
  <c r="D102" i="47"/>
  <c r="O101" i="47"/>
  <c r="N101" i="47"/>
  <c r="M101" i="47"/>
  <c r="L101" i="47"/>
  <c r="K101" i="47"/>
  <c r="J101" i="47"/>
  <c r="I101" i="47"/>
  <c r="H101" i="47"/>
  <c r="G101" i="47"/>
  <c r="F101" i="47"/>
  <c r="E101" i="47"/>
  <c r="D101" i="47"/>
  <c r="BU99" i="47"/>
  <c r="BT99" i="47"/>
  <c r="BS99" i="47"/>
  <c r="BR99" i="47"/>
  <c r="BQ99" i="47"/>
  <c r="BP99" i="47"/>
  <c r="BO99" i="47"/>
  <c r="BN99" i="47"/>
  <c r="BM99" i="47"/>
  <c r="BL99" i="47"/>
  <c r="BK99" i="47"/>
  <c r="BJ99" i="47"/>
  <c r="BI99" i="47"/>
  <c r="BH99" i="47"/>
  <c r="BG99" i="47"/>
  <c r="BF99" i="47"/>
  <c r="BE99" i="47"/>
  <c r="BD99" i="47"/>
  <c r="BC99" i="47"/>
  <c r="BB99" i="47"/>
  <c r="BA99" i="47"/>
  <c r="D99" i="47" a="1"/>
  <c r="H99" i="47" s="1"/>
  <c r="BU97" i="47"/>
  <c r="BT97" i="47"/>
  <c r="BS97" i="47"/>
  <c r="BR97" i="47"/>
  <c r="BQ97" i="47"/>
  <c r="BP97" i="47"/>
  <c r="BO97" i="47"/>
  <c r="BN97" i="47"/>
  <c r="BU81" i="47"/>
  <c r="BT81" i="47"/>
  <c r="BS81" i="47"/>
  <c r="BR81" i="47"/>
  <c r="BQ81" i="47"/>
  <c r="BP81" i="47"/>
  <c r="BO81" i="47"/>
  <c r="BN81" i="47"/>
  <c r="BM81" i="47"/>
  <c r="BL81" i="47"/>
  <c r="BK81" i="47"/>
  <c r="BJ81" i="47"/>
  <c r="BI81" i="47"/>
  <c r="BH81" i="47"/>
  <c r="BG81" i="47"/>
  <c r="BF81" i="47"/>
  <c r="BE81" i="47"/>
  <c r="BE75" i="47" s="1"/>
  <c r="BD81" i="47"/>
  <c r="BC81" i="47"/>
  <c r="BB81" i="47"/>
  <c r="BA81" i="47"/>
  <c r="AZ81" i="47"/>
  <c r="AY81" i="47"/>
  <c r="AX81" i="47"/>
  <c r="AW81" i="47"/>
  <c r="AV81" i="47"/>
  <c r="AU81" i="47"/>
  <c r="AT81" i="47"/>
  <c r="AS81" i="47"/>
  <c r="AR81" i="47"/>
  <c r="AQ81" i="47"/>
  <c r="AP81" i="47"/>
  <c r="AO81" i="47"/>
  <c r="AN81" i="47"/>
  <c r="AM81" i="47"/>
  <c r="AM75" i="47" s="1"/>
  <c r="AL81" i="47"/>
  <c r="AK81" i="47"/>
  <c r="AJ81" i="47"/>
  <c r="AI81" i="47"/>
  <c r="AH81" i="47"/>
  <c r="AG81" i="47"/>
  <c r="AF81" i="47"/>
  <c r="AE81" i="47"/>
  <c r="AD81" i="47"/>
  <c r="AC81" i="47"/>
  <c r="AB81" i="47"/>
  <c r="AA81" i="47"/>
  <c r="Z81" i="47"/>
  <c r="Y81" i="47"/>
  <c r="X81" i="47"/>
  <c r="W81" i="47"/>
  <c r="V81" i="47"/>
  <c r="U81" i="47"/>
  <c r="T81" i="47"/>
  <c r="S81" i="47"/>
  <c r="R81" i="47"/>
  <c r="Q81" i="47"/>
  <c r="P81" i="47"/>
  <c r="O81" i="47"/>
  <c r="N81" i="47"/>
  <c r="M81" i="47"/>
  <c r="L81" i="47"/>
  <c r="K81" i="47"/>
  <c r="J81" i="47"/>
  <c r="I81" i="47"/>
  <c r="H81" i="47"/>
  <c r="G81" i="47"/>
  <c r="F81" i="47"/>
  <c r="E81" i="47"/>
  <c r="D81" i="47"/>
  <c r="BU74" i="47" a="1"/>
  <c r="BU74" i="47"/>
  <c r="BT74" i="47" a="1"/>
  <c r="BT74" i="47" s="1"/>
  <c r="BS74" i="47" a="1"/>
  <c r="BS74" i="47" s="1"/>
  <c r="BR74" i="47" a="1"/>
  <c r="BR74" i="47" s="1"/>
  <c r="BQ74" i="47" a="1"/>
  <c r="BQ74" i="47" s="1"/>
  <c r="BP74" i="47" a="1"/>
  <c r="BP74" i="47" s="1"/>
  <c r="BO74" i="47" a="1"/>
  <c r="BO74" i="47" s="1"/>
  <c r="BN74" i="47" a="1"/>
  <c r="BN74" i="47" s="1"/>
  <c r="BM74" i="47" a="1"/>
  <c r="BM74" i="47" s="1"/>
  <c r="BL74" i="47" a="1"/>
  <c r="BL74" i="47" s="1"/>
  <c r="BK74" i="47" a="1"/>
  <c r="BK74" i="47" s="1"/>
  <c r="BJ74" i="47" a="1"/>
  <c r="BJ74" i="47" s="1"/>
  <c r="BI74" i="47" a="1"/>
  <c r="BI74" i="47" s="1"/>
  <c r="BH74" i="47" a="1"/>
  <c r="BH74" i="47" s="1"/>
  <c r="BG74" i="47" a="1"/>
  <c r="BG74" i="47" s="1"/>
  <c r="BF74" i="47" a="1"/>
  <c r="BF74" i="47" s="1"/>
  <c r="BE74" i="47" a="1"/>
  <c r="BE74" i="47" s="1"/>
  <c r="BD74" i="47" a="1"/>
  <c r="BD74" i="47" s="1"/>
  <c r="BC74" i="47" a="1"/>
  <c r="BC74" i="47" s="1"/>
  <c r="BB74" i="47" a="1"/>
  <c r="BB74" i="47" s="1"/>
  <c r="BA74" i="47" a="1"/>
  <c r="BA74" i="47" s="1"/>
  <c r="AZ74" i="47" a="1"/>
  <c r="AZ74" i="47" s="1"/>
  <c r="AY74" i="47" a="1"/>
  <c r="AY74" i="47" s="1"/>
  <c r="AX74" i="47" a="1"/>
  <c r="AX74" i="47" s="1"/>
  <c r="AW74" i="47" a="1"/>
  <c r="AW74" i="47" s="1"/>
  <c r="AV74" i="47" a="1"/>
  <c r="AV74" i="47" s="1"/>
  <c r="AU74" i="47" a="1"/>
  <c r="AU74" i="47" s="1"/>
  <c r="AT74" i="47" a="1"/>
  <c r="AT74" i="47" s="1"/>
  <c r="AS74" i="47" a="1"/>
  <c r="AS74" i="47" s="1"/>
  <c r="AR74" i="47" a="1"/>
  <c r="AR74" i="47" s="1"/>
  <c r="AQ74" i="47" a="1"/>
  <c r="AQ74" i="47" s="1"/>
  <c r="AP74" i="47" a="1"/>
  <c r="AP74" i="47" s="1"/>
  <c r="AO74" i="47" a="1"/>
  <c r="AO74" i="47" s="1"/>
  <c r="AN74" i="47" a="1"/>
  <c r="AN74" i="47" s="1"/>
  <c r="AM74" i="47" a="1"/>
  <c r="AM74" i="47" s="1"/>
  <c r="AL74" i="47" a="1"/>
  <c r="AL74" i="47" s="1"/>
  <c r="AK74" i="47" a="1"/>
  <c r="AK74" i="47" s="1"/>
  <c r="AJ74" i="47" a="1"/>
  <c r="AJ74" i="47" s="1"/>
  <c r="AI74" i="47" a="1"/>
  <c r="AI74" i="47" s="1"/>
  <c r="AH74" i="47" a="1"/>
  <c r="AH74" i="47" s="1"/>
  <c r="AG74" i="47" a="1"/>
  <c r="AG74" i="47" s="1"/>
  <c r="AF74" i="47" a="1"/>
  <c r="AF74" i="47" s="1"/>
  <c r="AE74" i="47" a="1"/>
  <c r="AE74" i="47" s="1"/>
  <c r="AD74" i="47" a="1"/>
  <c r="AD74" i="47" s="1"/>
  <c r="AC74" i="47" a="1"/>
  <c r="AC74" i="47" s="1"/>
  <c r="AB74" i="47" a="1"/>
  <c r="AB74" i="47" s="1"/>
  <c r="AA74" i="47" a="1"/>
  <c r="AA74" i="47" s="1"/>
  <c r="Z74" i="47" a="1"/>
  <c r="Z74" i="47" s="1"/>
  <c r="Y74" i="47" a="1"/>
  <c r="Y74" i="47" s="1"/>
  <c r="X74" i="47" a="1"/>
  <c r="X74" i="47" s="1"/>
  <c r="W74" i="47" a="1"/>
  <c r="W74" i="47" s="1"/>
  <c r="V74" i="47" a="1"/>
  <c r="V74" i="47" s="1"/>
  <c r="U74" i="47" a="1"/>
  <c r="U74" i="47" s="1"/>
  <c r="T74" i="47" a="1"/>
  <c r="T74" i="47" s="1"/>
  <c r="S74" i="47" a="1"/>
  <c r="S74" i="47" s="1"/>
  <c r="R74" i="47" a="1"/>
  <c r="R74" i="47" s="1"/>
  <c r="Q74" i="47" a="1"/>
  <c r="Q74" i="47" s="1"/>
  <c r="P74" i="47" a="1"/>
  <c r="P74" i="47" s="1"/>
  <c r="O74" i="47" a="1"/>
  <c r="O74" i="47" s="1"/>
  <c r="N74" i="47" a="1"/>
  <c r="N74" i="47" s="1"/>
  <c r="M74" i="47" a="1"/>
  <c r="M74" i="47" s="1"/>
  <c r="L74" i="47" a="1"/>
  <c r="L74" i="47" s="1"/>
  <c r="K74" i="47" a="1"/>
  <c r="K74" i="47" s="1"/>
  <c r="J74" i="47" a="1"/>
  <c r="J74" i="47" s="1"/>
  <c r="I74" i="47" a="1"/>
  <c r="I74" i="47" s="1"/>
  <c r="H74" i="47" a="1"/>
  <c r="H74" i="47" s="1"/>
  <c r="G74" i="47" a="1"/>
  <c r="G74" i="47" s="1"/>
  <c r="F74" i="47" a="1"/>
  <c r="F74" i="47" s="1"/>
  <c r="E74" i="47" a="1"/>
  <c r="E74" i="47" s="1"/>
  <c r="D74" i="47" a="1"/>
  <c r="D74" i="47" s="1"/>
  <c r="BZ2" i="47"/>
  <c r="C2" i="47"/>
  <c r="BZ1" i="47"/>
  <c r="U171" i="46"/>
  <c r="E19" i="29" s="1"/>
  <c r="T171" i="46"/>
  <c r="S171" i="46"/>
  <c r="E31" i="29" s="1"/>
  <c r="R171" i="46"/>
  <c r="E7" i="29" s="1"/>
  <c r="BT170" i="46"/>
  <c r="BS170" i="46"/>
  <c r="BR170" i="46"/>
  <c r="BQ170" i="46"/>
  <c r="BP170" i="46"/>
  <c r="BO170" i="46"/>
  <c r="BN170" i="46"/>
  <c r="BL170" i="46"/>
  <c r="BK170" i="46"/>
  <c r="BJ170" i="46"/>
  <c r="BI170" i="46"/>
  <c r="BH170" i="46"/>
  <c r="BG170" i="46"/>
  <c r="BF170" i="46"/>
  <c r="W170" i="46"/>
  <c r="V170" i="46"/>
  <c r="BT169" i="46"/>
  <c r="BS169" i="46"/>
  <c r="BR169" i="46"/>
  <c r="BQ169" i="46"/>
  <c r="BP169" i="46"/>
  <c r="BO169" i="46"/>
  <c r="BN169" i="46"/>
  <c r="BL169" i="46"/>
  <c r="BK169" i="46"/>
  <c r="BJ169" i="46"/>
  <c r="BI169" i="46"/>
  <c r="BH169" i="46"/>
  <c r="BG169" i="46"/>
  <c r="BF169" i="46"/>
  <c r="W169" i="46"/>
  <c r="V169" i="46"/>
  <c r="BT168" i="46"/>
  <c r="BS168" i="46"/>
  <c r="BR168" i="46"/>
  <c r="BQ168" i="46"/>
  <c r="BP168" i="46"/>
  <c r="BO168" i="46"/>
  <c r="BN168" i="46"/>
  <c r="BL168" i="46"/>
  <c r="BK168" i="46"/>
  <c r="BJ168" i="46"/>
  <c r="BI168" i="46"/>
  <c r="BH168" i="46"/>
  <c r="BG168" i="46"/>
  <c r="BF168" i="46"/>
  <c r="W168" i="46"/>
  <c r="V168" i="46"/>
  <c r="BT167" i="46"/>
  <c r="BS167" i="46"/>
  <c r="BR167" i="46"/>
  <c r="BQ167" i="46"/>
  <c r="BP167" i="46"/>
  <c r="BO167" i="46"/>
  <c r="BN167" i="46"/>
  <c r="BL167" i="46"/>
  <c r="BK167" i="46"/>
  <c r="BJ167" i="46"/>
  <c r="BI167" i="46"/>
  <c r="BH167" i="46"/>
  <c r="BG167" i="46"/>
  <c r="BF167" i="46"/>
  <c r="W167" i="46"/>
  <c r="V167" i="46"/>
  <c r="BT166" i="46"/>
  <c r="BS166" i="46"/>
  <c r="BR166" i="46"/>
  <c r="BQ166" i="46"/>
  <c r="BP166" i="46"/>
  <c r="BO166" i="46"/>
  <c r="BN166" i="46"/>
  <c r="BL166" i="46"/>
  <c r="BK166" i="46"/>
  <c r="BJ166" i="46"/>
  <c r="BI166" i="46"/>
  <c r="BH166" i="46"/>
  <c r="BG166" i="46"/>
  <c r="BF166" i="46"/>
  <c r="W166" i="46"/>
  <c r="V166" i="46"/>
  <c r="BT165" i="46"/>
  <c r="BS165" i="46"/>
  <c r="BR165" i="46"/>
  <c r="BQ165" i="46"/>
  <c r="BP165" i="46"/>
  <c r="BO165" i="46"/>
  <c r="BN165" i="46"/>
  <c r="BL165" i="46"/>
  <c r="BK165" i="46"/>
  <c r="BJ165" i="46"/>
  <c r="BI165" i="46"/>
  <c r="BH165" i="46"/>
  <c r="BG165" i="46"/>
  <c r="BF165" i="46"/>
  <c r="W165" i="46"/>
  <c r="V165" i="46"/>
  <c r="BT164" i="46"/>
  <c r="BS164" i="46"/>
  <c r="BR164" i="46"/>
  <c r="BQ164" i="46"/>
  <c r="BP164" i="46"/>
  <c r="BO164" i="46"/>
  <c r="BN164" i="46"/>
  <c r="BL164" i="46"/>
  <c r="BK164" i="46"/>
  <c r="BJ164" i="46"/>
  <c r="BI164" i="46"/>
  <c r="BH164" i="46"/>
  <c r="BG164" i="46"/>
  <c r="BF164" i="46"/>
  <c r="W164" i="46"/>
  <c r="V164" i="46"/>
  <c r="BT163" i="46"/>
  <c r="BS163" i="46"/>
  <c r="BR163" i="46"/>
  <c r="BQ163" i="46"/>
  <c r="BP163" i="46"/>
  <c r="BO163" i="46"/>
  <c r="BN163" i="46"/>
  <c r="BL163" i="46"/>
  <c r="BK163" i="46"/>
  <c r="BJ163" i="46"/>
  <c r="BI163" i="46"/>
  <c r="BH163" i="46"/>
  <c r="BG163" i="46"/>
  <c r="BF163" i="46"/>
  <c r="W163" i="46"/>
  <c r="V163" i="46"/>
  <c r="BT162" i="46"/>
  <c r="BS162" i="46"/>
  <c r="BR162" i="46"/>
  <c r="BQ162" i="46"/>
  <c r="BP162" i="46"/>
  <c r="BO162" i="46"/>
  <c r="BN162" i="46"/>
  <c r="BL162" i="46"/>
  <c r="BK162" i="46"/>
  <c r="BJ162" i="46"/>
  <c r="BI162" i="46"/>
  <c r="BH162" i="46"/>
  <c r="BG162" i="46"/>
  <c r="BF162" i="46"/>
  <c r="W162" i="46"/>
  <c r="V162" i="46"/>
  <c r="BT161" i="46"/>
  <c r="BS161" i="46"/>
  <c r="BR161" i="46"/>
  <c r="BQ161" i="46"/>
  <c r="BP161" i="46"/>
  <c r="BO161" i="46"/>
  <c r="BN161" i="46"/>
  <c r="BL161" i="46"/>
  <c r="BK161" i="46"/>
  <c r="BJ161" i="46"/>
  <c r="BI161" i="46"/>
  <c r="BH161" i="46"/>
  <c r="BG161" i="46"/>
  <c r="BF161" i="46"/>
  <c r="W161" i="46"/>
  <c r="V161" i="46"/>
  <c r="BT160" i="46"/>
  <c r="BS160" i="46"/>
  <c r="BR160" i="46"/>
  <c r="BQ160" i="46"/>
  <c r="BP160" i="46"/>
  <c r="BO160" i="46"/>
  <c r="BN160" i="46"/>
  <c r="BL160" i="46"/>
  <c r="BK160" i="46"/>
  <c r="BJ160" i="46"/>
  <c r="BI160" i="46"/>
  <c r="BH160" i="46"/>
  <c r="BG160" i="46"/>
  <c r="BF160" i="46"/>
  <c r="W160" i="46"/>
  <c r="V160" i="46"/>
  <c r="BT159" i="46"/>
  <c r="BS159" i="46"/>
  <c r="BR159" i="46"/>
  <c r="BQ159" i="46"/>
  <c r="BP159" i="46"/>
  <c r="BO159" i="46"/>
  <c r="BN159" i="46"/>
  <c r="BL159" i="46"/>
  <c r="BK159" i="46"/>
  <c r="BJ159" i="46"/>
  <c r="BI159" i="46"/>
  <c r="BH159" i="46"/>
  <c r="BG159" i="46"/>
  <c r="BF159" i="46"/>
  <c r="W159" i="46"/>
  <c r="V159" i="46"/>
  <c r="BT158" i="46"/>
  <c r="BS158" i="46"/>
  <c r="BR158" i="46"/>
  <c r="BQ158" i="46"/>
  <c r="BP158" i="46"/>
  <c r="BO158" i="46"/>
  <c r="BN158" i="46"/>
  <c r="BL158" i="46"/>
  <c r="BK158" i="46"/>
  <c r="BJ158" i="46"/>
  <c r="BI158" i="46"/>
  <c r="BH158" i="46"/>
  <c r="BG158" i="46"/>
  <c r="BF158" i="46"/>
  <c r="W158" i="46"/>
  <c r="V158" i="46"/>
  <c r="BT157" i="46"/>
  <c r="BS157" i="46"/>
  <c r="BR157" i="46"/>
  <c r="BQ157" i="46"/>
  <c r="BP157" i="46"/>
  <c r="BO157" i="46"/>
  <c r="BN157" i="46"/>
  <c r="BL157" i="46"/>
  <c r="BK157" i="46"/>
  <c r="BJ157" i="46"/>
  <c r="BI157" i="46"/>
  <c r="BH157" i="46"/>
  <c r="BG157" i="46"/>
  <c r="BF157" i="46"/>
  <c r="W157" i="46"/>
  <c r="V157" i="46"/>
  <c r="BT156" i="46"/>
  <c r="BS156" i="46"/>
  <c r="BR156" i="46"/>
  <c r="BQ156" i="46"/>
  <c r="BP156" i="46"/>
  <c r="BO156" i="46"/>
  <c r="BN156" i="46"/>
  <c r="BL156" i="46"/>
  <c r="BK156" i="46"/>
  <c r="BJ156" i="46"/>
  <c r="BI156" i="46"/>
  <c r="BH156" i="46"/>
  <c r="BG156" i="46"/>
  <c r="BF156" i="46"/>
  <c r="W156" i="46"/>
  <c r="V156" i="46"/>
  <c r="BT155" i="46"/>
  <c r="BS155" i="46"/>
  <c r="BR155" i="46"/>
  <c r="BQ155" i="46"/>
  <c r="BP155" i="46"/>
  <c r="BO155" i="46"/>
  <c r="BN155" i="46"/>
  <c r="BL155" i="46"/>
  <c r="BK155" i="46"/>
  <c r="BJ155" i="46"/>
  <c r="BI155" i="46"/>
  <c r="BH155" i="46"/>
  <c r="BG155" i="46"/>
  <c r="BF155" i="46"/>
  <c r="W155" i="46"/>
  <c r="V155" i="46"/>
  <c r="BT154" i="46"/>
  <c r="BS154" i="46"/>
  <c r="BR154" i="46"/>
  <c r="BQ154" i="46"/>
  <c r="BP154" i="46"/>
  <c r="BO154" i="46"/>
  <c r="BN154" i="46"/>
  <c r="BL154" i="46"/>
  <c r="BK154" i="46"/>
  <c r="BJ154" i="46"/>
  <c r="BI154" i="46"/>
  <c r="BH154" i="46"/>
  <c r="BG154" i="46"/>
  <c r="BF154" i="46"/>
  <c r="W154" i="46"/>
  <c r="V154" i="46"/>
  <c r="BT153" i="46"/>
  <c r="BS153" i="46"/>
  <c r="BR153" i="46"/>
  <c r="BQ153" i="46"/>
  <c r="BP153" i="46"/>
  <c r="BO153" i="46"/>
  <c r="BN153" i="46"/>
  <c r="BL153" i="46"/>
  <c r="BK153" i="46"/>
  <c r="BJ153" i="46"/>
  <c r="BI153" i="46"/>
  <c r="BH153" i="46"/>
  <c r="BG153" i="46"/>
  <c r="BF153" i="46"/>
  <c r="W153" i="46"/>
  <c r="V153" i="46"/>
  <c r="BT152" i="46"/>
  <c r="BS152" i="46"/>
  <c r="BR152" i="46"/>
  <c r="BQ152" i="46"/>
  <c r="BP152" i="46"/>
  <c r="BO152" i="46"/>
  <c r="BN152" i="46"/>
  <c r="BL152" i="46"/>
  <c r="BK152" i="46"/>
  <c r="BJ152" i="46"/>
  <c r="BI152" i="46"/>
  <c r="BH152" i="46"/>
  <c r="BG152" i="46"/>
  <c r="BF152" i="46"/>
  <c r="W152" i="46"/>
  <c r="V152" i="46"/>
  <c r="BT151" i="46"/>
  <c r="BS151" i="46"/>
  <c r="BR151" i="46"/>
  <c r="BQ151" i="46"/>
  <c r="BP151" i="46"/>
  <c r="BO151" i="46"/>
  <c r="BN151" i="46"/>
  <c r="BL151" i="46"/>
  <c r="BK151" i="46"/>
  <c r="BJ151" i="46"/>
  <c r="BI151" i="46"/>
  <c r="BH151" i="46"/>
  <c r="BG151" i="46"/>
  <c r="BF151" i="46"/>
  <c r="W151" i="46"/>
  <c r="V151" i="46"/>
  <c r="BT150" i="46"/>
  <c r="BS150" i="46"/>
  <c r="BR150" i="46"/>
  <c r="BQ150" i="46"/>
  <c r="BP150" i="46"/>
  <c r="BO150" i="46"/>
  <c r="BN150" i="46"/>
  <c r="BL150" i="46"/>
  <c r="BK150" i="46"/>
  <c r="BJ150" i="46"/>
  <c r="BI150" i="46"/>
  <c r="BH150" i="46"/>
  <c r="BG150" i="46"/>
  <c r="BF150" i="46"/>
  <c r="W150" i="46"/>
  <c r="V150" i="46"/>
  <c r="BT149" i="46"/>
  <c r="BS149" i="46"/>
  <c r="BR149" i="46"/>
  <c r="BQ149" i="46"/>
  <c r="BP149" i="46"/>
  <c r="BO149" i="46"/>
  <c r="BN149" i="46"/>
  <c r="BL149" i="46"/>
  <c r="BK149" i="46"/>
  <c r="BJ149" i="46"/>
  <c r="BI149" i="46"/>
  <c r="BH149" i="46"/>
  <c r="BG149" i="46"/>
  <c r="BF149" i="46"/>
  <c r="W149" i="46"/>
  <c r="V149" i="46"/>
  <c r="BT148" i="46"/>
  <c r="BS148" i="46"/>
  <c r="BR148" i="46"/>
  <c r="BQ148" i="46"/>
  <c r="BP148" i="46"/>
  <c r="BO148" i="46"/>
  <c r="BN148" i="46"/>
  <c r="BL148" i="46"/>
  <c r="BK148" i="46"/>
  <c r="BJ148" i="46"/>
  <c r="BI148" i="46"/>
  <c r="BH148" i="46"/>
  <c r="BG148" i="46"/>
  <c r="BF148" i="46"/>
  <c r="W148" i="46"/>
  <c r="V148" i="46"/>
  <c r="BT147" i="46"/>
  <c r="BS147" i="46"/>
  <c r="BR147" i="46"/>
  <c r="BQ147" i="46"/>
  <c r="BP147" i="46"/>
  <c r="BO147" i="46"/>
  <c r="BN147" i="46"/>
  <c r="BL147" i="46"/>
  <c r="BK147" i="46"/>
  <c r="BJ147" i="46"/>
  <c r="BI147" i="46"/>
  <c r="BH147" i="46"/>
  <c r="BG147" i="46"/>
  <c r="BF147" i="46"/>
  <c r="W147" i="46"/>
  <c r="V147" i="46"/>
  <c r="BT146" i="46"/>
  <c r="BS146" i="46"/>
  <c r="BR146" i="46"/>
  <c r="BQ146" i="46"/>
  <c r="BP146" i="46"/>
  <c r="BO146" i="46"/>
  <c r="BN146" i="46"/>
  <c r="BL146" i="46"/>
  <c r="BK146" i="46"/>
  <c r="BJ146" i="46"/>
  <c r="BI146" i="46"/>
  <c r="BH146" i="46"/>
  <c r="BG146" i="46"/>
  <c r="BF146" i="46"/>
  <c r="W146" i="46"/>
  <c r="V146" i="46"/>
  <c r="BT145" i="46"/>
  <c r="BS145" i="46"/>
  <c r="BR145" i="46"/>
  <c r="BQ145" i="46"/>
  <c r="BP145" i="46"/>
  <c r="BO145" i="46"/>
  <c r="BN145" i="46"/>
  <c r="BL145" i="46"/>
  <c r="BK145" i="46"/>
  <c r="BJ145" i="46"/>
  <c r="BI145" i="46"/>
  <c r="BH145" i="46"/>
  <c r="BG145" i="46"/>
  <c r="BF145" i="46"/>
  <c r="W145" i="46"/>
  <c r="V145" i="46"/>
  <c r="BT144" i="46"/>
  <c r="BS144" i="46"/>
  <c r="BR144" i="46"/>
  <c r="BQ144" i="46"/>
  <c r="BP144" i="46"/>
  <c r="BO144" i="46"/>
  <c r="BN144" i="46"/>
  <c r="BL144" i="46"/>
  <c r="BK144" i="46"/>
  <c r="BJ144" i="46"/>
  <c r="BI144" i="46"/>
  <c r="BH144" i="46"/>
  <c r="BG144" i="46"/>
  <c r="BF144" i="46"/>
  <c r="W144" i="46"/>
  <c r="V144" i="46"/>
  <c r="BT143" i="46"/>
  <c r="BS143" i="46"/>
  <c r="BR143" i="46"/>
  <c r="BQ143" i="46"/>
  <c r="BP143" i="46"/>
  <c r="BO143" i="46"/>
  <c r="BN143" i="46"/>
  <c r="BL143" i="46"/>
  <c r="BK143" i="46"/>
  <c r="BJ143" i="46"/>
  <c r="BI143" i="46"/>
  <c r="BH143" i="46"/>
  <c r="BG143" i="46"/>
  <c r="BF143" i="46"/>
  <c r="W143" i="46"/>
  <c r="V143" i="46"/>
  <c r="BT142" i="46"/>
  <c r="BS142" i="46"/>
  <c r="BR142" i="46"/>
  <c r="BQ142" i="46"/>
  <c r="BP142" i="46"/>
  <c r="BO142" i="46"/>
  <c r="BN142" i="46"/>
  <c r="BL142" i="46"/>
  <c r="BK142" i="46"/>
  <c r="BJ142" i="46"/>
  <c r="BI142" i="46"/>
  <c r="BH142" i="46"/>
  <c r="BG142" i="46"/>
  <c r="BF142" i="46"/>
  <c r="W142" i="46"/>
  <c r="V142" i="46"/>
  <c r="BT141" i="46"/>
  <c r="BS141" i="46"/>
  <c r="BR141" i="46"/>
  <c r="BQ141" i="46"/>
  <c r="BP141" i="46"/>
  <c r="BO141" i="46"/>
  <c r="BN141" i="46"/>
  <c r="BL141" i="46"/>
  <c r="BK141" i="46"/>
  <c r="BJ141" i="46"/>
  <c r="BI141" i="46"/>
  <c r="BH141" i="46"/>
  <c r="BG141" i="46"/>
  <c r="BF141" i="46"/>
  <c r="W141" i="46"/>
  <c r="V141" i="46"/>
  <c r="BT140" i="46"/>
  <c r="BS140" i="46"/>
  <c r="BR140" i="46"/>
  <c r="BQ140" i="46"/>
  <c r="BP140" i="46"/>
  <c r="BO140" i="46"/>
  <c r="BN140" i="46"/>
  <c r="BL140" i="46"/>
  <c r="BK140" i="46"/>
  <c r="BJ140" i="46"/>
  <c r="BI140" i="46"/>
  <c r="BH140" i="46"/>
  <c r="BG140" i="46"/>
  <c r="BF140" i="46"/>
  <c r="W140" i="46"/>
  <c r="V140" i="46"/>
  <c r="BT139" i="46"/>
  <c r="BS139" i="46"/>
  <c r="BR139" i="46"/>
  <c r="BQ139" i="46"/>
  <c r="BP139" i="46"/>
  <c r="BO139" i="46"/>
  <c r="BN139" i="46"/>
  <c r="BL139" i="46"/>
  <c r="BK139" i="46"/>
  <c r="BJ139" i="46"/>
  <c r="BI139" i="46"/>
  <c r="BH139" i="46"/>
  <c r="BG139" i="46"/>
  <c r="BF139" i="46"/>
  <c r="W139" i="46"/>
  <c r="V139" i="46"/>
  <c r="BT138" i="46"/>
  <c r="BS138" i="46"/>
  <c r="BR138" i="46"/>
  <c r="BQ138" i="46"/>
  <c r="BP138" i="46"/>
  <c r="BO138" i="46"/>
  <c r="BN138" i="46"/>
  <c r="BL138" i="46"/>
  <c r="BK138" i="46"/>
  <c r="BJ138" i="46"/>
  <c r="BI138" i="46"/>
  <c r="BH138" i="46"/>
  <c r="BG138" i="46"/>
  <c r="BF138" i="46"/>
  <c r="W138" i="46"/>
  <c r="V138" i="46"/>
  <c r="BT137" i="46"/>
  <c r="BS137" i="46"/>
  <c r="BR137" i="46"/>
  <c r="BQ137" i="46"/>
  <c r="BP137" i="46"/>
  <c r="BO137" i="46"/>
  <c r="BN137" i="46"/>
  <c r="BL137" i="46"/>
  <c r="BK137" i="46"/>
  <c r="BJ137" i="46"/>
  <c r="BI137" i="46"/>
  <c r="BH137" i="46"/>
  <c r="BG137" i="46"/>
  <c r="BF137" i="46"/>
  <c r="W137" i="46"/>
  <c r="V137" i="46"/>
  <c r="BT136" i="46"/>
  <c r="BS136" i="46"/>
  <c r="BR136" i="46"/>
  <c r="BQ136" i="46"/>
  <c r="BP136" i="46"/>
  <c r="BO136" i="46"/>
  <c r="BN136" i="46"/>
  <c r="BL136" i="46"/>
  <c r="BK136" i="46"/>
  <c r="BJ136" i="46"/>
  <c r="BI136" i="46"/>
  <c r="BH136" i="46"/>
  <c r="BG136" i="46"/>
  <c r="BF136" i="46"/>
  <c r="W136" i="46"/>
  <c r="V136" i="46"/>
  <c r="BT135" i="46"/>
  <c r="BS135" i="46"/>
  <c r="BR135" i="46"/>
  <c r="BQ135" i="46"/>
  <c r="BP135" i="46"/>
  <c r="BO135" i="46"/>
  <c r="BN135" i="46"/>
  <c r="BL135" i="46"/>
  <c r="BK135" i="46"/>
  <c r="BJ135" i="46"/>
  <c r="BI135" i="46"/>
  <c r="BH135" i="46"/>
  <c r="BG135" i="46"/>
  <c r="BF135" i="46"/>
  <c r="W135" i="46"/>
  <c r="V135" i="46"/>
  <c r="BT134" i="46"/>
  <c r="BS134" i="46"/>
  <c r="BR134" i="46"/>
  <c r="BQ134" i="46"/>
  <c r="BP134" i="46"/>
  <c r="BO134" i="46"/>
  <c r="BN134" i="46"/>
  <c r="BL134" i="46"/>
  <c r="BK134" i="46"/>
  <c r="BJ134" i="46"/>
  <c r="BI134" i="46"/>
  <c r="BH134" i="46"/>
  <c r="BG134" i="46"/>
  <c r="BF134" i="46"/>
  <c r="W134" i="46"/>
  <c r="V134" i="46"/>
  <c r="BT133" i="46"/>
  <c r="BS133" i="46"/>
  <c r="BR133" i="46"/>
  <c r="BQ133" i="46"/>
  <c r="BP133" i="46"/>
  <c r="BO133" i="46"/>
  <c r="BN133" i="46"/>
  <c r="BL133" i="46"/>
  <c r="BK133" i="46"/>
  <c r="BJ133" i="46"/>
  <c r="BI133" i="46"/>
  <c r="BH133" i="46"/>
  <c r="BG133" i="46"/>
  <c r="BF133" i="46"/>
  <c r="W133" i="46"/>
  <c r="V133" i="46"/>
  <c r="BT132" i="46"/>
  <c r="BS132" i="46"/>
  <c r="BR132" i="46"/>
  <c r="BQ132" i="46"/>
  <c r="BP132" i="46"/>
  <c r="BO132" i="46"/>
  <c r="BN132" i="46"/>
  <c r="BL132" i="46"/>
  <c r="BK132" i="46"/>
  <c r="BJ132" i="46"/>
  <c r="BI132" i="46"/>
  <c r="BH132" i="46"/>
  <c r="BG132" i="46"/>
  <c r="BF132" i="46"/>
  <c r="W132" i="46"/>
  <c r="V132" i="46"/>
  <c r="BT131" i="46"/>
  <c r="BS131" i="46"/>
  <c r="BR131" i="46"/>
  <c r="BQ131" i="46"/>
  <c r="BP131" i="46"/>
  <c r="BO131" i="46"/>
  <c r="BN131" i="46"/>
  <c r="BL131" i="46"/>
  <c r="BK131" i="46"/>
  <c r="BJ131" i="46"/>
  <c r="BI131" i="46"/>
  <c r="BH131" i="46"/>
  <c r="BG131" i="46"/>
  <c r="BF131" i="46"/>
  <c r="W131" i="46"/>
  <c r="V131" i="46"/>
  <c r="BT130" i="46"/>
  <c r="BS130" i="46"/>
  <c r="BR130" i="46"/>
  <c r="BQ130" i="46"/>
  <c r="BP130" i="46"/>
  <c r="BO130" i="46"/>
  <c r="BN130" i="46"/>
  <c r="BL130" i="46"/>
  <c r="BK130" i="46"/>
  <c r="BJ130" i="46"/>
  <c r="BI130" i="46"/>
  <c r="BH130" i="46"/>
  <c r="BG130" i="46"/>
  <c r="BF130" i="46"/>
  <c r="W130" i="46"/>
  <c r="V130" i="46"/>
  <c r="BT129" i="46"/>
  <c r="BS129" i="46"/>
  <c r="BR129" i="46"/>
  <c r="BQ129" i="46"/>
  <c r="BP129" i="46"/>
  <c r="BO129" i="46"/>
  <c r="BN129" i="46"/>
  <c r="BL129" i="46"/>
  <c r="BK129" i="46"/>
  <c r="BJ129" i="46"/>
  <c r="BI129" i="46"/>
  <c r="BH129" i="46"/>
  <c r="BG129" i="46"/>
  <c r="BF129" i="46"/>
  <c r="W129" i="46"/>
  <c r="V129" i="46"/>
  <c r="W128" i="46"/>
  <c r="V128" i="46"/>
  <c r="W127" i="46"/>
  <c r="V127" i="46"/>
  <c r="W126" i="46"/>
  <c r="V126" i="46"/>
  <c r="W125" i="46"/>
  <c r="V125" i="46"/>
  <c r="W124" i="46"/>
  <c r="V124" i="46"/>
  <c r="W123" i="46"/>
  <c r="V123" i="46"/>
  <c r="W122" i="46"/>
  <c r="V122" i="46"/>
  <c r="W121" i="46"/>
  <c r="V121" i="46"/>
  <c r="W120" i="46"/>
  <c r="V120" i="46"/>
  <c r="W119" i="46"/>
  <c r="V119" i="46"/>
  <c r="W118" i="46"/>
  <c r="V118" i="46"/>
  <c r="W117" i="46"/>
  <c r="V117" i="46"/>
  <c r="W116" i="46"/>
  <c r="V116" i="46"/>
  <c r="W115" i="46"/>
  <c r="V115" i="46"/>
  <c r="W114" i="46"/>
  <c r="V114" i="46"/>
  <c r="W113" i="46"/>
  <c r="V113" i="46"/>
  <c r="W112" i="46"/>
  <c r="V112" i="46"/>
  <c r="W111" i="46"/>
  <c r="V111" i="46"/>
  <c r="W110" i="46"/>
  <c r="V110" i="46"/>
  <c r="W109" i="46"/>
  <c r="V109" i="46"/>
  <c r="W108" i="46"/>
  <c r="V108" i="46"/>
  <c r="W107" i="46"/>
  <c r="V107" i="46"/>
  <c r="W106" i="46"/>
  <c r="V106" i="46"/>
  <c r="W105" i="46"/>
  <c r="V105" i="46"/>
  <c r="W104" i="46"/>
  <c r="V104" i="46"/>
  <c r="W103" i="46"/>
  <c r="V103" i="46"/>
  <c r="W102" i="46"/>
  <c r="V102" i="46"/>
  <c r="W101" i="46"/>
  <c r="V101" i="46"/>
  <c r="W100" i="46"/>
  <c r="V100" i="46"/>
  <c r="W99" i="46"/>
  <c r="V99" i="46"/>
  <c r="W98" i="46"/>
  <c r="V98" i="46"/>
  <c r="W97" i="46"/>
  <c r="V97" i="46"/>
  <c r="W96" i="46"/>
  <c r="V96" i="46"/>
  <c r="W95" i="46"/>
  <c r="V95" i="46"/>
  <c r="W94" i="46"/>
  <c r="V94" i="46"/>
  <c r="W93" i="46"/>
  <c r="V93" i="46"/>
  <c r="W92" i="46"/>
  <c r="V92" i="46"/>
  <c r="W91" i="46"/>
  <c r="V91" i="46"/>
  <c r="W90" i="46"/>
  <c r="V90" i="46"/>
  <c r="W89" i="46"/>
  <c r="V89" i="46"/>
  <c r="BT88" i="46"/>
  <c r="BS88" i="46"/>
  <c r="BR88" i="46"/>
  <c r="BQ88" i="46"/>
  <c r="BP88" i="46"/>
  <c r="BO88" i="46"/>
  <c r="BN88" i="46"/>
  <c r="BL88" i="46"/>
  <c r="BK88" i="46"/>
  <c r="BJ88" i="46"/>
  <c r="BI88" i="46"/>
  <c r="BH88" i="46"/>
  <c r="BG88" i="46"/>
  <c r="BF88" i="46"/>
  <c r="W88" i="46"/>
  <c r="V88" i="46"/>
  <c r="BT87" i="46"/>
  <c r="BS87" i="46"/>
  <c r="BR87" i="46"/>
  <c r="BQ87" i="46"/>
  <c r="BP87" i="46"/>
  <c r="BO87" i="46"/>
  <c r="BN87" i="46"/>
  <c r="BL87" i="46"/>
  <c r="BK87" i="46"/>
  <c r="BJ87" i="46"/>
  <c r="BI87" i="46"/>
  <c r="BH87" i="46"/>
  <c r="BG87" i="46"/>
  <c r="BF87" i="46"/>
  <c r="W87" i="46"/>
  <c r="V87" i="46"/>
  <c r="BT86" i="46"/>
  <c r="BS86" i="46"/>
  <c r="BR86" i="46"/>
  <c r="BQ86" i="46"/>
  <c r="BP86" i="46"/>
  <c r="BO86" i="46"/>
  <c r="BN86" i="46"/>
  <c r="BL86" i="46"/>
  <c r="BK86" i="46"/>
  <c r="BJ86" i="46"/>
  <c r="BI86" i="46"/>
  <c r="BH86" i="46"/>
  <c r="BG86" i="46"/>
  <c r="BF86" i="46"/>
  <c r="W86" i="46"/>
  <c r="V86" i="46"/>
  <c r="BT85" i="46"/>
  <c r="BS85" i="46"/>
  <c r="BR85" i="46"/>
  <c r="BQ85" i="46"/>
  <c r="BP85" i="46"/>
  <c r="BO85" i="46"/>
  <c r="BN85" i="46"/>
  <c r="BL85" i="46"/>
  <c r="BK85" i="46"/>
  <c r="BJ85" i="46"/>
  <c r="BI85" i="46"/>
  <c r="BH85" i="46"/>
  <c r="BG85" i="46"/>
  <c r="BF85" i="46"/>
  <c r="W85" i="46"/>
  <c r="V85" i="46"/>
  <c r="BT84" i="46"/>
  <c r="BS84" i="46"/>
  <c r="BR84" i="46"/>
  <c r="BQ84" i="46"/>
  <c r="BP84" i="46"/>
  <c r="BO84" i="46"/>
  <c r="BN84" i="46"/>
  <c r="BL84" i="46"/>
  <c r="BK84" i="46"/>
  <c r="BJ84" i="46"/>
  <c r="BI84" i="46"/>
  <c r="BH84" i="46"/>
  <c r="BG84" i="46"/>
  <c r="BF84" i="46"/>
  <c r="W84" i="46"/>
  <c r="V84" i="46"/>
  <c r="BT83" i="46"/>
  <c r="BS83" i="46"/>
  <c r="BR83" i="46"/>
  <c r="BQ83" i="46"/>
  <c r="BP83" i="46"/>
  <c r="BO83" i="46"/>
  <c r="BN83" i="46"/>
  <c r="BL83" i="46"/>
  <c r="BK83" i="46"/>
  <c r="BJ83" i="46"/>
  <c r="BI83" i="46"/>
  <c r="BH83" i="46"/>
  <c r="BG83" i="46"/>
  <c r="BF83" i="46"/>
  <c r="W83" i="46"/>
  <c r="V83" i="46"/>
  <c r="BT82" i="46"/>
  <c r="BS82" i="46"/>
  <c r="BR82" i="46"/>
  <c r="BQ82" i="46"/>
  <c r="BP82" i="46"/>
  <c r="BO82" i="46"/>
  <c r="BN82" i="46"/>
  <c r="BL82" i="46"/>
  <c r="BK82" i="46"/>
  <c r="BJ82" i="46"/>
  <c r="BI82" i="46"/>
  <c r="BH82" i="46"/>
  <c r="BG82" i="46"/>
  <c r="BF82" i="46"/>
  <c r="W82" i="46"/>
  <c r="V82" i="46"/>
  <c r="BT81" i="46"/>
  <c r="BS81" i="46"/>
  <c r="BR81" i="46"/>
  <c r="BQ81" i="46"/>
  <c r="BP81" i="46"/>
  <c r="BO81" i="46"/>
  <c r="BN81" i="46"/>
  <c r="BL81" i="46"/>
  <c r="BK81" i="46"/>
  <c r="BJ81" i="46"/>
  <c r="BI81" i="46"/>
  <c r="BH81" i="46"/>
  <c r="BG81" i="46"/>
  <c r="BF81" i="46"/>
  <c r="W81" i="46"/>
  <c r="V81" i="46"/>
  <c r="BT80" i="46"/>
  <c r="BS80" i="46"/>
  <c r="BR80" i="46"/>
  <c r="BQ80" i="46"/>
  <c r="BP80" i="46"/>
  <c r="BO80" i="46"/>
  <c r="BN80" i="46"/>
  <c r="BL80" i="46"/>
  <c r="BK80" i="46"/>
  <c r="BJ80" i="46"/>
  <c r="BI80" i="46"/>
  <c r="BH80" i="46"/>
  <c r="BG80" i="46"/>
  <c r="BF80" i="46"/>
  <c r="W80" i="46"/>
  <c r="V80" i="46"/>
  <c r="BT79" i="46"/>
  <c r="BS79" i="46"/>
  <c r="BR79" i="46"/>
  <c r="BQ79" i="46"/>
  <c r="BP79" i="46"/>
  <c r="BO79" i="46"/>
  <c r="BN79" i="46"/>
  <c r="BL79" i="46"/>
  <c r="BK79" i="46"/>
  <c r="BJ79" i="46"/>
  <c r="BI79" i="46"/>
  <c r="BH79" i="46"/>
  <c r="BG79" i="46"/>
  <c r="BF79" i="46"/>
  <c r="W79" i="46"/>
  <c r="V79" i="46"/>
  <c r="BT78" i="46"/>
  <c r="BS78" i="46"/>
  <c r="BR78" i="46"/>
  <c r="BQ78" i="46"/>
  <c r="BP78" i="46"/>
  <c r="BO78" i="46"/>
  <c r="BN78" i="46"/>
  <c r="BL78" i="46"/>
  <c r="BK78" i="46"/>
  <c r="BJ78" i="46"/>
  <c r="BI78" i="46"/>
  <c r="BH78" i="46"/>
  <c r="BG78" i="46"/>
  <c r="BF78" i="46"/>
  <c r="W78" i="46"/>
  <c r="V78" i="46"/>
  <c r="BT77" i="46"/>
  <c r="BS77" i="46"/>
  <c r="BR77" i="46"/>
  <c r="BQ77" i="46"/>
  <c r="BP77" i="46"/>
  <c r="BO77" i="46"/>
  <c r="BN77" i="46"/>
  <c r="BL77" i="46"/>
  <c r="BK77" i="46"/>
  <c r="BJ77" i="46"/>
  <c r="BI77" i="46"/>
  <c r="BH77" i="46"/>
  <c r="BG77" i="46"/>
  <c r="BF77" i="46"/>
  <c r="W77" i="46"/>
  <c r="V77" i="46"/>
  <c r="BT76" i="46"/>
  <c r="BS76" i="46"/>
  <c r="BR76" i="46"/>
  <c r="BQ76" i="46"/>
  <c r="BP76" i="46"/>
  <c r="BO76" i="46"/>
  <c r="BN76" i="46"/>
  <c r="BL76" i="46"/>
  <c r="BK76" i="46"/>
  <c r="BJ76" i="46"/>
  <c r="BI76" i="46"/>
  <c r="BH76" i="46"/>
  <c r="BG76" i="46"/>
  <c r="BF76" i="46"/>
  <c r="W76" i="46"/>
  <c r="V76" i="46"/>
  <c r="BT75" i="46"/>
  <c r="BS75" i="46"/>
  <c r="BR75" i="46"/>
  <c r="BQ75" i="46"/>
  <c r="BP75" i="46"/>
  <c r="BO75" i="46"/>
  <c r="BN75" i="46"/>
  <c r="BL75" i="46"/>
  <c r="BK75" i="46"/>
  <c r="BJ75" i="46"/>
  <c r="BI75" i="46"/>
  <c r="BH75" i="46"/>
  <c r="BG75" i="46"/>
  <c r="BF75" i="46"/>
  <c r="W75" i="46"/>
  <c r="V75" i="46"/>
  <c r="BT74" i="46"/>
  <c r="BS74" i="46"/>
  <c r="BR74" i="46"/>
  <c r="BQ74" i="46"/>
  <c r="BP74" i="46"/>
  <c r="BO74" i="46"/>
  <c r="BN74" i="46"/>
  <c r="BL74" i="46"/>
  <c r="BK74" i="46"/>
  <c r="BJ74" i="46"/>
  <c r="BI74" i="46"/>
  <c r="BH74" i="46"/>
  <c r="BG74" i="46"/>
  <c r="BF74" i="46"/>
  <c r="W74" i="46"/>
  <c r="V74" i="46"/>
  <c r="BT73" i="46"/>
  <c r="BS73" i="46"/>
  <c r="BR73" i="46"/>
  <c r="BQ73" i="46"/>
  <c r="BP73" i="46"/>
  <c r="BO73" i="46"/>
  <c r="BN73" i="46"/>
  <c r="BL73" i="46"/>
  <c r="BK73" i="46"/>
  <c r="BJ73" i="46"/>
  <c r="BI73" i="46"/>
  <c r="BH73" i="46"/>
  <c r="BG73" i="46"/>
  <c r="BF73" i="46"/>
  <c r="W73" i="46"/>
  <c r="V73" i="46"/>
  <c r="BT72" i="46"/>
  <c r="BS72" i="46"/>
  <c r="BR72" i="46"/>
  <c r="BQ72" i="46"/>
  <c r="BP72" i="46"/>
  <c r="BO72" i="46"/>
  <c r="BN72" i="46"/>
  <c r="BL72" i="46"/>
  <c r="BK72" i="46"/>
  <c r="BJ72" i="46"/>
  <c r="BI72" i="46"/>
  <c r="BH72" i="46"/>
  <c r="BG72" i="46"/>
  <c r="BF72" i="46"/>
  <c r="W72" i="46"/>
  <c r="V72" i="46"/>
  <c r="BT71" i="46"/>
  <c r="BS71" i="46"/>
  <c r="BR71" i="46"/>
  <c r="BQ71" i="46"/>
  <c r="BP71" i="46"/>
  <c r="BO71" i="46"/>
  <c r="BN71" i="46"/>
  <c r="BL71" i="46"/>
  <c r="BK71" i="46"/>
  <c r="BJ71" i="46"/>
  <c r="BI71" i="46"/>
  <c r="BH71" i="46"/>
  <c r="BG71" i="46"/>
  <c r="BF71" i="46"/>
  <c r="W71" i="46"/>
  <c r="V71" i="46"/>
  <c r="BT70" i="46"/>
  <c r="BS70" i="46"/>
  <c r="BR70" i="46"/>
  <c r="BQ70" i="46"/>
  <c r="BP70" i="46"/>
  <c r="BO70" i="46"/>
  <c r="BN70" i="46"/>
  <c r="BL70" i="46"/>
  <c r="BK70" i="46"/>
  <c r="BJ70" i="46"/>
  <c r="BI70" i="46"/>
  <c r="BH70" i="46"/>
  <c r="BG70" i="46"/>
  <c r="BF70" i="46"/>
  <c r="W70" i="46"/>
  <c r="V70" i="46"/>
  <c r="BT69" i="46"/>
  <c r="BS69" i="46"/>
  <c r="BR69" i="46"/>
  <c r="BQ69" i="46"/>
  <c r="BP69" i="46"/>
  <c r="BO69" i="46"/>
  <c r="BN69" i="46"/>
  <c r="BL69" i="46"/>
  <c r="BK69" i="46"/>
  <c r="BJ69" i="46"/>
  <c r="BI69" i="46"/>
  <c r="BH69" i="46"/>
  <c r="BG69" i="46"/>
  <c r="BF69" i="46"/>
  <c r="W69" i="46"/>
  <c r="V69" i="46"/>
  <c r="BT68" i="46"/>
  <c r="BS68" i="46"/>
  <c r="BR68" i="46"/>
  <c r="BQ68" i="46"/>
  <c r="BP68" i="46"/>
  <c r="BO68" i="46"/>
  <c r="BN68" i="46"/>
  <c r="BL68" i="46"/>
  <c r="BK68" i="46"/>
  <c r="BJ68" i="46"/>
  <c r="BI68" i="46"/>
  <c r="BH68" i="46"/>
  <c r="BG68" i="46"/>
  <c r="BF68" i="46"/>
  <c r="W68" i="46"/>
  <c r="V68" i="46"/>
  <c r="BT67" i="46"/>
  <c r="BS67" i="46"/>
  <c r="BR67" i="46"/>
  <c r="BQ67" i="46"/>
  <c r="BP67" i="46"/>
  <c r="BO67" i="46"/>
  <c r="BN67" i="46"/>
  <c r="BL67" i="46"/>
  <c r="BK67" i="46"/>
  <c r="BJ67" i="46"/>
  <c r="BI67" i="46"/>
  <c r="BH67" i="46"/>
  <c r="BG67" i="46"/>
  <c r="BF67" i="46"/>
  <c r="W67" i="46"/>
  <c r="V67" i="46"/>
  <c r="BT66" i="46"/>
  <c r="BS66" i="46"/>
  <c r="BR66" i="46"/>
  <c r="BQ66" i="46"/>
  <c r="BP66" i="46"/>
  <c r="BO66" i="46"/>
  <c r="BN66" i="46"/>
  <c r="BL66" i="46"/>
  <c r="BK66" i="46"/>
  <c r="BJ66" i="46"/>
  <c r="BI66" i="46"/>
  <c r="BH66" i="46"/>
  <c r="BG66" i="46"/>
  <c r="BF66" i="46"/>
  <c r="W66" i="46"/>
  <c r="V66" i="46"/>
  <c r="BT65" i="46"/>
  <c r="BS65" i="46"/>
  <c r="BR65" i="46"/>
  <c r="BQ65" i="46"/>
  <c r="BP65" i="46"/>
  <c r="BO65" i="46"/>
  <c r="BN65" i="46"/>
  <c r="BL65" i="46"/>
  <c r="BK65" i="46"/>
  <c r="BJ65" i="46"/>
  <c r="BI65" i="46"/>
  <c r="BH65" i="46"/>
  <c r="BG65" i="46"/>
  <c r="BF65" i="46"/>
  <c r="W65" i="46"/>
  <c r="V65" i="46"/>
  <c r="BT64" i="46"/>
  <c r="BS64" i="46"/>
  <c r="BR64" i="46"/>
  <c r="BQ64" i="46"/>
  <c r="BP64" i="46"/>
  <c r="BO64" i="46"/>
  <c r="BN64" i="46"/>
  <c r="BL64" i="46"/>
  <c r="BK64" i="46"/>
  <c r="BJ64" i="46"/>
  <c r="BI64" i="46"/>
  <c r="BH64" i="46"/>
  <c r="BG64" i="46"/>
  <c r="BF64" i="46"/>
  <c r="W64" i="46"/>
  <c r="V64" i="46"/>
  <c r="BT63" i="46"/>
  <c r="BS63" i="46"/>
  <c r="BR63" i="46"/>
  <c r="BQ63" i="46"/>
  <c r="BP63" i="46"/>
  <c r="BO63" i="46"/>
  <c r="BN63" i="46"/>
  <c r="BL63" i="46"/>
  <c r="BK63" i="46"/>
  <c r="BJ63" i="46"/>
  <c r="BI63" i="46"/>
  <c r="BH63" i="46"/>
  <c r="BG63" i="46"/>
  <c r="BF63" i="46"/>
  <c r="W63" i="46"/>
  <c r="V63" i="46"/>
  <c r="BT62" i="46"/>
  <c r="BS62" i="46"/>
  <c r="BR62" i="46"/>
  <c r="BQ62" i="46"/>
  <c r="BP62" i="46"/>
  <c r="BO62" i="46"/>
  <c r="BN62" i="46"/>
  <c r="BL62" i="46"/>
  <c r="BK62" i="46"/>
  <c r="BJ62" i="46"/>
  <c r="BI62" i="46"/>
  <c r="BH62" i="46"/>
  <c r="BG62" i="46"/>
  <c r="BF62" i="46"/>
  <c r="W62" i="46"/>
  <c r="V62" i="46"/>
  <c r="BT61" i="46"/>
  <c r="BS61" i="46"/>
  <c r="BR61" i="46"/>
  <c r="BQ61" i="46"/>
  <c r="BP61" i="46"/>
  <c r="BO61" i="46"/>
  <c r="BN61" i="46"/>
  <c r="BL61" i="46"/>
  <c r="BK61" i="46"/>
  <c r="BJ61" i="46"/>
  <c r="BI61" i="46"/>
  <c r="BH61" i="46"/>
  <c r="BG61" i="46"/>
  <c r="BF61" i="46"/>
  <c r="W61" i="46"/>
  <c r="V61" i="46"/>
  <c r="BT60" i="46"/>
  <c r="BS60" i="46"/>
  <c r="BR60" i="46"/>
  <c r="BQ60" i="46"/>
  <c r="BP60" i="46"/>
  <c r="BO60" i="46"/>
  <c r="BN60" i="46"/>
  <c r="BL60" i="46"/>
  <c r="BK60" i="46"/>
  <c r="BJ60" i="46"/>
  <c r="BI60" i="46"/>
  <c r="BH60" i="46"/>
  <c r="BG60" i="46"/>
  <c r="BF60" i="46"/>
  <c r="W60" i="46"/>
  <c r="V60" i="46"/>
  <c r="BT59" i="46"/>
  <c r="BS59" i="46"/>
  <c r="BR59" i="46"/>
  <c r="BQ59" i="46"/>
  <c r="BP59" i="46"/>
  <c r="BO59" i="46"/>
  <c r="BN59" i="46"/>
  <c r="BL59" i="46"/>
  <c r="BK59" i="46"/>
  <c r="BJ59" i="46"/>
  <c r="BI59" i="46"/>
  <c r="BH59" i="46"/>
  <c r="BG59" i="46"/>
  <c r="BF59" i="46"/>
  <c r="W59" i="46"/>
  <c r="V59" i="46"/>
  <c r="BT58" i="46"/>
  <c r="BS58" i="46"/>
  <c r="BR58" i="46"/>
  <c r="BQ58" i="46"/>
  <c r="BP58" i="46"/>
  <c r="BO58" i="46"/>
  <c r="BN58" i="46"/>
  <c r="BL58" i="46"/>
  <c r="BK58" i="46"/>
  <c r="BJ58" i="46"/>
  <c r="BI58" i="46"/>
  <c r="BH58" i="46"/>
  <c r="BG58" i="46"/>
  <c r="BF58" i="46"/>
  <c r="W58" i="46"/>
  <c r="V58" i="46"/>
  <c r="BT57" i="46"/>
  <c r="BS57" i="46"/>
  <c r="BR57" i="46"/>
  <c r="BQ57" i="46"/>
  <c r="BP57" i="46"/>
  <c r="BO57" i="46"/>
  <c r="BN57" i="46"/>
  <c r="BL57" i="46"/>
  <c r="BK57" i="46"/>
  <c r="BJ57" i="46"/>
  <c r="BI57" i="46"/>
  <c r="BH57" i="46"/>
  <c r="BG57" i="46"/>
  <c r="BF57" i="46"/>
  <c r="W57" i="46"/>
  <c r="V57" i="46"/>
  <c r="BT56" i="46"/>
  <c r="BS56" i="46"/>
  <c r="BR56" i="46"/>
  <c r="BQ56" i="46"/>
  <c r="BP56" i="46"/>
  <c r="BO56" i="46"/>
  <c r="BN56" i="46"/>
  <c r="BL56" i="46"/>
  <c r="BK56" i="46"/>
  <c r="BJ56" i="46"/>
  <c r="BI56" i="46"/>
  <c r="BH56" i="46"/>
  <c r="BG56" i="46"/>
  <c r="BF56" i="46"/>
  <c r="W56" i="46"/>
  <c r="V56" i="46"/>
  <c r="BT55" i="46"/>
  <c r="BS55" i="46"/>
  <c r="BR55" i="46"/>
  <c r="BQ55" i="46"/>
  <c r="BP55" i="46"/>
  <c r="BO55" i="46"/>
  <c r="BN55" i="46"/>
  <c r="BL55" i="46"/>
  <c r="BK55" i="46"/>
  <c r="BJ55" i="46"/>
  <c r="BI55" i="46"/>
  <c r="BH55" i="46"/>
  <c r="BG55" i="46"/>
  <c r="BF55" i="46"/>
  <c r="W55" i="46"/>
  <c r="V55" i="46"/>
  <c r="BT54" i="46"/>
  <c r="BS54" i="46"/>
  <c r="BR54" i="46"/>
  <c r="BQ54" i="46"/>
  <c r="BP54" i="46"/>
  <c r="BO54" i="46"/>
  <c r="BN54" i="46"/>
  <c r="BL54" i="46"/>
  <c r="BK54" i="46"/>
  <c r="BJ54" i="46"/>
  <c r="BI54" i="46"/>
  <c r="BH54" i="46"/>
  <c r="BG54" i="46"/>
  <c r="BF54" i="46"/>
  <c r="W54" i="46"/>
  <c r="V54" i="46"/>
  <c r="BT53" i="46"/>
  <c r="BS53" i="46"/>
  <c r="BR53" i="46"/>
  <c r="BQ53" i="46"/>
  <c r="BP53" i="46"/>
  <c r="BO53" i="46"/>
  <c r="BN53" i="46"/>
  <c r="BL53" i="46"/>
  <c r="BK53" i="46"/>
  <c r="BJ53" i="46"/>
  <c r="BI53" i="46"/>
  <c r="BH53" i="46"/>
  <c r="BG53" i="46"/>
  <c r="BF53" i="46"/>
  <c r="W53" i="46"/>
  <c r="V53" i="46"/>
  <c r="BT52" i="46"/>
  <c r="BS52" i="46"/>
  <c r="BR52" i="46"/>
  <c r="BQ52" i="46"/>
  <c r="BP52" i="46"/>
  <c r="BO52" i="46"/>
  <c r="BN52" i="46"/>
  <c r="BL52" i="46"/>
  <c r="BK52" i="46"/>
  <c r="BJ52" i="46"/>
  <c r="BI52" i="46"/>
  <c r="BH52" i="46"/>
  <c r="BG52" i="46"/>
  <c r="BF52" i="46"/>
  <c r="W52" i="46"/>
  <c r="V52" i="46"/>
  <c r="BT51" i="46"/>
  <c r="BS51" i="46"/>
  <c r="BR51" i="46"/>
  <c r="BQ51" i="46"/>
  <c r="BP51" i="46"/>
  <c r="BO51" i="46"/>
  <c r="BN51" i="46"/>
  <c r="BL51" i="46"/>
  <c r="BK51" i="46"/>
  <c r="BJ51" i="46"/>
  <c r="BI51" i="46"/>
  <c r="BH51" i="46"/>
  <c r="BG51" i="46"/>
  <c r="BF51" i="46"/>
  <c r="W51" i="46"/>
  <c r="V51" i="46"/>
  <c r="BT50" i="46"/>
  <c r="BS50" i="46"/>
  <c r="BR50" i="46"/>
  <c r="BQ50" i="46"/>
  <c r="BP50" i="46"/>
  <c r="BO50" i="46"/>
  <c r="BN50" i="46"/>
  <c r="BL50" i="46"/>
  <c r="BK50" i="46"/>
  <c r="BJ50" i="46"/>
  <c r="BI50" i="46"/>
  <c r="BH50" i="46"/>
  <c r="BG50" i="46"/>
  <c r="BF50" i="46"/>
  <c r="W50" i="46"/>
  <c r="V50" i="46"/>
  <c r="BT49" i="46"/>
  <c r="BS49" i="46"/>
  <c r="BR49" i="46"/>
  <c r="BQ49" i="46"/>
  <c r="BP49" i="46"/>
  <c r="BO49" i="46"/>
  <c r="BN49" i="46"/>
  <c r="BL49" i="46"/>
  <c r="BK49" i="46"/>
  <c r="BJ49" i="46"/>
  <c r="BI49" i="46"/>
  <c r="BH49" i="46"/>
  <c r="BG49" i="46"/>
  <c r="BF49" i="46"/>
  <c r="W49" i="46"/>
  <c r="V49" i="46"/>
  <c r="BT48" i="46"/>
  <c r="BS48" i="46"/>
  <c r="BR48" i="46"/>
  <c r="BQ48" i="46"/>
  <c r="BP48" i="46"/>
  <c r="BO48" i="46"/>
  <c r="BN48" i="46"/>
  <c r="BL48" i="46"/>
  <c r="BK48" i="46"/>
  <c r="BJ48" i="46"/>
  <c r="BI48" i="46"/>
  <c r="BH48" i="46"/>
  <c r="BG48" i="46"/>
  <c r="BF48" i="46"/>
  <c r="W48" i="46"/>
  <c r="V48" i="46"/>
  <c r="BT47" i="46"/>
  <c r="BS47" i="46"/>
  <c r="BR47" i="46"/>
  <c r="BQ47" i="46"/>
  <c r="BP47" i="46"/>
  <c r="BO47" i="46"/>
  <c r="BN47" i="46"/>
  <c r="BL47" i="46"/>
  <c r="BK47" i="46"/>
  <c r="BJ47" i="46"/>
  <c r="BI47" i="46"/>
  <c r="BH47" i="46"/>
  <c r="BG47" i="46"/>
  <c r="BF47" i="46"/>
  <c r="W47" i="46"/>
  <c r="V47" i="46"/>
  <c r="BT46" i="46"/>
  <c r="BS46" i="46"/>
  <c r="BR46" i="46"/>
  <c r="BQ46" i="46"/>
  <c r="BP46" i="46"/>
  <c r="BO46" i="46"/>
  <c r="BN46" i="46"/>
  <c r="BL46" i="46"/>
  <c r="BK46" i="46"/>
  <c r="BJ46" i="46"/>
  <c r="BI46" i="46"/>
  <c r="BH46" i="46"/>
  <c r="BG46" i="46"/>
  <c r="BF46" i="46"/>
  <c r="W46" i="46"/>
  <c r="V46" i="46"/>
  <c r="BT45" i="46"/>
  <c r="BS45" i="46"/>
  <c r="BR45" i="46"/>
  <c r="BQ45" i="46"/>
  <c r="BP45" i="46"/>
  <c r="BO45" i="46"/>
  <c r="BN45" i="46"/>
  <c r="BL45" i="46"/>
  <c r="BK45" i="46"/>
  <c r="BJ45" i="46"/>
  <c r="BI45" i="46"/>
  <c r="BH45" i="46"/>
  <c r="BG45" i="46"/>
  <c r="BF45" i="46"/>
  <c r="W45" i="46"/>
  <c r="V45" i="46"/>
  <c r="BT44" i="46"/>
  <c r="BS44" i="46"/>
  <c r="BR44" i="46"/>
  <c r="BQ44" i="46"/>
  <c r="BP44" i="46"/>
  <c r="BO44" i="46"/>
  <c r="BN44" i="46"/>
  <c r="BL44" i="46"/>
  <c r="BK44" i="46"/>
  <c r="BJ44" i="46"/>
  <c r="BI44" i="46"/>
  <c r="BH44" i="46"/>
  <c r="BG44" i="46"/>
  <c r="BF44" i="46"/>
  <c r="W44" i="46"/>
  <c r="V44" i="46"/>
  <c r="BT43" i="46"/>
  <c r="BS43" i="46"/>
  <c r="BR43" i="46"/>
  <c r="BQ43" i="46"/>
  <c r="BP43" i="46"/>
  <c r="BO43" i="46"/>
  <c r="BN43" i="46"/>
  <c r="BL43" i="46"/>
  <c r="BK43" i="46"/>
  <c r="BJ43" i="46"/>
  <c r="BI43" i="46"/>
  <c r="BH43" i="46"/>
  <c r="BG43" i="46"/>
  <c r="BF43" i="46"/>
  <c r="W43" i="46"/>
  <c r="V43" i="46"/>
  <c r="BT42" i="46"/>
  <c r="BS42" i="46"/>
  <c r="BR42" i="46"/>
  <c r="BQ42" i="46"/>
  <c r="BP42" i="46"/>
  <c r="BO42" i="46"/>
  <c r="BN42" i="46"/>
  <c r="BL42" i="46"/>
  <c r="BK42" i="46"/>
  <c r="BJ42" i="46"/>
  <c r="BI42" i="46"/>
  <c r="BH42" i="46"/>
  <c r="BG42" i="46"/>
  <c r="BF42" i="46"/>
  <c r="W42" i="46"/>
  <c r="V42" i="46"/>
  <c r="BT41" i="46"/>
  <c r="BS41" i="46"/>
  <c r="BR41" i="46"/>
  <c r="BQ41" i="46"/>
  <c r="BP41" i="46"/>
  <c r="BO41" i="46"/>
  <c r="BN41" i="46"/>
  <c r="BL41" i="46"/>
  <c r="BK41" i="46"/>
  <c r="BJ41" i="46"/>
  <c r="BI41" i="46"/>
  <c r="BH41" i="46"/>
  <c r="BG41" i="46"/>
  <c r="BF41" i="46"/>
  <c r="W41" i="46"/>
  <c r="V41" i="46"/>
  <c r="BT40" i="46"/>
  <c r="BS40" i="46"/>
  <c r="BR40" i="46"/>
  <c r="BQ40" i="46"/>
  <c r="BP40" i="46"/>
  <c r="BO40" i="46"/>
  <c r="BN40" i="46"/>
  <c r="BL40" i="46"/>
  <c r="BK40" i="46"/>
  <c r="BJ40" i="46"/>
  <c r="BI40" i="46"/>
  <c r="BH40" i="46"/>
  <c r="BG40" i="46"/>
  <c r="BF40" i="46"/>
  <c r="W40" i="46"/>
  <c r="V40" i="46"/>
  <c r="BT39" i="46"/>
  <c r="BS39" i="46"/>
  <c r="BR39" i="46"/>
  <c r="BQ39" i="46"/>
  <c r="BP39" i="46"/>
  <c r="BO39" i="46"/>
  <c r="BN39" i="46"/>
  <c r="BL39" i="46"/>
  <c r="BK39" i="46"/>
  <c r="BJ39" i="46"/>
  <c r="BI39" i="46"/>
  <c r="BH39" i="46"/>
  <c r="BG39" i="46"/>
  <c r="BF39" i="46"/>
  <c r="W39" i="46"/>
  <c r="V39" i="46"/>
  <c r="BT38" i="46"/>
  <c r="BS38" i="46"/>
  <c r="BR38" i="46"/>
  <c r="BQ38" i="46"/>
  <c r="BP38" i="46"/>
  <c r="BO38" i="46"/>
  <c r="BN38" i="46"/>
  <c r="BL38" i="46"/>
  <c r="BK38" i="46"/>
  <c r="BJ38" i="46"/>
  <c r="BI38" i="46"/>
  <c r="BH38" i="46"/>
  <c r="BG38" i="46"/>
  <c r="BF38" i="46"/>
  <c r="W38" i="46"/>
  <c r="V38" i="46"/>
  <c r="BT37" i="46"/>
  <c r="BS37" i="46"/>
  <c r="BR37" i="46"/>
  <c r="BQ37" i="46"/>
  <c r="BP37" i="46"/>
  <c r="BO37" i="46"/>
  <c r="BN37" i="46"/>
  <c r="BL37" i="46"/>
  <c r="BK37" i="46"/>
  <c r="BJ37" i="46"/>
  <c r="BI37" i="46"/>
  <c r="BH37" i="46"/>
  <c r="BG37" i="46"/>
  <c r="BF37" i="46"/>
  <c r="W37" i="46"/>
  <c r="V37" i="46"/>
  <c r="BT36" i="46"/>
  <c r="BS36" i="46"/>
  <c r="BR36" i="46"/>
  <c r="BQ36" i="46"/>
  <c r="BP36" i="46"/>
  <c r="BO36" i="46"/>
  <c r="BN36" i="46"/>
  <c r="BL36" i="46"/>
  <c r="BK36" i="46"/>
  <c r="BJ36" i="46"/>
  <c r="BI36" i="46"/>
  <c r="BH36" i="46"/>
  <c r="BG36" i="46"/>
  <c r="BF36" i="46"/>
  <c r="W36" i="46"/>
  <c r="V36" i="46"/>
  <c r="BT35" i="46"/>
  <c r="BS35" i="46"/>
  <c r="BR35" i="46"/>
  <c r="BQ35" i="46"/>
  <c r="BP35" i="46"/>
  <c r="BO35" i="46"/>
  <c r="BN35" i="46"/>
  <c r="BL35" i="46"/>
  <c r="BK35" i="46"/>
  <c r="BJ35" i="46"/>
  <c r="BI35" i="46"/>
  <c r="BH35" i="46"/>
  <c r="BG35" i="46"/>
  <c r="BF35" i="46"/>
  <c r="W35" i="46"/>
  <c r="V35" i="46"/>
  <c r="BT34" i="46"/>
  <c r="BS34" i="46"/>
  <c r="BR34" i="46"/>
  <c r="BQ34" i="46"/>
  <c r="BP34" i="46"/>
  <c r="BO34" i="46"/>
  <c r="BN34" i="46"/>
  <c r="BL34" i="46"/>
  <c r="BK34" i="46"/>
  <c r="BJ34" i="46"/>
  <c r="BI34" i="46"/>
  <c r="BH34" i="46"/>
  <c r="BG34" i="46"/>
  <c r="BF34" i="46"/>
  <c r="W34" i="46"/>
  <c r="V34" i="46"/>
  <c r="BT33" i="46"/>
  <c r="BS33" i="46"/>
  <c r="BR33" i="46"/>
  <c r="BQ33" i="46"/>
  <c r="BP33" i="46"/>
  <c r="BO33" i="46"/>
  <c r="BN33" i="46"/>
  <c r="BL33" i="46"/>
  <c r="BK33" i="46"/>
  <c r="BJ33" i="46"/>
  <c r="BI33" i="46"/>
  <c r="BH33" i="46"/>
  <c r="BG33" i="46"/>
  <c r="BF33" i="46"/>
  <c r="W33" i="46"/>
  <c r="V33" i="46"/>
  <c r="BT32" i="46"/>
  <c r="BS32" i="46"/>
  <c r="BR32" i="46"/>
  <c r="BQ32" i="46"/>
  <c r="BP32" i="46"/>
  <c r="BO32" i="46"/>
  <c r="BN32" i="46"/>
  <c r="BL32" i="46"/>
  <c r="BK32" i="46"/>
  <c r="BJ32" i="46"/>
  <c r="BI32" i="46"/>
  <c r="BH32" i="46"/>
  <c r="BG32" i="46"/>
  <c r="BF32" i="46"/>
  <c r="W32" i="46"/>
  <c r="V32" i="46"/>
  <c r="BT31" i="46"/>
  <c r="BS31" i="46"/>
  <c r="BR31" i="46"/>
  <c r="BQ31" i="46"/>
  <c r="BP31" i="46"/>
  <c r="BO31" i="46"/>
  <c r="BN31" i="46"/>
  <c r="BL31" i="46"/>
  <c r="BK31" i="46"/>
  <c r="BJ31" i="46"/>
  <c r="BI31" i="46"/>
  <c r="BH31" i="46"/>
  <c r="BG31" i="46"/>
  <c r="BF31" i="46"/>
  <c r="W31" i="46"/>
  <c r="V31" i="46"/>
  <c r="BT30" i="46"/>
  <c r="BS30" i="46"/>
  <c r="BR30" i="46"/>
  <c r="BQ30" i="46"/>
  <c r="BP30" i="46"/>
  <c r="BO30" i="46"/>
  <c r="BN30" i="46"/>
  <c r="BL30" i="46"/>
  <c r="BK30" i="46"/>
  <c r="BJ30" i="46"/>
  <c r="BI30" i="46"/>
  <c r="BH30" i="46"/>
  <c r="BG30" i="46"/>
  <c r="BF30" i="46"/>
  <c r="W30" i="46"/>
  <c r="V30" i="46"/>
  <c r="BT29" i="46"/>
  <c r="BS29" i="46"/>
  <c r="BR29" i="46"/>
  <c r="BQ29" i="46"/>
  <c r="BP29" i="46"/>
  <c r="BO29" i="46"/>
  <c r="BN29" i="46"/>
  <c r="BL29" i="46"/>
  <c r="BK29" i="46"/>
  <c r="BJ29" i="46"/>
  <c r="BI29" i="46"/>
  <c r="BH29" i="46"/>
  <c r="BG29" i="46"/>
  <c r="BF29" i="46"/>
  <c r="W29" i="46"/>
  <c r="V29" i="46"/>
  <c r="BT28" i="46"/>
  <c r="BS28" i="46"/>
  <c r="BR28" i="46"/>
  <c r="BQ28" i="46"/>
  <c r="BP28" i="46"/>
  <c r="BO28" i="46"/>
  <c r="BN28" i="46"/>
  <c r="BL28" i="46"/>
  <c r="BK28" i="46"/>
  <c r="BJ28" i="46"/>
  <c r="BI28" i="46"/>
  <c r="BH28" i="46"/>
  <c r="BG28" i="46"/>
  <c r="BF28" i="46"/>
  <c r="W28" i="46"/>
  <c r="V28" i="46"/>
  <c r="BT27" i="46"/>
  <c r="BS27" i="46"/>
  <c r="BR27" i="46"/>
  <c r="BQ27" i="46"/>
  <c r="BP27" i="46"/>
  <c r="BO27" i="46"/>
  <c r="BN27" i="46"/>
  <c r="BL27" i="46"/>
  <c r="BK27" i="46"/>
  <c r="BJ27" i="46"/>
  <c r="BI27" i="46"/>
  <c r="BH27" i="46"/>
  <c r="BG27" i="46"/>
  <c r="BF27" i="46"/>
  <c r="W27" i="46"/>
  <c r="V27" i="46"/>
  <c r="BT26" i="46"/>
  <c r="BS26" i="46"/>
  <c r="BR26" i="46"/>
  <c r="BQ26" i="46"/>
  <c r="BP26" i="46"/>
  <c r="BO26" i="46"/>
  <c r="BN26" i="46"/>
  <c r="BL26" i="46"/>
  <c r="BK26" i="46"/>
  <c r="BJ26" i="46"/>
  <c r="BI26" i="46"/>
  <c r="BH26" i="46"/>
  <c r="BG26" i="46"/>
  <c r="BF26" i="46"/>
  <c r="W26" i="46"/>
  <c r="V26" i="46"/>
  <c r="BT25" i="46"/>
  <c r="BS25" i="46"/>
  <c r="BR25" i="46"/>
  <c r="BQ25" i="46"/>
  <c r="BP25" i="46"/>
  <c r="BO25" i="46"/>
  <c r="BN25" i="46"/>
  <c r="BL25" i="46"/>
  <c r="BK25" i="46"/>
  <c r="BJ25" i="46"/>
  <c r="BI25" i="46"/>
  <c r="BH25" i="46"/>
  <c r="BG25" i="46"/>
  <c r="BF25" i="46"/>
  <c r="W25" i="46"/>
  <c r="V25" i="46"/>
  <c r="BT24" i="46"/>
  <c r="BS24" i="46"/>
  <c r="BR24" i="46"/>
  <c r="BQ24" i="46"/>
  <c r="BP24" i="46"/>
  <c r="BO24" i="46"/>
  <c r="BN24" i="46"/>
  <c r="BL24" i="46"/>
  <c r="BK24" i="46"/>
  <c r="BJ24" i="46"/>
  <c r="BI24" i="46"/>
  <c r="BH24" i="46"/>
  <c r="BG24" i="46"/>
  <c r="BF24" i="46"/>
  <c r="W24" i="46"/>
  <c r="V24" i="46"/>
  <c r="BT23" i="46"/>
  <c r="BS23" i="46"/>
  <c r="BR23" i="46"/>
  <c r="BQ23" i="46"/>
  <c r="BP23" i="46"/>
  <c r="BO23" i="46"/>
  <c r="BN23" i="46"/>
  <c r="BL23" i="46"/>
  <c r="BK23" i="46"/>
  <c r="BJ23" i="46"/>
  <c r="BI23" i="46"/>
  <c r="BH23" i="46"/>
  <c r="BG23" i="46"/>
  <c r="BF23" i="46"/>
  <c r="W23" i="46"/>
  <c r="V23" i="46"/>
  <c r="BT22" i="46"/>
  <c r="BS22" i="46"/>
  <c r="BR22" i="46"/>
  <c r="BQ22" i="46"/>
  <c r="BP22" i="46"/>
  <c r="BO22" i="46"/>
  <c r="BN22" i="46"/>
  <c r="BL22" i="46"/>
  <c r="BK22" i="46"/>
  <c r="BJ22" i="46"/>
  <c r="BI22" i="46"/>
  <c r="BH22" i="46"/>
  <c r="BG22" i="46"/>
  <c r="BF22" i="46"/>
  <c r="W22" i="46"/>
  <c r="V22" i="46"/>
  <c r="BT21" i="46"/>
  <c r="BS21" i="46"/>
  <c r="BR21" i="46"/>
  <c r="BQ21" i="46"/>
  <c r="BP21" i="46"/>
  <c r="BO21" i="46"/>
  <c r="BN21" i="46"/>
  <c r="BL21" i="46"/>
  <c r="BK21" i="46"/>
  <c r="BJ21" i="46"/>
  <c r="BI21" i="46"/>
  <c r="BH21" i="46"/>
  <c r="BG21" i="46"/>
  <c r="BF21" i="46"/>
  <c r="W21" i="46"/>
  <c r="V21" i="46"/>
  <c r="BT20" i="46"/>
  <c r="BS20" i="46"/>
  <c r="BR20" i="46"/>
  <c r="BQ20" i="46"/>
  <c r="BP20" i="46"/>
  <c r="BO20" i="46"/>
  <c r="BN20" i="46"/>
  <c r="BL20" i="46"/>
  <c r="BK20" i="46"/>
  <c r="BJ20" i="46"/>
  <c r="BI20" i="46"/>
  <c r="BH20" i="46"/>
  <c r="BG20" i="46"/>
  <c r="BF20" i="46"/>
  <c r="N8" i="49" s="1"/>
  <c r="W20" i="46"/>
  <c r="V20" i="46"/>
  <c r="M8" i="49" s="1"/>
  <c r="BT19" i="46"/>
  <c r="BS19" i="46"/>
  <c r="BR19" i="46"/>
  <c r="BQ19" i="46"/>
  <c r="BP19" i="46"/>
  <c r="BO19" i="46"/>
  <c r="BN19" i="46"/>
  <c r="BL19" i="46"/>
  <c r="BK19" i="46"/>
  <c r="BJ19" i="46"/>
  <c r="BI19" i="46"/>
  <c r="BH19" i="46"/>
  <c r="BG19" i="46"/>
  <c r="BF19" i="46"/>
  <c r="N7" i="49" s="1"/>
  <c r="W19" i="46"/>
  <c r="V19" i="46"/>
  <c r="M7" i="49" s="1"/>
  <c r="AS17" i="46"/>
  <c r="BT2" i="46"/>
  <c r="C2" i="46"/>
  <c r="BT1" i="46"/>
  <c r="AA56" i="45"/>
  <c r="AA51" i="45"/>
  <c r="AL14" i="45"/>
  <c r="AM14" i="45"/>
  <c r="AL15" i="45"/>
  <c r="AM15" i="45"/>
  <c r="AL16" i="45"/>
  <c r="AM16" i="45"/>
  <c r="AL17" i="45"/>
  <c r="AM17" i="45"/>
  <c r="AL18" i="45"/>
  <c r="AM18" i="45"/>
  <c r="AL19" i="45"/>
  <c r="AM19" i="45"/>
  <c r="AL20" i="45"/>
  <c r="AM20" i="45"/>
  <c r="AL21" i="45"/>
  <c r="AM21" i="45"/>
  <c r="AL22" i="45"/>
  <c r="AM22" i="45"/>
  <c r="AL23" i="45"/>
  <c r="AM23" i="45"/>
  <c r="AL24" i="45"/>
  <c r="AM24" i="45"/>
  <c r="AL25" i="45"/>
  <c r="AM25" i="45"/>
  <c r="AL26" i="45"/>
  <c r="AM26" i="45"/>
  <c r="AL27" i="45"/>
  <c r="AM27" i="45"/>
  <c r="AL28" i="45"/>
  <c r="AM28" i="45"/>
  <c r="AL29" i="45"/>
  <c r="AM29" i="45"/>
  <c r="AL30" i="45"/>
  <c r="AM30" i="45"/>
  <c r="AL31" i="45"/>
  <c r="AM31" i="45"/>
  <c r="AL32" i="45"/>
  <c r="AM32" i="45"/>
  <c r="AL33" i="45"/>
  <c r="AM33" i="45"/>
  <c r="AL34" i="45"/>
  <c r="AM34" i="45"/>
  <c r="AL35" i="45"/>
  <c r="AM35" i="45"/>
  <c r="AL36" i="45"/>
  <c r="AM36" i="45"/>
  <c r="AL37" i="45"/>
  <c r="AM37" i="45"/>
  <c r="AL38" i="45"/>
  <c r="AM38" i="45"/>
  <c r="AL39" i="45"/>
  <c r="AM39" i="45"/>
  <c r="AL40" i="45"/>
  <c r="AM40" i="45"/>
  <c r="AL41" i="45"/>
  <c r="AM41" i="45"/>
  <c r="AL42" i="45"/>
  <c r="AM42" i="45"/>
  <c r="AL43" i="45"/>
  <c r="AM43" i="45"/>
  <c r="AL44" i="45"/>
  <c r="AM44" i="45"/>
  <c r="AL45" i="45"/>
  <c r="AM45" i="45"/>
  <c r="AL46" i="45"/>
  <c r="AM46" i="45"/>
  <c r="AL47" i="45"/>
  <c r="AM47" i="45"/>
  <c r="AL48" i="45"/>
  <c r="AM48" i="45"/>
  <c r="AL49" i="45"/>
  <c r="AM49" i="45"/>
  <c r="AL50" i="45"/>
  <c r="AM50" i="45"/>
  <c r="AL51" i="45"/>
  <c r="AM51" i="45"/>
  <c r="AL52" i="45"/>
  <c r="AM52" i="45"/>
  <c r="AL53" i="45"/>
  <c r="AM53" i="45"/>
  <c r="AL54" i="45"/>
  <c r="AM54" i="45"/>
  <c r="AL55" i="45"/>
  <c r="AM55" i="45"/>
  <c r="AL56" i="45"/>
  <c r="AM56" i="45"/>
  <c r="AL57" i="45"/>
  <c r="AM57" i="45"/>
  <c r="AL58" i="45"/>
  <c r="AM58" i="45"/>
  <c r="AL59" i="45"/>
  <c r="AM59" i="45"/>
  <c r="AL60" i="45"/>
  <c r="AM60" i="45"/>
  <c r="AL61" i="45"/>
  <c r="AM61" i="45"/>
  <c r="AL62" i="45"/>
  <c r="AM62" i="45"/>
  <c r="AL63" i="45"/>
  <c r="AM63" i="45"/>
  <c r="AL64" i="45"/>
  <c r="AM64" i="45"/>
  <c r="AM13" i="45"/>
  <c r="AL13" i="45"/>
  <c r="AP17" i="48"/>
  <c r="AK17" i="48"/>
  <c r="AP15" i="48"/>
  <c r="AP13" i="48"/>
  <c r="AK54" i="48"/>
  <c r="AP29" i="48"/>
  <c r="AL80" i="47"/>
  <c r="E32" i="29"/>
  <c r="AK40" i="48"/>
  <c r="E18" i="29"/>
  <c r="AM80" i="47"/>
  <c r="BH80" i="47"/>
  <c r="BH83" i="47"/>
  <c r="BU80" i="47"/>
  <c r="K80" i="47"/>
  <c r="K75" i="47" s="1"/>
  <c r="I11" i="47"/>
  <c r="I71" i="47" s="1"/>
  <c r="I90" i="47" s="1"/>
  <c r="AE80" i="47"/>
  <c r="BG80" i="47"/>
  <c r="AG80" i="47"/>
  <c r="AG75" i="47" s="1"/>
  <c r="AI80" i="47"/>
  <c r="AI83" i="47" s="1"/>
  <c r="AK80" i="47"/>
  <c r="BT80" i="47"/>
  <c r="BT83" i="47" s="1"/>
  <c r="AO80" i="47"/>
  <c r="G9" i="47"/>
  <c r="Y11" i="47"/>
  <c r="Y71" i="47" s="1"/>
  <c r="Y90" i="47" s="1"/>
  <c r="AQ80" i="47"/>
  <c r="AQ75" i="47" s="1"/>
  <c r="AB11" i="47"/>
  <c r="AB71" i="47" s="1"/>
  <c r="AB90" i="47" s="1"/>
  <c r="AY80" i="47"/>
  <c r="AY75" i="47" s="1"/>
  <c r="S80" i="47"/>
  <c r="BA80" i="47"/>
  <c r="U80" i="47"/>
  <c r="BB80" i="47"/>
  <c r="BB75" i="47" s="1"/>
  <c r="BM11" i="47"/>
  <c r="BM71" i="47" s="1"/>
  <c r="BM90" i="47" s="1"/>
  <c r="BC80" i="47"/>
  <c r="BC75" i="47" s="1"/>
  <c r="BP11" i="47"/>
  <c r="BP71" i="47" s="1"/>
  <c r="BP90" i="47" s="1"/>
  <c r="BE80" i="47"/>
  <c r="BU11" i="47"/>
  <c r="BU71" i="47" s="1"/>
  <c r="BU90" i="47" s="1"/>
  <c r="AW9" i="47"/>
  <c r="T10" i="47"/>
  <c r="N11" i="47"/>
  <c r="N71" i="47" s="1"/>
  <c r="N90" i="47" s="1"/>
  <c r="BO11" i="47"/>
  <c r="BO71" i="47" s="1"/>
  <c r="BO90" i="47" s="1"/>
  <c r="X10" i="47"/>
  <c r="BC10" i="47"/>
  <c r="BD10" i="47"/>
  <c r="M12" i="47"/>
  <c r="M72" i="47" s="1"/>
  <c r="AH11" i="47"/>
  <c r="AH71" i="47" s="1"/>
  <c r="AH90" i="47" s="1"/>
  <c r="AH12" i="47"/>
  <c r="AH72" i="47" s="1"/>
  <c r="E10" i="47"/>
  <c r="AJ10" i="47"/>
  <c r="AI11" i="47"/>
  <c r="AI71" i="47" s="1"/>
  <c r="AI90" i="47" s="1"/>
  <c r="BR80" i="47"/>
  <c r="AE9" i="47"/>
  <c r="BO10" i="47"/>
  <c r="M10" i="47"/>
  <c r="AR10" i="47"/>
  <c r="H9" i="47"/>
  <c r="AB9" i="47"/>
  <c r="AV9" i="47"/>
  <c r="BP9" i="47"/>
  <c r="Z11" i="47"/>
  <c r="Z71" i="47" s="1"/>
  <c r="Z90" i="47" s="1"/>
  <c r="AZ9" i="47"/>
  <c r="BT9" i="47"/>
  <c r="AD11" i="47"/>
  <c r="AD71" i="47" s="1"/>
  <c r="AD90" i="47" s="1"/>
  <c r="AX11" i="47"/>
  <c r="AX71" i="47" s="1"/>
  <c r="AX90" i="47" s="1"/>
  <c r="BR11" i="47"/>
  <c r="BR71" i="47" s="1"/>
  <c r="BR90" i="47" s="1"/>
  <c r="AM12" i="47"/>
  <c r="AM72" i="47" s="1"/>
  <c r="V10" i="47"/>
  <c r="K11" i="47"/>
  <c r="K71" i="47" s="1"/>
  <c r="K90" i="47" s="1"/>
  <c r="BB9" i="47"/>
  <c r="U12" i="47"/>
  <c r="U72" i="47" s="1"/>
  <c r="V12" i="47"/>
  <c r="V72" i="47" s="1"/>
  <c r="BJ12" i="47"/>
  <c r="BJ72" i="47" s="1"/>
  <c r="W12" i="47"/>
  <c r="W72" i="47" s="1"/>
  <c r="AJ11" i="47"/>
  <c r="AJ71" i="47" s="1"/>
  <c r="AJ90" i="47" s="1"/>
  <c r="BG9" i="47"/>
  <c r="BH9" i="47"/>
  <c r="BQ10" i="47"/>
  <c r="BP12" i="47"/>
  <c r="BP72" i="47" s="1"/>
  <c r="BJ9" i="47"/>
  <c r="T11" i="47"/>
  <c r="T71" i="47" s="1"/>
  <c r="T90" i="47" s="1"/>
  <c r="AN11" i="47"/>
  <c r="AN71" i="47" s="1"/>
  <c r="AN90" i="47" s="1"/>
  <c r="AC12" i="47"/>
  <c r="AC72" i="47" s="1"/>
  <c r="AZ10" i="47"/>
  <c r="BR12" i="47"/>
  <c r="BR72" i="47" s="1"/>
  <c r="K12" i="47"/>
  <c r="K72" i="47" s="1"/>
  <c r="AE12" i="47"/>
  <c r="AE72" i="47" s="1"/>
  <c r="BS12" i="47"/>
  <c r="BS72" i="47" s="1"/>
  <c r="W11" i="47"/>
  <c r="W71" i="47" s="1"/>
  <c r="W90" i="47" s="1"/>
  <c r="AZ12" i="47"/>
  <c r="AZ72" i="47" s="1"/>
  <c r="C15" i="48" a="1"/>
  <c r="C15" i="48" s="1"/>
  <c r="AL70" i="48"/>
  <c r="BK71" i="47"/>
  <c r="BK90" i="47" s="1"/>
  <c r="G80" i="47"/>
  <c r="G75" i="47" s="1"/>
  <c r="AA80" i="47"/>
  <c r="AA83" i="47" s="1"/>
  <c r="AU80" i="47"/>
  <c r="H80" i="47"/>
  <c r="AV80" i="47"/>
  <c r="I80" i="47"/>
  <c r="AC80" i="47"/>
  <c r="AC83" i="47" s="1"/>
  <c r="BD80" i="47"/>
  <c r="X80" i="47"/>
  <c r="BL80" i="47"/>
  <c r="Y80" i="47"/>
  <c r="Y75" i="47" s="1"/>
  <c r="BN80" i="47"/>
  <c r="BN83" i="47" s="1"/>
  <c r="AE9" i="45"/>
  <c r="I83" i="47"/>
  <c r="I75" i="47"/>
  <c r="G83" i="47"/>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14" i="42"/>
  <c r="D12" i="45"/>
  <c r="AS12" i="45" s="1"/>
  <c r="H12" i="45"/>
  <c r="O12" i="45"/>
  <c r="U12" i="45"/>
  <c r="AB12" i="45"/>
  <c r="AH12" i="45"/>
  <c r="AI12" i="45"/>
  <c r="AJ12" i="45"/>
  <c r="AQ12" i="45" s="1"/>
  <c r="AU12" i="45"/>
  <c r="AV12" i="45"/>
  <c r="AW12" i="45"/>
  <c r="B48" i="45"/>
  <c r="B56" i="45"/>
  <c r="B13" i="45"/>
  <c r="C2" i="45"/>
  <c r="AY73" i="45"/>
  <c r="AI70" i="45"/>
  <c r="AV69" i="45"/>
  <c r="AB67" i="45"/>
  <c r="T67" i="45"/>
  <c r="S67" i="45"/>
  <c r="AJ69" i="45" s="1"/>
  <c r="R67" i="45"/>
  <c r="Q67" i="45"/>
  <c r="AL70" i="45" s="1"/>
  <c r="O67" i="45"/>
  <c r="AY66" i="45"/>
  <c r="AK66" i="45"/>
  <c r="AI66" i="45"/>
  <c r="AH66" i="45"/>
  <c r="AJ65" i="45"/>
  <c r="AI65" i="45"/>
  <c r="AM65" i="45" s="1"/>
  <c r="AH65" i="45"/>
  <c r="AL65" i="45" s="1"/>
  <c r="AJ64" i="45"/>
  <c r="AI64" i="45"/>
  <c r="AH64" i="45"/>
  <c r="AB64" i="45"/>
  <c r="AA64" i="45"/>
  <c r="U64" i="45"/>
  <c r="O64" i="45"/>
  <c r="H64" i="45"/>
  <c r="AJ63" i="45"/>
  <c r="AI63" i="45"/>
  <c r="AH63" i="45"/>
  <c r="AB63" i="45"/>
  <c r="AA63" i="45"/>
  <c r="U63" i="45"/>
  <c r="O63" i="45"/>
  <c r="H63" i="45"/>
  <c r="AJ62" i="45"/>
  <c r="AI62" i="45"/>
  <c r="AH62" i="45"/>
  <c r="AB62" i="45"/>
  <c r="AA62" i="45"/>
  <c r="U62" i="45"/>
  <c r="O62" i="45"/>
  <c r="H62" i="45"/>
  <c r="AJ61" i="45"/>
  <c r="AI61" i="45"/>
  <c r="AH61" i="45"/>
  <c r="AB61" i="45"/>
  <c r="AA61" i="45"/>
  <c r="U61" i="45"/>
  <c r="O61" i="45"/>
  <c r="H61" i="45"/>
  <c r="AJ60" i="45"/>
  <c r="AI60" i="45"/>
  <c r="AH60" i="45"/>
  <c r="AB60" i="45"/>
  <c r="AA60" i="45"/>
  <c r="U60" i="45"/>
  <c r="O60" i="45"/>
  <c r="H60" i="45"/>
  <c r="AJ59" i="45"/>
  <c r="AI59" i="45"/>
  <c r="AH59" i="45"/>
  <c r="AB59" i="45"/>
  <c r="AA59" i="45"/>
  <c r="U59" i="45"/>
  <c r="O59" i="45"/>
  <c r="H59" i="45"/>
  <c r="AJ58" i="45"/>
  <c r="AI58" i="45"/>
  <c r="AH58" i="45"/>
  <c r="AB58" i="45"/>
  <c r="AA58" i="45"/>
  <c r="U58" i="45"/>
  <c r="O58" i="45"/>
  <c r="H58" i="45"/>
  <c r="AJ57" i="45"/>
  <c r="AI57" i="45"/>
  <c r="AH57" i="45"/>
  <c r="AB57" i="45"/>
  <c r="AA57" i="45"/>
  <c r="U57" i="45"/>
  <c r="O57" i="45"/>
  <c r="H57" i="45"/>
  <c r="AJ56" i="45"/>
  <c r="AI56" i="45"/>
  <c r="AH56" i="45"/>
  <c r="AB56" i="45"/>
  <c r="U56" i="45"/>
  <c r="O56" i="45"/>
  <c r="H56" i="45"/>
  <c r="AJ55" i="45"/>
  <c r="AI55" i="45"/>
  <c r="AH55" i="45"/>
  <c r="AB55" i="45"/>
  <c r="AA55" i="45"/>
  <c r="U55" i="45"/>
  <c r="O55" i="45"/>
  <c r="H55" i="45"/>
  <c r="AJ54" i="45"/>
  <c r="AI54" i="45"/>
  <c r="AH54" i="45"/>
  <c r="AB54" i="45"/>
  <c r="AA54" i="45"/>
  <c r="U54" i="45"/>
  <c r="O54" i="45"/>
  <c r="H54" i="45"/>
  <c r="AJ53" i="45"/>
  <c r="AI53" i="45"/>
  <c r="AH53" i="45"/>
  <c r="AB53" i="45"/>
  <c r="AA53" i="45"/>
  <c r="U53" i="45"/>
  <c r="O53" i="45"/>
  <c r="H53" i="45"/>
  <c r="AJ52" i="45"/>
  <c r="AI52" i="45"/>
  <c r="AH52" i="45"/>
  <c r="AB52" i="45"/>
  <c r="AA52" i="45"/>
  <c r="U52" i="45"/>
  <c r="O52" i="45"/>
  <c r="H52" i="45"/>
  <c r="AJ51" i="45"/>
  <c r="AI51" i="45"/>
  <c r="AH51" i="45"/>
  <c r="AB51" i="45"/>
  <c r="U51" i="45"/>
  <c r="O51" i="45"/>
  <c r="H51" i="45"/>
  <c r="AJ50" i="45"/>
  <c r="AI50" i="45"/>
  <c r="AH50" i="45"/>
  <c r="AB50" i="45"/>
  <c r="U50" i="45"/>
  <c r="O50" i="45"/>
  <c r="H50" i="45"/>
  <c r="AJ49" i="45"/>
  <c r="AI49" i="45"/>
  <c r="AH49" i="45"/>
  <c r="AB49" i="45"/>
  <c r="U49" i="45"/>
  <c r="O49" i="45"/>
  <c r="H49" i="45"/>
  <c r="AJ48" i="45"/>
  <c r="AI48" i="45"/>
  <c r="AH48" i="45"/>
  <c r="AB48" i="45"/>
  <c r="U48" i="45"/>
  <c r="O48" i="45"/>
  <c r="H48" i="45"/>
  <c r="AJ47" i="45"/>
  <c r="AI47" i="45"/>
  <c r="AH47" i="45"/>
  <c r="AB47" i="45"/>
  <c r="U47" i="45"/>
  <c r="O47" i="45"/>
  <c r="H47" i="45"/>
  <c r="AJ46" i="45"/>
  <c r="AI46" i="45"/>
  <c r="AH46" i="45"/>
  <c r="AB46" i="45"/>
  <c r="U46" i="45"/>
  <c r="O46" i="45"/>
  <c r="H46" i="45"/>
  <c r="AJ45" i="45"/>
  <c r="AI45" i="45"/>
  <c r="AH45" i="45"/>
  <c r="AB45" i="45"/>
  <c r="U45" i="45"/>
  <c r="O45" i="45"/>
  <c r="H45" i="45"/>
  <c r="AJ44" i="45"/>
  <c r="AI44" i="45"/>
  <c r="AH44" i="45"/>
  <c r="AB44" i="45"/>
  <c r="U44" i="45"/>
  <c r="O44" i="45"/>
  <c r="H44" i="45"/>
  <c r="AJ43" i="45"/>
  <c r="AI43" i="45"/>
  <c r="AH43" i="45"/>
  <c r="AB43" i="45"/>
  <c r="U43" i="45"/>
  <c r="O43" i="45"/>
  <c r="H43" i="45"/>
  <c r="AJ42" i="45"/>
  <c r="AI42" i="45"/>
  <c r="AH42" i="45"/>
  <c r="AB42" i="45"/>
  <c r="U42" i="45"/>
  <c r="O42" i="45"/>
  <c r="H42" i="45"/>
  <c r="AJ41" i="45"/>
  <c r="AI41" i="45"/>
  <c r="AH41" i="45"/>
  <c r="AB41" i="45"/>
  <c r="U41" i="45"/>
  <c r="O41" i="45"/>
  <c r="H41" i="45"/>
  <c r="AJ40" i="45"/>
  <c r="AI40" i="45"/>
  <c r="AH40" i="45"/>
  <c r="AB40" i="45"/>
  <c r="U40" i="45"/>
  <c r="O40" i="45"/>
  <c r="H40" i="45"/>
  <c r="AJ39" i="45"/>
  <c r="AI39" i="45"/>
  <c r="AH39" i="45"/>
  <c r="AB39" i="45"/>
  <c r="U39" i="45"/>
  <c r="O39" i="45"/>
  <c r="H39" i="45"/>
  <c r="AJ38" i="45"/>
  <c r="AI38" i="45"/>
  <c r="AH38" i="45"/>
  <c r="AB38" i="45"/>
  <c r="U38" i="45"/>
  <c r="O38" i="45"/>
  <c r="H38" i="45"/>
  <c r="AJ37" i="45"/>
  <c r="AI37" i="45"/>
  <c r="AH37" i="45"/>
  <c r="AB37" i="45"/>
  <c r="U37" i="45"/>
  <c r="O37" i="45"/>
  <c r="H37" i="45"/>
  <c r="AJ36" i="45"/>
  <c r="AI36" i="45"/>
  <c r="AH36" i="45"/>
  <c r="AB36" i="45"/>
  <c r="U36" i="45"/>
  <c r="O36" i="45"/>
  <c r="H36" i="45"/>
  <c r="AJ35" i="45"/>
  <c r="AI35" i="45"/>
  <c r="AH35" i="45"/>
  <c r="AO35" i="45" s="1"/>
  <c r="AB35" i="45"/>
  <c r="U35" i="45"/>
  <c r="O35" i="45"/>
  <c r="H35" i="45"/>
  <c r="AJ34" i="45"/>
  <c r="AQ34" i="45" s="1"/>
  <c r="AI34" i="45"/>
  <c r="AH34" i="45"/>
  <c r="AB34" i="45"/>
  <c r="U34" i="45"/>
  <c r="O34" i="45"/>
  <c r="H34" i="45"/>
  <c r="AJ33" i="45"/>
  <c r="AI33" i="45"/>
  <c r="AH33" i="45"/>
  <c r="AB33" i="45"/>
  <c r="U33" i="45"/>
  <c r="O33" i="45"/>
  <c r="H33" i="45"/>
  <c r="AJ32" i="45"/>
  <c r="AQ32" i="45" s="1"/>
  <c r="AI32" i="45"/>
  <c r="AH32" i="45"/>
  <c r="AB32" i="45"/>
  <c r="U32" i="45"/>
  <c r="O32" i="45"/>
  <c r="H32" i="45"/>
  <c r="AJ31" i="45"/>
  <c r="AI31" i="45"/>
  <c r="AH31" i="45"/>
  <c r="AO31" i="45" s="1"/>
  <c r="AB31" i="45"/>
  <c r="U31" i="45"/>
  <c r="O31" i="45"/>
  <c r="H31" i="45"/>
  <c r="AJ30" i="45"/>
  <c r="AQ30" i="45" s="1"/>
  <c r="AI30" i="45"/>
  <c r="AH30" i="45"/>
  <c r="AB30" i="45"/>
  <c r="U30" i="45"/>
  <c r="O30" i="45"/>
  <c r="H30" i="45"/>
  <c r="AJ29" i="45"/>
  <c r="AQ29" i="45" s="1"/>
  <c r="AI29" i="45"/>
  <c r="AH29" i="45"/>
  <c r="AO29" i="45" s="1"/>
  <c r="AB29" i="45"/>
  <c r="U29" i="45"/>
  <c r="O29" i="45"/>
  <c r="H29" i="45"/>
  <c r="AJ28" i="45"/>
  <c r="AQ28" i="45" s="1"/>
  <c r="AI28" i="45"/>
  <c r="AH28" i="45"/>
  <c r="AB28" i="45"/>
  <c r="U28" i="45"/>
  <c r="O28" i="45"/>
  <c r="H28" i="45"/>
  <c r="AJ27" i="45"/>
  <c r="AQ27" i="45" s="1"/>
  <c r="AI27" i="45"/>
  <c r="AH27" i="45"/>
  <c r="AB27" i="45"/>
  <c r="U27" i="45"/>
  <c r="O27" i="45"/>
  <c r="H27" i="45"/>
  <c r="AJ26" i="45"/>
  <c r="AQ26" i="45" s="1"/>
  <c r="AI26" i="45"/>
  <c r="AH26" i="45"/>
  <c r="AB26" i="45"/>
  <c r="U26" i="45"/>
  <c r="O26" i="45"/>
  <c r="H26" i="45"/>
  <c r="AJ25" i="45"/>
  <c r="AQ25" i="45" s="1"/>
  <c r="AI25" i="45"/>
  <c r="AH25" i="45"/>
  <c r="AB25" i="45"/>
  <c r="U25" i="45"/>
  <c r="O25" i="45"/>
  <c r="H25" i="45"/>
  <c r="AJ24" i="45"/>
  <c r="AQ24" i="45" s="1"/>
  <c r="AI24" i="45"/>
  <c r="AP24" i="45" s="1"/>
  <c r="AH24" i="45"/>
  <c r="AB24" i="45"/>
  <c r="U24" i="45"/>
  <c r="O24" i="45"/>
  <c r="H24" i="45"/>
  <c r="AJ23" i="45"/>
  <c r="AI23" i="45"/>
  <c r="AH23" i="45"/>
  <c r="AB23" i="45"/>
  <c r="U23" i="45"/>
  <c r="O23" i="45"/>
  <c r="H23" i="45"/>
  <c r="AJ22" i="45"/>
  <c r="AQ22" i="45" s="1"/>
  <c r="AI22" i="45"/>
  <c r="AH22" i="45"/>
  <c r="AB22" i="45"/>
  <c r="U22" i="45"/>
  <c r="O22" i="45"/>
  <c r="H22" i="45"/>
  <c r="AJ21" i="45"/>
  <c r="AQ21" i="45" s="1"/>
  <c r="AI21" i="45"/>
  <c r="AH21" i="45"/>
  <c r="AB21" i="45"/>
  <c r="U21" i="45"/>
  <c r="O21" i="45"/>
  <c r="H21" i="45"/>
  <c r="AJ20" i="45"/>
  <c r="AQ20" i="45" s="1"/>
  <c r="AI20" i="45"/>
  <c r="AH20" i="45"/>
  <c r="AB20" i="45"/>
  <c r="U20" i="45"/>
  <c r="O20" i="45"/>
  <c r="H20" i="45"/>
  <c r="AJ19" i="45"/>
  <c r="AQ19" i="45" s="1"/>
  <c r="AI19" i="45"/>
  <c r="AH19" i="45"/>
  <c r="AB19" i="45"/>
  <c r="U19" i="45"/>
  <c r="O19" i="45"/>
  <c r="H19" i="45"/>
  <c r="AJ18" i="45"/>
  <c r="AQ18" i="45" s="1"/>
  <c r="AI18" i="45"/>
  <c r="AH18" i="45"/>
  <c r="AB18" i="45"/>
  <c r="U18" i="45"/>
  <c r="O18" i="45"/>
  <c r="H18" i="45"/>
  <c r="AJ17" i="45"/>
  <c r="AQ17" i="45" s="1"/>
  <c r="AI17" i="45"/>
  <c r="AH17" i="45"/>
  <c r="AB17" i="45"/>
  <c r="U17" i="45"/>
  <c r="O17" i="45"/>
  <c r="H17" i="45"/>
  <c r="AJ16" i="45"/>
  <c r="AQ16" i="45"/>
  <c r="AI16" i="45"/>
  <c r="AH16" i="45"/>
  <c r="AB16" i="45"/>
  <c r="U16" i="45"/>
  <c r="O16" i="45"/>
  <c r="H16" i="45"/>
  <c r="AJ15" i="45"/>
  <c r="AI15" i="45"/>
  <c r="AH15" i="45"/>
  <c r="AB15" i="45"/>
  <c r="U15" i="45"/>
  <c r="O15" i="45"/>
  <c r="H15" i="45"/>
  <c r="AJ14" i="45"/>
  <c r="AI14" i="45"/>
  <c r="AH14" i="45"/>
  <c r="AB14" i="45"/>
  <c r="U14" i="45"/>
  <c r="O14" i="45"/>
  <c r="H14" i="45"/>
  <c r="AJ13" i="45"/>
  <c r="AI13" i="45"/>
  <c r="AH13" i="45"/>
  <c r="AB13" i="45"/>
  <c r="U13" i="45"/>
  <c r="O13" i="45"/>
  <c r="H13" i="45"/>
  <c r="AJ11" i="45"/>
  <c r="Y11" i="45"/>
  <c r="S11" i="45"/>
  <c r="L11" i="45"/>
  <c r="AM12" i="48"/>
  <c r="AL12" i="58"/>
  <c r="AL12" i="45"/>
  <c r="AL12" i="53"/>
  <c r="AL12" i="48"/>
  <c r="C16" i="45" a="1"/>
  <c r="C16" i="45" s="1"/>
  <c r="AU16" i="45" s="1"/>
  <c r="D96" i="26" a="1"/>
  <c r="D96" i="26" s="1"/>
  <c r="D95" i="26" a="1"/>
  <c r="D95" i="26" s="1"/>
  <c r="D77" i="26" a="1"/>
  <c r="D77" i="26" s="1"/>
  <c r="D80" i="26" s="1"/>
  <c r="D91" i="26" a="1"/>
  <c r="D91" i="26" s="1"/>
  <c r="B28" i="22"/>
  <c r="C28" i="22"/>
  <c r="D28" i="22"/>
  <c r="E28" i="22"/>
  <c r="F28" i="22"/>
  <c r="G28" i="22"/>
  <c r="H28" i="22"/>
  <c r="I28" i="22"/>
  <c r="J28" i="22"/>
  <c r="K28" i="22"/>
  <c r="L28" i="22"/>
  <c r="M28" i="22"/>
  <c r="BF20" i="1"/>
  <c r="BG20" i="1"/>
  <c r="BH20" i="1"/>
  <c r="BI20" i="1"/>
  <c r="BJ20" i="1"/>
  <c r="BK20" i="1"/>
  <c r="BL20" i="1"/>
  <c r="BF21" i="1"/>
  <c r="BG21" i="1"/>
  <c r="BH21" i="1"/>
  <c r="BI21" i="1"/>
  <c r="BJ21" i="1"/>
  <c r="BK21" i="1"/>
  <c r="BL21" i="1"/>
  <c r="BF22" i="1"/>
  <c r="BG22" i="1"/>
  <c r="BH22" i="1"/>
  <c r="BI22" i="1"/>
  <c r="BJ22" i="1"/>
  <c r="BK22" i="1"/>
  <c r="BL22" i="1"/>
  <c r="BF23" i="1"/>
  <c r="BG23" i="1"/>
  <c r="BH23" i="1"/>
  <c r="BI23" i="1"/>
  <c r="BJ23" i="1"/>
  <c r="BK23" i="1"/>
  <c r="BL23" i="1"/>
  <c r="BF24" i="1"/>
  <c r="BG24" i="1"/>
  <c r="BH24" i="1"/>
  <c r="BI24" i="1"/>
  <c r="BJ24" i="1"/>
  <c r="BK24" i="1"/>
  <c r="BL24" i="1"/>
  <c r="BF25" i="1"/>
  <c r="BG25" i="1"/>
  <c r="BH25" i="1"/>
  <c r="BI25" i="1"/>
  <c r="BJ25" i="1"/>
  <c r="BK25" i="1"/>
  <c r="BL25" i="1"/>
  <c r="BF26" i="1"/>
  <c r="BG26" i="1"/>
  <c r="BH26" i="1"/>
  <c r="BI26" i="1"/>
  <c r="BJ26" i="1"/>
  <c r="BK26" i="1"/>
  <c r="BL26" i="1"/>
  <c r="BF27" i="1"/>
  <c r="BG27" i="1"/>
  <c r="BH27" i="1"/>
  <c r="BI27" i="1"/>
  <c r="BJ27" i="1"/>
  <c r="BK27" i="1"/>
  <c r="BL27" i="1"/>
  <c r="BF28" i="1"/>
  <c r="BG28" i="1"/>
  <c r="BH28" i="1"/>
  <c r="BI28" i="1"/>
  <c r="BJ28" i="1"/>
  <c r="BK28" i="1"/>
  <c r="BL28" i="1"/>
  <c r="BF29" i="1"/>
  <c r="BG29" i="1"/>
  <c r="BH29" i="1"/>
  <c r="BI29" i="1"/>
  <c r="BJ29" i="1"/>
  <c r="BK29" i="1"/>
  <c r="BL29" i="1"/>
  <c r="BF30" i="1"/>
  <c r="BG30" i="1"/>
  <c r="BH30" i="1"/>
  <c r="BI30" i="1"/>
  <c r="BJ30" i="1"/>
  <c r="BK30" i="1"/>
  <c r="BL30" i="1"/>
  <c r="BF31" i="1"/>
  <c r="BG31" i="1"/>
  <c r="BH31" i="1"/>
  <c r="BI31" i="1"/>
  <c r="BJ31" i="1"/>
  <c r="BK31" i="1"/>
  <c r="BL31" i="1"/>
  <c r="BF32" i="1"/>
  <c r="BG32" i="1"/>
  <c r="BH32" i="1"/>
  <c r="BI32" i="1"/>
  <c r="BJ32" i="1"/>
  <c r="BK32" i="1"/>
  <c r="BL32" i="1"/>
  <c r="BF33" i="1"/>
  <c r="BG33" i="1"/>
  <c r="BH33" i="1"/>
  <c r="BI33" i="1"/>
  <c r="BJ33" i="1"/>
  <c r="BK33" i="1"/>
  <c r="BL33" i="1"/>
  <c r="BF34" i="1"/>
  <c r="BG34" i="1"/>
  <c r="BH34" i="1"/>
  <c r="BI34" i="1"/>
  <c r="BJ34" i="1"/>
  <c r="BK34" i="1"/>
  <c r="BL34" i="1"/>
  <c r="BF35" i="1"/>
  <c r="BG35" i="1"/>
  <c r="BH35" i="1"/>
  <c r="BI35" i="1"/>
  <c r="BJ35" i="1"/>
  <c r="BK35" i="1"/>
  <c r="BL35" i="1"/>
  <c r="BF36" i="1"/>
  <c r="BG36" i="1"/>
  <c r="BH36" i="1"/>
  <c r="BI36" i="1"/>
  <c r="BJ36" i="1"/>
  <c r="BK36" i="1"/>
  <c r="BL36" i="1"/>
  <c r="BF37" i="1"/>
  <c r="BG37" i="1"/>
  <c r="BH37" i="1"/>
  <c r="BI37" i="1"/>
  <c r="BJ37" i="1"/>
  <c r="BK37" i="1"/>
  <c r="BL37" i="1"/>
  <c r="BF38" i="1"/>
  <c r="BG38" i="1"/>
  <c r="BH38" i="1"/>
  <c r="BI38" i="1"/>
  <c r="BJ38" i="1"/>
  <c r="BK38" i="1"/>
  <c r="BL38" i="1"/>
  <c r="BF39" i="1"/>
  <c r="BG39" i="1"/>
  <c r="BH39" i="1"/>
  <c r="BI39" i="1"/>
  <c r="BJ39" i="1"/>
  <c r="BK39" i="1"/>
  <c r="BL39" i="1"/>
  <c r="BF40" i="1"/>
  <c r="BG40" i="1"/>
  <c r="BH40" i="1"/>
  <c r="BI40" i="1"/>
  <c r="BJ40" i="1"/>
  <c r="BK40" i="1"/>
  <c r="BL40" i="1"/>
  <c r="BF41" i="1"/>
  <c r="BG41" i="1"/>
  <c r="BH41" i="1"/>
  <c r="BI41" i="1"/>
  <c r="BJ41" i="1"/>
  <c r="BK41" i="1"/>
  <c r="BL41" i="1"/>
  <c r="BF42" i="1"/>
  <c r="BG42" i="1"/>
  <c r="BH42" i="1"/>
  <c r="BI42" i="1"/>
  <c r="BJ42" i="1"/>
  <c r="BK42" i="1"/>
  <c r="BL42" i="1"/>
  <c r="BF43" i="1"/>
  <c r="BG43" i="1"/>
  <c r="BH43" i="1"/>
  <c r="BI43" i="1"/>
  <c r="BJ43" i="1"/>
  <c r="BK43" i="1"/>
  <c r="BL43" i="1"/>
  <c r="BF44" i="1"/>
  <c r="BG44" i="1"/>
  <c r="BH44" i="1"/>
  <c r="BI44" i="1"/>
  <c r="BJ44" i="1"/>
  <c r="BK44" i="1"/>
  <c r="BL44" i="1"/>
  <c r="BF45" i="1"/>
  <c r="BG45" i="1"/>
  <c r="BH45" i="1"/>
  <c r="BI45" i="1"/>
  <c r="BJ45" i="1"/>
  <c r="BK45" i="1"/>
  <c r="BL45" i="1"/>
  <c r="BF46" i="1"/>
  <c r="BG46" i="1"/>
  <c r="BH46" i="1"/>
  <c r="BI46" i="1"/>
  <c r="BJ46" i="1"/>
  <c r="BK46" i="1"/>
  <c r="BL46" i="1"/>
  <c r="BF47" i="1"/>
  <c r="BG47" i="1"/>
  <c r="BH47" i="1"/>
  <c r="BI47" i="1"/>
  <c r="BJ47" i="1"/>
  <c r="BK47" i="1"/>
  <c r="BL47" i="1"/>
  <c r="BF48" i="1"/>
  <c r="BG48" i="1"/>
  <c r="BH48" i="1"/>
  <c r="BI48" i="1"/>
  <c r="BJ48" i="1"/>
  <c r="BK48" i="1"/>
  <c r="BL48" i="1"/>
  <c r="BF49" i="1"/>
  <c r="BG49" i="1"/>
  <c r="BH49" i="1"/>
  <c r="BI49" i="1"/>
  <c r="BJ49" i="1"/>
  <c r="BK49" i="1"/>
  <c r="BL49" i="1"/>
  <c r="BF50" i="1"/>
  <c r="BG50" i="1"/>
  <c r="BH50" i="1"/>
  <c r="BI50" i="1"/>
  <c r="BJ50" i="1"/>
  <c r="BK50" i="1"/>
  <c r="BL50" i="1"/>
  <c r="BF51" i="1"/>
  <c r="BG51" i="1"/>
  <c r="BH51" i="1"/>
  <c r="BI51" i="1"/>
  <c r="BJ51" i="1"/>
  <c r="BK51" i="1"/>
  <c r="BL51" i="1"/>
  <c r="BF52" i="1"/>
  <c r="BG52" i="1"/>
  <c r="BH52" i="1"/>
  <c r="BI52" i="1"/>
  <c r="BJ52" i="1"/>
  <c r="BK52" i="1"/>
  <c r="BL52" i="1"/>
  <c r="BF53" i="1"/>
  <c r="BG53" i="1"/>
  <c r="BH53" i="1"/>
  <c r="BI53" i="1"/>
  <c r="BJ53" i="1"/>
  <c r="BK53" i="1"/>
  <c r="BL53" i="1"/>
  <c r="BF54" i="1"/>
  <c r="BG54" i="1"/>
  <c r="BH54" i="1"/>
  <c r="BI54" i="1"/>
  <c r="BJ54" i="1"/>
  <c r="BK54" i="1"/>
  <c r="BL54" i="1"/>
  <c r="BF55" i="1"/>
  <c r="BG55" i="1"/>
  <c r="BH55" i="1"/>
  <c r="BI55" i="1"/>
  <c r="BJ55" i="1"/>
  <c r="BK55" i="1"/>
  <c r="BL55" i="1"/>
  <c r="BF56" i="1"/>
  <c r="BG56" i="1"/>
  <c r="BH56" i="1"/>
  <c r="BI56" i="1"/>
  <c r="BJ56" i="1"/>
  <c r="BK56" i="1"/>
  <c r="BL56" i="1"/>
  <c r="BF57" i="1"/>
  <c r="BG57" i="1"/>
  <c r="BH57" i="1"/>
  <c r="BI57" i="1"/>
  <c r="BJ57" i="1"/>
  <c r="BK57" i="1"/>
  <c r="BL57" i="1"/>
  <c r="BF58" i="1"/>
  <c r="BG58" i="1"/>
  <c r="BH58" i="1"/>
  <c r="BI58" i="1"/>
  <c r="BJ58" i="1"/>
  <c r="BK58" i="1"/>
  <c r="BL58" i="1"/>
  <c r="BF59" i="1"/>
  <c r="BG59" i="1"/>
  <c r="BH59" i="1"/>
  <c r="BI59" i="1"/>
  <c r="BJ59" i="1"/>
  <c r="BK59" i="1"/>
  <c r="BL59" i="1"/>
  <c r="BF60" i="1"/>
  <c r="BG60" i="1"/>
  <c r="BH60" i="1"/>
  <c r="BI60" i="1"/>
  <c r="BJ60" i="1"/>
  <c r="BK60" i="1"/>
  <c r="BL60" i="1"/>
  <c r="BF61" i="1"/>
  <c r="BG61" i="1"/>
  <c r="BH61" i="1"/>
  <c r="BI61" i="1"/>
  <c r="BJ61" i="1"/>
  <c r="BK61" i="1"/>
  <c r="BL61" i="1"/>
  <c r="BF62" i="1"/>
  <c r="BG62" i="1"/>
  <c r="BH62" i="1"/>
  <c r="BI62" i="1"/>
  <c r="BJ62" i="1"/>
  <c r="BK62" i="1"/>
  <c r="BL62" i="1"/>
  <c r="BF63" i="1"/>
  <c r="BG63" i="1"/>
  <c r="BH63" i="1"/>
  <c r="BI63" i="1"/>
  <c r="BJ63" i="1"/>
  <c r="BK63" i="1"/>
  <c r="BL63" i="1"/>
  <c r="BF64" i="1"/>
  <c r="BG64" i="1"/>
  <c r="BH64" i="1"/>
  <c r="BI64" i="1"/>
  <c r="BJ64" i="1"/>
  <c r="BK64" i="1"/>
  <c r="BL64" i="1"/>
  <c r="BF65" i="1"/>
  <c r="BG65" i="1"/>
  <c r="BH65" i="1"/>
  <c r="BI65" i="1"/>
  <c r="BJ65" i="1"/>
  <c r="BK65" i="1"/>
  <c r="BL65" i="1"/>
  <c r="BF66" i="1"/>
  <c r="BG66" i="1"/>
  <c r="BH66" i="1"/>
  <c r="BI66" i="1"/>
  <c r="BJ66" i="1"/>
  <c r="BK66" i="1"/>
  <c r="BL66" i="1"/>
  <c r="BF67" i="1"/>
  <c r="BG67" i="1"/>
  <c r="BH67" i="1"/>
  <c r="BI67" i="1"/>
  <c r="BJ67" i="1"/>
  <c r="BK67" i="1"/>
  <c r="BL67" i="1"/>
  <c r="BF68" i="1"/>
  <c r="BG68" i="1"/>
  <c r="BH68" i="1"/>
  <c r="BI68" i="1"/>
  <c r="BJ68" i="1"/>
  <c r="BK68" i="1"/>
  <c r="BL68" i="1"/>
  <c r="BF69" i="1"/>
  <c r="BG69" i="1"/>
  <c r="BH69" i="1"/>
  <c r="BI69" i="1"/>
  <c r="BJ69" i="1"/>
  <c r="BK69" i="1"/>
  <c r="BL69" i="1"/>
  <c r="BF70" i="1"/>
  <c r="BG70" i="1"/>
  <c r="BH70" i="1"/>
  <c r="BI70" i="1"/>
  <c r="BJ70" i="1"/>
  <c r="BK70" i="1"/>
  <c r="BL70" i="1"/>
  <c r="BF71" i="1"/>
  <c r="BG71" i="1"/>
  <c r="BH71" i="1"/>
  <c r="BI71" i="1"/>
  <c r="BJ71" i="1"/>
  <c r="BK71" i="1"/>
  <c r="BL71" i="1"/>
  <c r="BF72" i="1"/>
  <c r="BG72" i="1"/>
  <c r="BH72" i="1"/>
  <c r="BI72" i="1"/>
  <c r="BJ72" i="1"/>
  <c r="BK72" i="1"/>
  <c r="BL72" i="1"/>
  <c r="BF73" i="1"/>
  <c r="BG73" i="1"/>
  <c r="BH73" i="1"/>
  <c r="BI73" i="1"/>
  <c r="BJ73" i="1"/>
  <c r="BK73" i="1"/>
  <c r="BL73" i="1"/>
  <c r="BF74" i="1"/>
  <c r="BG74" i="1"/>
  <c r="BH74" i="1"/>
  <c r="BI74" i="1"/>
  <c r="BJ74" i="1"/>
  <c r="BK74" i="1"/>
  <c r="BL74" i="1"/>
  <c r="BF75" i="1"/>
  <c r="BG75" i="1"/>
  <c r="BH75" i="1"/>
  <c r="BI75" i="1"/>
  <c r="BJ75" i="1"/>
  <c r="BK75" i="1"/>
  <c r="BL75" i="1"/>
  <c r="BF76" i="1"/>
  <c r="BG76" i="1"/>
  <c r="BH76" i="1"/>
  <c r="BI76" i="1"/>
  <c r="BJ76" i="1"/>
  <c r="BK76" i="1"/>
  <c r="BL76" i="1"/>
  <c r="BF77" i="1"/>
  <c r="BG77" i="1"/>
  <c r="BH77" i="1"/>
  <c r="BI77" i="1"/>
  <c r="BJ77" i="1"/>
  <c r="BK77" i="1"/>
  <c r="BL77" i="1"/>
  <c r="BF78" i="1"/>
  <c r="BG78" i="1"/>
  <c r="BH78" i="1"/>
  <c r="BI78" i="1"/>
  <c r="BJ78" i="1"/>
  <c r="BK78" i="1"/>
  <c r="BL78" i="1"/>
  <c r="BF79" i="1"/>
  <c r="BG79" i="1"/>
  <c r="BH79" i="1"/>
  <c r="BI79" i="1"/>
  <c r="BJ79" i="1"/>
  <c r="BK79" i="1"/>
  <c r="BL79" i="1"/>
  <c r="BF80" i="1"/>
  <c r="BG80" i="1"/>
  <c r="BH80" i="1"/>
  <c r="BI80" i="1"/>
  <c r="BJ80" i="1"/>
  <c r="BK80" i="1"/>
  <c r="BL80" i="1"/>
  <c r="BF81" i="1"/>
  <c r="BG81" i="1"/>
  <c r="BH81" i="1"/>
  <c r="BI81" i="1"/>
  <c r="BJ81" i="1"/>
  <c r="BK81" i="1"/>
  <c r="BL81" i="1"/>
  <c r="BF82" i="1"/>
  <c r="BG82" i="1"/>
  <c r="BH82" i="1"/>
  <c r="BI82" i="1"/>
  <c r="BJ82" i="1"/>
  <c r="BK82" i="1"/>
  <c r="BL82" i="1"/>
  <c r="BF83" i="1"/>
  <c r="BG83" i="1"/>
  <c r="BH83" i="1"/>
  <c r="BI83" i="1"/>
  <c r="BJ83" i="1"/>
  <c r="BK83" i="1"/>
  <c r="BL83" i="1"/>
  <c r="BF84" i="1"/>
  <c r="BG84" i="1"/>
  <c r="BH84" i="1"/>
  <c r="BI84" i="1"/>
  <c r="BJ84" i="1"/>
  <c r="BK84" i="1"/>
  <c r="BL84" i="1"/>
  <c r="BF85" i="1"/>
  <c r="BG85" i="1"/>
  <c r="BH85" i="1"/>
  <c r="BI85" i="1"/>
  <c r="BJ85" i="1"/>
  <c r="BK85" i="1"/>
  <c r="BL85" i="1"/>
  <c r="BF86" i="1"/>
  <c r="BG86" i="1"/>
  <c r="BH86" i="1"/>
  <c r="BI86" i="1"/>
  <c r="BJ86" i="1"/>
  <c r="BK86" i="1"/>
  <c r="BL86" i="1"/>
  <c r="BF87" i="1"/>
  <c r="BG87" i="1"/>
  <c r="BH87" i="1"/>
  <c r="BI87" i="1"/>
  <c r="BJ87" i="1"/>
  <c r="BK87" i="1"/>
  <c r="BL87" i="1"/>
  <c r="BF88" i="1"/>
  <c r="BG88" i="1"/>
  <c r="BH88" i="1"/>
  <c r="BI88" i="1"/>
  <c r="BJ88" i="1"/>
  <c r="BK88" i="1"/>
  <c r="BL88" i="1"/>
  <c r="BL19" i="1"/>
  <c r="BK19" i="1"/>
  <c r="BJ19" i="1"/>
  <c r="BI19" i="1"/>
  <c r="BH19" i="1"/>
  <c r="BG19" i="1"/>
  <c r="BF19" i="1"/>
  <c r="BN46" i="1"/>
  <c r="BO46" i="1"/>
  <c r="BP46" i="1"/>
  <c r="BQ46" i="1"/>
  <c r="BR46" i="1"/>
  <c r="BS46" i="1"/>
  <c r="BT46" i="1"/>
  <c r="BN47" i="1"/>
  <c r="BO47" i="1"/>
  <c r="BP47" i="1"/>
  <c r="BQ47" i="1"/>
  <c r="BR47" i="1"/>
  <c r="BS47" i="1"/>
  <c r="BT47" i="1"/>
  <c r="BN48" i="1"/>
  <c r="BO48" i="1"/>
  <c r="BP48" i="1"/>
  <c r="BQ48" i="1"/>
  <c r="BR48" i="1"/>
  <c r="BS48" i="1"/>
  <c r="BT48" i="1"/>
  <c r="BN49" i="1"/>
  <c r="BO49" i="1"/>
  <c r="BP49" i="1"/>
  <c r="BQ49" i="1"/>
  <c r="BR49" i="1"/>
  <c r="BS49" i="1"/>
  <c r="BT49" i="1"/>
  <c r="BN50" i="1"/>
  <c r="BO50" i="1"/>
  <c r="BP50" i="1"/>
  <c r="BQ50" i="1"/>
  <c r="BR50" i="1"/>
  <c r="BS50" i="1"/>
  <c r="BT50" i="1"/>
  <c r="BN51" i="1"/>
  <c r="BO51" i="1"/>
  <c r="BP51" i="1"/>
  <c r="BQ51" i="1"/>
  <c r="BR51" i="1"/>
  <c r="BS51" i="1"/>
  <c r="BT51" i="1"/>
  <c r="BN52" i="1"/>
  <c r="BO52" i="1"/>
  <c r="BP52" i="1"/>
  <c r="BQ52" i="1"/>
  <c r="BR52" i="1"/>
  <c r="BS52" i="1"/>
  <c r="BT52" i="1"/>
  <c r="BN53" i="1"/>
  <c r="BO53" i="1"/>
  <c r="BP53" i="1"/>
  <c r="BQ53" i="1"/>
  <c r="BR53" i="1"/>
  <c r="BS53" i="1"/>
  <c r="BT53" i="1"/>
  <c r="BN54" i="1"/>
  <c r="BO54" i="1"/>
  <c r="BP54" i="1"/>
  <c r="BQ54" i="1"/>
  <c r="BR54" i="1"/>
  <c r="BS54" i="1"/>
  <c r="BT54" i="1"/>
  <c r="BN55" i="1"/>
  <c r="BO55" i="1"/>
  <c r="BP55" i="1"/>
  <c r="BQ55" i="1"/>
  <c r="BR55" i="1"/>
  <c r="BS55" i="1"/>
  <c r="BT55" i="1"/>
  <c r="BN56" i="1"/>
  <c r="BO56" i="1"/>
  <c r="BP56" i="1"/>
  <c r="BQ56" i="1"/>
  <c r="BR56" i="1"/>
  <c r="BS56" i="1"/>
  <c r="BT56" i="1"/>
  <c r="BN57" i="1"/>
  <c r="BO57" i="1"/>
  <c r="BP57" i="1"/>
  <c r="BQ57" i="1"/>
  <c r="BR57" i="1"/>
  <c r="BS57" i="1"/>
  <c r="BT57" i="1"/>
  <c r="BN58" i="1"/>
  <c r="BO58" i="1"/>
  <c r="BP58" i="1"/>
  <c r="BQ58" i="1"/>
  <c r="BR58" i="1"/>
  <c r="BS58" i="1"/>
  <c r="BT58" i="1"/>
  <c r="BN59" i="1"/>
  <c r="BO59" i="1"/>
  <c r="BP59" i="1"/>
  <c r="BQ59" i="1"/>
  <c r="BR59" i="1"/>
  <c r="BS59" i="1"/>
  <c r="BT59" i="1"/>
  <c r="BN60" i="1"/>
  <c r="BO60" i="1"/>
  <c r="BP60" i="1"/>
  <c r="BQ60" i="1"/>
  <c r="BR60" i="1"/>
  <c r="BS60" i="1"/>
  <c r="BT60" i="1"/>
  <c r="BN61" i="1"/>
  <c r="BO61" i="1"/>
  <c r="BP61" i="1"/>
  <c r="BQ61" i="1"/>
  <c r="BR61" i="1"/>
  <c r="BS61" i="1"/>
  <c r="BT61" i="1"/>
  <c r="BN62" i="1"/>
  <c r="BO62" i="1"/>
  <c r="BP62" i="1"/>
  <c r="BQ62" i="1"/>
  <c r="BR62" i="1"/>
  <c r="BS62" i="1"/>
  <c r="BT62" i="1"/>
  <c r="BN63" i="1"/>
  <c r="BO63" i="1"/>
  <c r="BP63" i="1"/>
  <c r="BQ63" i="1"/>
  <c r="BR63" i="1"/>
  <c r="BS63" i="1"/>
  <c r="BT63" i="1"/>
  <c r="BN64" i="1"/>
  <c r="BO64" i="1"/>
  <c r="BP64" i="1"/>
  <c r="BQ64" i="1"/>
  <c r="BR64" i="1"/>
  <c r="BS64" i="1"/>
  <c r="BT64" i="1"/>
  <c r="BN65" i="1"/>
  <c r="BO65" i="1"/>
  <c r="BP65" i="1"/>
  <c r="BQ65" i="1"/>
  <c r="BR65" i="1"/>
  <c r="BS65" i="1"/>
  <c r="BT65" i="1"/>
  <c r="BN66" i="1"/>
  <c r="BO66" i="1"/>
  <c r="BP66" i="1"/>
  <c r="BQ66" i="1"/>
  <c r="BR66" i="1"/>
  <c r="BS66" i="1"/>
  <c r="BT66" i="1"/>
  <c r="BN67" i="1"/>
  <c r="BO67" i="1"/>
  <c r="BP67" i="1"/>
  <c r="BQ67" i="1"/>
  <c r="BR67" i="1"/>
  <c r="BS67" i="1"/>
  <c r="BT67" i="1"/>
  <c r="BN68" i="1"/>
  <c r="BO68" i="1"/>
  <c r="BP68" i="1"/>
  <c r="BQ68" i="1"/>
  <c r="BR68" i="1"/>
  <c r="BS68" i="1"/>
  <c r="BT68" i="1"/>
  <c r="BN69" i="1"/>
  <c r="BO69" i="1"/>
  <c r="BP69" i="1"/>
  <c r="BQ69" i="1"/>
  <c r="BR69" i="1"/>
  <c r="BS69" i="1"/>
  <c r="BT69" i="1"/>
  <c r="BN70" i="1"/>
  <c r="BO70" i="1"/>
  <c r="BP70" i="1"/>
  <c r="BQ70" i="1"/>
  <c r="BR70" i="1"/>
  <c r="BS70" i="1"/>
  <c r="BT70" i="1"/>
  <c r="BN71" i="1"/>
  <c r="BO71" i="1"/>
  <c r="BP71" i="1"/>
  <c r="BQ71" i="1"/>
  <c r="BR71" i="1"/>
  <c r="BS71" i="1"/>
  <c r="BT71" i="1"/>
  <c r="BN72" i="1"/>
  <c r="BO72" i="1"/>
  <c r="BP72" i="1"/>
  <c r="BQ72" i="1"/>
  <c r="BR72" i="1"/>
  <c r="BS72" i="1"/>
  <c r="BT72" i="1"/>
  <c r="BN73" i="1"/>
  <c r="BO73" i="1"/>
  <c r="BP73" i="1"/>
  <c r="BQ73" i="1"/>
  <c r="BR73" i="1"/>
  <c r="BS73" i="1"/>
  <c r="BT73" i="1"/>
  <c r="BN74" i="1"/>
  <c r="BO74" i="1"/>
  <c r="BP74" i="1"/>
  <c r="BQ74" i="1"/>
  <c r="BR74" i="1"/>
  <c r="BS74" i="1"/>
  <c r="BT74" i="1"/>
  <c r="BN75" i="1"/>
  <c r="BO75" i="1"/>
  <c r="BP75" i="1"/>
  <c r="BQ75" i="1"/>
  <c r="BR75" i="1"/>
  <c r="BS75" i="1"/>
  <c r="BT75" i="1"/>
  <c r="BN76" i="1"/>
  <c r="BO76" i="1"/>
  <c r="BP76" i="1"/>
  <c r="BQ76" i="1"/>
  <c r="BR76" i="1"/>
  <c r="BS76" i="1"/>
  <c r="BT76" i="1"/>
  <c r="BN77" i="1"/>
  <c r="BO77" i="1"/>
  <c r="BP77" i="1"/>
  <c r="BQ77" i="1"/>
  <c r="BR77" i="1"/>
  <c r="BS77" i="1"/>
  <c r="BT77" i="1"/>
  <c r="BN78" i="1"/>
  <c r="BO78" i="1"/>
  <c r="BP78" i="1"/>
  <c r="BQ78" i="1"/>
  <c r="BR78" i="1"/>
  <c r="BS78" i="1"/>
  <c r="BT78" i="1"/>
  <c r="BN79" i="1"/>
  <c r="BO79" i="1"/>
  <c r="BP79" i="1"/>
  <c r="BQ79" i="1"/>
  <c r="BR79" i="1"/>
  <c r="BS79" i="1"/>
  <c r="BT79" i="1"/>
  <c r="BN80" i="1"/>
  <c r="BO80" i="1"/>
  <c r="BP80" i="1"/>
  <c r="BQ80" i="1"/>
  <c r="BR80" i="1"/>
  <c r="BS80" i="1"/>
  <c r="BT80" i="1"/>
  <c r="BN81" i="1"/>
  <c r="BO81" i="1"/>
  <c r="BP81" i="1"/>
  <c r="BQ81" i="1"/>
  <c r="BR81" i="1"/>
  <c r="BS81" i="1"/>
  <c r="BT81" i="1"/>
  <c r="BN82" i="1"/>
  <c r="BO82" i="1"/>
  <c r="BP82" i="1"/>
  <c r="BQ82" i="1"/>
  <c r="BR82" i="1"/>
  <c r="BS82" i="1"/>
  <c r="BT82" i="1"/>
  <c r="BN83" i="1"/>
  <c r="BO83" i="1"/>
  <c r="BP83" i="1"/>
  <c r="BQ83" i="1"/>
  <c r="BR83" i="1"/>
  <c r="BS83" i="1"/>
  <c r="BT83" i="1"/>
  <c r="BN84" i="1"/>
  <c r="BO84" i="1"/>
  <c r="BP84" i="1"/>
  <c r="BQ84" i="1"/>
  <c r="BR84" i="1"/>
  <c r="BS84" i="1"/>
  <c r="BT84" i="1"/>
  <c r="BN85" i="1"/>
  <c r="BO85" i="1"/>
  <c r="BP85" i="1"/>
  <c r="BQ85" i="1"/>
  <c r="BR85" i="1"/>
  <c r="BS85" i="1"/>
  <c r="BT85" i="1"/>
  <c r="BN86" i="1"/>
  <c r="BO86" i="1"/>
  <c r="BP86" i="1"/>
  <c r="BQ86" i="1"/>
  <c r="BR86" i="1"/>
  <c r="BS86" i="1"/>
  <c r="BT86" i="1"/>
  <c r="BN87" i="1"/>
  <c r="BO87" i="1"/>
  <c r="BP87" i="1"/>
  <c r="BQ87" i="1"/>
  <c r="BR87" i="1"/>
  <c r="BS87" i="1"/>
  <c r="BT87" i="1"/>
  <c r="BN88" i="1"/>
  <c r="BO88" i="1"/>
  <c r="BP88" i="1"/>
  <c r="BQ88" i="1"/>
  <c r="BR88" i="1"/>
  <c r="BS88" i="1"/>
  <c r="BT88" i="1"/>
  <c r="BF129" i="1"/>
  <c r="BG129" i="1"/>
  <c r="BH129" i="1"/>
  <c r="BI129" i="1"/>
  <c r="BJ129" i="1"/>
  <c r="BK129" i="1"/>
  <c r="BL129" i="1"/>
  <c r="BF130" i="1"/>
  <c r="BG130" i="1"/>
  <c r="BH130" i="1"/>
  <c r="BI130" i="1"/>
  <c r="BJ130" i="1"/>
  <c r="BK130" i="1"/>
  <c r="BL130" i="1"/>
  <c r="BF131" i="1"/>
  <c r="BG131" i="1"/>
  <c r="BH131" i="1"/>
  <c r="BI131" i="1"/>
  <c r="BJ131" i="1"/>
  <c r="BK131" i="1"/>
  <c r="BL131" i="1"/>
  <c r="BF132" i="1"/>
  <c r="BG132" i="1"/>
  <c r="BH132" i="1"/>
  <c r="BI132" i="1"/>
  <c r="BJ132" i="1"/>
  <c r="BK132" i="1"/>
  <c r="BL132" i="1"/>
  <c r="BF133" i="1"/>
  <c r="BG133" i="1"/>
  <c r="BH133" i="1"/>
  <c r="BI133" i="1"/>
  <c r="BJ133" i="1"/>
  <c r="BK133" i="1"/>
  <c r="BL133" i="1"/>
  <c r="BF134" i="1"/>
  <c r="BG134" i="1"/>
  <c r="BH134" i="1"/>
  <c r="BI134" i="1"/>
  <c r="BJ134" i="1"/>
  <c r="BK134" i="1"/>
  <c r="BL134" i="1"/>
  <c r="BF135" i="1"/>
  <c r="BG135" i="1"/>
  <c r="BH135" i="1"/>
  <c r="BI135" i="1"/>
  <c r="BJ135" i="1"/>
  <c r="BK135" i="1"/>
  <c r="BL135" i="1"/>
  <c r="BF136" i="1"/>
  <c r="BG136" i="1"/>
  <c r="BH136" i="1"/>
  <c r="BI136" i="1"/>
  <c r="BJ136" i="1"/>
  <c r="BK136" i="1"/>
  <c r="BL136" i="1"/>
  <c r="BF137" i="1"/>
  <c r="BG137" i="1"/>
  <c r="BH137" i="1"/>
  <c r="BI137" i="1"/>
  <c r="BJ137" i="1"/>
  <c r="BK137" i="1"/>
  <c r="BL137" i="1"/>
  <c r="BF138" i="1"/>
  <c r="BG138" i="1"/>
  <c r="BH138" i="1"/>
  <c r="BI138" i="1"/>
  <c r="BJ138" i="1"/>
  <c r="BK138" i="1"/>
  <c r="BL138" i="1"/>
  <c r="BF139" i="1"/>
  <c r="BG139" i="1"/>
  <c r="BH139" i="1"/>
  <c r="BI139" i="1"/>
  <c r="BJ139" i="1"/>
  <c r="BK139" i="1"/>
  <c r="BL139" i="1"/>
  <c r="BF140" i="1"/>
  <c r="BG140" i="1"/>
  <c r="BH140" i="1"/>
  <c r="BI140" i="1"/>
  <c r="BJ140" i="1"/>
  <c r="BK140" i="1"/>
  <c r="BL140" i="1"/>
  <c r="BF141" i="1"/>
  <c r="BG141" i="1"/>
  <c r="BH141" i="1"/>
  <c r="BI141" i="1"/>
  <c r="BJ141" i="1"/>
  <c r="BK141" i="1"/>
  <c r="BL141" i="1"/>
  <c r="BF142" i="1"/>
  <c r="BG142" i="1"/>
  <c r="BH142" i="1"/>
  <c r="BI142" i="1"/>
  <c r="BJ142" i="1"/>
  <c r="BK142" i="1"/>
  <c r="BL142" i="1"/>
  <c r="BF143" i="1"/>
  <c r="BG143" i="1"/>
  <c r="BH143" i="1"/>
  <c r="BI143" i="1"/>
  <c r="BJ143" i="1"/>
  <c r="BK143" i="1"/>
  <c r="BL143" i="1"/>
  <c r="BF144" i="1"/>
  <c r="BG144" i="1"/>
  <c r="BH144" i="1"/>
  <c r="BI144" i="1"/>
  <c r="BJ144" i="1"/>
  <c r="BK144" i="1"/>
  <c r="BL144" i="1"/>
  <c r="BF145" i="1"/>
  <c r="BG145" i="1"/>
  <c r="BH145" i="1"/>
  <c r="BI145" i="1"/>
  <c r="BJ145" i="1"/>
  <c r="BK145" i="1"/>
  <c r="BL145" i="1"/>
  <c r="BF146" i="1"/>
  <c r="BG146" i="1"/>
  <c r="BH146" i="1"/>
  <c r="BI146" i="1"/>
  <c r="BJ146" i="1"/>
  <c r="BK146" i="1"/>
  <c r="BL146" i="1"/>
  <c r="BF147" i="1"/>
  <c r="BG147" i="1"/>
  <c r="BH147" i="1"/>
  <c r="BI147" i="1"/>
  <c r="BJ147" i="1"/>
  <c r="BK147" i="1"/>
  <c r="BL147" i="1"/>
  <c r="BF148" i="1"/>
  <c r="BG148" i="1"/>
  <c r="BH148" i="1"/>
  <c r="BI148" i="1"/>
  <c r="BJ148" i="1"/>
  <c r="BK148" i="1"/>
  <c r="BL148" i="1"/>
  <c r="BF149" i="1"/>
  <c r="BG149" i="1"/>
  <c r="BH149" i="1"/>
  <c r="BI149" i="1"/>
  <c r="BJ149" i="1"/>
  <c r="BK149" i="1"/>
  <c r="BL149" i="1"/>
  <c r="BF150" i="1"/>
  <c r="BG150" i="1"/>
  <c r="BH150" i="1"/>
  <c r="BI150" i="1"/>
  <c r="BJ150" i="1"/>
  <c r="BK150" i="1"/>
  <c r="BL150" i="1"/>
  <c r="BF151" i="1"/>
  <c r="BG151" i="1"/>
  <c r="BH151" i="1"/>
  <c r="BI151" i="1"/>
  <c r="BJ151" i="1"/>
  <c r="BK151" i="1"/>
  <c r="BL151" i="1"/>
  <c r="BF152" i="1"/>
  <c r="BG152" i="1"/>
  <c r="BH152" i="1"/>
  <c r="BI152" i="1"/>
  <c r="BJ152" i="1"/>
  <c r="BK152" i="1"/>
  <c r="BL152" i="1"/>
  <c r="BF153" i="1"/>
  <c r="BG153" i="1"/>
  <c r="BH153" i="1"/>
  <c r="BI153" i="1"/>
  <c r="BJ153" i="1"/>
  <c r="BK153" i="1"/>
  <c r="BL153" i="1"/>
  <c r="BF154" i="1"/>
  <c r="BG154" i="1"/>
  <c r="BH154" i="1"/>
  <c r="BI154" i="1"/>
  <c r="BJ154" i="1"/>
  <c r="BK154" i="1"/>
  <c r="BL154" i="1"/>
  <c r="BF155" i="1"/>
  <c r="BG155" i="1"/>
  <c r="BH155" i="1"/>
  <c r="BI155" i="1"/>
  <c r="BJ155" i="1"/>
  <c r="BK155" i="1"/>
  <c r="BL155" i="1"/>
  <c r="BF156" i="1"/>
  <c r="BG156" i="1"/>
  <c r="BH156" i="1"/>
  <c r="BI156" i="1"/>
  <c r="BJ156" i="1"/>
  <c r="BK156" i="1"/>
  <c r="BL156" i="1"/>
  <c r="BF157" i="1"/>
  <c r="BG157" i="1"/>
  <c r="BH157" i="1"/>
  <c r="BI157" i="1"/>
  <c r="BJ157" i="1"/>
  <c r="BK157" i="1"/>
  <c r="BL157" i="1"/>
  <c r="BF158" i="1"/>
  <c r="BG158" i="1"/>
  <c r="BH158" i="1"/>
  <c r="BI158" i="1"/>
  <c r="BJ158" i="1"/>
  <c r="BK158" i="1"/>
  <c r="BL158" i="1"/>
  <c r="BF159" i="1"/>
  <c r="BG159" i="1"/>
  <c r="BH159" i="1"/>
  <c r="BI159" i="1"/>
  <c r="BJ159" i="1"/>
  <c r="BK159" i="1"/>
  <c r="BL159" i="1"/>
  <c r="BF160" i="1"/>
  <c r="BG160" i="1"/>
  <c r="BH160" i="1"/>
  <c r="BI160" i="1"/>
  <c r="BJ160" i="1"/>
  <c r="BK160" i="1"/>
  <c r="BL160" i="1"/>
  <c r="BF161" i="1"/>
  <c r="BG161" i="1"/>
  <c r="BH161" i="1"/>
  <c r="BI161" i="1"/>
  <c r="BJ161" i="1"/>
  <c r="BK161" i="1"/>
  <c r="BL161" i="1"/>
  <c r="BF162" i="1"/>
  <c r="BG162" i="1"/>
  <c r="BH162" i="1"/>
  <c r="BI162" i="1"/>
  <c r="BJ162" i="1"/>
  <c r="BK162" i="1"/>
  <c r="BL162" i="1"/>
  <c r="BF163" i="1"/>
  <c r="BG163" i="1"/>
  <c r="BH163" i="1"/>
  <c r="BI163" i="1"/>
  <c r="BJ163" i="1"/>
  <c r="BK163" i="1"/>
  <c r="BL163" i="1"/>
  <c r="BF164" i="1"/>
  <c r="BG164" i="1"/>
  <c r="BH164" i="1"/>
  <c r="BI164" i="1"/>
  <c r="BJ164" i="1"/>
  <c r="BK164" i="1"/>
  <c r="BL164" i="1"/>
  <c r="BF165" i="1"/>
  <c r="BG165" i="1"/>
  <c r="BH165" i="1"/>
  <c r="BI165" i="1"/>
  <c r="BJ165" i="1"/>
  <c r="BK165" i="1"/>
  <c r="BL165" i="1"/>
  <c r="BF166" i="1"/>
  <c r="BG166" i="1"/>
  <c r="BH166" i="1"/>
  <c r="BI166" i="1"/>
  <c r="BJ166" i="1"/>
  <c r="BK166" i="1"/>
  <c r="BL166" i="1"/>
  <c r="BF167" i="1"/>
  <c r="BG167" i="1"/>
  <c r="BH167" i="1"/>
  <c r="BI167" i="1"/>
  <c r="BJ167" i="1"/>
  <c r="BK167" i="1"/>
  <c r="BL167" i="1"/>
  <c r="BF168" i="1"/>
  <c r="BG168" i="1"/>
  <c r="BH168" i="1"/>
  <c r="BI168" i="1"/>
  <c r="BJ168" i="1"/>
  <c r="BK168" i="1"/>
  <c r="BL168" i="1"/>
  <c r="BF169" i="1"/>
  <c r="BG169" i="1"/>
  <c r="BH169" i="1"/>
  <c r="BI169" i="1"/>
  <c r="BJ169" i="1"/>
  <c r="BK169" i="1"/>
  <c r="BL169" i="1"/>
  <c r="BF170" i="1"/>
  <c r="BG170" i="1"/>
  <c r="BH170" i="1"/>
  <c r="BI170" i="1"/>
  <c r="BJ170" i="1"/>
  <c r="BK170" i="1"/>
  <c r="BL170" i="1"/>
  <c r="V47" i="1"/>
  <c r="W47" i="1"/>
  <c r="V48" i="1"/>
  <c r="W48" i="1"/>
  <c r="V49" i="1"/>
  <c r="W49" i="1"/>
  <c r="V50" i="1"/>
  <c r="W50" i="1"/>
  <c r="V51" i="1"/>
  <c r="W51" i="1"/>
  <c r="V52" i="1"/>
  <c r="W52" i="1"/>
  <c r="V53" i="1"/>
  <c r="W53" i="1"/>
  <c r="V54" i="1"/>
  <c r="W54" i="1"/>
  <c r="V55" i="1"/>
  <c r="W55" i="1"/>
  <c r="V56" i="1"/>
  <c r="W56" i="1"/>
  <c r="V57" i="1"/>
  <c r="W57" i="1"/>
  <c r="V58" i="1"/>
  <c r="W58" i="1"/>
  <c r="V59" i="1"/>
  <c r="W59" i="1"/>
  <c r="V60" i="1"/>
  <c r="W60" i="1"/>
  <c r="V61" i="1"/>
  <c r="W61" i="1"/>
  <c r="V62" i="1"/>
  <c r="W62" i="1"/>
  <c r="V63" i="1"/>
  <c r="W63" i="1"/>
  <c r="V64" i="1"/>
  <c r="W64" i="1"/>
  <c r="V65" i="1"/>
  <c r="W65" i="1"/>
  <c r="V66" i="1"/>
  <c r="W66" i="1"/>
  <c r="V67" i="1"/>
  <c r="W67" i="1"/>
  <c r="V68" i="1"/>
  <c r="W68" i="1"/>
  <c r="V69" i="1"/>
  <c r="W69" i="1"/>
  <c r="V70" i="1"/>
  <c r="W70" i="1"/>
  <c r="V71" i="1"/>
  <c r="W71" i="1"/>
  <c r="V72" i="1"/>
  <c r="W72" i="1"/>
  <c r="V73" i="1"/>
  <c r="W73" i="1"/>
  <c r="V74" i="1"/>
  <c r="W74" i="1"/>
  <c r="V75" i="1"/>
  <c r="W75" i="1"/>
  <c r="V76" i="1"/>
  <c r="W76" i="1"/>
  <c r="V77" i="1"/>
  <c r="W77" i="1"/>
  <c r="V78" i="1"/>
  <c r="W78" i="1"/>
  <c r="V79" i="1"/>
  <c r="W79" i="1"/>
  <c r="V80" i="1"/>
  <c r="W80" i="1"/>
  <c r="V81" i="1"/>
  <c r="W81" i="1"/>
  <c r="V82" i="1"/>
  <c r="W82" i="1"/>
  <c r="V83" i="1"/>
  <c r="W83" i="1"/>
  <c r="V84" i="1"/>
  <c r="W84" i="1"/>
  <c r="V85" i="1"/>
  <c r="W85" i="1"/>
  <c r="V86" i="1"/>
  <c r="W86" i="1"/>
  <c r="V87" i="1"/>
  <c r="W87" i="1"/>
  <c r="V88" i="1"/>
  <c r="W88" i="1"/>
  <c r="V89" i="1"/>
  <c r="W89" i="1"/>
  <c r="V90" i="1"/>
  <c r="W90" i="1"/>
  <c r="V91" i="1"/>
  <c r="W91" i="1"/>
  <c r="V92" i="1"/>
  <c r="W92" i="1"/>
  <c r="V93" i="1"/>
  <c r="W93" i="1"/>
  <c r="V94" i="1"/>
  <c r="W94" i="1"/>
  <c r="V95" i="1"/>
  <c r="W95" i="1"/>
  <c r="V96" i="1"/>
  <c r="W96" i="1"/>
  <c r="V97" i="1"/>
  <c r="W97" i="1"/>
  <c r="V98" i="1"/>
  <c r="W98" i="1"/>
  <c r="V99" i="1"/>
  <c r="W99" i="1"/>
  <c r="V100" i="1"/>
  <c r="W100" i="1"/>
  <c r="V101" i="1"/>
  <c r="W101" i="1"/>
  <c r="V102" i="1"/>
  <c r="W102" i="1"/>
  <c r="V103" i="1"/>
  <c r="W103" i="1"/>
  <c r="V104" i="1"/>
  <c r="W104" i="1"/>
  <c r="V105" i="1"/>
  <c r="W105" i="1"/>
  <c r="V106" i="1"/>
  <c r="W106" i="1"/>
  <c r="V107" i="1"/>
  <c r="W107" i="1"/>
  <c r="V108" i="1"/>
  <c r="W108" i="1"/>
  <c r="V109" i="1"/>
  <c r="W109" i="1"/>
  <c r="V110" i="1"/>
  <c r="W110" i="1"/>
  <c r="V111" i="1"/>
  <c r="W111" i="1"/>
  <c r="V112" i="1"/>
  <c r="W112" i="1"/>
  <c r="V113" i="1"/>
  <c r="W113" i="1"/>
  <c r="V114" i="1"/>
  <c r="W114" i="1"/>
  <c r="V115" i="1"/>
  <c r="W115" i="1"/>
  <c r="V116" i="1"/>
  <c r="W116" i="1"/>
  <c r="V117" i="1"/>
  <c r="W117" i="1"/>
  <c r="V118" i="1"/>
  <c r="W118" i="1"/>
  <c r="V119" i="1"/>
  <c r="W119" i="1"/>
  <c r="V120" i="1"/>
  <c r="W120" i="1"/>
  <c r="V121" i="1"/>
  <c r="W121" i="1"/>
  <c r="V122" i="1"/>
  <c r="W122" i="1"/>
  <c r="V123" i="1"/>
  <c r="W123" i="1"/>
  <c r="V124" i="1"/>
  <c r="W124" i="1"/>
  <c r="V125" i="1"/>
  <c r="W125" i="1"/>
  <c r="V126" i="1"/>
  <c r="W126" i="1"/>
  <c r="V127" i="1"/>
  <c r="W127" i="1"/>
  <c r="V128" i="1"/>
  <c r="W128" i="1"/>
  <c r="V129" i="1"/>
  <c r="W129" i="1"/>
  <c r="V130" i="1"/>
  <c r="W130" i="1"/>
  <c r="V131" i="1"/>
  <c r="W131" i="1"/>
  <c r="V132" i="1"/>
  <c r="W132" i="1"/>
  <c r="V133" i="1"/>
  <c r="W133" i="1"/>
  <c r="V134" i="1"/>
  <c r="W134" i="1"/>
  <c r="V135" i="1"/>
  <c r="W135" i="1"/>
  <c r="V136" i="1"/>
  <c r="W136" i="1"/>
  <c r="V137" i="1"/>
  <c r="W137" i="1"/>
  <c r="V138" i="1"/>
  <c r="W138" i="1"/>
  <c r="V139" i="1"/>
  <c r="W139" i="1"/>
  <c r="V140" i="1"/>
  <c r="W140" i="1"/>
  <c r="V141" i="1"/>
  <c r="W141" i="1"/>
  <c r="V142" i="1"/>
  <c r="W142" i="1"/>
  <c r="V143" i="1"/>
  <c r="W143" i="1"/>
  <c r="V144" i="1"/>
  <c r="W144" i="1"/>
  <c r="V145" i="1"/>
  <c r="W145" i="1"/>
  <c r="V146" i="1"/>
  <c r="W146" i="1"/>
  <c r="V147" i="1"/>
  <c r="W147" i="1"/>
  <c r="V148" i="1"/>
  <c r="W148" i="1"/>
  <c r="V149" i="1"/>
  <c r="W149" i="1"/>
  <c r="V150" i="1"/>
  <c r="W150" i="1"/>
  <c r="V151" i="1"/>
  <c r="W151" i="1"/>
  <c r="V152" i="1"/>
  <c r="W152" i="1"/>
  <c r="V153" i="1"/>
  <c r="W153" i="1"/>
  <c r="V154" i="1"/>
  <c r="W154" i="1"/>
  <c r="V155" i="1"/>
  <c r="W155" i="1"/>
  <c r="V156" i="1"/>
  <c r="W156" i="1"/>
  <c r="V157" i="1"/>
  <c r="W157" i="1"/>
  <c r="V158" i="1"/>
  <c r="W158" i="1"/>
  <c r="V159" i="1"/>
  <c r="W159" i="1"/>
  <c r="V160" i="1"/>
  <c r="W160" i="1"/>
  <c r="V161" i="1"/>
  <c r="W161" i="1"/>
  <c r="V162" i="1"/>
  <c r="W162" i="1"/>
  <c r="V163" i="1"/>
  <c r="W163" i="1"/>
  <c r="V164" i="1"/>
  <c r="W164" i="1"/>
  <c r="V165" i="1"/>
  <c r="W165" i="1"/>
  <c r="V166" i="1"/>
  <c r="W166" i="1"/>
  <c r="V167" i="1"/>
  <c r="W167" i="1"/>
  <c r="V168" i="1"/>
  <c r="W168" i="1"/>
  <c r="V169" i="1"/>
  <c r="W169" i="1"/>
  <c r="V170" i="1"/>
  <c r="W170" i="1"/>
  <c r="AS17" i="1"/>
  <c r="F8" i="22"/>
  <c r="F9" i="22"/>
  <c r="F10" i="22"/>
  <c r="F11" i="22"/>
  <c r="F12" i="22"/>
  <c r="F13" i="22"/>
  <c r="F14" i="22"/>
  <c r="F15" i="22"/>
  <c r="F16" i="22"/>
  <c r="F17" i="22"/>
  <c r="F18" i="22"/>
  <c r="F19" i="22"/>
  <c r="F20" i="22"/>
  <c r="F21" i="22"/>
  <c r="F22" i="22"/>
  <c r="F23" i="22"/>
  <c r="F24" i="22"/>
  <c r="F25" i="22"/>
  <c r="F26" i="22"/>
  <c r="F27" i="22"/>
  <c r="F29" i="22"/>
  <c r="F30" i="22"/>
  <c r="F31" i="22"/>
  <c r="F32" i="22"/>
  <c r="F33" i="22"/>
  <c r="F34" i="22"/>
  <c r="F35" i="22"/>
  <c r="F36" i="22"/>
  <c r="E8" i="22"/>
  <c r="E9" i="22"/>
  <c r="E10" i="22"/>
  <c r="E11" i="22"/>
  <c r="E12" i="22"/>
  <c r="E13" i="22"/>
  <c r="E14" i="22"/>
  <c r="E15" i="22"/>
  <c r="E16" i="22"/>
  <c r="E17" i="22"/>
  <c r="E18" i="22"/>
  <c r="E19" i="22"/>
  <c r="E20" i="22"/>
  <c r="E21" i="22"/>
  <c r="E22" i="22"/>
  <c r="E23" i="22"/>
  <c r="E24" i="22"/>
  <c r="E25" i="22"/>
  <c r="E26" i="22"/>
  <c r="E27" i="22"/>
  <c r="E29" i="22"/>
  <c r="E30" i="22"/>
  <c r="E31" i="22"/>
  <c r="E32" i="22"/>
  <c r="E33" i="22"/>
  <c r="E34" i="22"/>
  <c r="E35" i="22"/>
  <c r="E36" i="22"/>
  <c r="D8" i="22"/>
  <c r="D9" i="22"/>
  <c r="D10" i="22"/>
  <c r="D11" i="22"/>
  <c r="D12" i="22"/>
  <c r="D13" i="22"/>
  <c r="D14" i="22"/>
  <c r="D15" i="22"/>
  <c r="D16" i="22"/>
  <c r="D17" i="22"/>
  <c r="D18" i="22"/>
  <c r="D19" i="22"/>
  <c r="D20" i="22"/>
  <c r="D21" i="22"/>
  <c r="D22" i="22"/>
  <c r="D23" i="22"/>
  <c r="D24" i="22"/>
  <c r="D25" i="22"/>
  <c r="D26" i="22"/>
  <c r="D27" i="22"/>
  <c r="D29" i="22"/>
  <c r="D30" i="22"/>
  <c r="D31" i="22"/>
  <c r="D32" i="22"/>
  <c r="D33" i="22"/>
  <c r="D34" i="22"/>
  <c r="D35" i="22"/>
  <c r="D36" i="22"/>
  <c r="C8" i="22"/>
  <c r="C9" i="22"/>
  <c r="C10" i="22"/>
  <c r="C11" i="22"/>
  <c r="C12" i="22"/>
  <c r="C13" i="22"/>
  <c r="C14" i="22"/>
  <c r="C15" i="22"/>
  <c r="C16" i="22"/>
  <c r="C17" i="22"/>
  <c r="C18" i="22"/>
  <c r="C19" i="22"/>
  <c r="C20" i="22"/>
  <c r="C21" i="22"/>
  <c r="C22" i="22"/>
  <c r="C23" i="22"/>
  <c r="C24" i="22"/>
  <c r="C25" i="22"/>
  <c r="C26" i="22"/>
  <c r="C27" i="22"/>
  <c r="C29" i="22"/>
  <c r="C30" i="22"/>
  <c r="C31" i="22"/>
  <c r="C32" i="22"/>
  <c r="C33" i="22"/>
  <c r="C34" i="22"/>
  <c r="C35" i="22"/>
  <c r="C36" i="22"/>
  <c r="G8" i="22"/>
  <c r="G9" i="22"/>
  <c r="G10" i="22"/>
  <c r="G11" i="22"/>
  <c r="G12" i="22"/>
  <c r="G13" i="22"/>
  <c r="G14" i="22"/>
  <c r="G15" i="22"/>
  <c r="G16" i="22"/>
  <c r="G17" i="22"/>
  <c r="G18" i="22"/>
  <c r="G19" i="22"/>
  <c r="G20" i="22"/>
  <c r="G21" i="22"/>
  <c r="G22" i="22"/>
  <c r="G23" i="22"/>
  <c r="G24" i="22"/>
  <c r="G25" i="22"/>
  <c r="G26" i="22"/>
  <c r="G27" i="22"/>
  <c r="G29" i="22"/>
  <c r="G30" i="22"/>
  <c r="G31" i="22"/>
  <c r="G32" i="22"/>
  <c r="G33" i="22"/>
  <c r="G34" i="22"/>
  <c r="G35" i="22"/>
  <c r="G36" i="22"/>
  <c r="H36" i="22"/>
  <c r="H35" i="22"/>
  <c r="H34" i="22"/>
  <c r="H33" i="22"/>
  <c r="H32" i="22"/>
  <c r="H31" i="22"/>
  <c r="H30" i="22"/>
  <c r="H29" i="22"/>
  <c r="H27" i="22"/>
  <c r="H26" i="22"/>
  <c r="H25" i="22"/>
  <c r="H24" i="22"/>
  <c r="H23" i="22"/>
  <c r="H22" i="22"/>
  <c r="H21" i="22"/>
  <c r="H20" i="22"/>
  <c r="H19" i="22"/>
  <c r="H18" i="22"/>
  <c r="H17" i="22"/>
  <c r="H16" i="22"/>
  <c r="H15" i="22"/>
  <c r="H14" i="22"/>
  <c r="H13" i="22"/>
  <c r="H12" i="22"/>
  <c r="H11" i="22"/>
  <c r="H10" i="22"/>
  <c r="H9" i="22"/>
  <c r="H8" i="22"/>
  <c r="M11" i="22"/>
  <c r="M12" i="22"/>
  <c r="M13" i="22"/>
  <c r="M14" i="22"/>
  <c r="M15" i="22"/>
  <c r="M16" i="22"/>
  <c r="M18" i="22"/>
  <c r="M19" i="22"/>
  <c r="M20" i="22"/>
  <c r="M21" i="22"/>
  <c r="M22" i="22"/>
  <c r="M23" i="22"/>
  <c r="M24" i="22"/>
  <c r="M25" i="22"/>
  <c r="M26" i="22"/>
  <c r="M27" i="22"/>
  <c r="M29" i="22"/>
  <c r="M30" i="22"/>
  <c r="M31" i="22"/>
  <c r="M32" i="22"/>
  <c r="M33" i="22"/>
  <c r="M34" i="22"/>
  <c r="M35" i="22"/>
  <c r="M36" i="22"/>
  <c r="L8" i="22"/>
  <c r="L9" i="22"/>
  <c r="L10" i="22"/>
  <c r="L11" i="22"/>
  <c r="L12" i="22"/>
  <c r="L13" i="22"/>
  <c r="L14" i="22"/>
  <c r="L15" i="22"/>
  <c r="L16" i="22"/>
  <c r="L17" i="22"/>
  <c r="L18" i="22"/>
  <c r="L19" i="22"/>
  <c r="L20" i="22"/>
  <c r="L21" i="22"/>
  <c r="L22" i="22"/>
  <c r="L23" i="22"/>
  <c r="L24" i="22"/>
  <c r="L25" i="22"/>
  <c r="L26" i="22"/>
  <c r="L27" i="22"/>
  <c r="L29" i="22"/>
  <c r="L30" i="22"/>
  <c r="L31" i="22"/>
  <c r="L32" i="22"/>
  <c r="L33" i="22"/>
  <c r="L34" i="22"/>
  <c r="L35" i="22"/>
  <c r="L36" i="22"/>
  <c r="K8" i="22"/>
  <c r="K9" i="22"/>
  <c r="K10" i="22"/>
  <c r="K11" i="22"/>
  <c r="K12" i="22"/>
  <c r="K13" i="22"/>
  <c r="K14" i="22"/>
  <c r="K15" i="22"/>
  <c r="K16" i="22"/>
  <c r="K17" i="22"/>
  <c r="K18" i="22"/>
  <c r="K19" i="22"/>
  <c r="K20" i="22"/>
  <c r="K21" i="22"/>
  <c r="K22" i="22"/>
  <c r="K23" i="22"/>
  <c r="K24" i="22"/>
  <c r="K25" i="22"/>
  <c r="K26" i="22"/>
  <c r="K27" i="22"/>
  <c r="K29" i="22"/>
  <c r="K30" i="22"/>
  <c r="K31" i="22"/>
  <c r="K32" i="22"/>
  <c r="K33" i="22"/>
  <c r="K34" i="22"/>
  <c r="K35" i="22"/>
  <c r="K36" i="22"/>
  <c r="J8" i="22"/>
  <c r="J9" i="22"/>
  <c r="J10" i="22"/>
  <c r="J11" i="22"/>
  <c r="J12" i="22"/>
  <c r="J13" i="22"/>
  <c r="J14" i="22"/>
  <c r="J15" i="22"/>
  <c r="J16" i="22"/>
  <c r="J17" i="22"/>
  <c r="J18" i="22"/>
  <c r="J19" i="22"/>
  <c r="J20" i="22"/>
  <c r="J21" i="22"/>
  <c r="J22" i="22"/>
  <c r="J23" i="22"/>
  <c r="J24" i="22"/>
  <c r="J25" i="22"/>
  <c r="J26" i="22"/>
  <c r="J27" i="22"/>
  <c r="J29" i="22"/>
  <c r="J30" i="22"/>
  <c r="J31" i="22"/>
  <c r="J32" i="22"/>
  <c r="J33" i="22"/>
  <c r="J34" i="22"/>
  <c r="J35" i="22"/>
  <c r="J36" i="22"/>
  <c r="I8" i="22"/>
  <c r="I9" i="22"/>
  <c r="I10" i="22"/>
  <c r="I11" i="22"/>
  <c r="I12" i="22"/>
  <c r="I13" i="22"/>
  <c r="I14" i="22"/>
  <c r="I15" i="22"/>
  <c r="I16" i="22"/>
  <c r="I17" i="22"/>
  <c r="I18" i="22"/>
  <c r="I19" i="22"/>
  <c r="I20" i="22"/>
  <c r="I21" i="22"/>
  <c r="I22" i="22"/>
  <c r="I23" i="22"/>
  <c r="I24" i="22"/>
  <c r="I25" i="22"/>
  <c r="I26" i="22"/>
  <c r="I27" i="22"/>
  <c r="I29" i="22"/>
  <c r="I30" i="22"/>
  <c r="I31" i="22"/>
  <c r="I32" i="22"/>
  <c r="I33" i="22"/>
  <c r="I34" i="22"/>
  <c r="I35" i="22"/>
  <c r="I36" i="22"/>
  <c r="V20" i="1"/>
  <c r="V21" i="1"/>
  <c r="V22" i="1"/>
  <c r="V23" i="1"/>
  <c r="V24" i="1"/>
  <c r="V25" i="1"/>
  <c r="V26" i="1"/>
  <c r="V27" i="1"/>
  <c r="V28" i="1"/>
  <c r="V29" i="1"/>
  <c r="V30" i="1"/>
  <c r="V31" i="1"/>
  <c r="V32" i="1"/>
  <c r="V33" i="1"/>
  <c r="V34" i="1"/>
  <c r="V35" i="1"/>
  <c r="V36" i="1"/>
  <c r="V37" i="1"/>
  <c r="V38" i="1"/>
  <c r="V39" i="1"/>
  <c r="V40" i="1"/>
  <c r="V41" i="1"/>
  <c r="V42" i="1"/>
  <c r="V43" i="1"/>
  <c r="V44" i="1"/>
  <c r="V45" i="1"/>
  <c r="V46" i="1"/>
  <c r="V19" i="1"/>
  <c r="M17" i="22"/>
  <c r="W20" i="1"/>
  <c r="W21" i="1"/>
  <c r="W22" i="1"/>
  <c r="W23" i="1"/>
  <c r="W24" i="1"/>
  <c r="W25" i="1"/>
  <c r="W26" i="1"/>
  <c r="W27" i="1"/>
  <c r="W28" i="1"/>
  <c r="W29" i="1"/>
  <c r="W30" i="1"/>
  <c r="W31" i="1"/>
  <c r="W32" i="1"/>
  <c r="W33" i="1"/>
  <c r="W34" i="1"/>
  <c r="W35" i="1"/>
  <c r="W36" i="1"/>
  <c r="W37" i="1"/>
  <c r="W38" i="1"/>
  <c r="W39" i="1"/>
  <c r="W40" i="1"/>
  <c r="W41" i="1"/>
  <c r="W42" i="1"/>
  <c r="W43" i="1"/>
  <c r="W44" i="1"/>
  <c r="W45" i="1"/>
  <c r="W46" i="1"/>
  <c r="W19" i="1"/>
  <c r="M2" i="28"/>
  <c r="M1" i="28"/>
  <c r="C6" i="42"/>
  <c r="C7" i="42"/>
  <c r="C8" i="42"/>
  <c r="C11" i="42"/>
  <c r="B44" i="42"/>
  <c r="G42" i="42"/>
  <c r="F42" i="42"/>
  <c r="C42" i="42"/>
  <c r="G41" i="42"/>
  <c r="F41" i="42"/>
  <c r="C41" i="42"/>
  <c r="G40" i="42"/>
  <c r="F40" i="42"/>
  <c r="C40" i="42"/>
  <c r="G39" i="42"/>
  <c r="F39" i="42"/>
  <c r="C39" i="42"/>
  <c r="G38" i="42"/>
  <c r="F38" i="42"/>
  <c r="C38" i="42"/>
  <c r="G37" i="42"/>
  <c r="F37" i="42"/>
  <c r="C37" i="42"/>
  <c r="G36" i="42"/>
  <c r="F36" i="42"/>
  <c r="C36" i="42"/>
  <c r="G35" i="42"/>
  <c r="F35" i="42"/>
  <c r="C35" i="42"/>
  <c r="G34" i="42"/>
  <c r="F34" i="42"/>
  <c r="C34" i="42"/>
  <c r="G33" i="42"/>
  <c r="F33" i="42"/>
  <c r="C33" i="42"/>
  <c r="G32" i="42"/>
  <c r="F32" i="42"/>
  <c r="C32" i="42"/>
  <c r="G31" i="42"/>
  <c r="F31" i="42"/>
  <c r="C31" i="42"/>
  <c r="G30" i="42"/>
  <c r="F30" i="42"/>
  <c r="C30" i="42"/>
  <c r="G29" i="42"/>
  <c r="F29" i="42"/>
  <c r="C29" i="42"/>
  <c r="G28" i="42"/>
  <c r="F28" i="42"/>
  <c r="C28" i="42"/>
  <c r="G17" i="42"/>
  <c r="F17" i="42"/>
  <c r="C17" i="42"/>
  <c r="G16" i="42"/>
  <c r="F16" i="42"/>
  <c r="C16" i="42"/>
  <c r="G15" i="42"/>
  <c r="G14" i="42"/>
  <c r="F14" i="42"/>
  <c r="C14" i="42"/>
  <c r="C2" i="42"/>
  <c r="J43" i="42"/>
  <c r="H43" i="42"/>
  <c r="I43" i="42"/>
  <c r="BN20" i="1"/>
  <c r="BO20" i="1"/>
  <c r="BP20" i="1"/>
  <c r="BQ20" i="1"/>
  <c r="BR20" i="1"/>
  <c r="BS20" i="1"/>
  <c r="BT20" i="1"/>
  <c r="BN21" i="1"/>
  <c r="BO21" i="1"/>
  <c r="BP21" i="1"/>
  <c r="BQ21" i="1"/>
  <c r="BR21" i="1"/>
  <c r="BS21" i="1"/>
  <c r="BT21" i="1"/>
  <c r="BN22" i="1"/>
  <c r="BO22" i="1"/>
  <c r="BP22" i="1"/>
  <c r="BQ22" i="1"/>
  <c r="BR22" i="1"/>
  <c r="BS22" i="1"/>
  <c r="BT22" i="1"/>
  <c r="BN23" i="1"/>
  <c r="BO23" i="1"/>
  <c r="BP23" i="1"/>
  <c r="BQ23" i="1"/>
  <c r="BR23" i="1"/>
  <c r="BS23" i="1"/>
  <c r="BT23" i="1"/>
  <c r="BN24" i="1"/>
  <c r="BO24" i="1"/>
  <c r="BP24" i="1"/>
  <c r="BQ24" i="1"/>
  <c r="BR24" i="1"/>
  <c r="BS24" i="1"/>
  <c r="BT24" i="1"/>
  <c r="BN25" i="1"/>
  <c r="BO25" i="1"/>
  <c r="BP25" i="1"/>
  <c r="BQ25" i="1"/>
  <c r="BR25" i="1"/>
  <c r="BS25" i="1"/>
  <c r="BT25" i="1"/>
  <c r="BN26" i="1"/>
  <c r="BO26" i="1"/>
  <c r="BP26" i="1"/>
  <c r="BQ26" i="1"/>
  <c r="BR26" i="1"/>
  <c r="BS26" i="1"/>
  <c r="BT26" i="1"/>
  <c r="BN27" i="1"/>
  <c r="BO27" i="1"/>
  <c r="BP27" i="1"/>
  <c r="BQ27" i="1"/>
  <c r="BR27" i="1"/>
  <c r="BS27" i="1"/>
  <c r="BT27" i="1"/>
  <c r="BN28" i="1"/>
  <c r="BO28" i="1"/>
  <c r="BP28" i="1"/>
  <c r="BQ28" i="1"/>
  <c r="BR28" i="1"/>
  <c r="BS28" i="1"/>
  <c r="BT28" i="1"/>
  <c r="BN29" i="1"/>
  <c r="BO29" i="1"/>
  <c r="BP29" i="1"/>
  <c r="BQ29" i="1"/>
  <c r="BR29" i="1"/>
  <c r="BS29" i="1"/>
  <c r="BT29" i="1"/>
  <c r="BN30" i="1"/>
  <c r="BO30" i="1"/>
  <c r="BP30" i="1"/>
  <c r="BQ30" i="1"/>
  <c r="BR30" i="1"/>
  <c r="BS30" i="1"/>
  <c r="BT30" i="1"/>
  <c r="BN31" i="1"/>
  <c r="BO31" i="1"/>
  <c r="BP31" i="1"/>
  <c r="BQ31" i="1"/>
  <c r="BR31" i="1"/>
  <c r="BS31" i="1"/>
  <c r="BT31" i="1"/>
  <c r="BN32" i="1"/>
  <c r="BO32" i="1"/>
  <c r="BP32" i="1"/>
  <c r="BQ32" i="1"/>
  <c r="BR32" i="1"/>
  <c r="BS32" i="1"/>
  <c r="BT32" i="1"/>
  <c r="BN33" i="1"/>
  <c r="BO33" i="1"/>
  <c r="BP33" i="1"/>
  <c r="BQ33" i="1"/>
  <c r="BR33" i="1"/>
  <c r="BS33" i="1"/>
  <c r="BT33" i="1"/>
  <c r="BN34" i="1"/>
  <c r="BO34" i="1"/>
  <c r="BP34" i="1"/>
  <c r="BQ34" i="1"/>
  <c r="BR34" i="1"/>
  <c r="BS34" i="1"/>
  <c r="BT34" i="1"/>
  <c r="BN35" i="1"/>
  <c r="BO35" i="1"/>
  <c r="BP35" i="1"/>
  <c r="BQ35" i="1"/>
  <c r="BR35" i="1"/>
  <c r="BS35" i="1"/>
  <c r="BT35" i="1"/>
  <c r="BN36" i="1"/>
  <c r="BO36" i="1"/>
  <c r="BP36" i="1"/>
  <c r="BQ36" i="1"/>
  <c r="BR36" i="1"/>
  <c r="BS36" i="1"/>
  <c r="BT36" i="1"/>
  <c r="BN37" i="1"/>
  <c r="BO37" i="1"/>
  <c r="BP37" i="1"/>
  <c r="BQ37" i="1"/>
  <c r="BR37" i="1"/>
  <c r="BS37" i="1"/>
  <c r="BT37" i="1"/>
  <c r="BN38" i="1"/>
  <c r="BO38" i="1"/>
  <c r="BP38" i="1"/>
  <c r="BQ38" i="1"/>
  <c r="BR38" i="1"/>
  <c r="BS38" i="1"/>
  <c r="BT38" i="1"/>
  <c r="BN39" i="1"/>
  <c r="BO39" i="1"/>
  <c r="BP39" i="1"/>
  <c r="BQ39" i="1"/>
  <c r="BR39" i="1"/>
  <c r="BS39" i="1"/>
  <c r="BT39" i="1"/>
  <c r="BN40" i="1"/>
  <c r="BO40" i="1"/>
  <c r="BP40" i="1"/>
  <c r="BQ40" i="1"/>
  <c r="BR40" i="1"/>
  <c r="BS40" i="1"/>
  <c r="BT40" i="1"/>
  <c r="BN41" i="1"/>
  <c r="BO41" i="1"/>
  <c r="BP41" i="1"/>
  <c r="BQ41" i="1"/>
  <c r="BR41" i="1"/>
  <c r="BS41" i="1"/>
  <c r="BT41" i="1"/>
  <c r="BN42" i="1"/>
  <c r="BO42" i="1"/>
  <c r="BP42" i="1"/>
  <c r="BQ42" i="1"/>
  <c r="BR42" i="1"/>
  <c r="BS42" i="1"/>
  <c r="BT42" i="1"/>
  <c r="BN43" i="1"/>
  <c r="BO43" i="1"/>
  <c r="BP43" i="1"/>
  <c r="BQ43" i="1"/>
  <c r="BR43" i="1"/>
  <c r="BS43" i="1"/>
  <c r="BT43" i="1"/>
  <c r="BN44" i="1"/>
  <c r="BO44" i="1"/>
  <c r="BP44" i="1"/>
  <c r="BQ44" i="1"/>
  <c r="BR44" i="1"/>
  <c r="BS44" i="1"/>
  <c r="BT44" i="1"/>
  <c r="BN45" i="1"/>
  <c r="BO45" i="1"/>
  <c r="BP45" i="1"/>
  <c r="BQ45" i="1"/>
  <c r="BR45" i="1"/>
  <c r="BS45" i="1"/>
  <c r="BT45" i="1"/>
  <c r="BN129" i="1"/>
  <c r="BO129" i="1"/>
  <c r="BP129" i="1"/>
  <c r="BQ129" i="1"/>
  <c r="BR129" i="1"/>
  <c r="BS129" i="1"/>
  <c r="BT129" i="1"/>
  <c r="BN130" i="1"/>
  <c r="BO130" i="1"/>
  <c r="BP130" i="1"/>
  <c r="BQ130" i="1"/>
  <c r="BR130" i="1"/>
  <c r="BS130" i="1"/>
  <c r="BT130" i="1"/>
  <c r="BN131" i="1"/>
  <c r="BO131" i="1"/>
  <c r="BP131" i="1"/>
  <c r="BQ131" i="1"/>
  <c r="BR131" i="1"/>
  <c r="BS131" i="1"/>
  <c r="BT131" i="1"/>
  <c r="BN132" i="1"/>
  <c r="BO132" i="1"/>
  <c r="BP132" i="1"/>
  <c r="BQ132" i="1"/>
  <c r="BR132" i="1"/>
  <c r="BS132" i="1"/>
  <c r="BT132" i="1"/>
  <c r="BN133" i="1"/>
  <c r="BO133" i="1"/>
  <c r="BP133" i="1"/>
  <c r="BQ133" i="1"/>
  <c r="BR133" i="1"/>
  <c r="BS133" i="1"/>
  <c r="BT133" i="1"/>
  <c r="BN134" i="1"/>
  <c r="BO134" i="1"/>
  <c r="BP134" i="1"/>
  <c r="BQ134" i="1"/>
  <c r="BR134" i="1"/>
  <c r="BS134" i="1"/>
  <c r="BT134" i="1"/>
  <c r="BN135" i="1"/>
  <c r="BO135" i="1"/>
  <c r="BP135" i="1"/>
  <c r="BQ135" i="1"/>
  <c r="BR135" i="1"/>
  <c r="BS135" i="1"/>
  <c r="BT135" i="1"/>
  <c r="BN136" i="1"/>
  <c r="BO136" i="1"/>
  <c r="BP136" i="1"/>
  <c r="BQ136" i="1"/>
  <c r="BR136" i="1"/>
  <c r="BS136" i="1"/>
  <c r="BT136" i="1"/>
  <c r="BN137" i="1"/>
  <c r="BO137" i="1"/>
  <c r="BP137" i="1"/>
  <c r="BQ137" i="1"/>
  <c r="BR137" i="1"/>
  <c r="BS137" i="1"/>
  <c r="BT137" i="1"/>
  <c r="BN138" i="1"/>
  <c r="BO138" i="1"/>
  <c r="BP138" i="1"/>
  <c r="BQ138" i="1"/>
  <c r="BR138" i="1"/>
  <c r="BS138" i="1"/>
  <c r="BT138" i="1"/>
  <c r="BN139" i="1"/>
  <c r="BO139" i="1"/>
  <c r="BP139" i="1"/>
  <c r="BQ139" i="1"/>
  <c r="BR139" i="1"/>
  <c r="BS139" i="1"/>
  <c r="BT139" i="1"/>
  <c r="BN140" i="1"/>
  <c r="BO140" i="1"/>
  <c r="BP140" i="1"/>
  <c r="BQ140" i="1"/>
  <c r="BR140" i="1"/>
  <c r="BS140" i="1"/>
  <c r="BT140" i="1"/>
  <c r="BN141" i="1"/>
  <c r="BO141" i="1"/>
  <c r="BP141" i="1"/>
  <c r="BQ141" i="1"/>
  <c r="BR141" i="1"/>
  <c r="BS141" i="1"/>
  <c r="BT141" i="1"/>
  <c r="BN142" i="1"/>
  <c r="BO142" i="1"/>
  <c r="BP142" i="1"/>
  <c r="BQ142" i="1"/>
  <c r="BR142" i="1"/>
  <c r="BS142" i="1"/>
  <c r="BT142" i="1"/>
  <c r="BN143" i="1"/>
  <c r="BO143" i="1"/>
  <c r="BP143" i="1"/>
  <c r="BQ143" i="1"/>
  <c r="BR143" i="1"/>
  <c r="BS143" i="1"/>
  <c r="BT143" i="1"/>
  <c r="BN144" i="1"/>
  <c r="BO144" i="1"/>
  <c r="BP144" i="1"/>
  <c r="BQ144" i="1"/>
  <c r="BR144" i="1"/>
  <c r="BS144" i="1"/>
  <c r="BT144" i="1"/>
  <c r="BN145" i="1"/>
  <c r="BO145" i="1"/>
  <c r="BP145" i="1"/>
  <c r="BQ145" i="1"/>
  <c r="BR145" i="1"/>
  <c r="BS145" i="1"/>
  <c r="BT145" i="1"/>
  <c r="BN146" i="1"/>
  <c r="BO146" i="1"/>
  <c r="BP146" i="1"/>
  <c r="BQ146" i="1"/>
  <c r="BR146" i="1"/>
  <c r="BS146" i="1"/>
  <c r="BT146" i="1"/>
  <c r="BN147" i="1"/>
  <c r="BO147" i="1"/>
  <c r="BP147" i="1"/>
  <c r="BQ147" i="1"/>
  <c r="BR147" i="1"/>
  <c r="BS147" i="1"/>
  <c r="BT147" i="1"/>
  <c r="BN148" i="1"/>
  <c r="BO148" i="1"/>
  <c r="BP148" i="1"/>
  <c r="BQ148" i="1"/>
  <c r="BR148" i="1"/>
  <c r="BS148" i="1"/>
  <c r="BT148" i="1"/>
  <c r="BN149" i="1"/>
  <c r="BO149" i="1"/>
  <c r="BP149" i="1"/>
  <c r="BQ149" i="1"/>
  <c r="BR149" i="1"/>
  <c r="BS149" i="1"/>
  <c r="BT149" i="1"/>
  <c r="BN150" i="1"/>
  <c r="BO150" i="1"/>
  <c r="BP150" i="1"/>
  <c r="BQ150" i="1"/>
  <c r="BR150" i="1"/>
  <c r="BS150" i="1"/>
  <c r="BT150" i="1"/>
  <c r="BN151" i="1"/>
  <c r="BO151" i="1"/>
  <c r="BP151" i="1"/>
  <c r="BQ151" i="1"/>
  <c r="BR151" i="1"/>
  <c r="BS151" i="1"/>
  <c r="BT151" i="1"/>
  <c r="BN152" i="1"/>
  <c r="BO152" i="1"/>
  <c r="BP152" i="1"/>
  <c r="BQ152" i="1"/>
  <c r="BR152" i="1"/>
  <c r="BS152" i="1"/>
  <c r="BT152" i="1"/>
  <c r="BN153" i="1"/>
  <c r="BO153" i="1"/>
  <c r="BP153" i="1"/>
  <c r="BQ153" i="1"/>
  <c r="BR153" i="1"/>
  <c r="BS153" i="1"/>
  <c r="BT153" i="1"/>
  <c r="BN154" i="1"/>
  <c r="BO154" i="1"/>
  <c r="BP154" i="1"/>
  <c r="BQ154" i="1"/>
  <c r="BR154" i="1"/>
  <c r="BS154" i="1"/>
  <c r="BT154" i="1"/>
  <c r="BN155" i="1"/>
  <c r="BO155" i="1"/>
  <c r="BP155" i="1"/>
  <c r="BQ155" i="1"/>
  <c r="BR155" i="1"/>
  <c r="BS155" i="1"/>
  <c r="BT155" i="1"/>
  <c r="BN156" i="1"/>
  <c r="BO156" i="1"/>
  <c r="BP156" i="1"/>
  <c r="BQ156" i="1"/>
  <c r="BR156" i="1"/>
  <c r="BS156" i="1"/>
  <c r="BT156" i="1"/>
  <c r="BN157" i="1"/>
  <c r="BO157" i="1"/>
  <c r="BP157" i="1"/>
  <c r="BQ157" i="1"/>
  <c r="BR157" i="1"/>
  <c r="BS157" i="1"/>
  <c r="BT157" i="1"/>
  <c r="BN158" i="1"/>
  <c r="BO158" i="1"/>
  <c r="BP158" i="1"/>
  <c r="BQ158" i="1"/>
  <c r="BR158" i="1"/>
  <c r="BS158" i="1"/>
  <c r="BT158" i="1"/>
  <c r="BN159" i="1"/>
  <c r="BO159" i="1"/>
  <c r="BP159" i="1"/>
  <c r="BQ159" i="1"/>
  <c r="BR159" i="1"/>
  <c r="BS159" i="1"/>
  <c r="BT159" i="1"/>
  <c r="BN160" i="1"/>
  <c r="BO160" i="1"/>
  <c r="BP160" i="1"/>
  <c r="BQ160" i="1"/>
  <c r="BR160" i="1"/>
  <c r="BS160" i="1"/>
  <c r="BT160" i="1"/>
  <c r="BN161" i="1"/>
  <c r="BO161" i="1"/>
  <c r="BP161" i="1"/>
  <c r="BQ161" i="1"/>
  <c r="BR161" i="1"/>
  <c r="BS161" i="1"/>
  <c r="BT161" i="1"/>
  <c r="BN162" i="1"/>
  <c r="BO162" i="1"/>
  <c r="BP162" i="1"/>
  <c r="BQ162" i="1"/>
  <c r="BR162" i="1"/>
  <c r="BS162" i="1"/>
  <c r="BT162" i="1"/>
  <c r="BN163" i="1"/>
  <c r="BO163" i="1"/>
  <c r="BP163" i="1"/>
  <c r="BQ163" i="1"/>
  <c r="BR163" i="1"/>
  <c r="BS163" i="1"/>
  <c r="BT163" i="1"/>
  <c r="BN164" i="1"/>
  <c r="BO164" i="1"/>
  <c r="BP164" i="1"/>
  <c r="BQ164" i="1"/>
  <c r="BR164" i="1"/>
  <c r="BS164" i="1"/>
  <c r="BT164" i="1"/>
  <c r="BN165" i="1"/>
  <c r="BO165" i="1"/>
  <c r="BP165" i="1"/>
  <c r="BQ165" i="1"/>
  <c r="BR165" i="1"/>
  <c r="BS165" i="1"/>
  <c r="BT165" i="1"/>
  <c r="BN166" i="1"/>
  <c r="BO166" i="1"/>
  <c r="BP166" i="1"/>
  <c r="BQ166" i="1"/>
  <c r="BR166" i="1"/>
  <c r="BS166" i="1"/>
  <c r="BT166" i="1"/>
  <c r="BN167" i="1"/>
  <c r="BO167" i="1"/>
  <c r="BP167" i="1"/>
  <c r="BQ167" i="1"/>
  <c r="BR167" i="1"/>
  <c r="BS167" i="1"/>
  <c r="BT167" i="1"/>
  <c r="BN168" i="1"/>
  <c r="BO168" i="1"/>
  <c r="BP168" i="1"/>
  <c r="BQ168" i="1"/>
  <c r="BR168" i="1"/>
  <c r="BS168" i="1"/>
  <c r="BT168" i="1"/>
  <c r="BN169" i="1"/>
  <c r="BO169" i="1"/>
  <c r="BP169" i="1"/>
  <c r="BQ169" i="1"/>
  <c r="BR169" i="1"/>
  <c r="BS169" i="1"/>
  <c r="BT169" i="1"/>
  <c r="BN170" i="1"/>
  <c r="BO170" i="1"/>
  <c r="BP170" i="1"/>
  <c r="BQ170" i="1"/>
  <c r="BR170" i="1"/>
  <c r="BS170" i="1"/>
  <c r="BT170" i="1"/>
  <c r="BO19" i="1"/>
  <c r="BP19" i="1"/>
  <c r="BQ19" i="1"/>
  <c r="BR19" i="1"/>
  <c r="BS19" i="1"/>
  <c r="BT19" i="1"/>
  <c r="BN19" i="1"/>
  <c r="D5" i="29"/>
  <c r="D4" i="29"/>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8" i="20"/>
  <c r="B8" i="22"/>
  <c r="B9" i="22"/>
  <c r="B10" i="22"/>
  <c r="B11" i="22"/>
  <c r="B12" i="22"/>
  <c r="B13" i="22"/>
  <c r="B14" i="22"/>
  <c r="B15" i="22"/>
  <c r="B16" i="22"/>
  <c r="B17" i="22"/>
  <c r="B18" i="22"/>
  <c r="B19" i="22"/>
  <c r="B20" i="22"/>
  <c r="B21" i="22"/>
  <c r="B22" i="22"/>
  <c r="B23" i="22"/>
  <c r="B24" i="22"/>
  <c r="B25" i="22"/>
  <c r="B26" i="22"/>
  <c r="B27" i="22"/>
  <c r="B29" i="22"/>
  <c r="B30" i="22"/>
  <c r="B31" i="22"/>
  <c r="B32" i="22"/>
  <c r="B33" i="22"/>
  <c r="B34" i="22"/>
  <c r="B35" i="22"/>
  <c r="B36" i="22"/>
  <c r="D12" i="26" a="1"/>
  <c r="M12" i="26" s="1"/>
  <c r="M72" i="26" s="1"/>
  <c r="D11" i="26" a="1"/>
  <c r="BU11" i="26" s="1"/>
  <c r="BU71" i="26" s="1"/>
  <c r="BU90" i="26" s="1"/>
  <c r="D10" i="26" a="1"/>
  <c r="D10" i="26" s="1"/>
  <c r="D9" i="26" a="1"/>
  <c r="D9" i="26" s="1"/>
  <c r="D8" i="26" a="1"/>
  <c r="G8" i="26" s="1"/>
  <c r="I74" i="26" a="1"/>
  <c r="I74" i="26" s="1"/>
  <c r="J74" i="26" a="1"/>
  <c r="J74" i="26"/>
  <c r="K74" i="26" a="1"/>
  <c r="K74" i="26" s="1"/>
  <c r="M74" i="26" a="1"/>
  <c r="M74" i="26" s="1"/>
  <c r="N74" i="26" a="1"/>
  <c r="N74" i="26" s="1"/>
  <c r="O74" i="26" a="1"/>
  <c r="O74" i="26" s="1"/>
  <c r="P74" i="26" a="1"/>
  <c r="P74" i="26" s="1"/>
  <c r="Q74" i="26" a="1"/>
  <c r="Q74" i="26" s="1"/>
  <c r="R74" i="26" a="1"/>
  <c r="R74" i="26" s="1"/>
  <c r="S74" i="26" a="1"/>
  <c r="S74" i="26" s="1"/>
  <c r="T74" i="26" a="1"/>
  <c r="T74" i="26" s="1"/>
  <c r="U74" i="26" a="1"/>
  <c r="U74" i="26" s="1"/>
  <c r="V74" i="26" a="1"/>
  <c r="V74" i="26" s="1"/>
  <c r="W74" i="26" a="1"/>
  <c r="W74" i="26" s="1"/>
  <c r="X74" i="26" a="1"/>
  <c r="X74" i="26" s="1"/>
  <c r="Y74" i="26" a="1"/>
  <c r="Y74" i="26" s="1"/>
  <c r="Z74" i="26" a="1"/>
  <c r="Z74" i="26" s="1"/>
  <c r="AA74" i="26" a="1"/>
  <c r="AA74" i="26" s="1"/>
  <c r="AB74" i="26" a="1"/>
  <c r="AB74" i="26" s="1"/>
  <c r="AC74" i="26" a="1"/>
  <c r="AC74" i="26" s="1"/>
  <c r="AD74" i="26" a="1"/>
  <c r="AD74" i="26" s="1"/>
  <c r="AE74" i="26" a="1"/>
  <c r="AE74" i="26" s="1"/>
  <c r="AF74" i="26" a="1"/>
  <c r="AF74" i="26" s="1"/>
  <c r="AG74" i="26" a="1"/>
  <c r="AG74" i="26" s="1"/>
  <c r="AH74" i="26" a="1"/>
  <c r="AH74" i="26" s="1"/>
  <c r="AI74" i="26" a="1"/>
  <c r="AI74" i="26" s="1"/>
  <c r="AJ74" i="26" a="1"/>
  <c r="AJ74" i="26" s="1"/>
  <c r="AK74" i="26" a="1"/>
  <c r="AK74" i="26" s="1"/>
  <c r="AL74" i="26" a="1"/>
  <c r="AL74" i="26" s="1"/>
  <c r="AM74" i="26" a="1"/>
  <c r="AM74" i="26" s="1"/>
  <c r="AN74" i="26" a="1"/>
  <c r="AN74" i="26" s="1"/>
  <c r="AO74" i="26" a="1"/>
  <c r="AO74" i="26" s="1"/>
  <c r="AP74" i="26" a="1"/>
  <c r="AP74" i="26" s="1"/>
  <c r="AQ74" i="26" a="1"/>
  <c r="AQ74" i="26" s="1"/>
  <c r="AR74" i="26" a="1"/>
  <c r="AR74" i="26" s="1"/>
  <c r="AS74" i="26" a="1"/>
  <c r="AS74" i="26" s="1"/>
  <c r="AT74" i="26" a="1"/>
  <c r="AT74" i="26" s="1"/>
  <c r="AU74" i="26" a="1"/>
  <c r="AU74" i="26" s="1"/>
  <c r="AV74" i="26" a="1"/>
  <c r="AV74" i="26" s="1"/>
  <c r="AW74" i="26" a="1"/>
  <c r="AW74" i="26" s="1"/>
  <c r="AX74" i="26" a="1"/>
  <c r="AX74" i="26" s="1"/>
  <c r="AY74" i="26" a="1"/>
  <c r="AY74" i="26" s="1"/>
  <c r="AZ74" i="26" a="1"/>
  <c r="AZ74" i="26" s="1"/>
  <c r="BA74" i="26" a="1"/>
  <c r="BA74" i="26" s="1"/>
  <c r="BB74" i="26" a="1"/>
  <c r="BB74" i="26" s="1"/>
  <c r="BC74" i="26" a="1"/>
  <c r="BC74" i="26" s="1"/>
  <c r="BD74" i="26" a="1"/>
  <c r="BD74" i="26" s="1"/>
  <c r="BE74" i="26" a="1"/>
  <c r="BE74" i="26" s="1"/>
  <c r="BF74" i="26" a="1"/>
  <c r="BF74" i="26" s="1"/>
  <c r="BG74" i="26" a="1"/>
  <c r="BG74" i="26" s="1"/>
  <c r="BH74" i="26" a="1"/>
  <c r="BH74" i="26" s="1"/>
  <c r="BI74" i="26" a="1"/>
  <c r="BI74" i="26" s="1"/>
  <c r="BJ74" i="26" a="1"/>
  <c r="BJ74" i="26" s="1"/>
  <c r="BK74" i="26" a="1"/>
  <c r="BK74" i="26" s="1"/>
  <c r="BL74" i="26" a="1"/>
  <c r="BL74" i="26"/>
  <c r="BM74" i="26" a="1"/>
  <c r="BM74" i="26" s="1"/>
  <c r="BN74" i="26" a="1"/>
  <c r="BN74" i="26" s="1"/>
  <c r="BO74" i="26" a="1"/>
  <c r="BO74" i="26" s="1"/>
  <c r="BP74" i="26" a="1"/>
  <c r="BP74" i="26" s="1"/>
  <c r="BQ74" i="26" a="1"/>
  <c r="BQ74" i="26" s="1"/>
  <c r="BR74" i="26" a="1"/>
  <c r="BR74" i="26" s="1"/>
  <c r="BS74" i="26" a="1"/>
  <c r="BS74" i="26" s="1"/>
  <c r="BT74" i="26" a="1"/>
  <c r="BT74" i="26" s="1"/>
  <c r="BU74" i="26" a="1"/>
  <c r="BU74" i="26" s="1"/>
  <c r="AK12" i="26"/>
  <c r="AK72" i="26" s="1"/>
  <c r="AS12" i="26"/>
  <c r="AS72" i="26" s="1"/>
  <c r="S12" i="26"/>
  <c r="S72" i="26" s="1"/>
  <c r="AE12" i="26"/>
  <c r="AE72" i="26" s="1"/>
  <c r="G9" i="26"/>
  <c r="AF8" i="26"/>
  <c r="AF85" i="26" s="1"/>
  <c r="AF101" i="26" s="1"/>
  <c r="L8" i="26"/>
  <c r="L92" i="26" s="1"/>
  <c r="U171" i="1"/>
  <c r="D32" i="29" s="1"/>
  <c r="K7" i="22"/>
  <c r="G7" i="22"/>
  <c r="D7" i="22"/>
  <c r="H7" i="22"/>
  <c r="F7" i="22"/>
  <c r="J7" i="22"/>
  <c r="L7" i="22"/>
  <c r="I7" i="22"/>
  <c r="C7" i="22"/>
  <c r="E7" i="22"/>
  <c r="B7" i="22"/>
  <c r="C2" i="1"/>
  <c r="Q2" i="8"/>
  <c r="Q1" i="8"/>
  <c r="AC2" i="19"/>
  <c r="AC1" i="19"/>
  <c r="L2" i="15"/>
  <c r="L1" i="15"/>
  <c r="Y2" i="18"/>
  <c r="Y1" i="18"/>
  <c r="P2" i="22"/>
  <c r="P1" i="22"/>
  <c r="D2" i="23"/>
  <c r="D1" i="23"/>
  <c r="BZ2" i="26"/>
  <c r="BZ1" i="26"/>
  <c r="BT2" i="1"/>
  <c r="BT1" i="1"/>
  <c r="I2" i="11"/>
  <c r="I1" i="11"/>
  <c r="G2" i="17"/>
  <c r="G1" i="17"/>
  <c r="B14" i="26"/>
  <c r="C17" i="26" s="1" a="1"/>
  <c r="C17" i="26" s="1"/>
  <c r="H74" i="26" a="1"/>
  <c r="H74" i="26" s="1"/>
  <c r="C2" i="26"/>
  <c r="D117" i="26"/>
  <c r="E117" i="26" s="1"/>
  <c r="F117" i="26" s="1"/>
  <c r="G117" i="26" s="1"/>
  <c r="H117" i="26" s="1"/>
  <c r="I117" i="26" s="1"/>
  <c r="J117" i="26" s="1"/>
  <c r="K117" i="26" s="1"/>
  <c r="L117" i="26" s="1"/>
  <c r="M117" i="26" s="1"/>
  <c r="N117" i="26" s="1"/>
  <c r="O117" i="26" s="1"/>
  <c r="P117" i="26" s="1"/>
  <c r="Q117" i="26" s="1"/>
  <c r="R117" i="26" s="1"/>
  <c r="S117" i="26" s="1"/>
  <c r="T117" i="26" s="1"/>
  <c r="U117" i="26" s="1"/>
  <c r="V117" i="26" s="1"/>
  <c r="W117" i="26" s="1"/>
  <c r="X117" i="26" s="1"/>
  <c r="Y117" i="26" s="1"/>
  <c r="Z117" i="26" s="1"/>
  <c r="AA117" i="26" s="1"/>
  <c r="AB117" i="26" s="1"/>
  <c r="AC117" i="26" s="1"/>
  <c r="AD117" i="26" s="1"/>
  <c r="AE117" i="26" s="1"/>
  <c r="AF117" i="26" s="1"/>
  <c r="AG117" i="26" s="1"/>
  <c r="AH117" i="26" s="1"/>
  <c r="AI117" i="26" s="1"/>
  <c r="AJ117" i="26" s="1"/>
  <c r="AK117" i="26" s="1"/>
  <c r="AL117" i="26" s="1"/>
  <c r="AM117" i="26" s="1"/>
  <c r="AN117" i="26" s="1"/>
  <c r="AO117" i="26" s="1"/>
  <c r="AP117" i="26" s="1"/>
  <c r="AQ117" i="26" s="1"/>
  <c r="AR117" i="26" s="1"/>
  <c r="AS117" i="26" s="1"/>
  <c r="AT117" i="26" s="1"/>
  <c r="AU117" i="26" s="1"/>
  <c r="AV117" i="26" s="1"/>
  <c r="AW117" i="26" s="1"/>
  <c r="AX117" i="26" s="1"/>
  <c r="AY117" i="26" s="1"/>
  <c r="AZ117" i="26" s="1"/>
  <c r="BA117" i="26" s="1"/>
  <c r="BB117" i="26" s="1"/>
  <c r="BC117" i="26" s="1"/>
  <c r="BD117" i="26" s="1"/>
  <c r="BE117" i="26" s="1"/>
  <c r="BF117" i="26" s="1"/>
  <c r="BG117" i="26" s="1"/>
  <c r="BH117" i="26" s="1"/>
  <c r="BI117" i="26" s="1"/>
  <c r="BJ117" i="26" s="1"/>
  <c r="BK117" i="26" s="1"/>
  <c r="BL117" i="26" s="1"/>
  <c r="BM117" i="26" s="1"/>
  <c r="BN117" i="26" s="1"/>
  <c r="BO117" i="26" s="1"/>
  <c r="BP117" i="26" s="1"/>
  <c r="BQ117" i="26" s="1"/>
  <c r="BR117" i="26" s="1"/>
  <c r="BS117" i="26" s="1"/>
  <c r="BT117" i="26" s="1"/>
  <c r="BU117" i="26" s="1"/>
  <c r="E116" i="26"/>
  <c r="F116" i="26" s="1"/>
  <c r="G116" i="26" s="1"/>
  <c r="H116" i="26" s="1"/>
  <c r="I116" i="26" s="1"/>
  <c r="J116" i="26" s="1"/>
  <c r="K116" i="26" s="1"/>
  <c r="L116" i="26" s="1"/>
  <c r="M116" i="26" s="1"/>
  <c r="N116" i="26" s="1"/>
  <c r="O116" i="26" s="1"/>
  <c r="P116" i="26" s="1"/>
  <c r="Q116" i="26" s="1"/>
  <c r="R116" i="26" s="1"/>
  <c r="BU99" i="26"/>
  <c r="BT99" i="26"/>
  <c r="BS99" i="26"/>
  <c r="BR99" i="26"/>
  <c r="BQ99" i="26"/>
  <c r="BP99" i="26"/>
  <c r="BO99" i="26"/>
  <c r="BN99" i="26"/>
  <c r="BM99" i="26"/>
  <c r="BL99" i="26"/>
  <c r="BK99" i="26"/>
  <c r="BJ99" i="26"/>
  <c r="BI99" i="26"/>
  <c r="BH99" i="26"/>
  <c r="BG99" i="26"/>
  <c r="BF99" i="26"/>
  <c r="BE99" i="26"/>
  <c r="BD99" i="26"/>
  <c r="BC99" i="26"/>
  <c r="BB99" i="26"/>
  <c r="BA99" i="26"/>
  <c r="D99" i="26" a="1"/>
  <c r="Q99" i="26" s="1"/>
  <c r="BU97" i="26"/>
  <c r="BT97" i="26"/>
  <c r="BS97" i="26"/>
  <c r="BR97" i="26"/>
  <c r="BQ97" i="26"/>
  <c r="BP97" i="26"/>
  <c r="BO97" i="26"/>
  <c r="BN97" i="26"/>
  <c r="BU81" i="26"/>
  <c r="BT81" i="26"/>
  <c r="BS81" i="26"/>
  <c r="BR81" i="26"/>
  <c r="BQ81" i="26"/>
  <c r="BP81" i="26"/>
  <c r="BO81" i="26"/>
  <c r="BN81" i="26"/>
  <c r="BM81" i="26"/>
  <c r="BL81" i="26"/>
  <c r="BK81" i="26"/>
  <c r="BJ81" i="26"/>
  <c r="BI81" i="26"/>
  <c r="BH81" i="26"/>
  <c r="BG81" i="26"/>
  <c r="BF81" i="26"/>
  <c r="BE81" i="26"/>
  <c r="BD81" i="26"/>
  <c r="BC81" i="26"/>
  <c r="BB81" i="26"/>
  <c r="BA81" i="26"/>
  <c r="AZ81" i="26"/>
  <c r="AY81" i="26"/>
  <c r="AX81" i="26"/>
  <c r="AW81" i="26"/>
  <c r="AV81" i="26"/>
  <c r="AU81" i="26"/>
  <c r="AT81" i="26"/>
  <c r="AS81" i="26"/>
  <c r="AR81" i="26"/>
  <c r="AQ81" i="26"/>
  <c r="AP81" i="26"/>
  <c r="AO81" i="26"/>
  <c r="AN81" i="26"/>
  <c r="AM81" i="26"/>
  <c r="AL81" i="26"/>
  <c r="AK81" i="26"/>
  <c r="AJ81" i="26"/>
  <c r="AI81" i="26"/>
  <c r="AH81" i="26"/>
  <c r="AG81" i="26"/>
  <c r="AF81" i="26"/>
  <c r="AE81" i="26"/>
  <c r="AD81" i="26"/>
  <c r="AC81" i="26"/>
  <c r="AB81" i="26"/>
  <c r="AA81" i="26"/>
  <c r="Z81" i="26"/>
  <c r="Y81" i="26"/>
  <c r="X81" i="26"/>
  <c r="W81" i="26"/>
  <c r="V81" i="26"/>
  <c r="U81" i="26"/>
  <c r="T81" i="26"/>
  <c r="S81" i="26"/>
  <c r="R81" i="26"/>
  <c r="Q81" i="26"/>
  <c r="P81" i="26"/>
  <c r="O81" i="26"/>
  <c r="N81" i="26"/>
  <c r="M81" i="26"/>
  <c r="L81" i="26"/>
  <c r="K81" i="26"/>
  <c r="J81" i="26"/>
  <c r="I81" i="26"/>
  <c r="H81" i="26"/>
  <c r="G81" i="26"/>
  <c r="F81" i="26"/>
  <c r="E81" i="26"/>
  <c r="D81" i="26"/>
  <c r="D2" i="8"/>
  <c r="C2" i="19"/>
  <c r="Y28" i="18"/>
  <c r="Y27" i="18"/>
  <c r="Y26" i="18"/>
  <c r="Y25" i="18"/>
  <c r="Y24" i="18"/>
  <c r="Y23" i="18"/>
  <c r="Y22" i="18"/>
  <c r="Y21" i="18"/>
  <c r="Y20" i="18"/>
  <c r="Y19" i="18"/>
  <c r="Y18" i="18"/>
  <c r="Y17" i="18"/>
  <c r="Y16" i="18"/>
  <c r="Y15" i="18"/>
  <c r="Y14" i="18"/>
  <c r="C2" i="18"/>
  <c r="C2" i="15" s="1"/>
  <c r="B1" i="18"/>
  <c r="C2" i="20"/>
  <c r="B2" i="22"/>
  <c r="C2" i="23"/>
  <c r="T171" i="1"/>
  <c r="S171" i="1"/>
  <c r="R171" i="1"/>
  <c r="D13" i="29" s="1"/>
  <c r="BD80" i="26"/>
  <c r="AV80" i="26"/>
  <c r="AN80" i="26"/>
  <c r="AT80" i="26"/>
  <c r="E80" i="26"/>
  <c r="X80" i="26"/>
  <c r="AC80" i="26"/>
  <c r="G103" i="26"/>
  <c r="E103" i="26"/>
  <c r="F102" i="26"/>
  <c r="K101" i="26"/>
  <c r="K102" i="26"/>
  <c r="K103" i="26"/>
  <c r="J103" i="26"/>
  <c r="J101" i="26"/>
  <c r="J102" i="26"/>
  <c r="O102" i="26"/>
  <c r="O101" i="26"/>
  <c r="O103" i="26"/>
  <c r="H103" i="26"/>
  <c r="H102" i="26"/>
  <c r="H101" i="26"/>
  <c r="E102" i="26"/>
  <c r="E101" i="26"/>
  <c r="J80" i="26"/>
  <c r="F103" i="26"/>
  <c r="F101" i="26"/>
  <c r="BG80" i="26"/>
  <c r="BF80" i="26"/>
  <c r="BE80" i="26"/>
  <c r="M103" i="26"/>
  <c r="M102" i="26"/>
  <c r="M101" i="26"/>
  <c r="I102" i="26"/>
  <c r="I101" i="26"/>
  <c r="I103" i="26"/>
  <c r="N103" i="26"/>
  <c r="N102" i="26"/>
  <c r="N101" i="26"/>
  <c r="G102" i="26"/>
  <c r="G101" i="26"/>
  <c r="D101" i="26"/>
  <c r="D103" i="26"/>
  <c r="D102" i="26"/>
  <c r="AO80" i="26"/>
  <c r="L102" i="26"/>
  <c r="L101" i="26"/>
  <c r="L103" i="26"/>
  <c r="D74" i="26" a="1"/>
  <c r="D74" i="26" s="1"/>
  <c r="F74" i="26" a="1"/>
  <c r="F74" i="26" s="1"/>
  <c r="L74" i="26" a="1"/>
  <c r="L74" i="26" s="1"/>
  <c r="E74" i="26" a="1"/>
  <c r="E74" i="26"/>
  <c r="G74" i="26" a="1"/>
  <c r="G74" i="26" s="1"/>
  <c r="AJ8" i="26" l="1"/>
  <c r="AJ86" i="26" s="1"/>
  <c r="AJ102" i="26" s="1"/>
  <c r="X75" i="47"/>
  <c r="BB70" i="52"/>
  <c r="BC87" i="57"/>
  <c r="BC103" i="57" s="1"/>
  <c r="AY20" i="58"/>
  <c r="BJ80" i="52"/>
  <c r="BJ83" i="52" s="1"/>
  <c r="AZ12" i="57"/>
  <c r="AZ72" i="57" s="1"/>
  <c r="BA10" i="57"/>
  <c r="BA11" i="57"/>
  <c r="BA71" i="57" s="1"/>
  <c r="BA90" i="57" s="1"/>
  <c r="AZ11" i="57"/>
  <c r="AZ71" i="57" s="1"/>
  <c r="AZ90" i="57" s="1"/>
  <c r="P11" i="57"/>
  <c r="P71" i="57" s="1"/>
  <c r="P90" i="57" s="1"/>
  <c r="AC10" i="57"/>
  <c r="AC89" i="57" s="1"/>
  <c r="AM11" i="57"/>
  <c r="AM71" i="57" s="1"/>
  <c r="AM90" i="57" s="1"/>
  <c r="M9" i="57"/>
  <c r="M89" i="57" s="1"/>
  <c r="V10" i="57"/>
  <c r="H9" i="57"/>
  <c r="H7" i="57" s="1"/>
  <c r="H69" i="57" s="1"/>
  <c r="S10" i="57"/>
  <c r="S89" i="57" s="1"/>
  <c r="AS10" i="57"/>
  <c r="BB11" i="57"/>
  <c r="BB71" i="57" s="1"/>
  <c r="BB90" i="57" s="1"/>
  <c r="AW12" i="57"/>
  <c r="AW72" i="57" s="1"/>
  <c r="BP83" i="57"/>
  <c r="F83" i="57"/>
  <c r="BU12" i="57"/>
  <c r="BU72" i="57" s="1"/>
  <c r="BA75" i="47"/>
  <c r="AT83" i="52"/>
  <c r="BB85" i="52"/>
  <c r="BB101" i="52" s="1"/>
  <c r="BC86" i="57"/>
  <c r="BC102" i="57" s="1"/>
  <c r="BK70" i="57"/>
  <c r="BA87" i="57"/>
  <c r="BA103" i="57" s="1"/>
  <c r="AP80" i="52"/>
  <c r="AK33" i="58"/>
  <c r="AF12" i="57"/>
  <c r="AF72" i="57" s="1"/>
  <c r="AG10" i="57"/>
  <c r="AG89" i="57" s="1"/>
  <c r="AG11" i="57"/>
  <c r="AG71" i="57" s="1"/>
  <c r="AG90" i="57" s="1"/>
  <c r="AF11" i="57"/>
  <c r="AF71" i="57" s="1"/>
  <c r="AF90" i="57" s="1"/>
  <c r="AA11" i="57"/>
  <c r="AA71" i="57" s="1"/>
  <c r="AA90" i="57" s="1"/>
  <c r="BH10" i="57"/>
  <c r="BH89" i="57" s="1"/>
  <c r="BU9" i="57"/>
  <c r="N11" i="57"/>
  <c r="N71" i="57" s="1"/>
  <c r="N90" i="57" s="1"/>
  <c r="BI11" i="57"/>
  <c r="BI71" i="57" s="1"/>
  <c r="BI90" i="57" s="1"/>
  <c r="BO9" i="57"/>
  <c r="BI9" i="57"/>
  <c r="P10" i="57"/>
  <c r="P89" i="57" s="1"/>
  <c r="Z11" i="57"/>
  <c r="Z71" i="57" s="1"/>
  <c r="Z90" i="57" s="1"/>
  <c r="AZ80" i="52"/>
  <c r="AZ83" i="52" s="1"/>
  <c r="K80" i="52"/>
  <c r="AK16" i="53"/>
  <c r="AB12" i="57"/>
  <c r="AB72" i="57" s="1"/>
  <c r="BH75" i="47"/>
  <c r="BE8" i="26"/>
  <c r="BE92" i="26" s="1"/>
  <c r="AK25" i="48"/>
  <c r="R87" i="52"/>
  <c r="R103" i="52" s="1"/>
  <c r="P75" i="57"/>
  <c r="BK85" i="57"/>
  <c r="BK101" i="57" s="1"/>
  <c r="V80" i="52"/>
  <c r="V83" i="52" s="1"/>
  <c r="M89" i="52"/>
  <c r="AK14" i="58"/>
  <c r="AY14" i="58" s="1"/>
  <c r="L12" i="57"/>
  <c r="L72" i="57" s="1"/>
  <c r="M10" i="57"/>
  <c r="M11" i="57"/>
  <c r="M71" i="57" s="1"/>
  <c r="M90" i="57" s="1"/>
  <c r="L11" i="57"/>
  <c r="L71" i="57" s="1"/>
  <c r="L90" i="57" s="1"/>
  <c r="BG12" i="57"/>
  <c r="BG72" i="57" s="1"/>
  <c r="G11" i="57"/>
  <c r="G71" i="57" s="1"/>
  <c r="G90" i="57" s="1"/>
  <c r="AD10" i="57"/>
  <c r="AT9" i="57"/>
  <c r="BE10" i="57"/>
  <c r="AJ11" i="57"/>
  <c r="AJ71" i="57" s="1"/>
  <c r="AJ90" i="57" s="1"/>
  <c r="AL9" i="57"/>
  <c r="AG9" i="57"/>
  <c r="BG9" i="57"/>
  <c r="BG7" i="57" s="1"/>
  <c r="BG69" i="57" s="1"/>
  <c r="BR10" i="57"/>
  <c r="AP33" i="58"/>
  <c r="J89" i="52"/>
  <c r="BE92" i="52"/>
  <c r="H75" i="57"/>
  <c r="AK12" i="57"/>
  <c r="AK72" i="57" s="1"/>
  <c r="AR12" i="57"/>
  <c r="AR72" i="57" s="1"/>
  <c r="AS9" i="57"/>
  <c r="H12" i="57"/>
  <c r="H72" i="57" s="1"/>
  <c r="AH9" i="57"/>
  <c r="AV75" i="26"/>
  <c r="BM70" i="57"/>
  <c r="AQ86" i="57"/>
  <c r="AQ102" i="57" s="1"/>
  <c r="BK86" i="57"/>
  <c r="BK102" i="57" s="1"/>
  <c r="AF86" i="57"/>
  <c r="AF102" i="57" s="1"/>
  <c r="AO80" i="52"/>
  <c r="AO75" i="52" s="1"/>
  <c r="AH67" i="58"/>
  <c r="G29" i="29" s="1"/>
  <c r="AQ11" i="57"/>
  <c r="AQ71" i="57" s="1"/>
  <c r="AQ90" i="57" s="1"/>
  <c r="BL9" i="57"/>
  <c r="BL10" i="57"/>
  <c r="BK10" i="57"/>
  <c r="AM12" i="57"/>
  <c r="AM72" i="57" s="1"/>
  <c r="BF10" i="57"/>
  <c r="AU9" i="57"/>
  <c r="AU7" i="57" s="1"/>
  <c r="AU69" i="57" s="1"/>
  <c r="Q9" i="57"/>
  <c r="Q7" i="57" s="1"/>
  <c r="Q69" i="57" s="1"/>
  <c r="BT9" i="57"/>
  <c r="BT7" i="57" s="1"/>
  <c r="BT69" i="57" s="1"/>
  <c r="I11" i="57"/>
  <c r="I71" i="57" s="1"/>
  <c r="I90" i="57" s="1"/>
  <c r="J9" i="57"/>
  <c r="J7" i="57" s="1"/>
  <c r="J69" i="57" s="1"/>
  <c r="F9" i="57"/>
  <c r="F7" i="57" s="1"/>
  <c r="F69" i="57" s="1"/>
  <c r="AE9" i="57"/>
  <c r="AP10" i="57"/>
  <c r="BS11" i="57"/>
  <c r="BS71" i="57" s="1"/>
  <c r="BS90" i="57" s="1"/>
  <c r="AP22" i="58"/>
  <c r="E9" i="57"/>
  <c r="BR12" i="57"/>
  <c r="BR72" i="57" s="1"/>
  <c r="AU12" i="57"/>
  <c r="AU72" i="57" s="1"/>
  <c r="I9" i="57"/>
  <c r="T10" i="57"/>
  <c r="T89" i="57" s="1"/>
  <c r="BD83" i="26"/>
  <c r="AP17" i="45"/>
  <c r="AO20" i="45"/>
  <c r="AK37" i="45"/>
  <c r="BB83" i="47"/>
  <c r="BG83" i="47"/>
  <c r="AO23" i="48"/>
  <c r="AP34" i="48"/>
  <c r="AK43" i="48"/>
  <c r="AJ70" i="48"/>
  <c r="H70" i="52"/>
  <c r="BM87" i="57"/>
  <c r="BM103" i="57" s="1"/>
  <c r="BK87" i="57"/>
  <c r="BK103" i="57" s="1"/>
  <c r="U80" i="52"/>
  <c r="U75" i="52" s="1"/>
  <c r="BL89" i="52"/>
  <c r="AR7" i="52"/>
  <c r="AR69" i="52" s="1"/>
  <c r="W11" i="57"/>
  <c r="W71" i="57" s="1"/>
  <c r="W90" i="57" s="1"/>
  <c r="X9" i="57"/>
  <c r="X89" i="57" s="1"/>
  <c r="BP12" i="57"/>
  <c r="BP72" i="57" s="1"/>
  <c r="BL12" i="57"/>
  <c r="BL72" i="57" s="1"/>
  <c r="AR9" i="57"/>
  <c r="AQ10" i="57"/>
  <c r="AQ89" i="57" s="1"/>
  <c r="S12" i="57"/>
  <c r="S72" i="57" s="1"/>
  <c r="AL10" i="57"/>
  <c r="AL89" i="57" s="1"/>
  <c r="R9" i="57"/>
  <c r="R7" i="57" s="1"/>
  <c r="R69" i="57" s="1"/>
  <c r="AP9" i="57"/>
  <c r="AP7" i="57" s="1"/>
  <c r="AP69" i="57" s="1"/>
  <c r="BL11" i="57"/>
  <c r="BL71" i="57" s="1"/>
  <c r="BL90" i="57" s="1"/>
  <c r="AY10" i="57"/>
  <c r="O10" i="57"/>
  <c r="AT11" i="57"/>
  <c r="AT71" i="57" s="1"/>
  <c r="AT90" i="57" s="1"/>
  <c r="AI12" i="57"/>
  <c r="AI72" i="57" s="1"/>
  <c r="AO20" i="58"/>
  <c r="AL80" i="52"/>
  <c r="AL83" i="52" s="1"/>
  <c r="BU80" i="52"/>
  <c r="AT10" i="57"/>
  <c r="BO83" i="57"/>
  <c r="AK47" i="53"/>
  <c r="AK61" i="53"/>
  <c r="AV12" i="57"/>
  <c r="AV72" i="57" s="1"/>
  <c r="AP19" i="48"/>
  <c r="AK39" i="48"/>
  <c r="AK50" i="48"/>
  <c r="AZ85" i="52"/>
  <c r="AZ101" i="52" s="1"/>
  <c r="BC85" i="52"/>
  <c r="BC101" i="52" s="1"/>
  <c r="BT85" i="57"/>
  <c r="BT101" i="57" s="1"/>
  <c r="BG83" i="52"/>
  <c r="BD80" i="52"/>
  <c r="BD83" i="52" s="1"/>
  <c r="Y9" i="57"/>
  <c r="BO12" i="57"/>
  <c r="BO72" i="57" s="1"/>
  <c r="D12" i="57"/>
  <c r="D72" i="57" s="1"/>
  <c r="BC9" i="57"/>
  <c r="N9" i="57"/>
  <c r="BF12" i="57"/>
  <c r="BF72" i="57" s="1"/>
  <c r="AC9" i="57"/>
  <c r="BC10" i="57"/>
  <c r="K9" i="57"/>
  <c r="K7" i="57" s="1"/>
  <c r="K69" i="57" s="1"/>
  <c r="AV10" i="57"/>
  <c r="AJ10" i="57"/>
  <c r="AI10" i="57"/>
  <c r="AO22" i="58"/>
  <c r="AB80" i="52"/>
  <c r="AB75" i="52" s="1"/>
  <c r="X12" i="57"/>
  <c r="X72" i="57" s="1"/>
  <c r="P80" i="52"/>
  <c r="P83" i="52" s="1"/>
  <c r="O9" i="57"/>
  <c r="O89" i="57" s="1"/>
  <c r="BR9" i="57"/>
  <c r="BJ9" i="57"/>
  <c r="BJ7" i="57" s="1"/>
  <c r="BJ69" i="57" s="1"/>
  <c r="M12" i="57"/>
  <c r="M72" i="57" s="1"/>
  <c r="AK28" i="48"/>
  <c r="X87" i="52"/>
  <c r="X103" i="52" s="1"/>
  <c r="AS80" i="52"/>
  <c r="AX12" i="57"/>
  <c r="AX72" i="57" s="1"/>
  <c r="AA12" i="57"/>
  <c r="AA72" i="57" s="1"/>
  <c r="R12" i="57"/>
  <c r="R72" i="57" s="1"/>
  <c r="BP10" i="57"/>
  <c r="AK10" i="57"/>
  <c r="AY9" i="57"/>
  <c r="AX9" i="57"/>
  <c r="BI10" i="57"/>
  <c r="AV80" i="52"/>
  <c r="AM80" i="52"/>
  <c r="D89" i="26"/>
  <c r="AP18" i="45"/>
  <c r="C16" i="47" a="1"/>
  <c r="C16" i="47" s="1"/>
  <c r="AB12" i="47"/>
  <c r="AB72" i="47" s="1"/>
  <c r="AX80" i="47"/>
  <c r="AX75" i="47" s="1"/>
  <c r="BF80" i="47"/>
  <c r="BF75" i="47" s="1"/>
  <c r="AK37" i="48"/>
  <c r="AK48" i="48"/>
  <c r="X70" i="52"/>
  <c r="BJ85" i="52"/>
  <c r="BJ101" i="52" s="1"/>
  <c r="P87" i="52"/>
  <c r="P103" i="52" s="1"/>
  <c r="Z83" i="57"/>
  <c r="BQ85" i="57"/>
  <c r="BQ101" i="57" s="1"/>
  <c r="Y80" i="52"/>
  <c r="Y83" i="52" s="1"/>
  <c r="BC80" i="52"/>
  <c r="W10" i="52"/>
  <c r="W89" i="52" s="1"/>
  <c r="AO10" i="52"/>
  <c r="AO89" i="52" s="1"/>
  <c r="AD12" i="57"/>
  <c r="AD72" i="57" s="1"/>
  <c r="G12" i="57"/>
  <c r="G72" i="57" s="1"/>
  <c r="F7" i="52"/>
  <c r="F69" i="52" s="1"/>
  <c r="AN9" i="57"/>
  <c r="AJ9" i="57"/>
  <c r="AJ7" i="57" s="1"/>
  <c r="AJ69" i="57" s="1"/>
  <c r="BD11" i="57"/>
  <c r="BD71" i="57" s="1"/>
  <c r="BD90" i="57" s="1"/>
  <c r="AN10" i="57"/>
  <c r="AN89" i="57" s="1"/>
  <c r="U11" i="57"/>
  <c r="U71" i="57" s="1"/>
  <c r="U90" i="57" s="1"/>
  <c r="H10" i="57"/>
  <c r="H89" i="57" s="1"/>
  <c r="U9" i="57"/>
  <c r="T9" i="57"/>
  <c r="AE10" i="57"/>
  <c r="M80" i="52"/>
  <c r="M83" i="52" s="1"/>
  <c r="AF83" i="57"/>
  <c r="AK27" i="58"/>
  <c r="AK38" i="58"/>
  <c r="AK49" i="58"/>
  <c r="AK57" i="58"/>
  <c r="BF80" i="52"/>
  <c r="BF83" i="52" s="1"/>
  <c r="Q8" i="26"/>
  <c r="L9" i="57"/>
  <c r="G9" i="57"/>
  <c r="BO10" i="57"/>
  <c r="AZ9" i="57"/>
  <c r="AL75" i="57"/>
  <c r="AT8" i="26"/>
  <c r="AT87" i="26" s="1"/>
  <c r="AT103" i="26" s="1"/>
  <c r="Z80" i="47"/>
  <c r="AL69" i="48"/>
  <c r="AJ12" i="47"/>
  <c r="AJ72" i="47" s="1"/>
  <c r="P80" i="47"/>
  <c r="AF80" i="47"/>
  <c r="AF75" i="47" s="1"/>
  <c r="AK46" i="48"/>
  <c r="X86" i="52"/>
  <c r="X102" i="52" s="1"/>
  <c r="BQ70" i="52"/>
  <c r="BA7" i="52"/>
  <c r="BA69" i="52" s="1"/>
  <c r="BG70" i="57"/>
  <c r="BB80" i="52"/>
  <c r="BB75" i="52" s="1"/>
  <c r="AU10" i="52"/>
  <c r="AY12" i="57"/>
  <c r="AY72" i="57" s="1"/>
  <c r="BT10" i="57"/>
  <c r="AT12" i="57"/>
  <c r="AT72" i="57" s="1"/>
  <c r="BK12" i="57"/>
  <c r="BK72" i="57" s="1"/>
  <c r="BM11" i="57"/>
  <c r="BM71" i="57" s="1"/>
  <c r="BM90" i="57" s="1"/>
  <c r="BG11" i="57"/>
  <c r="BG71" i="57" s="1"/>
  <c r="BG90" i="57" s="1"/>
  <c r="BH9" i="57"/>
  <c r="BH7" i="57" s="1"/>
  <c r="BH69" i="57" s="1"/>
  <c r="Y11" i="57"/>
  <c r="Y71" i="57" s="1"/>
  <c r="Y90" i="57" s="1"/>
  <c r="BD10" i="57"/>
  <c r="BD89" i="57" s="1"/>
  <c r="AM10" i="57"/>
  <c r="V9" i="57"/>
  <c r="AV9" i="57"/>
  <c r="BQ12" i="57"/>
  <c r="BQ72" i="57" s="1"/>
  <c r="AE80" i="52"/>
  <c r="AE83" i="52" s="1"/>
  <c r="L80" i="52"/>
  <c r="L83" i="52" s="1"/>
  <c r="AB83" i="57"/>
  <c r="AK50" i="53"/>
  <c r="AK52" i="53"/>
  <c r="AK54" i="53"/>
  <c r="AM9" i="57"/>
  <c r="O12" i="57"/>
  <c r="O72" i="57" s="1"/>
  <c r="BM80" i="52"/>
  <c r="G10" i="57"/>
  <c r="K83" i="52"/>
  <c r="E80" i="52"/>
  <c r="E75" i="52" s="1"/>
  <c r="AW80" i="52"/>
  <c r="AW83" i="52" s="1"/>
  <c r="AL67" i="58" a="1"/>
  <c r="AL67" i="58" s="1"/>
  <c r="BU8" i="26"/>
  <c r="BU87" i="26" s="1"/>
  <c r="BU103" i="26" s="1"/>
  <c r="N8" i="22"/>
  <c r="AO13" i="45"/>
  <c r="F80" i="47"/>
  <c r="F83" i="47" s="1"/>
  <c r="AJ69" i="48"/>
  <c r="BN12" i="47"/>
  <c r="BN72" i="47" s="1"/>
  <c r="AS83" i="52"/>
  <c r="BQ85" i="52"/>
  <c r="BQ101" i="52" s="1"/>
  <c r="BA85" i="52"/>
  <c r="BA101" i="52" s="1"/>
  <c r="BG87" i="57"/>
  <c r="BG103" i="57" s="1"/>
  <c r="AL7" i="57"/>
  <c r="AL69" i="57" s="1"/>
  <c r="AO87" i="57"/>
  <c r="AO103" i="57" s="1"/>
  <c r="AM85" i="57"/>
  <c r="AM101" i="57" s="1"/>
  <c r="AR80" i="52"/>
  <c r="AH80" i="52"/>
  <c r="AH83" i="52" s="1"/>
  <c r="BS10" i="52"/>
  <c r="BS89" i="52" s="1"/>
  <c r="AA10" i="52"/>
  <c r="AA89" i="52" s="1"/>
  <c r="AE12" i="57"/>
  <c r="AE72" i="57" s="1"/>
  <c r="AZ10" i="57"/>
  <c r="AZ89" i="57" s="1"/>
  <c r="Z12" i="57"/>
  <c r="Z72" i="57" s="1"/>
  <c r="AQ12" i="57"/>
  <c r="AQ72" i="57" s="1"/>
  <c r="BH12" i="57"/>
  <c r="BH72" i="57" s="1"/>
  <c r="BD12" i="57"/>
  <c r="BD72" i="57" s="1"/>
  <c r="BB12" i="57"/>
  <c r="BB72" i="57" s="1"/>
  <c r="AU80" i="52"/>
  <c r="AU75" i="52" s="1"/>
  <c r="AL11" i="57"/>
  <c r="AL71" i="57" s="1"/>
  <c r="AL90" i="57" s="1"/>
  <c r="AH11" i="57"/>
  <c r="AH71" i="57" s="1"/>
  <c r="AH90" i="57" s="1"/>
  <c r="AF9" i="57"/>
  <c r="BP80" i="52"/>
  <c r="BQ10" i="57"/>
  <c r="BD9" i="57"/>
  <c r="BD7" i="57" s="1"/>
  <c r="BD69" i="57" s="1"/>
  <c r="I10" i="57"/>
  <c r="S9" i="57"/>
  <c r="S7" i="57" s="1"/>
  <c r="S69" i="57" s="1"/>
  <c r="BE12" i="57"/>
  <c r="BE72" i="57" s="1"/>
  <c r="Q12" i="57"/>
  <c r="Q72" i="57" s="1"/>
  <c r="AU83" i="57"/>
  <c r="H80" i="52"/>
  <c r="H75" i="52" s="1"/>
  <c r="AO26" i="53"/>
  <c r="Z10" i="57"/>
  <c r="Z89" i="57" s="1"/>
  <c r="F10" i="57"/>
  <c r="F89" i="57" s="1"/>
  <c r="E10" i="57"/>
  <c r="E89" i="57" s="1"/>
  <c r="C16" i="52" a="1"/>
  <c r="C16" i="52" s="1"/>
  <c r="AQ9" i="26"/>
  <c r="D83" i="26"/>
  <c r="BM80" i="47"/>
  <c r="AH69" i="48"/>
  <c r="AT12" i="47"/>
  <c r="AT72" i="47" s="1"/>
  <c r="AK10" i="47"/>
  <c r="AP80" i="47"/>
  <c r="AP75" i="47" s="1"/>
  <c r="AZ85" i="57"/>
  <c r="AZ101" i="57" s="1"/>
  <c r="AA86" i="57"/>
  <c r="AA102" i="57" s="1"/>
  <c r="S83" i="52"/>
  <c r="X80" i="52"/>
  <c r="X75" i="52" s="1"/>
  <c r="N80" i="52"/>
  <c r="N10" i="52"/>
  <c r="N89" i="52" s="1"/>
  <c r="AY10" i="52"/>
  <c r="AY89" i="52" s="1"/>
  <c r="G10" i="52"/>
  <c r="R83" i="57"/>
  <c r="K12" i="57"/>
  <c r="K72" i="57" s="1"/>
  <c r="AF10" i="57"/>
  <c r="AF89" i="57" s="1"/>
  <c r="F12" i="57"/>
  <c r="F72" i="57" s="1"/>
  <c r="W12" i="57"/>
  <c r="W72" i="57" s="1"/>
  <c r="AN12" i="57"/>
  <c r="AN72" i="57" s="1"/>
  <c r="AJ12" i="57"/>
  <c r="AJ72" i="57" s="1"/>
  <c r="BC12" i="57"/>
  <c r="BC72" i="57" s="1"/>
  <c r="F11" i="57"/>
  <c r="F71" i="57" s="1"/>
  <c r="F90" i="57" s="1"/>
  <c r="BE11" i="57"/>
  <c r="BE71" i="57" s="1"/>
  <c r="BE90" i="57" s="1"/>
  <c r="S80" i="52"/>
  <c r="S75" i="52" s="1"/>
  <c r="AO10" i="57"/>
  <c r="AA9" i="57"/>
  <c r="BA9" i="57"/>
  <c r="Z10" i="52"/>
  <c r="R80" i="52"/>
  <c r="L37" i="54"/>
  <c r="AW9" i="57"/>
  <c r="AW7" i="57" s="1"/>
  <c r="AW69" i="57" s="1"/>
  <c r="AJ80" i="52"/>
  <c r="AJ83" i="52" s="1"/>
  <c r="AG12" i="57"/>
  <c r="AG72" i="57" s="1"/>
  <c r="AA8" i="26"/>
  <c r="AA92" i="26" s="1"/>
  <c r="AP16" i="45"/>
  <c r="AS80" i="47"/>
  <c r="AS83" i="47" s="1"/>
  <c r="F12" i="47"/>
  <c r="F72" i="47" s="1"/>
  <c r="BB10" i="47"/>
  <c r="O80" i="47"/>
  <c r="O75" i="47" s="1"/>
  <c r="AK20" i="48"/>
  <c r="AK22" i="48"/>
  <c r="AK42" i="48"/>
  <c r="Z83" i="52"/>
  <c r="J70" i="52"/>
  <c r="Z87" i="52"/>
  <c r="Z103" i="52" s="1"/>
  <c r="BG86" i="57"/>
  <c r="BG102" i="57" s="1"/>
  <c r="AN85" i="57"/>
  <c r="AN101" i="57" s="1"/>
  <c r="AZ87" i="57"/>
  <c r="AZ103" i="57" s="1"/>
  <c r="BD83" i="57"/>
  <c r="AX83" i="57"/>
  <c r="BR80" i="52"/>
  <c r="BR75" i="52" s="1"/>
  <c r="AE10" i="52"/>
  <c r="AE89" i="52" s="1"/>
  <c r="BQ10" i="52"/>
  <c r="BQ89" i="52" s="1"/>
  <c r="BD10" i="52"/>
  <c r="BD89" i="52" s="1"/>
  <c r="K70" i="57"/>
  <c r="BJ11" i="57"/>
  <c r="BJ71" i="57" s="1"/>
  <c r="BJ90" i="57" s="1"/>
  <c r="L10" i="57"/>
  <c r="L89" i="57" s="1"/>
  <c r="BM12" i="57"/>
  <c r="BM72" i="57" s="1"/>
  <c r="BJ12" i="57"/>
  <c r="BJ72" i="57" s="1"/>
  <c r="BI12" i="57"/>
  <c r="BI72" i="57" s="1"/>
  <c r="T12" i="57"/>
  <c r="T72" i="57" s="1"/>
  <c r="P12" i="57"/>
  <c r="P72" i="57" s="1"/>
  <c r="AH12" i="57"/>
  <c r="AH72" i="57" s="1"/>
  <c r="BP11" i="57"/>
  <c r="BP71" i="57" s="1"/>
  <c r="BP90" i="57" s="1"/>
  <c r="K11" i="57"/>
  <c r="K71" i="57" s="1"/>
  <c r="K90" i="57" s="1"/>
  <c r="BH11" i="57"/>
  <c r="BH71" i="57" s="1"/>
  <c r="BH90" i="57" s="1"/>
  <c r="AW10" i="57"/>
  <c r="AD11" i="57"/>
  <c r="AD71" i="57" s="1"/>
  <c r="AD90" i="57" s="1"/>
  <c r="K10" i="57"/>
  <c r="Z9" i="57"/>
  <c r="Z7" i="57" s="1"/>
  <c r="Z69" i="57" s="1"/>
  <c r="G80" i="52"/>
  <c r="BM89" i="57"/>
  <c r="AI9" i="57"/>
  <c r="AI7" i="57" s="1"/>
  <c r="AI69" i="57" s="1"/>
  <c r="J10" i="57"/>
  <c r="J89" i="57" s="1"/>
  <c r="AF86" i="52"/>
  <c r="AF102" i="52" s="1"/>
  <c r="AO83" i="52"/>
  <c r="F75" i="52"/>
  <c r="AJ86" i="57"/>
  <c r="AJ102" i="57" s="1"/>
  <c r="BK80" i="52"/>
  <c r="BK75" i="52" s="1"/>
  <c r="AX80" i="52"/>
  <c r="AP89" i="52"/>
  <c r="AO36" i="58"/>
  <c r="AO37" i="58" s="1"/>
  <c r="AO38" i="58" s="1"/>
  <c r="AO39" i="58" s="1"/>
  <c r="AO40" i="58" s="1"/>
  <c r="AO41" i="58" s="1"/>
  <c r="AO42" i="58" s="1"/>
  <c r="AO43" i="58" s="1"/>
  <c r="AO44" i="58" s="1"/>
  <c r="AO45" i="58" s="1"/>
  <c r="AO46" i="58" s="1"/>
  <c r="AO47" i="58" s="1"/>
  <c r="AO48" i="58" s="1"/>
  <c r="AO49" i="58" s="1"/>
  <c r="AO50" i="58" s="1"/>
  <c r="AO51" i="58" s="1"/>
  <c r="AO52" i="58" s="1"/>
  <c r="AO53" i="58" s="1"/>
  <c r="AO54" i="58" s="1"/>
  <c r="AO55" i="58" s="1"/>
  <c r="AO56" i="58" s="1"/>
  <c r="AO57" i="58" s="1"/>
  <c r="AO58" i="58" s="1"/>
  <c r="AO59" i="58" s="1"/>
  <c r="AO60" i="58" s="1"/>
  <c r="AO61" i="58" s="1"/>
  <c r="AO62" i="58" s="1"/>
  <c r="AO63" i="58" s="1"/>
  <c r="AO64" i="58" s="1"/>
  <c r="AO65" i="58" s="1"/>
  <c r="AP11" i="57"/>
  <c r="AP71" i="57" s="1"/>
  <c r="AP90" i="57" s="1"/>
  <c r="BK9" i="57"/>
  <c r="BK89" i="57" s="1"/>
  <c r="AS12" i="57"/>
  <c r="AS72" i="57" s="1"/>
  <c r="AP12" i="57"/>
  <c r="AP72" i="57" s="1"/>
  <c r="AO12" i="57"/>
  <c r="AO72" i="57" s="1"/>
  <c r="BO11" i="57"/>
  <c r="BO71" i="57" s="1"/>
  <c r="BO90" i="57" s="1"/>
  <c r="N12" i="57"/>
  <c r="N72" i="57" s="1"/>
  <c r="AN11" i="57"/>
  <c r="AN71" i="57" s="1"/>
  <c r="AN90" i="57" s="1"/>
  <c r="AA10" i="57"/>
  <c r="AA89" i="57" s="1"/>
  <c r="AI11" i="57"/>
  <c r="AI71" i="57" s="1"/>
  <c r="AI90" i="57" s="1"/>
  <c r="U10" i="57"/>
  <c r="U89" i="57" s="1"/>
  <c r="BC11" i="57"/>
  <c r="BC71" i="57" s="1"/>
  <c r="BC90" i="57" s="1"/>
  <c r="BE9" i="57"/>
  <c r="BE7" i="57" s="1"/>
  <c r="BE69" i="57" s="1"/>
  <c r="BA12" i="57"/>
  <c r="BA72" i="57" s="1"/>
  <c r="S10" i="52"/>
  <c r="BT75" i="57"/>
  <c r="AK33" i="53"/>
  <c r="BN10" i="57"/>
  <c r="AA80" i="52"/>
  <c r="AA83" i="52" s="1"/>
  <c r="BP7" i="52"/>
  <c r="BP69" i="52" s="1"/>
  <c r="BS12" i="57"/>
  <c r="BS72" i="57" s="1"/>
  <c r="J12" i="57"/>
  <c r="J72" i="57" s="1"/>
  <c r="BN12" i="57"/>
  <c r="BN72" i="57" s="1"/>
  <c r="AJ68" i="45"/>
  <c r="BL75" i="47"/>
  <c r="AO75" i="47"/>
  <c r="BM83" i="52"/>
  <c r="BH85" i="57"/>
  <c r="BH101" i="57" s="1"/>
  <c r="C18" i="58" a="1"/>
  <c r="C18" i="58" s="1"/>
  <c r="AU18" i="58" s="1"/>
  <c r="AQ80" i="52"/>
  <c r="AQ83" i="52" s="1"/>
  <c r="BU10" i="52"/>
  <c r="BU89" i="52" s="1"/>
  <c r="V10" i="52"/>
  <c r="V89" i="52" s="1"/>
  <c r="V11" i="57"/>
  <c r="V71" i="57" s="1"/>
  <c r="V90" i="57" s="1"/>
  <c r="AQ9" i="57"/>
  <c r="AQ7" i="57" s="1"/>
  <c r="AQ69" i="57" s="1"/>
  <c r="Y12" i="57"/>
  <c r="Y72" i="57" s="1"/>
  <c r="V12" i="57"/>
  <c r="V72" i="57" s="1"/>
  <c r="U12" i="57"/>
  <c r="U72" i="57" s="1"/>
  <c r="BQ11" i="57"/>
  <c r="BQ71" i="57" s="1"/>
  <c r="BQ90" i="57" s="1"/>
  <c r="O11" i="57"/>
  <c r="O71" i="57" s="1"/>
  <c r="O90" i="57" s="1"/>
  <c r="BS9" i="57"/>
  <c r="H11" i="57"/>
  <c r="H71" i="57" s="1"/>
  <c r="H90" i="57" s="1"/>
  <c r="BN9" i="57"/>
  <c r="D11" i="57"/>
  <c r="D71" i="57" s="1"/>
  <c r="D90" i="57" s="1"/>
  <c r="AB11" i="57"/>
  <c r="AB71" i="57" s="1"/>
  <c r="AB90" i="57" s="1"/>
  <c r="AB10" i="57"/>
  <c r="Q10" i="57"/>
  <c r="Q89" i="57" s="1"/>
  <c r="BS80" i="52"/>
  <c r="BS83" i="52" s="1"/>
  <c r="AK80" i="52"/>
  <c r="AK75" i="52" s="1"/>
  <c r="AL12" i="57"/>
  <c r="AL72" i="57" s="1"/>
  <c r="O80" i="52"/>
  <c r="O75" i="52" s="1"/>
  <c r="D8" i="26"/>
  <c r="D70" i="26" s="1"/>
  <c r="AH8" i="26"/>
  <c r="AH86" i="26" s="1"/>
  <c r="AH102" i="26" s="1"/>
  <c r="BK8" i="26"/>
  <c r="BK87" i="26" s="1"/>
  <c r="BK103" i="26" s="1"/>
  <c r="AR80" i="47"/>
  <c r="AR75" i="47" s="1"/>
  <c r="L12" i="47"/>
  <c r="L72" i="47" s="1"/>
  <c r="BK12" i="47"/>
  <c r="BK72" i="47" s="1"/>
  <c r="AN80" i="47"/>
  <c r="AK19" i="48"/>
  <c r="AP18" i="48"/>
  <c r="BB7" i="52"/>
  <c r="BB69" i="52" s="1"/>
  <c r="C19" i="58" a="1"/>
  <c r="C19" i="58" s="1"/>
  <c r="AU19" i="58" s="1"/>
  <c r="W80" i="52"/>
  <c r="W83" i="52" s="1"/>
  <c r="BA10" i="52"/>
  <c r="BA89" i="52" s="1"/>
  <c r="W7" i="52"/>
  <c r="W69" i="52" s="1"/>
  <c r="BU10" i="57"/>
  <c r="W9" i="57"/>
  <c r="W89" i="57" s="1"/>
  <c r="E12" i="57"/>
  <c r="E72" i="57" s="1"/>
  <c r="BU11" i="57"/>
  <c r="BU71" i="57" s="1"/>
  <c r="BU90" i="57" s="1"/>
  <c r="BT11" i="57"/>
  <c r="BT71" i="57" s="1"/>
  <c r="BT90" i="57" s="1"/>
  <c r="AU11" i="57"/>
  <c r="AU71" i="57" s="1"/>
  <c r="AU90" i="57" s="1"/>
  <c r="AO11" i="57"/>
  <c r="AO71" i="57" s="1"/>
  <c r="AO90" i="57" s="1"/>
  <c r="BG10" i="57"/>
  <c r="BG89" i="57" s="1"/>
  <c r="BN11" i="57"/>
  <c r="BN71" i="57" s="1"/>
  <c r="BN90" i="57" s="1"/>
  <c r="AO9" i="57"/>
  <c r="AX10" i="57"/>
  <c r="AK9" i="57"/>
  <c r="AU10" i="57"/>
  <c r="BS10" i="57"/>
  <c r="AC12" i="57"/>
  <c r="AC72" i="57" s="1"/>
  <c r="AB9" i="57"/>
  <c r="I12" i="57"/>
  <c r="I72" i="57" s="1"/>
  <c r="Q80" i="52"/>
  <c r="Q75" i="52" s="1"/>
  <c r="AP37" i="58"/>
  <c r="AP38" i="58" s="1"/>
  <c r="AP39" i="58" s="1"/>
  <c r="AP40" i="58" s="1"/>
  <c r="AP41" i="58" s="1"/>
  <c r="AP42" i="58" s="1"/>
  <c r="AP43" i="58" s="1"/>
  <c r="AP44" i="58" s="1"/>
  <c r="AP45" i="58" s="1"/>
  <c r="AP46" i="58" s="1"/>
  <c r="AP47" i="58" s="1"/>
  <c r="AP48" i="58" s="1"/>
  <c r="AP49" i="58" s="1"/>
  <c r="AP50" i="58" s="1"/>
  <c r="AP51" i="58" s="1"/>
  <c r="AP52" i="58" s="1"/>
  <c r="AP53" i="58" s="1"/>
  <c r="AP54" i="58" s="1"/>
  <c r="AP55" i="58" s="1"/>
  <c r="AP56" i="58" s="1"/>
  <c r="AP57" i="58" s="1"/>
  <c r="AP58" i="58" s="1"/>
  <c r="AP59" i="58" s="1"/>
  <c r="AP60" i="58" s="1"/>
  <c r="AP61" i="58" s="1"/>
  <c r="AP62" i="58" s="1"/>
  <c r="AP63" i="58" s="1"/>
  <c r="AP64" i="58" s="1"/>
  <c r="AP65" i="58" s="1"/>
  <c r="AO20" i="53"/>
  <c r="AP19" i="58"/>
  <c r="BT80" i="26"/>
  <c r="BT75" i="26" s="1"/>
  <c r="BJ11" i="47"/>
  <c r="BJ71" i="47" s="1"/>
  <c r="BJ90" i="47" s="1"/>
  <c r="Q11" i="47"/>
  <c r="Q71" i="47" s="1"/>
  <c r="Q90" i="47" s="1"/>
  <c r="AR80" i="26"/>
  <c r="AR75" i="26" s="1"/>
  <c r="BM80" i="26"/>
  <c r="BM83" i="26" s="1"/>
  <c r="AJ85" i="26"/>
  <c r="AJ101" i="26" s="1"/>
  <c r="AH80" i="26"/>
  <c r="BQ80" i="26"/>
  <c r="BA12" i="26"/>
  <c r="BA72" i="26" s="1"/>
  <c r="AL69" i="45"/>
  <c r="AP25" i="45"/>
  <c r="AO28" i="45"/>
  <c r="AW80" i="47"/>
  <c r="AW75" i="47" s="1"/>
  <c r="AI69" i="48"/>
  <c r="D9" i="47"/>
  <c r="S11" i="47"/>
  <c r="S71" i="47" s="1"/>
  <c r="S90" i="47" s="1"/>
  <c r="H10" i="47"/>
  <c r="AQ10" i="47"/>
  <c r="Q12" i="47"/>
  <c r="Q72" i="47" s="1"/>
  <c r="BU10" i="47"/>
  <c r="BI10" i="47"/>
  <c r="H11" i="47"/>
  <c r="H71" i="47" s="1"/>
  <c r="H90" i="47" s="1"/>
  <c r="AG11" i="47"/>
  <c r="AG71" i="47" s="1"/>
  <c r="AG90" i="47" s="1"/>
  <c r="BG10" i="47"/>
  <c r="BG89" i="47" s="1"/>
  <c r="L80" i="47"/>
  <c r="L83" i="47" s="1"/>
  <c r="AK15" i="48"/>
  <c r="AV20" i="58"/>
  <c r="BK86" i="52"/>
  <c r="BK102" i="52" s="1"/>
  <c r="BD7" i="52"/>
  <c r="BD69" i="52" s="1"/>
  <c r="BN86" i="52"/>
  <c r="BN102" i="52" s="1"/>
  <c r="AX87" i="52"/>
  <c r="AX103" i="52" s="1"/>
  <c r="BH87" i="52"/>
  <c r="BH103" i="52" s="1"/>
  <c r="BP87" i="52"/>
  <c r="BP103" i="52" s="1"/>
  <c r="M70" i="52"/>
  <c r="BL86" i="57"/>
  <c r="BL102" i="57" s="1"/>
  <c r="AC7" i="57"/>
  <c r="AC69" i="57" s="1"/>
  <c r="AJ75" i="57"/>
  <c r="AG87" i="57"/>
  <c r="AG103" i="57" s="1"/>
  <c r="BB86" i="57"/>
  <c r="BB102" i="57" s="1"/>
  <c r="AS75" i="52"/>
  <c r="AH67" i="53"/>
  <c r="X172" i="51" s="1"/>
  <c r="AX12" i="52"/>
  <c r="AX72" i="52" s="1"/>
  <c r="AM12" i="52"/>
  <c r="AM72" i="52" s="1"/>
  <c r="BF89" i="57"/>
  <c r="AO12" i="53"/>
  <c r="BL12" i="52"/>
  <c r="BL72" i="52" s="1"/>
  <c r="AW20" i="58"/>
  <c r="AT7" i="57"/>
  <c r="AT69" i="57" s="1"/>
  <c r="O70" i="57"/>
  <c r="AG70" i="57"/>
  <c r="G7" i="52"/>
  <c r="D89" i="57"/>
  <c r="AH80" i="57"/>
  <c r="AH83" i="57" s="1"/>
  <c r="AE80" i="26"/>
  <c r="F80" i="26"/>
  <c r="AI75" i="47"/>
  <c r="J9" i="26"/>
  <c r="AD12" i="47"/>
  <c r="AD72" i="47" s="1"/>
  <c r="AX10" i="47"/>
  <c r="AX89" i="47" s="1"/>
  <c r="Y12" i="47"/>
  <c r="Y72" i="47" s="1"/>
  <c r="T12" i="47"/>
  <c r="T72" i="47" s="1"/>
  <c r="P12" i="47"/>
  <c r="P72" i="47" s="1"/>
  <c r="BS10" i="47"/>
  <c r="AE10" i="47"/>
  <c r="R10" i="47"/>
  <c r="AL75" i="47"/>
  <c r="AK56" i="48"/>
  <c r="AK58" i="48"/>
  <c r="AK60" i="48"/>
  <c r="AV19" i="58"/>
  <c r="E70" i="52"/>
  <c r="BD70" i="52"/>
  <c r="AI7" i="52"/>
  <c r="AI69" i="52" s="1"/>
  <c r="AR87" i="52"/>
  <c r="AR103" i="52" s="1"/>
  <c r="N7" i="52"/>
  <c r="N69" i="52" s="1"/>
  <c r="BP85" i="52"/>
  <c r="BP101" i="52" s="1"/>
  <c r="AQ87" i="52"/>
  <c r="AQ103" i="52" s="1"/>
  <c r="T7" i="52"/>
  <c r="T69" i="52" s="1"/>
  <c r="AI12" i="52"/>
  <c r="AI72" i="52" s="1"/>
  <c r="K75" i="52"/>
  <c r="AK45" i="53"/>
  <c r="AM80" i="26"/>
  <c r="AM83" i="26" s="1"/>
  <c r="Z80" i="26"/>
  <c r="BM12" i="26"/>
  <c r="BM72" i="26" s="1"/>
  <c r="AZ11" i="47"/>
  <c r="AZ71" i="47" s="1"/>
  <c r="AZ90" i="47" s="1"/>
  <c r="U12" i="26"/>
  <c r="U72" i="26" s="1"/>
  <c r="AB80" i="26"/>
  <c r="AS80" i="26"/>
  <c r="AT12" i="26"/>
  <c r="AT72" i="26" s="1"/>
  <c r="BG11" i="47"/>
  <c r="BG71" i="47" s="1"/>
  <c r="BG90" i="47" s="1"/>
  <c r="AM83" i="47"/>
  <c r="BN80" i="26"/>
  <c r="AK23" i="48"/>
  <c r="BO80" i="26"/>
  <c r="BJ80" i="26"/>
  <c r="BJ83" i="26" s="1"/>
  <c r="N80" i="26"/>
  <c r="N75" i="26" s="1"/>
  <c r="BH80" i="26"/>
  <c r="BH83" i="26" s="1"/>
  <c r="AS83" i="26"/>
  <c r="V80" i="26"/>
  <c r="V75" i="26" s="1"/>
  <c r="AG9" i="26"/>
  <c r="D12" i="26"/>
  <c r="D72" i="26" s="1"/>
  <c r="BP80" i="47"/>
  <c r="AK18" i="48"/>
  <c r="BI11" i="47"/>
  <c r="BI71" i="47" s="1"/>
  <c r="BI90" i="47" s="1"/>
  <c r="AU12" i="47"/>
  <c r="AU72" i="47" s="1"/>
  <c r="BS11" i="47"/>
  <c r="BS71" i="47" s="1"/>
  <c r="BS90" i="47" s="1"/>
  <c r="BS80" i="47"/>
  <c r="BS83" i="47" s="1"/>
  <c r="AX9" i="47"/>
  <c r="AC11" i="47"/>
  <c r="AC71" i="47" s="1"/>
  <c r="AC90" i="47" s="1"/>
  <c r="J80" i="47"/>
  <c r="AW19" i="58"/>
  <c r="BL70" i="52"/>
  <c r="BD87" i="52"/>
  <c r="BD103" i="52" s="1"/>
  <c r="AP85" i="52"/>
  <c r="AP101" i="52" s="1"/>
  <c r="AI70" i="52"/>
  <c r="N70" i="52"/>
  <c r="T86" i="52"/>
  <c r="T102" i="52" s="1"/>
  <c r="AQ85" i="52"/>
  <c r="AQ101" i="52" s="1"/>
  <c r="E7" i="57"/>
  <c r="E69" i="57" s="1"/>
  <c r="AH85" i="57"/>
  <c r="AH101" i="57" s="1"/>
  <c r="BG83" i="57"/>
  <c r="BN12" i="52"/>
  <c r="BN72" i="52" s="1"/>
  <c r="BH12" i="52"/>
  <c r="BH72" i="52" s="1"/>
  <c r="BI89" i="52"/>
  <c r="O12" i="52"/>
  <c r="O72" i="52" s="1"/>
  <c r="N89" i="57"/>
  <c r="BI89" i="57"/>
  <c r="BK12" i="26"/>
  <c r="BK72" i="26" s="1"/>
  <c r="BE11" i="47"/>
  <c r="BE71" i="47" s="1"/>
  <c r="BE90" i="47" s="1"/>
  <c r="BR10" i="47"/>
  <c r="AN10" i="47"/>
  <c r="AU10" i="47"/>
  <c r="AU80" i="26"/>
  <c r="AU83" i="26" s="1"/>
  <c r="X83" i="26"/>
  <c r="BD9" i="26"/>
  <c r="N10" i="22"/>
  <c r="AK40" i="45"/>
  <c r="AK59" i="45"/>
  <c r="AK64" i="45"/>
  <c r="AO36" i="48"/>
  <c r="AO37" i="48" s="1"/>
  <c r="AO38" i="48" s="1"/>
  <c r="AO39" i="48" s="1"/>
  <c r="AO40" i="48" s="1"/>
  <c r="AO41" i="48" s="1"/>
  <c r="AO42" i="48" s="1"/>
  <c r="AO43" i="48" s="1"/>
  <c r="AO44" i="48" s="1"/>
  <c r="AO45" i="48" s="1"/>
  <c r="AO46" i="48" s="1"/>
  <c r="AO47" i="48" s="1"/>
  <c r="AO48" i="48" s="1"/>
  <c r="AO49" i="48" s="1"/>
  <c r="AO50" i="48" s="1"/>
  <c r="AO51" i="48" s="1"/>
  <c r="AO52" i="48" s="1"/>
  <c r="AO53" i="48" s="1"/>
  <c r="AO54" i="48" s="1"/>
  <c r="AO55" i="48" s="1"/>
  <c r="AO56" i="48" s="1"/>
  <c r="AO57" i="48" s="1"/>
  <c r="AO58" i="48" s="1"/>
  <c r="AO59" i="48" s="1"/>
  <c r="AO60" i="48" s="1"/>
  <c r="AO61" i="48" s="1"/>
  <c r="AO62" i="48" s="1"/>
  <c r="AO63" i="48" s="1"/>
  <c r="AO64" i="48" s="1"/>
  <c r="AO65" i="48" s="1"/>
  <c r="AO11" i="47"/>
  <c r="AO71" i="47" s="1"/>
  <c r="AO90" i="47" s="1"/>
  <c r="AA12" i="47"/>
  <c r="AA72" i="47" s="1"/>
  <c r="AY11" i="47"/>
  <c r="AY71" i="47" s="1"/>
  <c r="AY90" i="47" s="1"/>
  <c r="BC12" i="47"/>
  <c r="BC72" i="47" s="1"/>
  <c r="BB12" i="47"/>
  <c r="BB72" i="47" s="1"/>
  <c r="BF10" i="47"/>
  <c r="BB11" i="47"/>
  <c r="BB71" i="47" s="1"/>
  <c r="BB90" i="47" s="1"/>
  <c r="AA10" i="47"/>
  <c r="AK29" i="48"/>
  <c r="BL7" i="52"/>
  <c r="BL69" i="52" s="1"/>
  <c r="BD85" i="52"/>
  <c r="BD101" i="52" s="1"/>
  <c r="AP70" i="52"/>
  <c r="AI87" i="52"/>
  <c r="AI103" i="52" s="1"/>
  <c r="W85" i="52"/>
  <c r="W101" i="52" s="1"/>
  <c r="T87" i="52"/>
  <c r="T103" i="52" s="1"/>
  <c r="AQ70" i="52"/>
  <c r="D7" i="57"/>
  <c r="D69" i="57" s="1"/>
  <c r="AF85" i="57"/>
  <c r="AF101" i="57" s="1"/>
  <c r="AT12" i="52"/>
  <c r="AT72" i="52" s="1"/>
  <c r="BS89" i="57"/>
  <c r="AE89" i="57"/>
  <c r="AO19" i="53"/>
  <c r="BC83" i="47"/>
  <c r="AZ80" i="26"/>
  <c r="AZ75" i="26" s="1"/>
  <c r="M80" i="26"/>
  <c r="J11" i="47"/>
  <c r="J71" i="47" s="1"/>
  <c r="J90" i="47" s="1"/>
  <c r="AP24" i="48"/>
  <c r="AW80" i="26"/>
  <c r="AW75" i="26" s="1"/>
  <c r="I80" i="26"/>
  <c r="I75" i="26" s="1"/>
  <c r="AA80" i="26"/>
  <c r="AA83" i="26" s="1"/>
  <c r="AK80" i="26"/>
  <c r="AK75" i="26" s="1"/>
  <c r="P80" i="26"/>
  <c r="P75" i="26" s="1"/>
  <c r="Q80" i="26"/>
  <c r="Q83" i="26" s="1"/>
  <c r="AD80" i="26"/>
  <c r="AD83" i="26" s="1"/>
  <c r="BU80" i="26"/>
  <c r="BU83" i="26" s="1"/>
  <c r="S80" i="26"/>
  <c r="S83" i="26" s="1"/>
  <c r="AL80" i="26"/>
  <c r="AL83" i="26" s="1"/>
  <c r="K12" i="26"/>
  <c r="K72" i="26" s="1"/>
  <c r="AG12" i="26"/>
  <c r="AG72" i="26" s="1"/>
  <c r="V171" i="46"/>
  <c r="AB80" i="47"/>
  <c r="U11" i="47"/>
  <c r="U71" i="47" s="1"/>
  <c r="U90" i="47" s="1"/>
  <c r="BF11" i="47"/>
  <c r="BF71" i="47" s="1"/>
  <c r="BF90" i="47" s="1"/>
  <c r="BD11" i="47"/>
  <c r="BD71" i="47" s="1"/>
  <c r="BD90" i="47" s="1"/>
  <c r="AE11" i="47"/>
  <c r="AE71" i="47" s="1"/>
  <c r="AE90" i="47" s="1"/>
  <c r="BN11" i="47"/>
  <c r="BN71" i="47" s="1"/>
  <c r="BN90" i="47" s="1"/>
  <c r="AR11" i="47"/>
  <c r="AR71" i="47" s="1"/>
  <c r="AR90" i="47" s="1"/>
  <c r="Z10" i="47"/>
  <c r="G11" i="47"/>
  <c r="G71" i="47" s="1"/>
  <c r="G90" i="47" s="1"/>
  <c r="R80" i="47"/>
  <c r="BK80" i="47"/>
  <c r="BK75" i="47" s="1"/>
  <c r="E26" i="29"/>
  <c r="AP26" i="48"/>
  <c r="C21" i="58" a="1"/>
  <c r="C21" i="58" s="1"/>
  <c r="AU21" i="58" s="1"/>
  <c r="AY21" i="58" s="1"/>
  <c r="BL87" i="52"/>
  <c r="BL103" i="52" s="1"/>
  <c r="AK7" i="52"/>
  <c r="AK69" i="52" s="1"/>
  <c r="AP86" i="52"/>
  <c r="AP102" i="52" s="1"/>
  <c r="W86" i="52"/>
  <c r="W102" i="52" s="1"/>
  <c r="T85" i="52"/>
  <c r="T101" i="52" s="1"/>
  <c r="AQ86" i="52"/>
  <c r="AQ102" i="52" s="1"/>
  <c r="D70" i="57"/>
  <c r="AN70" i="57"/>
  <c r="AW87" i="57"/>
  <c r="AW103" i="57" s="1"/>
  <c r="AF70" i="57"/>
  <c r="AH87" i="57"/>
  <c r="AH103" i="57" s="1"/>
  <c r="BT89" i="52"/>
  <c r="Z12" i="52"/>
  <c r="Z72" i="52" s="1"/>
  <c r="AQ12" i="52"/>
  <c r="AQ72" i="52" s="1"/>
  <c r="AS92" i="57"/>
  <c r="BJ75" i="52"/>
  <c r="BI7" i="57"/>
  <c r="BI69" i="57" s="1"/>
  <c r="AP80" i="26"/>
  <c r="AP75" i="26" s="1"/>
  <c r="L80" i="26"/>
  <c r="L75" i="26" s="1"/>
  <c r="BB80" i="26"/>
  <c r="BB83" i="26" s="1"/>
  <c r="BS12" i="26"/>
  <c r="BS72" i="26" s="1"/>
  <c r="BI12" i="26"/>
  <c r="BI72" i="26" s="1"/>
  <c r="AT80" i="47"/>
  <c r="AT75" i="47" s="1"/>
  <c r="BO80" i="47"/>
  <c r="BO75" i="47" s="1"/>
  <c r="BQ12" i="47"/>
  <c r="BQ72" i="47" s="1"/>
  <c r="AL11" i="47"/>
  <c r="AL71" i="47" s="1"/>
  <c r="AL90" i="47" s="1"/>
  <c r="P11" i="47"/>
  <c r="P71" i="47" s="1"/>
  <c r="P90" i="47" s="1"/>
  <c r="BJ10" i="47"/>
  <c r="F11" i="47"/>
  <c r="F71" i="47" s="1"/>
  <c r="F90" i="47" s="1"/>
  <c r="F10" i="47"/>
  <c r="BQ11" i="47"/>
  <c r="BQ71" i="47" s="1"/>
  <c r="BQ90" i="47" s="1"/>
  <c r="E11" i="47"/>
  <c r="E71" i="47" s="1"/>
  <c r="E90" i="47" s="1"/>
  <c r="AG83" i="47"/>
  <c r="AO21" i="48"/>
  <c r="AP33" i="48"/>
  <c r="B25" i="58"/>
  <c r="C26" i="58" s="1" a="1"/>
  <c r="C26" i="58" s="1"/>
  <c r="AA86" i="52"/>
  <c r="AA102" i="52" s="1"/>
  <c r="AK70" i="52"/>
  <c r="Q86" i="52"/>
  <c r="Q102" i="52" s="1"/>
  <c r="J7" i="52"/>
  <c r="J69" i="52" s="1"/>
  <c r="BA70" i="52"/>
  <c r="AU86" i="57"/>
  <c r="AU102" i="57" s="1"/>
  <c r="AN86" i="57"/>
  <c r="AN102" i="57" s="1"/>
  <c r="BB87" i="57"/>
  <c r="BB103" i="57" s="1"/>
  <c r="AG83" i="57"/>
  <c r="AO7" i="52"/>
  <c r="AO69" i="52" s="1"/>
  <c r="BM89" i="52"/>
  <c r="Y7" i="57"/>
  <c r="Y69" i="57" s="1"/>
  <c r="Z89" i="52"/>
  <c r="AO13" i="53"/>
  <c r="AO28" i="53"/>
  <c r="AO31" i="58"/>
  <c r="AQ80" i="26"/>
  <c r="AQ75" i="26" s="1"/>
  <c r="R80" i="26"/>
  <c r="R83" i="26" s="1"/>
  <c r="BK80" i="26"/>
  <c r="BK83" i="26" s="1"/>
  <c r="BR80" i="26"/>
  <c r="BR75" i="26" s="1"/>
  <c r="BH12" i="26"/>
  <c r="BH72" i="26" s="1"/>
  <c r="AF12" i="47"/>
  <c r="AF72" i="47" s="1"/>
  <c r="AW12" i="47"/>
  <c r="AW72" i="47" s="1"/>
  <c r="R11" i="47"/>
  <c r="R71" i="47" s="1"/>
  <c r="R90" i="47" s="1"/>
  <c r="BL12" i="47"/>
  <c r="BL72" i="47" s="1"/>
  <c r="AP10" i="47"/>
  <c r="BE10" i="47"/>
  <c r="AE89" i="47"/>
  <c r="X11" i="47"/>
  <c r="X71" i="47" s="1"/>
  <c r="X90" i="47" s="1"/>
  <c r="O10" i="47"/>
  <c r="AP28" i="48"/>
  <c r="AO31" i="48"/>
  <c r="AA7" i="52"/>
  <c r="AA69" i="52" s="1"/>
  <c r="AK86" i="52"/>
  <c r="AK102" i="52" s="1"/>
  <c r="BG70" i="52"/>
  <c r="BA87" i="52"/>
  <c r="BA103" i="52" s="1"/>
  <c r="AU85" i="57"/>
  <c r="AU101" i="57" s="1"/>
  <c r="U86" i="57"/>
  <c r="U102" i="57" s="1"/>
  <c r="BI86" i="57"/>
  <c r="BI102" i="57" s="1"/>
  <c r="AE70" i="57"/>
  <c r="AC83" i="52"/>
  <c r="AZ12" i="52"/>
  <c r="AZ72" i="52" s="1"/>
  <c r="BP89" i="52"/>
  <c r="Y89" i="52"/>
  <c r="BB12" i="52"/>
  <c r="BB72" i="52" s="1"/>
  <c r="E92" i="57"/>
  <c r="AP7" i="52"/>
  <c r="AP69" i="52" s="1"/>
  <c r="G92" i="57"/>
  <c r="AK16" i="58"/>
  <c r="AK39" i="53"/>
  <c r="AJ67" i="58"/>
  <c r="BO12" i="26"/>
  <c r="BO72" i="26" s="1"/>
  <c r="H12" i="26"/>
  <c r="H72" i="26" s="1"/>
  <c r="BR83" i="47"/>
  <c r="U70" i="57"/>
  <c r="AK56" i="53"/>
  <c r="AK60" i="53"/>
  <c r="BZ84" i="57"/>
  <c r="AK53" i="58"/>
  <c r="AK55" i="58"/>
  <c r="AJ80" i="26"/>
  <c r="AJ75" i="26" s="1"/>
  <c r="AG80" i="26"/>
  <c r="AG75" i="26" s="1"/>
  <c r="AI80" i="26"/>
  <c r="H80" i="26"/>
  <c r="BZ84" i="47"/>
  <c r="BI70" i="57"/>
  <c r="W80" i="26"/>
  <c r="W83" i="26" s="1"/>
  <c r="O80" i="26"/>
  <c r="O75" i="26" s="1"/>
  <c r="AF80" i="26"/>
  <c r="AJ92" i="26"/>
  <c r="BM83" i="47"/>
  <c r="AQ11" i="47"/>
  <c r="AQ71" i="47" s="1"/>
  <c r="AQ90" i="47" s="1"/>
  <c r="BH11" i="47"/>
  <c r="BH71" i="47" s="1"/>
  <c r="BH90" i="47" s="1"/>
  <c r="AC10" i="47"/>
  <c r="AQ12" i="47"/>
  <c r="AQ72" i="47" s="1"/>
  <c r="BG12" i="47"/>
  <c r="BG72" i="47" s="1"/>
  <c r="Q10" i="47"/>
  <c r="BA12" i="47"/>
  <c r="BA72" i="47" s="1"/>
  <c r="Y10" i="47"/>
  <c r="AP16" i="48"/>
  <c r="AZ7" i="52"/>
  <c r="AZ69" i="52" s="1"/>
  <c r="AA85" i="52"/>
  <c r="AA101" i="52" s="1"/>
  <c r="BA86" i="52"/>
  <c r="BA102" i="52" s="1"/>
  <c r="U87" i="57"/>
  <c r="U103" i="57" s="1"/>
  <c r="BI87" i="57"/>
  <c r="BI103" i="57" s="1"/>
  <c r="BQ70" i="57"/>
  <c r="T83" i="52"/>
  <c r="AH92" i="57"/>
  <c r="AL75" i="52"/>
  <c r="U67" i="58"/>
  <c r="AK69" i="58" s="1"/>
  <c r="AK27" i="48"/>
  <c r="AS75" i="57"/>
  <c r="BQ92" i="57"/>
  <c r="AP12" i="48"/>
  <c r="AP27" i="48"/>
  <c r="AK53" i="48"/>
  <c r="AS87" i="57"/>
  <c r="AS103" i="57" s="1"/>
  <c r="AV89" i="57"/>
  <c r="AO22" i="53"/>
  <c r="AK46" i="53"/>
  <c r="AS70" i="57"/>
  <c r="AR89" i="52"/>
  <c r="AS7" i="57"/>
  <c r="AS69" i="57" s="1"/>
  <c r="AK47" i="48"/>
  <c r="AK61" i="48"/>
  <c r="AZ86" i="52"/>
  <c r="AZ102" i="52" s="1"/>
  <c r="BB87" i="52"/>
  <c r="BB103" i="52" s="1"/>
  <c r="AS86" i="57"/>
  <c r="AS102" i="57" s="1"/>
  <c r="S89" i="52"/>
  <c r="L7" i="57"/>
  <c r="L69" i="57" s="1"/>
  <c r="BA75" i="57"/>
  <c r="BO83" i="52"/>
  <c r="U80" i="26"/>
  <c r="AP11" i="47"/>
  <c r="AP71" i="47" s="1"/>
  <c r="AP90" i="47" s="1"/>
  <c r="H12" i="47"/>
  <c r="H72" i="47" s="1"/>
  <c r="AK11" i="47"/>
  <c r="AK71" i="47" s="1"/>
  <c r="AK90" i="47" s="1"/>
  <c r="AF11" i="47"/>
  <c r="AF71" i="47" s="1"/>
  <c r="AF90" i="47" s="1"/>
  <c r="AO10" i="47"/>
  <c r="D10" i="47"/>
  <c r="BA10" i="47"/>
  <c r="BA89" i="47" s="1"/>
  <c r="AK34" i="48"/>
  <c r="AK45" i="48"/>
  <c r="AS70" i="52"/>
  <c r="U83" i="52"/>
  <c r="BJ87" i="52"/>
  <c r="BJ103" i="52" s="1"/>
  <c r="BB86" i="52"/>
  <c r="BB102" i="52" s="1"/>
  <c r="AH86" i="52"/>
  <c r="AH102" i="52" s="1"/>
  <c r="AP87" i="57"/>
  <c r="AP103" i="57" s="1"/>
  <c r="AO70" i="57"/>
  <c r="BM83" i="57"/>
  <c r="E12" i="52"/>
  <c r="E72" i="52" s="1"/>
  <c r="BI12" i="52"/>
  <c r="BI72" i="52" s="1"/>
  <c r="BD12" i="52"/>
  <c r="BD72" i="52" s="1"/>
  <c r="M70" i="57"/>
  <c r="AJ92" i="57"/>
  <c r="O92" i="57"/>
  <c r="G7" i="57"/>
  <c r="G69" i="57" s="1"/>
  <c r="BS75" i="52"/>
  <c r="AA75" i="52"/>
  <c r="AZ75" i="52"/>
  <c r="Y80" i="26"/>
  <c r="AL75" i="26"/>
  <c r="T80" i="26"/>
  <c r="T75" i="26" s="1"/>
  <c r="AG89" i="52"/>
  <c r="AV75" i="57"/>
  <c r="BL80" i="26"/>
  <c r="BL75" i="26" s="1"/>
  <c r="AV8" i="47"/>
  <c r="AV70" i="47" s="1"/>
  <c r="M11" i="47"/>
  <c r="M71" i="47" s="1"/>
  <c r="M90" i="47" s="1"/>
  <c r="W75" i="52"/>
  <c r="BP80" i="26"/>
  <c r="M9" i="22"/>
  <c r="V11" i="47"/>
  <c r="V71" i="47" s="1"/>
  <c r="V90" i="47" s="1"/>
  <c r="BP10" i="47"/>
  <c r="BP89" i="47" s="1"/>
  <c r="L11" i="47"/>
  <c r="L71" i="47" s="1"/>
  <c r="L90" i="47" s="1"/>
  <c r="BF12" i="47"/>
  <c r="BF72" i="47" s="1"/>
  <c r="AG12" i="47"/>
  <c r="AG72" i="47" s="1"/>
  <c r="AY10" i="47"/>
  <c r="G70" i="52"/>
  <c r="AS85" i="52"/>
  <c r="AS101" i="52" s="1"/>
  <c r="BH70" i="52"/>
  <c r="AB12" i="52"/>
  <c r="AB72" i="52" s="1"/>
  <c r="U12" i="52"/>
  <c r="U72" i="52" s="1"/>
  <c r="BF89" i="52"/>
  <c r="G31" i="29"/>
  <c r="K80" i="26"/>
  <c r="BL11" i="47"/>
  <c r="BL71" i="47" s="1"/>
  <c r="BL90" i="47" s="1"/>
  <c r="AS87" i="52"/>
  <c r="AS103" i="52" s="1"/>
  <c r="AX80" i="26"/>
  <c r="G80" i="26"/>
  <c r="G75" i="26" s="1"/>
  <c r="BA80" i="26"/>
  <c r="BF83" i="26"/>
  <c r="AY80" i="26"/>
  <c r="AY75" i="26" s="1"/>
  <c r="BC80" i="26"/>
  <c r="BC75" i="26" s="1"/>
  <c r="BS80" i="26"/>
  <c r="BI80" i="26"/>
  <c r="BI83" i="26" s="1"/>
  <c r="AW12" i="26"/>
  <c r="AW72" i="26" s="1"/>
  <c r="BT75" i="47"/>
  <c r="BQ80" i="47"/>
  <c r="AR9" i="47"/>
  <c r="AR89" i="47" s="1"/>
  <c r="AM11" i="47"/>
  <c r="AM71" i="47" s="1"/>
  <c r="AM90" i="47" s="1"/>
  <c r="AB10" i="47"/>
  <c r="AB89" i="47" s="1"/>
  <c r="BK10" i="47"/>
  <c r="BE12" i="47"/>
  <c r="BE72" i="47" s="1"/>
  <c r="AU11" i="47"/>
  <c r="AU71" i="47" s="1"/>
  <c r="AU90" i="47" s="1"/>
  <c r="AH10" i="47"/>
  <c r="BC11" i="47"/>
  <c r="BC71" i="47" s="1"/>
  <c r="BC90" i="47" s="1"/>
  <c r="T80" i="47"/>
  <c r="T75" i="47" s="1"/>
  <c r="M80" i="47"/>
  <c r="M75" i="47" s="1"/>
  <c r="AS86" i="52"/>
  <c r="AS102" i="52" s="1"/>
  <c r="BH7" i="52"/>
  <c r="BH69" i="52" s="1"/>
  <c r="BP86" i="52"/>
  <c r="BP102" i="52" s="1"/>
  <c r="BL87" i="57"/>
  <c r="BL103" i="57" s="1"/>
  <c r="AE7" i="57"/>
  <c r="AE69" i="57" s="1"/>
  <c r="BM75" i="52"/>
  <c r="BR12" i="52"/>
  <c r="BR72" i="52" s="1"/>
  <c r="H12" i="52"/>
  <c r="H72" i="52" s="1"/>
  <c r="BK89" i="52"/>
  <c r="AL89" i="52"/>
  <c r="AR89" i="57"/>
  <c r="AF7" i="57"/>
  <c r="AF69" i="57" s="1"/>
  <c r="AK38" i="53"/>
  <c r="AK51" i="53"/>
  <c r="AK53" i="53"/>
  <c r="AK57" i="53"/>
  <c r="AK59" i="53"/>
  <c r="AP99" i="47"/>
  <c r="A2" i="11"/>
  <c r="B7" i="11"/>
  <c r="BW70" i="52" s="1"/>
  <c r="G92" i="26"/>
  <c r="G70" i="26"/>
  <c r="BO10" i="26"/>
  <c r="Y75" i="26"/>
  <c r="BE86" i="26"/>
  <c r="BE102" i="26" s="1"/>
  <c r="AV16" i="45"/>
  <c r="BM75" i="26"/>
  <c r="AN83" i="26"/>
  <c r="BJ8" i="26"/>
  <c r="BT10" i="26"/>
  <c r="AS11" i="26"/>
  <c r="AS71" i="26" s="1"/>
  <c r="AS90" i="26" s="1"/>
  <c r="AI11" i="26"/>
  <c r="AI71" i="26" s="1"/>
  <c r="AI90" i="26" s="1"/>
  <c r="T12" i="26"/>
  <c r="T72" i="26" s="1"/>
  <c r="AH92" i="26"/>
  <c r="AO12" i="26"/>
  <c r="AO72" i="26" s="1"/>
  <c r="AP14" i="48"/>
  <c r="E9" i="47"/>
  <c r="E89" i="47" s="1"/>
  <c r="AQ9" i="47"/>
  <c r="AQ89" i="47" s="1"/>
  <c r="BI9" i="47"/>
  <c r="AD83" i="47"/>
  <c r="BB83" i="57"/>
  <c r="M7" i="57"/>
  <c r="M69" i="57" s="1"/>
  <c r="AX85" i="52"/>
  <c r="AX101" i="52" s="1"/>
  <c r="AX70" i="52"/>
  <c r="AU92" i="52"/>
  <c r="AU87" i="52"/>
  <c r="AU103" i="52" s="1"/>
  <c r="BR11" i="26"/>
  <c r="BR71" i="26" s="1"/>
  <c r="BR90" i="26" s="1"/>
  <c r="W9" i="47"/>
  <c r="AO9" i="47"/>
  <c r="I9" i="47"/>
  <c r="AK83" i="47"/>
  <c r="D70" i="52"/>
  <c r="BB83" i="52"/>
  <c r="AQ70" i="57"/>
  <c r="AQ92" i="57"/>
  <c r="BQ89" i="57"/>
  <c r="AQ12" i="53"/>
  <c r="AJ67" i="53"/>
  <c r="AB10" i="26"/>
  <c r="AV10" i="26"/>
  <c r="M75" i="26"/>
  <c r="AG10" i="26"/>
  <c r="AG89" i="26" s="1"/>
  <c r="P11" i="26"/>
  <c r="P71" i="26" s="1"/>
  <c r="P90" i="26" s="1"/>
  <c r="V11" i="26"/>
  <c r="V71" i="26" s="1"/>
  <c r="V90" i="26" s="1"/>
  <c r="AK14" i="48"/>
  <c r="U9" i="47"/>
  <c r="BJ89" i="47"/>
  <c r="BC9" i="47"/>
  <c r="AQ27" i="53"/>
  <c r="AP27" i="53"/>
  <c r="Z10" i="26"/>
  <c r="AM11" i="26"/>
  <c r="AM71" i="26" s="1"/>
  <c r="AM90" i="26" s="1"/>
  <c r="BE10" i="26"/>
  <c r="BE70" i="26"/>
  <c r="AP32" i="45"/>
  <c r="AO36" i="45"/>
  <c r="AO37" i="45" s="1"/>
  <c r="AJ9" i="47"/>
  <c r="O83" i="47"/>
  <c r="P9" i="47"/>
  <c r="AO22" i="48"/>
  <c r="AK24" i="48"/>
  <c r="AO24" i="48"/>
  <c r="BC75" i="52"/>
  <c r="BC83" i="52"/>
  <c r="AR92" i="52"/>
  <c r="AR86" i="52"/>
  <c r="AR102" i="52" s="1"/>
  <c r="AR85" i="52"/>
  <c r="AR101" i="52" s="1"/>
  <c r="D83" i="57"/>
  <c r="D75" i="57"/>
  <c r="BN92" i="57"/>
  <c r="BN85" i="57"/>
  <c r="BN101" i="57" s="1"/>
  <c r="M10" i="26"/>
  <c r="Z11" i="26"/>
  <c r="Z71" i="26" s="1"/>
  <c r="Z90" i="26" s="1"/>
  <c r="BC11" i="26"/>
  <c r="BC71" i="26" s="1"/>
  <c r="BC90" i="26" s="1"/>
  <c r="AA11" i="26"/>
  <c r="AA71" i="26" s="1"/>
  <c r="AA90" i="26" s="1"/>
  <c r="AR8" i="26"/>
  <c r="E8" i="26"/>
  <c r="E92" i="26" s="1"/>
  <c r="T7" i="57"/>
  <c r="T69" i="57" s="1"/>
  <c r="AT92" i="57"/>
  <c r="AT86" i="57"/>
  <c r="AT102" i="57" s="1"/>
  <c r="AT85" i="57"/>
  <c r="AT101" i="57" s="1"/>
  <c r="AT70" i="57"/>
  <c r="AS89" i="57"/>
  <c r="AK21" i="53"/>
  <c r="AO21" i="53"/>
  <c r="AP23" i="53"/>
  <c r="BN11" i="26"/>
  <c r="BN71" i="26" s="1"/>
  <c r="BN90" i="26" s="1"/>
  <c r="AO8" i="26"/>
  <c r="AO87" i="26" s="1"/>
  <c r="AO103" i="26" s="1"/>
  <c r="BU10" i="26"/>
  <c r="AJ11" i="26"/>
  <c r="AJ71" i="26" s="1"/>
  <c r="AJ90" i="26" s="1"/>
  <c r="H8" i="26"/>
  <c r="AH10" i="26"/>
  <c r="AU11" i="26"/>
  <c r="AU71" i="26" s="1"/>
  <c r="AU90" i="26" s="1"/>
  <c r="R11" i="26"/>
  <c r="R71" i="26" s="1"/>
  <c r="R90" i="26" s="1"/>
  <c r="AR12" i="26"/>
  <c r="AR72" i="26" s="1"/>
  <c r="AX12" i="26"/>
  <c r="AX72" i="26" s="1"/>
  <c r="AQ8" i="26"/>
  <c r="AQ87" i="26" s="1"/>
  <c r="AQ103" i="26" s="1"/>
  <c r="I83" i="26"/>
  <c r="AS75" i="26"/>
  <c r="BE75" i="26"/>
  <c r="X10" i="26"/>
  <c r="AI10" i="26"/>
  <c r="BO11" i="26"/>
  <c r="BO71" i="26" s="1"/>
  <c r="BO90" i="26" s="1"/>
  <c r="AL11" i="26"/>
  <c r="AL71" i="26" s="1"/>
  <c r="AL90" i="26" s="1"/>
  <c r="BP12" i="26"/>
  <c r="BP72" i="26" s="1"/>
  <c r="BA8" i="26"/>
  <c r="BA92" i="26" s="1"/>
  <c r="AI8" i="26"/>
  <c r="AD12" i="26"/>
  <c r="AD72" i="26" s="1"/>
  <c r="M8" i="22"/>
  <c r="N9" i="22"/>
  <c r="G12" i="47"/>
  <c r="G72" i="47" s="1"/>
  <c r="AV10" i="47"/>
  <c r="AV89" i="47" s="1"/>
  <c r="BA9" i="47"/>
  <c r="AG10" i="47"/>
  <c r="AO25" i="48"/>
  <c r="AP20" i="48"/>
  <c r="BN70" i="57"/>
  <c r="BQ7" i="57"/>
  <c r="BQ69" i="57" s="1"/>
  <c r="BE83" i="57"/>
  <c r="AH89" i="57"/>
  <c r="AY86" i="57"/>
  <c r="AY102" i="57" s="1"/>
  <c r="AY7" i="57"/>
  <c r="AY69" i="57" s="1"/>
  <c r="BA70" i="57"/>
  <c r="BA85" i="57"/>
  <c r="BA101" i="57" s="1"/>
  <c r="AT92" i="52"/>
  <c r="AT87" i="52"/>
  <c r="AT103" i="52" s="1"/>
  <c r="BG75" i="52"/>
  <c r="AO11" i="26"/>
  <c r="AO71" i="26" s="1"/>
  <c r="AO90" i="26" s="1"/>
  <c r="BF75" i="26"/>
  <c r="BM10" i="26"/>
  <c r="P10" i="26"/>
  <c r="H11" i="26"/>
  <c r="H71" i="26" s="1"/>
  <c r="H90" i="26" s="1"/>
  <c r="S11" i="26"/>
  <c r="S71" i="26" s="1"/>
  <c r="S90" i="26" s="1"/>
  <c r="W10" i="26"/>
  <c r="AR83" i="47"/>
  <c r="AG9" i="47"/>
  <c r="BS9" i="47"/>
  <c r="D92" i="52"/>
  <c r="BL75" i="57"/>
  <c r="BL83" i="57"/>
  <c r="U85" i="57"/>
  <c r="U101" i="57" s="1"/>
  <c r="U7" i="57"/>
  <c r="U69" i="57" s="1"/>
  <c r="Q86" i="57"/>
  <c r="Q102" i="57" s="1"/>
  <c r="Q87" i="57"/>
  <c r="Q103" i="57" s="1"/>
  <c r="Q92" i="57"/>
  <c r="Q85" i="57"/>
  <c r="Q101" i="57" s="1"/>
  <c r="AO17" i="53"/>
  <c r="AK17" i="53"/>
  <c r="P75" i="47"/>
  <c r="P83" i="47"/>
  <c r="AR75" i="57"/>
  <c r="AR83" i="57"/>
  <c r="BS75" i="57"/>
  <c r="BS83" i="57"/>
  <c r="T87" i="57"/>
  <c r="T103" i="57" s="1"/>
  <c r="T86" i="57"/>
  <c r="T102" i="57" s="1"/>
  <c r="BU86" i="52"/>
  <c r="BU102" i="52" s="1"/>
  <c r="BU92" i="52"/>
  <c r="BU85" i="52"/>
  <c r="BU101" i="52" s="1"/>
  <c r="BJ75" i="26"/>
  <c r="AH67" i="48"/>
  <c r="AP31" i="48"/>
  <c r="AG85" i="57"/>
  <c r="AG101" i="57" s="1"/>
  <c r="AG86" i="57"/>
  <c r="AG102" i="57" s="1"/>
  <c r="AG7" i="57"/>
  <c r="AG69" i="57" s="1"/>
  <c r="BS86" i="57"/>
  <c r="BS102" i="57" s="1"/>
  <c r="BS7" i="57"/>
  <c r="BS69" i="57" s="1"/>
  <c r="BN10" i="26"/>
  <c r="BD10" i="26"/>
  <c r="AV11" i="26"/>
  <c r="AV71" i="26" s="1"/>
  <c r="AV90" i="26" s="1"/>
  <c r="BG11" i="26"/>
  <c r="BG71" i="26" s="1"/>
  <c r="BG90" i="26" s="1"/>
  <c r="F83" i="26"/>
  <c r="G10" i="26"/>
  <c r="G89" i="26" s="1"/>
  <c r="Q10" i="26"/>
  <c r="AD11" i="26"/>
  <c r="AD71" i="26" s="1"/>
  <c r="AD90" i="26" s="1"/>
  <c r="T11" i="26"/>
  <c r="T71" i="26" s="1"/>
  <c r="T90" i="26" s="1"/>
  <c r="AC12" i="26"/>
  <c r="AC72" i="26" s="1"/>
  <c r="AJ12" i="26"/>
  <c r="AJ72" i="26" s="1"/>
  <c r="X83" i="47"/>
  <c r="AK65" i="48"/>
  <c r="AY65" i="48" s="1"/>
  <c r="BL9" i="47"/>
  <c r="V9" i="47"/>
  <c r="V89" i="47" s="1"/>
  <c r="J9" i="47"/>
  <c r="AO12" i="48"/>
  <c r="AI67" i="48"/>
  <c r="AQ87" i="57"/>
  <c r="AQ103" i="57" s="1"/>
  <c r="AY19" i="58"/>
  <c r="AW15" i="53"/>
  <c r="AU15" i="53"/>
  <c r="AY15" i="53" s="1"/>
  <c r="AY16" i="58"/>
  <c r="BC92" i="57"/>
  <c r="BC70" i="57"/>
  <c r="AC70" i="52"/>
  <c r="AC86" i="52"/>
  <c r="AC102" i="52" s="1"/>
  <c r="AC7" i="52"/>
  <c r="AC69" i="52" s="1"/>
  <c r="AC85" i="52"/>
  <c r="AC101" i="52" s="1"/>
  <c r="BO85" i="57"/>
  <c r="BO101" i="57" s="1"/>
  <c r="BO87" i="57"/>
  <c r="BO103" i="57" s="1"/>
  <c r="BO86" i="57"/>
  <c r="BO102" i="57" s="1"/>
  <c r="BO92" i="57"/>
  <c r="BO7" i="57"/>
  <c r="BO69" i="57" s="1"/>
  <c r="AK63" i="45"/>
  <c r="BL83" i="47"/>
  <c r="AO27" i="48"/>
  <c r="BS92" i="52"/>
  <c r="BS85" i="52"/>
  <c r="BS101" i="52" s="1"/>
  <c r="BS87" i="52"/>
  <c r="BS103" i="52" s="1"/>
  <c r="Y92" i="52"/>
  <c r="Y86" i="52"/>
  <c r="Y102" i="52" s="1"/>
  <c r="AJ67" i="48"/>
  <c r="AQ12" i="48"/>
  <c r="BM9" i="47"/>
  <c r="T9" i="47"/>
  <c r="T89" i="47" s="1"/>
  <c r="BO9" i="47"/>
  <c r="BO89" i="47" s="1"/>
  <c r="Z9" i="47"/>
  <c r="AC9" i="47"/>
  <c r="AC89" i="47" s="1"/>
  <c r="M9" i="47"/>
  <c r="M89" i="47" s="1"/>
  <c r="Y9" i="47"/>
  <c r="BQ9" i="47"/>
  <c r="BQ89" i="47" s="1"/>
  <c r="K9" i="47"/>
  <c r="BU9" i="47"/>
  <c r="S9" i="47"/>
  <c r="S89" i="47" s="1"/>
  <c r="BF92" i="52"/>
  <c r="BF85" i="52"/>
  <c r="BF101" i="52" s="1"/>
  <c r="BF87" i="52"/>
  <c r="BF103" i="52" s="1"/>
  <c r="BF86" i="52"/>
  <c r="BF102" i="52" s="1"/>
  <c r="I92" i="57"/>
  <c r="I70" i="57"/>
  <c r="AO92" i="57"/>
  <c r="AO86" i="57"/>
  <c r="AO102" i="57" s="1"/>
  <c r="R10" i="26"/>
  <c r="BF83" i="47"/>
  <c r="U67" i="48"/>
  <c r="AK68" i="48" s="1"/>
  <c r="AK38" i="48"/>
  <c r="AK49" i="48"/>
  <c r="AK51" i="48"/>
  <c r="AK55" i="48"/>
  <c r="AK57" i="48"/>
  <c r="AK59" i="48"/>
  <c r="AK63" i="48"/>
  <c r="BH10" i="47"/>
  <c r="BH89" i="47" s="1"/>
  <c r="U10" i="47"/>
  <c r="U89" i="47" s="1"/>
  <c r="BL10" i="47"/>
  <c r="AM10" i="47"/>
  <c r="AD10" i="47"/>
  <c r="L10" i="47"/>
  <c r="AS10" i="47"/>
  <c r="AS89" i="47" s="1"/>
  <c r="K10" i="47"/>
  <c r="I10" i="47"/>
  <c r="I89" i="47" s="1"/>
  <c r="P10" i="47"/>
  <c r="P89" i="47" s="1"/>
  <c r="AW10" i="47"/>
  <c r="AW89" i="47" s="1"/>
  <c r="R92" i="52"/>
  <c r="R7" i="52"/>
  <c r="R69" i="52" s="1"/>
  <c r="BG86" i="52"/>
  <c r="BG102" i="52" s="1"/>
  <c r="BG87" i="52"/>
  <c r="BG103" i="52" s="1"/>
  <c r="BQ92" i="52"/>
  <c r="BQ7" i="52"/>
  <c r="BQ69" i="52" s="1"/>
  <c r="AK70" i="58"/>
  <c r="I10" i="26"/>
  <c r="AN10" i="26"/>
  <c r="AY11" i="26"/>
  <c r="AY71" i="26" s="1"/>
  <c r="AY90" i="26" s="1"/>
  <c r="AA75" i="47"/>
  <c r="BG75" i="47"/>
  <c r="AP75" i="52"/>
  <c r="AP83" i="52"/>
  <c r="BN83" i="57"/>
  <c r="BN75" i="57"/>
  <c r="W75" i="57"/>
  <c r="W83" i="57"/>
  <c r="AI92" i="52"/>
  <c r="AI85" i="52"/>
  <c r="AI101" i="52" s="1"/>
  <c r="H89" i="47"/>
  <c r="BI75" i="57"/>
  <c r="BI83" i="57"/>
  <c r="J75" i="57"/>
  <c r="J83" i="57"/>
  <c r="X85" i="57"/>
  <c r="X101" i="57" s="1"/>
  <c r="X70" i="57"/>
  <c r="BO92" i="52"/>
  <c r="BO85" i="52"/>
  <c r="BO101" i="52" s="1"/>
  <c r="AA83" i="57"/>
  <c r="AA75" i="57"/>
  <c r="AO35" i="53"/>
  <c r="AO36" i="53" s="1"/>
  <c r="AO37" i="53" s="1"/>
  <c r="AO38" i="53" s="1"/>
  <c r="AO39" i="53" s="1"/>
  <c r="AO40" i="53" s="1"/>
  <c r="AO41" i="53" s="1"/>
  <c r="AO42" i="53" s="1"/>
  <c r="AO43" i="53" s="1"/>
  <c r="AO44" i="53" s="1"/>
  <c r="AO45" i="53" s="1"/>
  <c r="AO46" i="53" s="1"/>
  <c r="AO47" i="53" s="1"/>
  <c r="AO48" i="53" s="1"/>
  <c r="AO49" i="53" s="1"/>
  <c r="AO50" i="53" s="1"/>
  <c r="AO51" i="53" s="1"/>
  <c r="AO52" i="53" s="1"/>
  <c r="AO53" i="53" s="1"/>
  <c r="AO54" i="53" s="1"/>
  <c r="AO55" i="53" s="1"/>
  <c r="AO56" i="53" s="1"/>
  <c r="AO57" i="53" s="1"/>
  <c r="AO58" i="53" s="1"/>
  <c r="AO59" i="53" s="1"/>
  <c r="AO60" i="53" s="1"/>
  <c r="AO61" i="53" s="1"/>
  <c r="AO62" i="53" s="1"/>
  <c r="AO63" i="53" s="1"/>
  <c r="AO64" i="53" s="1"/>
  <c r="AO65" i="53" s="1"/>
  <c r="AK35" i="53"/>
  <c r="AQ35" i="53" s="1"/>
  <c r="AH85" i="26"/>
  <c r="AH101" i="26" s="1"/>
  <c r="BE85" i="26"/>
  <c r="BE101" i="26" s="1"/>
  <c r="AU75" i="26"/>
  <c r="BO83" i="26"/>
  <c r="R8" i="26"/>
  <c r="R70" i="26" s="1"/>
  <c r="J10" i="26"/>
  <c r="J89" i="26" s="1"/>
  <c r="U10" i="26"/>
  <c r="L11" i="26"/>
  <c r="L71" i="26" s="1"/>
  <c r="L90" i="26" s="1"/>
  <c r="AU8" i="26"/>
  <c r="AU92" i="26" s="1"/>
  <c r="E12" i="26"/>
  <c r="E72" i="26" s="1"/>
  <c r="AK8" i="26"/>
  <c r="AN9" i="47"/>
  <c r="AN89" i="47" s="1"/>
  <c r="AH9" i="47"/>
  <c r="AF9" i="47"/>
  <c r="AK33" i="48"/>
  <c r="S12" i="47"/>
  <c r="S72" i="47" s="1"/>
  <c r="AY12" i="47"/>
  <c r="AY72" i="47" s="1"/>
  <c r="E12" i="47"/>
  <c r="E72" i="47" s="1"/>
  <c r="BI12" i="47"/>
  <c r="BI72" i="47" s="1"/>
  <c r="J12" i="47"/>
  <c r="J72" i="47" s="1"/>
  <c r="X83" i="52"/>
  <c r="AI83" i="57"/>
  <c r="BS87" i="57"/>
  <c r="BS103" i="57" s="1"/>
  <c r="AF87" i="52"/>
  <c r="AF103" i="52" s="1"/>
  <c r="AF7" i="52"/>
  <c r="AF69" i="52" s="1"/>
  <c r="Q89" i="52"/>
  <c r="BQ75" i="57"/>
  <c r="BQ83" i="57"/>
  <c r="AB11" i="26"/>
  <c r="AB71" i="26" s="1"/>
  <c r="AB90" i="26" s="1"/>
  <c r="AX11" i="26"/>
  <c r="AX71" i="26" s="1"/>
  <c r="AX90" i="26" s="1"/>
  <c r="BE87" i="26"/>
  <c r="BE103" i="26" s="1"/>
  <c r="AZ8" i="26"/>
  <c r="AZ92" i="26" s="1"/>
  <c r="AC10" i="26"/>
  <c r="BS11" i="26"/>
  <c r="BS71" i="26" s="1"/>
  <c r="BS90" i="26" s="1"/>
  <c r="F8" i="26"/>
  <c r="AL8" i="26"/>
  <c r="AL87" i="26" s="1"/>
  <c r="AL103" i="26" s="1"/>
  <c r="AD10" i="26"/>
  <c r="AR11" i="26"/>
  <c r="AR71" i="26" s="1"/>
  <c r="AR90" i="26" s="1"/>
  <c r="BT11" i="26"/>
  <c r="BT71" i="26" s="1"/>
  <c r="BT90" i="26" s="1"/>
  <c r="AF12" i="26"/>
  <c r="AF72" i="26" s="1"/>
  <c r="AU12" i="26"/>
  <c r="AU72" i="26" s="1"/>
  <c r="BM8" i="26"/>
  <c r="BM85" i="26" s="1"/>
  <c r="BM101" i="26" s="1"/>
  <c r="AQ83" i="47"/>
  <c r="BD83" i="47"/>
  <c r="BF9" i="47"/>
  <c r="BF89" i="47" s="1"/>
  <c r="N9" i="47"/>
  <c r="L9" i="47"/>
  <c r="AD9" i="47"/>
  <c r="BC89" i="47"/>
  <c r="AK36" i="48"/>
  <c r="L92" i="52"/>
  <c r="L7" i="52"/>
  <c r="L69" i="52" s="1"/>
  <c r="AB92" i="52"/>
  <c r="AB7" i="52"/>
  <c r="AB69" i="52" s="1"/>
  <c r="BG10" i="26"/>
  <c r="BH10" i="26"/>
  <c r="N7" i="22"/>
  <c r="AK31" i="45"/>
  <c r="AW83" i="47"/>
  <c r="AL83" i="47"/>
  <c r="BR89" i="47"/>
  <c r="AL9" i="47"/>
  <c r="AU9" i="47"/>
  <c r="AU89" i="47" s="1"/>
  <c r="M83" i="47"/>
  <c r="BH75" i="52"/>
  <c r="BH83" i="52"/>
  <c r="AK31" i="53"/>
  <c r="AP31" i="53"/>
  <c r="AP11" i="26"/>
  <c r="AP71" i="26" s="1"/>
  <c r="AP90" i="26" s="1"/>
  <c r="BQ83" i="26"/>
  <c r="AN8" i="26"/>
  <c r="AX10" i="26"/>
  <c r="BL11" i="26"/>
  <c r="BL71" i="26" s="1"/>
  <c r="BL90" i="26" s="1"/>
  <c r="AG11" i="26"/>
  <c r="AG71" i="26" s="1"/>
  <c r="AG90" i="26" s="1"/>
  <c r="AZ12" i="26"/>
  <c r="AZ72" i="26" s="1"/>
  <c r="W12" i="26"/>
  <c r="W72" i="26" s="1"/>
  <c r="AM12" i="26"/>
  <c r="AM72" i="26" s="1"/>
  <c r="AF70" i="26"/>
  <c r="AP8" i="26"/>
  <c r="AP86" i="26" s="1"/>
  <c r="AP102" i="26" s="1"/>
  <c r="BR10" i="26"/>
  <c r="E11" i="26"/>
  <c r="E71" i="26" s="1"/>
  <c r="E90" i="26" s="1"/>
  <c r="BA11" i="26"/>
  <c r="BA71" i="26" s="1"/>
  <c r="BA90" i="26" s="1"/>
  <c r="AL12" i="26"/>
  <c r="AL72" i="26" s="1"/>
  <c r="V10" i="26"/>
  <c r="AM8" i="26"/>
  <c r="AM92" i="26" s="1"/>
  <c r="AZ89" i="47"/>
  <c r="AK9" i="47"/>
  <c r="AK89" i="47" s="1"/>
  <c r="Q9" i="47"/>
  <c r="AW14" i="58"/>
  <c r="AK29" i="53"/>
  <c r="AO29" i="53"/>
  <c r="AJ10" i="26"/>
  <c r="AN11" i="26"/>
  <c r="AN71" i="26" s="1"/>
  <c r="AN90" i="26" s="1"/>
  <c r="K11" i="26"/>
  <c r="K71" i="26" s="1"/>
  <c r="K90" i="26" s="1"/>
  <c r="AH87" i="26"/>
  <c r="AH103" i="26" s="1"/>
  <c r="BG12" i="26"/>
  <c r="BG72" i="26" s="1"/>
  <c r="AF86" i="26"/>
  <c r="AF102" i="26" s="1"/>
  <c r="L10" i="26"/>
  <c r="Y11" i="26"/>
  <c r="Y71" i="26" s="1"/>
  <c r="Y90" i="26" s="1"/>
  <c r="BF12" i="26"/>
  <c r="BF72" i="26" s="1"/>
  <c r="X12" i="26"/>
  <c r="X72" i="26" s="1"/>
  <c r="AK43" i="45"/>
  <c r="AK54" i="45"/>
  <c r="C14" i="45" a="1"/>
  <c r="C14" i="45" s="1"/>
  <c r="AU14" i="45" s="1"/>
  <c r="B12" i="45"/>
  <c r="AK75" i="47"/>
  <c r="AC75" i="47"/>
  <c r="AS9" i="47"/>
  <c r="AF10" i="47"/>
  <c r="J10" i="47"/>
  <c r="J89" i="47" s="1"/>
  <c r="Z12" i="47"/>
  <c r="Z72" i="47" s="1"/>
  <c r="D12" i="47"/>
  <c r="D72" i="47" s="1"/>
  <c r="AK12" i="47"/>
  <c r="AK72" i="47" s="1"/>
  <c r="AI10" i="47"/>
  <c r="BE9" i="47"/>
  <c r="BE89" i="47" s="1"/>
  <c r="AF83" i="47"/>
  <c r="AP30" i="48"/>
  <c r="AK30" i="48"/>
  <c r="AQ32" i="48"/>
  <c r="AP32" i="48"/>
  <c r="F70" i="57"/>
  <c r="BK92" i="52"/>
  <c r="BK87" i="52"/>
  <c r="BK103" i="52" s="1"/>
  <c r="BK7" i="52"/>
  <c r="BK69" i="52" s="1"/>
  <c r="BK70" i="52"/>
  <c r="AV14" i="58"/>
  <c r="BP92" i="57"/>
  <c r="BP70" i="57"/>
  <c r="AM67" i="53" a="1"/>
  <c r="AM67" i="53" s="1"/>
  <c r="AI67" i="53"/>
  <c r="AL67" i="53" a="1"/>
  <c r="AL67" i="53" s="1"/>
  <c r="U67" i="53"/>
  <c r="AH75" i="57"/>
  <c r="Q12" i="52"/>
  <c r="Q72" i="52" s="1"/>
  <c r="X12" i="52"/>
  <c r="X72" i="52" s="1"/>
  <c r="AK41" i="53"/>
  <c r="AV18" i="58"/>
  <c r="Z85" i="52"/>
  <c r="Z101" i="52" s="1"/>
  <c r="S86" i="52"/>
  <c r="S102" i="52" s="1"/>
  <c r="BG85" i="57"/>
  <c r="BG101" i="57" s="1"/>
  <c r="AC70" i="57"/>
  <c r="AD12" i="52"/>
  <c r="AD72" i="52" s="1"/>
  <c r="AV12" i="52"/>
  <c r="AV72" i="52" s="1"/>
  <c r="BK12" i="52"/>
  <c r="BK72" i="52" s="1"/>
  <c r="X7" i="52"/>
  <c r="X69" i="52" s="1"/>
  <c r="BH83" i="57"/>
  <c r="AO7" i="57"/>
  <c r="AO69" i="57" s="1"/>
  <c r="AG12" i="52"/>
  <c r="AG72" i="52" s="1"/>
  <c r="AB89" i="57"/>
  <c r="BU12" i="52"/>
  <c r="BU72" i="52" s="1"/>
  <c r="R75" i="52"/>
  <c r="BF75" i="52"/>
  <c r="M83" i="57"/>
  <c r="AM75" i="52"/>
  <c r="C14" i="53" a="1"/>
  <c r="C14" i="53" s="1"/>
  <c r="L75" i="52"/>
  <c r="AK37" i="53"/>
  <c r="AK48" i="53"/>
  <c r="AP21" i="45"/>
  <c r="AO24" i="45"/>
  <c r="AK41" i="45"/>
  <c r="AP12" i="45"/>
  <c r="BA83" i="47"/>
  <c r="C23" i="58" a="1"/>
  <c r="C23" i="58" s="1"/>
  <c r="AW23" i="58" s="1"/>
  <c r="AH87" i="52"/>
  <c r="AH103" i="52" s="1"/>
  <c r="BP70" i="52"/>
  <c r="Y85" i="57"/>
  <c r="Y101" i="57" s="1"/>
  <c r="AY83" i="57"/>
  <c r="AF12" i="52"/>
  <c r="AF72" i="52" s="1"/>
  <c r="AC10" i="52"/>
  <c r="AC89" i="52" s="1"/>
  <c r="BM12" i="52"/>
  <c r="BM72" i="52" s="1"/>
  <c r="AS10" i="52"/>
  <c r="AS89" i="52" s="1"/>
  <c r="AN12" i="52"/>
  <c r="AN72" i="52" s="1"/>
  <c r="S12" i="52"/>
  <c r="S72" i="52" s="1"/>
  <c r="T10" i="52"/>
  <c r="T89" i="52" s="1"/>
  <c r="BK7" i="57"/>
  <c r="BK69" i="57" s="1"/>
  <c r="BL89" i="57"/>
  <c r="BN10" i="52"/>
  <c r="BN89" i="52" s="1"/>
  <c r="AA7" i="57"/>
  <c r="AA69" i="57" s="1"/>
  <c r="AQ36" i="58"/>
  <c r="AQ37" i="58" s="1"/>
  <c r="AQ38" i="58" s="1"/>
  <c r="AQ39" i="58" s="1"/>
  <c r="AQ40" i="58" s="1"/>
  <c r="AQ41" i="58" s="1"/>
  <c r="AQ42" i="58" s="1"/>
  <c r="AQ43" i="58" s="1"/>
  <c r="AQ44" i="58" s="1"/>
  <c r="AQ45" i="58" s="1"/>
  <c r="AQ46" i="58" s="1"/>
  <c r="AQ47" i="58" s="1"/>
  <c r="AQ48" i="58" s="1"/>
  <c r="AQ49" i="58" s="1"/>
  <c r="AQ50" i="58" s="1"/>
  <c r="AQ51" i="58" s="1"/>
  <c r="AQ52" i="58" s="1"/>
  <c r="AQ20" i="58"/>
  <c r="AX89" i="57"/>
  <c r="BU83" i="52"/>
  <c r="AK14" i="53"/>
  <c r="AO16" i="45"/>
  <c r="AP30" i="45"/>
  <c r="AO33" i="45"/>
  <c r="AT83" i="47"/>
  <c r="AO83" i="47"/>
  <c r="AO32" i="48"/>
  <c r="Q70" i="52"/>
  <c r="AU87" i="57"/>
  <c r="AU103" i="57" s="1"/>
  <c r="AP70" i="57"/>
  <c r="AZ86" i="57"/>
  <c r="AZ102" i="57" s="1"/>
  <c r="AZ10" i="52"/>
  <c r="AZ89" i="52" s="1"/>
  <c r="AX10" i="52"/>
  <c r="AX89" i="52" s="1"/>
  <c r="Y12" i="52"/>
  <c r="Y72" i="52" s="1"/>
  <c r="BJ12" i="52"/>
  <c r="BJ72" i="52" s="1"/>
  <c r="P12" i="52"/>
  <c r="P72" i="52" s="1"/>
  <c r="AK65" i="58"/>
  <c r="AY65" i="58" s="1"/>
  <c r="BS7" i="52"/>
  <c r="BS69" i="52" s="1"/>
  <c r="AI11" i="52"/>
  <c r="AI71" i="52" s="1"/>
  <c r="AI90" i="52" s="1"/>
  <c r="V7" i="52"/>
  <c r="V69" i="52" s="1"/>
  <c r="BA80" i="52"/>
  <c r="BA75" i="52" s="1"/>
  <c r="AP12" i="53"/>
  <c r="AJ87" i="57"/>
  <c r="AJ103" i="57" s="1"/>
  <c r="N70" i="57"/>
  <c r="BR70" i="57"/>
  <c r="AE75" i="52"/>
  <c r="B17" i="53"/>
  <c r="C18" i="53" s="1" a="1"/>
  <c r="C18" i="53" s="1"/>
  <c r="AV18" i="53" s="1"/>
  <c r="AQ7" i="52"/>
  <c r="AQ69" i="52" s="1"/>
  <c r="AJ89" i="52"/>
  <c r="Y89" i="57"/>
  <c r="BC7" i="57"/>
  <c r="BC69" i="57" s="1"/>
  <c r="F32" i="29"/>
  <c r="I11" i="52"/>
  <c r="I71" i="52" s="1"/>
  <c r="I90" i="52" s="1"/>
  <c r="AY80" i="52"/>
  <c r="BZ84" i="52"/>
  <c r="AK27" i="53"/>
  <c r="AO22" i="45"/>
  <c r="AK42" i="45"/>
  <c r="AU83" i="47"/>
  <c r="BU83" i="47"/>
  <c r="N37" i="49"/>
  <c r="AY83" i="47"/>
  <c r="BS75" i="47"/>
  <c r="AD12" i="48"/>
  <c r="AE12" i="48" s="1"/>
  <c r="AK26" i="48"/>
  <c r="AK52" i="48"/>
  <c r="AU24" i="58"/>
  <c r="AY24" i="58" s="1"/>
  <c r="AE70" i="52"/>
  <c r="BJ7" i="52"/>
  <c r="BJ69" i="52" s="1"/>
  <c r="T70" i="52"/>
  <c r="M7" i="52"/>
  <c r="M69" i="52" s="1"/>
  <c r="AO83" i="57"/>
  <c r="I83" i="57"/>
  <c r="AJ85" i="57"/>
  <c r="AJ101" i="57" s="1"/>
  <c r="BN80" i="52"/>
  <c r="BI80" i="52"/>
  <c r="J80" i="52"/>
  <c r="AK13" i="53"/>
  <c r="BS12" i="52"/>
  <c r="BS72" i="52" s="1"/>
  <c r="BD11" i="52"/>
  <c r="BD71" i="52" s="1"/>
  <c r="BD90" i="52" s="1"/>
  <c r="BJ10" i="52"/>
  <c r="BJ89" i="52" s="1"/>
  <c r="J11" i="52"/>
  <c r="J71" i="52" s="1"/>
  <c r="J90" i="52" s="1"/>
  <c r="R10" i="52"/>
  <c r="R89" i="52" s="1"/>
  <c r="P10" i="52"/>
  <c r="P89" i="52" s="1"/>
  <c r="BF83" i="57"/>
  <c r="AO25" i="53"/>
  <c r="AK40" i="53"/>
  <c r="M37" i="54"/>
  <c r="AY18" i="58"/>
  <c r="U89" i="52"/>
  <c r="BP89" i="57"/>
  <c r="AK19" i="53"/>
  <c r="AK49" i="53"/>
  <c r="AK63" i="53"/>
  <c r="AK36" i="53"/>
  <c r="Z86" i="52"/>
  <c r="Z102" i="52" s="1"/>
  <c r="L89" i="52"/>
  <c r="AN83" i="57"/>
  <c r="AU92" i="57"/>
  <c r="N83" i="57"/>
  <c r="AK32" i="53"/>
  <c r="AO28" i="58"/>
  <c r="L37" i="59"/>
  <c r="I37" i="59"/>
  <c r="M37" i="59"/>
  <c r="J37" i="59"/>
  <c r="I37" i="54"/>
  <c r="J37" i="54"/>
  <c r="O8" i="47"/>
  <c r="O92" i="47" s="1"/>
  <c r="AS8" i="47"/>
  <c r="AS87" i="47" s="1"/>
  <c r="AS103" i="47" s="1"/>
  <c r="E8" i="47"/>
  <c r="E92" i="47" s="1"/>
  <c r="BP8" i="47"/>
  <c r="BP86" i="47" s="1"/>
  <c r="BP102" i="47" s="1"/>
  <c r="M8" i="47"/>
  <c r="M70" i="47" s="1"/>
  <c r="AQ8" i="47"/>
  <c r="AQ87" i="47" s="1"/>
  <c r="AQ103" i="47" s="1"/>
  <c r="AX8" i="47"/>
  <c r="AX92" i="47" s="1"/>
  <c r="BG8" i="47"/>
  <c r="BG85" i="47" s="1"/>
  <c r="BG101" i="47" s="1"/>
  <c r="F8" i="47"/>
  <c r="F92" i="47" s="1"/>
  <c r="AM85" i="47"/>
  <c r="AM101" i="47" s="1"/>
  <c r="AH8" i="47"/>
  <c r="AH70" i="47" s="1"/>
  <c r="BL8" i="47"/>
  <c r="BL87" i="47" s="1"/>
  <c r="BL103" i="47" s="1"/>
  <c r="AM70" i="47"/>
  <c r="AC8" i="47"/>
  <c r="AC85" i="47" s="1"/>
  <c r="AC101" i="47" s="1"/>
  <c r="BI8" i="47"/>
  <c r="BI86" i="47" s="1"/>
  <c r="BI102" i="47" s="1"/>
  <c r="AI8" i="47"/>
  <c r="AI70" i="47" s="1"/>
  <c r="BR8" i="47"/>
  <c r="BR85" i="47" s="1"/>
  <c r="BR101" i="47" s="1"/>
  <c r="Y8" i="47"/>
  <c r="Y92" i="47" s="1"/>
  <c r="BN8" i="47"/>
  <c r="BN70" i="47" s="1"/>
  <c r="BO8" i="47"/>
  <c r="BO85" i="47" s="1"/>
  <c r="BO101" i="47" s="1"/>
  <c r="AO8" i="47"/>
  <c r="AO85" i="47" s="1"/>
  <c r="AO101" i="47" s="1"/>
  <c r="AD8" i="47"/>
  <c r="AD86" i="47" s="1"/>
  <c r="AD102" i="47" s="1"/>
  <c r="H8" i="47"/>
  <c r="H70" i="47" s="1"/>
  <c r="BE8" i="47"/>
  <c r="AB8" i="47"/>
  <c r="AB70" i="47" s="1"/>
  <c r="AY8" i="47"/>
  <c r="AY92" i="47" s="1"/>
  <c r="J8" i="47"/>
  <c r="J7" i="47" s="1"/>
  <c r="J69" i="47" s="1"/>
  <c r="AJ8" i="47"/>
  <c r="AJ87" i="47" s="1"/>
  <c r="AJ103" i="47" s="1"/>
  <c r="BT8" i="47"/>
  <c r="T8" i="47"/>
  <c r="T92" i="47" s="1"/>
  <c r="AC86" i="47"/>
  <c r="AC102" i="47" s="1"/>
  <c r="P8" i="47"/>
  <c r="BU8" i="47"/>
  <c r="AZ8" i="47"/>
  <c r="AZ85" i="47" s="1"/>
  <c r="AZ101" i="47" s="1"/>
  <c r="AE8" i="47"/>
  <c r="AE7" i="47" s="1"/>
  <c r="AE69" i="47" s="1"/>
  <c r="AL8" i="47"/>
  <c r="BA8" i="47"/>
  <c r="BA92" i="47" s="1"/>
  <c r="AF8" i="47"/>
  <c r="AF86" i="47" s="1"/>
  <c r="AF102" i="47" s="1"/>
  <c r="BH8" i="47"/>
  <c r="BH87" i="47" s="1"/>
  <c r="BH103" i="47" s="1"/>
  <c r="AG8" i="47"/>
  <c r="AG87" i="47" s="1"/>
  <c r="AG103" i="47" s="1"/>
  <c r="BK8" i="47"/>
  <c r="BK92" i="47" s="1"/>
  <c r="G8" i="47"/>
  <c r="G92" i="47" s="1"/>
  <c r="R8" i="47"/>
  <c r="R86" i="47" s="1"/>
  <c r="R102" i="47" s="1"/>
  <c r="AN8" i="47"/>
  <c r="AR8" i="47"/>
  <c r="AR70" i="47" s="1"/>
  <c r="N8" i="47"/>
  <c r="I8" i="47"/>
  <c r="V8" i="47"/>
  <c r="V92" i="47" s="1"/>
  <c r="AK8" i="47"/>
  <c r="AK87" i="47" s="1"/>
  <c r="AK103" i="47" s="1"/>
  <c r="BC8" i="47"/>
  <c r="BC87" i="47" s="1"/>
  <c r="BC103" i="47" s="1"/>
  <c r="BM8" i="47"/>
  <c r="BM70" i="47" s="1"/>
  <c r="I37" i="49"/>
  <c r="J37" i="49"/>
  <c r="K37" i="49"/>
  <c r="L37" i="49"/>
  <c r="M37" i="49"/>
  <c r="K37" i="22"/>
  <c r="AY99" i="47"/>
  <c r="AL99" i="47"/>
  <c r="AN99" i="47"/>
  <c r="AM99" i="47"/>
  <c r="AR99" i="47"/>
  <c r="AQ99" i="47"/>
  <c r="AF99" i="47"/>
  <c r="AU99" i="47"/>
  <c r="AJ99" i="47"/>
  <c r="U99" i="47"/>
  <c r="AD99" i="47"/>
  <c r="AT99" i="47"/>
  <c r="O99" i="52"/>
  <c r="H99" i="52"/>
  <c r="AZ99" i="52"/>
  <c r="G99" i="52"/>
  <c r="AD99" i="52"/>
  <c r="N99" i="52"/>
  <c r="AV99" i="52"/>
  <c r="AO99" i="57"/>
  <c r="AJ99" i="52"/>
  <c r="D99" i="52"/>
  <c r="AX99" i="52"/>
  <c r="S99" i="57"/>
  <c r="P99" i="52"/>
  <c r="M99" i="52"/>
  <c r="Z99" i="57"/>
  <c r="AW99" i="47"/>
  <c r="AC99" i="52"/>
  <c r="AM99" i="52"/>
  <c r="Y99" i="47"/>
  <c r="I99" i="47"/>
  <c r="E99" i="52"/>
  <c r="AE99" i="57"/>
  <c r="M99" i="47"/>
  <c r="W99" i="52"/>
  <c r="AL99" i="52"/>
  <c r="AS99" i="52"/>
  <c r="AI99" i="52"/>
  <c r="S99" i="52"/>
  <c r="AH99" i="52"/>
  <c r="R99" i="52"/>
  <c r="AG99" i="52"/>
  <c r="AF99" i="52"/>
  <c r="D99" i="47"/>
  <c r="Z99" i="52"/>
  <c r="AB99" i="52"/>
  <c r="AK99" i="57"/>
  <c r="F99" i="52"/>
  <c r="AY99" i="52"/>
  <c r="AW99" i="52"/>
  <c r="AA99" i="52"/>
  <c r="AE99" i="52"/>
  <c r="V99" i="52"/>
  <c r="AO99" i="52"/>
  <c r="V99" i="47"/>
  <c r="K99" i="52"/>
  <c r="AN99" i="52"/>
  <c r="AA99" i="47"/>
  <c r="X99" i="52"/>
  <c r="U99" i="52"/>
  <c r="AU99" i="52"/>
  <c r="AK99" i="52"/>
  <c r="J99" i="52"/>
  <c r="AP99" i="52"/>
  <c r="AV99" i="57"/>
  <c r="P99" i="47"/>
  <c r="AE99" i="47"/>
  <c r="S99" i="47"/>
  <c r="Q99" i="52"/>
  <c r="T99" i="52"/>
  <c r="AD12" i="53"/>
  <c r="AE12" i="53" s="1"/>
  <c r="AY12" i="53"/>
  <c r="AD12" i="58"/>
  <c r="AE12" i="58" s="1"/>
  <c r="AS12" i="48"/>
  <c r="AY12" i="58"/>
  <c r="AN99" i="26"/>
  <c r="AZ99" i="26"/>
  <c r="AD99" i="26"/>
  <c r="AA99" i="26"/>
  <c r="T99" i="26"/>
  <c r="G99" i="47"/>
  <c r="X99" i="47"/>
  <c r="AC99" i="47"/>
  <c r="AL99" i="57"/>
  <c r="S99" i="26"/>
  <c r="I99" i="26"/>
  <c r="R99" i="57"/>
  <c r="AM99" i="57"/>
  <c r="K99" i="26"/>
  <c r="AW99" i="26"/>
  <c r="AT99" i="26"/>
  <c r="F99" i="26"/>
  <c r="AU99" i="26"/>
  <c r="W99" i="47"/>
  <c r="AO99" i="47"/>
  <c r="T99" i="47"/>
  <c r="AT99" i="57"/>
  <c r="AY99" i="57"/>
  <c r="AH99" i="26"/>
  <c r="AK99" i="26"/>
  <c r="Z99" i="47"/>
  <c r="AK99" i="47"/>
  <c r="AV99" i="47"/>
  <c r="N99" i="47"/>
  <c r="R99" i="47"/>
  <c r="F99" i="57"/>
  <c r="AR99" i="57"/>
  <c r="Q99" i="57"/>
  <c r="K99" i="57"/>
  <c r="Y99" i="26"/>
  <c r="X99" i="26"/>
  <c r="P99" i="26"/>
  <c r="F99" i="47"/>
  <c r="Q99" i="47"/>
  <c r="AB99" i="47"/>
  <c r="O99" i="47"/>
  <c r="X99" i="57"/>
  <c r="T99" i="57"/>
  <c r="M99" i="57"/>
  <c r="AR99" i="26"/>
  <c r="AX99" i="26"/>
  <c r="L99" i="47"/>
  <c r="AN99" i="57"/>
  <c r="AJ99" i="26"/>
  <c r="AJ99" i="57"/>
  <c r="P99" i="57"/>
  <c r="AD99" i="57"/>
  <c r="E99" i="26"/>
  <c r="AG99" i="26"/>
  <c r="AV99" i="26"/>
  <c r="AM99" i="26"/>
  <c r="L99" i="26"/>
  <c r="Z99" i="26"/>
  <c r="AS99" i="47"/>
  <c r="AX99" i="47"/>
  <c r="AI99" i="47"/>
  <c r="J99" i="57"/>
  <c r="I99" i="57"/>
  <c r="AH99" i="47"/>
  <c r="K99" i="47"/>
  <c r="AQ99" i="57"/>
  <c r="AC99" i="26"/>
  <c r="AE99" i="26"/>
  <c r="AP99" i="26"/>
  <c r="R99" i="26"/>
  <c r="E99" i="47"/>
  <c r="J99" i="47"/>
  <c r="AG99" i="47"/>
  <c r="AZ99" i="47"/>
  <c r="W99" i="57"/>
  <c r="AW99" i="57"/>
  <c r="M99" i="26"/>
  <c r="O99" i="26"/>
  <c r="U99" i="26"/>
  <c r="AS99" i="57"/>
  <c r="AP99" i="57"/>
  <c r="AG99" i="57"/>
  <c r="V99" i="26"/>
  <c r="W99" i="26"/>
  <c r="AF99" i="26"/>
  <c r="G99" i="26"/>
  <c r="J99" i="26"/>
  <c r="H99" i="26"/>
  <c r="Y99" i="57"/>
  <c r="V99" i="57"/>
  <c r="AC99" i="57"/>
  <c r="AY99" i="26"/>
  <c r="AA99" i="57"/>
  <c r="E99" i="57"/>
  <c r="AZ99" i="57"/>
  <c r="O99" i="57"/>
  <c r="AQ99" i="26"/>
  <c r="G99" i="57"/>
  <c r="AF99" i="57"/>
  <c r="AI99" i="57"/>
  <c r="AO99" i="26"/>
  <c r="AI99" i="26"/>
  <c r="AU15" i="48"/>
  <c r="AY15" i="48" s="1"/>
  <c r="AW15" i="48"/>
  <c r="AV15" i="48"/>
  <c r="AY83" i="26"/>
  <c r="AA9" i="26"/>
  <c r="BA9" i="26"/>
  <c r="J8" i="26"/>
  <c r="AV8" i="26"/>
  <c r="AK58" i="45"/>
  <c r="U83" i="47"/>
  <c r="U75" i="47"/>
  <c r="BU70" i="47"/>
  <c r="BU87" i="47"/>
  <c r="BU103" i="47" s="1"/>
  <c r="BU7" i="47"/>
  <c r="BU69" i="47" s="1"/>
  <c r="J75" i="47"/>
  <c r="J83" i="47"/>
  <c r="BE83" i="26"/>
  <c r="H9" i="26"/>
  <c r="N9" i="26"/>
  <c r="AH89" i="47"/>
  <c r="AZ70" i="26"/>
  <c r="BJ85" i="26"/>
  <c r="BJ101" i="26" s="1"/>
  <c r="K83" i="26"/>
  <c r="D11" i="26"/>
  <c r="D71" i="26" s="1"/>
  <c r="D90" i="26" s="1"/>
  <c r="AH11" i="26"/>
  <c r="AH71" i="26" s="1"/>
  <c r="AH90" i="26" s="1"/>
  <c r="F12" i="26"/>
  <c r="F72" i="26" s="1"/>
  <c r="AB12" i="26"/>
  <c r="AB72" i="26" s="1"/>
  <c r="AO12" i="45"/>
  <c r="AX87" i="47"/>
  <c r="AX103" i="47" s="1"/>
  <c r="BO9" i="26"/>
  <c r="BO89" i="26" s="1"/>
  <c r="BU9" i="26"/>
  <c r="BU89" i="26" s="1"/>
  <c r="AV9" i="26"/>
  <c r="AV89" i="26" s="1"/>
  <c r="AA87" i="26"/>
  <c r="AA103" i="26" s="1"/>
  <c r="AL99" i="26"/>
  <c r="I37" i="22"/>
  <c r="BP9" i="26"/>
  <c r="BC9" i="26"/>
  <c r="BP11" i="26"/>
  <c r="BP71" i="26" s="1"/>
  <c r="BP90" i="26" s="1"/>
  <c r="BD11" i="26"/>
  <c r="BD71" i="26" s="1"/>
  <c r="BD90" i="26" s="1"/>
  <c r="BT12" i="26"/>
  <c r="BT72" i="26" s="1"/>
  <c r="BI9" i="26"/>
  <c r="AG8" i="26"/>
  <c r="BJ12" i="26"/>
  <c r="BJ72" i="26" s="1"/>
  <c r="N12" i="26"/>
  <c r="N72" i="26" s="1"/>
  <c r="AB9" i="26"/>
  <c r="AB89" i="26" s="1"/>
  <c r="AH9" i="26"/>
  <c r="AH89" i="26" s="1"/>
  <c r="AQ83" i="26"/>
  <c r="BO75" i="26"/>
  <c r="BP83" i="26"/>
  <c r="F75" i="26"/>
  <c r="AI9" i="26"/>
  <c r="AI7" i="26" s="1"/>
  <c r="AI69" i="26" s="1"/>
  <c r="X19" i="1" a="1"/>
  <c r="X19" i="1" s="1"/>
  <c r="AZ87" i="26"/>
  <c r="AZ103" i="26" s="1"/>
  <c r="N99" i="26"/>
  <c r="X75" i="26"/>
  <c r="L37" i="22"/>
  <c r="V8" i="26"/>
  <c r="V70" i="26" s="1"/>
  <c r="I9" i="26"/>
  <c r="I89" i="26" s="1"/>
  <c r="P9" i="26"/>
  <c r="P89" i="26" s="1"/>
  <c r="BQ11" i="26"/>
  <c r="BQ71" i="26" s="1"/>
  <c r="BQ90" i="26" s="1"/>
  <c r="Q11" i="26"/>
  <c r="Q71" i="26" s="1"/>
  <c r="Q90" i="26" s="1"/>
  <c r="BQ12" i="26"/>
  <c r="BQ72" i="26" s="1"/>
  <c r="AY8" i="26"/>
  <c r="BG8" i="26"/>
  <c r="AP12" i="26"/>
  <c r="AP72" i="26" s="1"/>
  <c r="F75" i="47"/>
  <c r="BP83" i="47"/>
  <c r="BP75" i="47"/>
  <c r="AM75" i="26"/>
  <c r="AU85" i="26"/>
  <c r="AU101" i="26" s="1"/>
  <c r="BA87" i="26"/>
  <c r="BA103" i="26" s="1"/>
  <c r="AZ85" i="26"/>
  <c r="AZ101" i="26" s="1"/>
  <c r="AR70" i="26"/>
  <c r="AV83" i="26"/>
  <c r="C4" i="18"/>
  <c r="D99" i="26"/>
  <c r="AB99" i="26"/>
  <c r="AZ83" i="26"/>
  <c r="AZ86" i="26"/>
  <c r="AZ102" i="26" s="1"/>
  <c r="AR86" i="26"/>
  <c r="AR102" i="26" s="1"/>
  <c r="AI75" i="26"/>
  <c r="N83" i="26"/>
  <c r="BK85" i="26"/>
  <c r="BK101" i="26" s="1"/>
  <c r="AS99" i="26"/>
  <c r="AC9" i="26"/>
  <c r="AC89" i="26" s="1"/>
  <c r="AJ9" i="26"/>
  <c r="AJ89" i="26" s="1"/>
  <c r="J11" i="26"/>
  <c r="J71" i="26" s="1"/>
  <c r="J90" i="26" s="1"/>
  <c r="BE11" i="26"/>
  <c r="BE71" i="26" s="1"/>
  <c r="BE90" i="26" s="1"/>
  <c r="O12" i="26"/>
  <c r="O72" i="26" s="1"/>
  <c r="W9" i="26"/>
  <c r="Y12" i="26"/>
  <c r="Y72" i="26" s="1"/>
  <c r="I8" i="26"/>
  <c r="BN12" i="26"/>
  <c r="BN72" i="26" s="1"/>
  <c r="AJ67" i="45"/>
  <c r="AQ14" i="45"/>
  <c r="AO17" i="45"/>
  <c r="AU75" i="47"/>
  <c r="AV83" i="47"/>
  <c r="AV75" i="47"/>
  <c r="AH86" i="47"/>
  <c r="AH102" i="47" s="1"/>
  <c r="S75" i="47"/>
  <c r="S83" i="47"/>
  <c r="H75" i="47"/>
  <c r="H83" i="47"/>
  <c r="C4" i="57"/>
  <c r="G83" i="26"/>
  <c r="AJ70" i="26"/>
  <c r="M83" i="26"/>
  <c r="AX9" i="26"/>
  <c r="AX89" i="26" s="1"/>
  <c r="BE9" i="26"/>
  <c r="BE7" i="26" s="1"/>
  <c r="BE69" i="26" s="1"/>
  <c r="BJ9" i="26"/>
  <c r="BJ7" i="26" s="1"/>
  <c r="BJ69" i="26" s="1"/>
  <c r="AK23" i="45"/>
  <c r="AQ86" i="47"/>
  <c r="AQ102" i="47" s="1"/>
  <c r="AQ7" i="47"/>
  <c r="AQ69" i="47" s="1"/>
  <c r="AE83" i="47"/>
  <c r="AE75" i="47"/>
  <c r="AP85" i="26"/>
  <c r="AP101" i="26" s="1"/>
  <c r="R75" i="26"/>
  <c r="BK86" i="26"/>
  <c r="BK102" i="26" s="1"/>
  <c r="E9" i="26"/>
  <c r="K9" i="26"/>
  <c r="AL9" i="26"/>
  <c r="AO9" i="26"/>
  <c r="AO7" i="26" s="1"/>
  <c r="AO69" i="26" s="1"/>
  <c r="BK11" i="26"/>
  <c r="BK71" i="26" s="1"/>
  <c r="BK90" i="26" s="1"/>
  <c r="BR9" i="26"/>
  <c r="O70" i="47"/>
  <c r="X9" i="26"/>
  <c r="X89" i="26" s="1"/>
  <c r="R9" i="26"/>
  <c r="AJ87" i="26"/>
  <c r="AJ103" i="26" s="1"/>
  <c r="BL83" i="26"/>
  <c r="Y9" i="26"/>
  <c r="AE9" i="26"/>
  <c r="S9" i="26"/>
  <c r="AK86" i="26"/>
  <c r="AK102" i="26" s="1"/>
  <c r="BD75" i="26"/>
  <c r="AF83" i="26"/>
  <c r="D19" i="29"/>
  <c r="AS9" i="26"/>
  <c r="BS9" i="26"/>
  <c r="AM9" i="26"/>
  <c r="U9" i="26"/>
  <c r="U89" i="26" s="1"/>
  <c r="BK9" i="26"/>
  <c r="BK7" i="26" s="1"/>
  <c r="BK69" i="26" s="1"/>
  <c r="AJ85" i="47"/>
  <c r="AJ101" i="47" s="1"/>
  <c r="BG86" i="47"/>
  <c r="BG102" i="47" s="1"/>
  <c r="BG92" i="47"/>
  <c r="AN75" i="47"/>
  <c r="AN83" i="47"/>
  <c r="AK70" i="48"/>
  <c r="AM87" i="47"/>
  <c r="AM103" i="47" s="1"/>
  <c r="AM92" i="47"/>
  <c r="AO83" i="26"/>
  <c r="AF87" i="26"/>
  <c r="AF103" i="26" s="1"/>
  <c r="AI70" i="26"/>
  <c r="BS83" i="26"/>
  <c r="BM9" i="26"/>
  <c r="BM89" i="26" s="1"/>
  <c r="L9" i="26"/>
  <c r="BG9" i="26"/>
  <c r="BG89" i="26" s="1"/>
  <c r="BM11" i="26"/>
  <c r="BM71" i="26" s="1"/>
  <c r="BM90" i="26" s="1"/>
  <c r="AZ11" i="26"/>
  <c r="AZ71" i="26" s="1"/>
  <c r="AZ90" i="26" s="1"/>
  <c r="U11" i="26"/>
  <c r="U71" i="26" s="1"/>
  <c r="U90" i="26" s="1"/>
  <c r="P8" i="26"/>
  <c r="P86" i="26" s="1"/>
  <c r="P102" i="26" s="1"/>
  <c r="V12" i="26"/>
  <c r="V72" i="26" s="1"/>
  <c r="BI8" i="26"/>
  <c r="J12" i="26"/>
  <c r="J72" i="26" s="1"/>
  <c r="AK21" i="45"/>
  <c r="BL85" i="47"/>
  <c r="BL101" i="47" s="1"/>
  <c r="P86" i="47"/>
  <c r="P102" i="47" s="1"/>
  <c r="P85" i="47"/>
  <c r="P101" i="47" s="1"/>
  <c r="P70" i="47"/>
  <c r="BP85" i="47"/>
  <c r="BP101" i="47" s="1"/>
  <c r="A14" i="26"/>
  <c r="A18" i="26" s="1"/>
  <c r="A22" i="26" s="1"/>
  <c r="A26" i="26" s="1"/>
  <c r="A30" i="26" s="1"/>
  <c r="A34" i="26" s="1"/>
  <c r="A38" i="26" s="1"/>
  <c r="A42" i="26" s="1"/>
  <c r="A46" i="26" s="1"/>
  <c r="A50" i="26" s="1"/>
  <c r="A54" i="26" s="1"/>
  <c r="A58" i="26" s="1"/>
  <c r="A62" i="26" s="1"/>
  <c r="F9" i="26"/>
  <c r="AF9" i="26"/>
  <c r="AF7" i="26" s="1"/>
  <c r="AF69" i="26" s="1"/>
  <c r="T9" i="26"/>
  <c r="AG83" i="26"/>
  <c r="AI86" i="26"/>
  <c r="AI102" i="26" s="1"/>
  <c r="C15" i="26" a="1"/>
  <c r="C15" i="26" s="1"/>
  <c r="AX8" i="26"/>
  <c r="Z9" i="26"/>
  <c r="Z89" i="26" s="1"/>
  <c r="BT9" i="26"/>
  <c r="BT89" i="26" s="1"/>
  <c r="AN9" i="26"/>
  <c r="AN89" i="26" s="1"/>
  <c r="AT11" i="26"/>
  <c r="AT71" i="26" s="1"/>
  <c r="AT90" i="26" s="1"/>
  <c r="M11" i="26"/>
  <c r="M71" i="26" s="1"/>
  <c r="M90" i="26" s="1"/>
  <c r="AA12" i="26"/>
  <c r="AA72" i="26" s="1"/>
  <c r="Q12" i="26"/>
  <c r="Q72" i="26" s="1"/>
  <c r="W8" i="26"/>
  <c r="BB12" i="26"/>
  <c r="BB72" i="26" s="1"/>
  <c r="BL12" i="26"/>
  <c r="BL72" i="26" s="1"/>
  <c r="AK47" i="45"/>
  <c r="AK55" i="45"/>
  <c r="BM75" i="47"/>
  <c r="AB85" i="47"/>
  <c r="AB101" i="47" s="1"/>
  <c r="AB7" i="47"/>
  <c r="AB69" i="47" s="1"/>
  <c r="AD9" i="26"/>
  <c r="AD89" i="26" s="1"/>
  <c r="Q9" i="26"/>
  <c r="L70" i="26"/>
  <c r="BN9" i="26"/>
  <c r="BN89" i="26" s="1"/>
  <c r="M9" i="26"/>
  <c r="M89" i="26" s="1"/>
  <c r="BH9" i="26"/>
  <c r="BH89" i="26" s="1"/>
  <c r="AI12" i="47"/>
  <c r="AI72" i="47" s="1"/>
  <c r="R12" i="47"/>
  <c r="R72" i="47" s="1"/>
  <c r="BJ92" i="57"/>
  <c r="BJ86" i="57"/>
  <c r="BJ102" i="57" s="1"/>
  <c r="BJ85" i="57"/>
  <c r="BJ101" i="57" s="1"/>
  <c r="AP24" i="53"/>
  <c r="AQ24" i="53"/>
  <c r="AO19" i="45"/>
  <c r="AP33" i="45"/>
  <c r="AK36" i="45"/>
  <c r="AK39" i="45"/>
  <c r="AK53" i="45"/>
  <c r="AP22" i="48"/>
  <c r="D77" i="47"/>
  <c r="D80" i="47" s="1"/>
  <c r="BI80" i="47"/>
  <c r="BI75" i="47" s="1"/>
  <c r="N80" i="47"/>
  <c r="AZ80" i="47"/>
  <c r="BJ80" i="47"/>
  <c r="Q80" i="47"/>
  <c r="V80" i="47"/>
  <c r="C13" i="48" a="1"/>
  <c r="C13" i="48" s="1"/>
  <c r="C14" i="48" a="1"/>
  <c r="C14" i="48" s="1"/>
  <c r="G75" i="52"/>
  <c r="G83" i="52"/>
  <c r="AQ20" i="53"/>
  <c r="AK20" i="53"/>
  <c r="AP20" i="53"/>
  <c r="M7" i="22"/>
  <c r="M37" i="22" s="1"/>
  <c r="AK65" i="45"/>
  <c r="AY65" i="45" s="1"/>
  <c r="AJ70" i="45"/>
  <c r="AK12" i="48"/>
  <c r="AY12" i="48" s="1"/>
  <c r="I12" i="47"/>
  <c r="I72" i="47" s="1"/>
  <c r="L8" i="47"/>
  <c r="R9" i="47"/>
  <c r="AO12" i="47"/>
  <c r="AO72" i="47" s="1"/>
  <c r="BH12" i="47"/>
  <c r="BH72" i="47" s="1"/>
  <c r="X8" i="47"/>
  <c r="W8" i="47"/>
  <c r="AT9" i="47"/>
  <c r="BE83" i="47"/>
  <c r="AA9" i="47"/>
  <c r="AA89" i="47" s="1"/>
  <c r="BJ8" i="47"/>
  <c r="E11" i="29"/>
  <c r="AP18" i="53"/>
  <c r="AQ18" i="53"/>
  <c r="AK28" i="45"/>
  <c r="T83" i="47"/>
  <c r="BQ8" i="47"/>
  <c r="D8" i="47"/>
  <c r="AU8" i="47"/>
  <c r="E13" i="29"/>
  <c r="AK7" i="57"/>
  <c r="AK69" i="57" s="1"/>
  <c r="AK85" i="57"/>
  <c r="AK101" i="57" s="1"/>
  <c r="AK70" i="57"/>
  <c r="AK92" i="57"/>
  <c r="AQ16" i="53"/>
  <c r="AP16" i="53"/>
  <c r="M10" i="22"/>
  <c r="AP28" i="45"/>
  <c r="E80" i="47"/>
  <c r="AJ80" i="47"/>
  <c r="A14" i="47"/>
  <c r="A18" i="47" s="1"/>
  <c r="A22" i="47" s="1"/>
  <c r="A26" i="47" s="1"/>
  <c r="A30" i="47" s="1"/>
  <c r="A34" i="47" s="1"/>
  <c r="A38" i="47" s="1"/>
  <c r="A42" i="47" s="1"/>
  <c r="A46" i="47" s="1"/>
  <c r="A50" i="47" s="1"/>
  <c r="A54" i="47" s="1"/>
  <c r="A58" i="47" s="1"/>
  <c r="A62" i="47" s="1"/>
  <c r="AH70" i="48"/>
  <c r="AL68" i="48"/>
  <c r="W171" i="46"/>
  <c r="E21" i="29" s="1"/>
  <c r="BO12" i="47"/>
  <c r="BO72" i="47" s="1"/>
  <c r="AM9" i="47"/>
  <c r="AM89" i="47" s="1"/>
  <c r="BT11" i="47"/>
  <c r="BT71" i="47" s="1"/>
  <c r="BT90" i="47" s="1"/>
  <c r="AN12" i="47"/>
  <c r="AN72" i="47" s="1"/>
  <c r="C14" i="47" a="1"/>
  <c r="C14" i="47" s="1"/>
  <c r="AV11" i="47"/>
  <c r="AV71" i="47" s="1"/>
  <c r="AV90" i="47" s="1"/>
  <c r="BN9" i="47"/>
  <c r="W80" i="47"/>
  <c r="AA8" i="47"/>
  <c r="AH80" i="47"/>
  <c r="AT8" i="47"/>
  <c r="E24" i="29"/>
  <c r="BJ70" i="57"/>
  <c r="AQ14" i="53"/>
  <c r="AP14" i="53"/>
  <c r="AO34" i="45"/>
  <c r="C17" i="47" a="1"/>
  <c r="C17" i="47" s="1"/>
  <c r="BS8" i="47"/>
  <c r="AW8" i="47"/>
  <c r="U8" i="47"/>
  <c r="AP8" i="47"/>
  <c r="AP85" i="47" s="1"/>
  <c r="AP101" i="47" s="1"/>
  <c r="E25" i="29"/>
  <c r="AO13" i="48"/>
  <c r="AO17" i="48"/>
  <c r="BJ87" i="57"/>
  <c r="BJ103" i="57" s="1"/>
  <c r="AU16" i="53"/>
  <c r="AY16" i="53" s="1"/>
  <c r="AW16" i="53"/>
  <c r="AV16" i="53"/>
  <c r="AV7" i="47"/>
  <c r="AV69" i="47" s="1"/>
  <c r="AP35" i="48"/>
  <c r="AP36" i="48" s="1"/>
  <c r="AP37" i="48" s="1"/>
  <c r="AP38" i="48" s="1"/>
  <c r="AP39" i="48" s="1"/>
  <c r="AP40" i="48" s="1"/>
  <c r="AP41" i="48" s="1"/>
  <c r="AP42" i="48" s="1"/>
  <c r="AP43" i="48" s="1"/>
  <c r="AP44" i="48" s="1"/>
  <c r="AP45" i="48" s="1"/>
  <c r="AP46" i="48" s="1"/>
  <c r="AP47" i="48" s="1"/>
  <c r="AP48" i="48" s="1"/>
  <c r="AP49" i="48" s="1"/>
  <c r="AP50" i="48" s="1"/>
  <c r="AP51" i="48" s="1"/>
  <c r="AP52" i="48" s="1"/>
  <c r="AP53" i="48" s="1"/>
  <c r="AP54" i="48" s="1"/>
  <c r="AP55" i="48" s="1"/>
  <c r="AP56" i="48" s="1"/>
  <c r="AP57" i="48" s="1"/>
  <c r="AP58" i="48" s="1"/>
  <c r="AP59" i="48" s="1"/>
  <c r="AP60" i="48" s="1"/>
  <c r="AP61" i="48" s="1"/>
  <c r="AP62" i="48" s="1"/>
  <c r="AP63" i="48" s="1"/>
  <c r="AP64" i="48" s="1"/>
  <c r="AP65" i="48" s="1"/>
  <c r="AV7" i="57"/>
  <c r="AV69" i="57" s="1"/>
  <c r="AV86" i="57"/>
  <c r="AV102" i="57" s="1"/>
  <c r="AV92" i="57"/>
  <c r="AV70" i="57"/>
  <c r="V83" i="57"/>
  <c r="V75" i="57"/>
  <c r="AM92" i="52"/>
  <c r="AM7" i="52"/>
  <c r="AM69" i="52" s="1"/>
  <c r="AM86" i="52"/>
  <c r="AM102" i="52" s="1"/>
  <c r="AM70" i="52"/>
  <c r="AM85" i="52"/>
  <c r="AM101" i="52" s="1"/>
  <c r="AB7" i="57"/>
  <c r="AB69" i="57" s="1"/>
  <c r="AB92" i="57"/>
  <c r="AB87" i="57"/>
  <c r="AB103" i="57" s="1"/>
  <c r="AB86" i="57"/>
  <c r="AB102" i="57" s="1"/>
  <c r="F31" i="29"/>
  <c r="W171" i="51"/>
  <c r="F21" i="29" s="1"/>
  <c r="V171" i="51"/>
  <c r="F18" i="29"/>
  <c r="N83" i="52"/>
  <c r="N75" i="52"/>
  <c r="AK46" i="45"/>
  <c r="AK49" i="45"/>
  <c r="B17" i="45"/>
  <c r="C18" i="45" s="1" a="1"/>
  <c r="C18" i="45" s="1"/>
  <c r="AC7" i="47"/>
  <c r="AC69" i="47" s="1"/>
  <c r="BK83" i="47"/>
  <c r="B17" i="48"/>
  <c r="X9" i="47"/>
  <c r="X89" i="47" s="1"/>
  <c r="BK9" i="47"/>
  <c r="BK89" i="47" s="1"/>
  <c r="AP9" i="47"/>
  <c r="AP89" i="47" s="1"/>
  <c r="K8" i="47"/>
  <c r="BM12" i="47"/>
  <c r="BM72" i="47" s="1"/>
  <c r="X12" i="47"/>
  <c r="X72" i="47" s="1"/>
  <c r="BD12" i="47"/>
  <c r="BD72" i="47" s="1"/>
  <c r="BF8" i="47"/>
  <c r="BF86" i="47" s="1"/>
  <c r="BF102" i="47" s="1"/>
  <c r="N12" i="47"/>
  <c r="N72" i="47" s="1"/>
  <c r="Z8" i="47"/>
  <c r="Z87" i="47" s="1"/>
  <c r="Z103" i="47" s="1"/>
  <c r="O9" i="47"/>
  <c r="O89" i="47" s="1"/>
  <c r="F9" i="47"/>
  <c r="F7" i="47" s="1"/>
  <c r="F69" i="47" s="1"/>
  <c r="AM67" i="48" a="1"/>
  <c r="AM67" i="48" s="1"/>
  <c r="AP29" i="45"/>
  <c r="AO32" i="45"/>
  <c r="AV86" i="47"/>
  <c r="AV102" i="47" s="1"/>
  <c r="BU75" i="47"/>
  <c r="BE87" i="57"/>
  <c r="BE103" i="57" s="1"/>
  <c r="BE92" i="57"/>
  <c r="BD8" i="47"/>
  <c r="BD87" i="47" s="1"/>
  <c r="BD103" i="47" s="1"/>
  <c r="Q8" i="47"/>
  <c r="AI87" i="57"/>
  <c r="AI103" i="57" s="1"/>
  <c r="AI92" i="57"/>
  <c r="AI86" i="57"/>
  <c r="AI102" i="57" s="1"/>
  <c r="AI85" i="57"/>
  <c r="AI101" i="57" s="1"/>
  <c r="L92" i="57"/>
  <c r="L70" i="57"/>
  <c r="C13" i="45" a="1"/>
  <c r="C13" i="45" s="1"/>
  <c r="AU13" i="45" s="1"/>
  <c r="AO18" i="45"/>
  <c r="B18" i="47"/>
  <c r="BB8" i="47"/>
  <c r="S8" i="47"/>
  <c r="S7" i="47" s="1"/>
  <c r="S69" i="47" s="1"/>
  <c r="AJ89" i="47"/>
  <c r="BR75" i="47"/>
  <c r="AD75" i="47"/>
  <c r="O92" i="52"/>
  <c r="O70" i="52"/>
  <c r="X19" i="51" a="1"/>
  <c r="X19" i="51" s="1"/>
  <c r="AP34" i="53"/>
  <c r="AY9" i="47"/>
  <c r="AY89" i="47" s="1"/>
  <c r="AI9" i="47"/>
  <c r="BD9" i="47"/>
  <c r="BC83" i="57"/>
  <c r="BC75" i="57"/>
  <c r="AD92" i="57"/>
  <c r="AD85" i="57"/>
  <c r="AD101" i="57" s="1"/>
  <c r="AD87" i="57"/>
  <c r="AD103" i="57" s="1"/>
  <c r="AD70" i="57"/>
  <c r="AK34" i="53"/>
  <c r="AQ34" i="53"/>
  <c r="AK70" i="53"/>
  <c r="AK68" i="53"/>
  <c r="AO14" i="48"/>
  <c r="AO18" i="48"/>
  <c r="AO20" i="48"/>
  <c r="AB85" i="57"/>
  <c r="AB101" i="57" s="1"/>
  <c r="E83" i="57"/>
  <c r="E75" i="57"/>
  <c r="AK26" i="53"/>
  <c r="AP30" i="53"/>
  <c r="AQ30" i="53"/>
  <c r="AK30" i="53"/>
  <c r="AO30" i="45"/>
  <c r="E70" i="47"/>
  <c r="AF89" i="47"/>
  <c r="K83" i="47"/>
  <c r="AA11" i="47"/>
  <c r="AA71" i="47" s="1"/>
  <c r="AA90" i="47" s="1"/>
  <c r="D11" i="47"/>
  <c r="D71" i="47" s="1"/>
  <c r="D90" i="47" s="1"/>
  <c r="BA11" i="47"/>
  <c r="BA71" i="47" s="1"/>
  <c r="BA90" i="47" s="1"/>
  <c r="AS11" i="47"/>
  <c r="AS71" i="47" s="1"/>
  <c r="AS90" i="47" s="1"/>
  <c r="AW11" i="47"/>
  <c r="AW71" i="47" s="1"/>
  <c r="AW90" i="47" s="1"/>
  <c r="AT11" i="47"/>
  <c r="AT71" i="47" s="1"/>
  <c r="AT90" i="47" s="1"/>
  <c r="AB70" i="57"/>
  <c r="AR75" i="52"/>
  <c r="AR83" i="52"/>
  <c r="AC83" i="57"/>
  <c r="AC75" i="57"/>
  <c r="BP75" i="52"/>
  <c r="BP83" i="52"/>
  <c r="G75" i="57"/>
  <c r="G83" i="57"/>
  <c r="AQ28" i="53"/>
  <c r="AP28" i="53"/>
  <c r="AK89" i="52"/>
  <c r="L11" i="52"/>
  <c r="L71" i="52" s="1"/>
  <c r="L90" i="52" s="1"/>
  <c r="AO89" i="57"/>
  <c r="O10" i="52"/>
  <c r="O89" i="52" s="1"/>
  <c r="AP35" i="53"/>
  <c r="AP36" i="53" s="1"/>
  <c r="AP37" i="53" s="1"/>
  <c r="AP38" i="53" s="1"/>
  <c r="AP39" i="53" s="1"/>
  <c r="AP40" i="53" s="1"/>
  <c r="AP41" i="53" s="1"/>
  <c r="AP42" i="53" s="1"/>
  <c r="AP43" i="53" s="1"/>
  <c r="AP44" i="53" s="1"/>
  <c r="AP45" i="53" s="1"/>
  <c r="AP46" i="53" s="1"/>
  <c r="AP47" i="53" s="1"/>
  <c r="AP48" i="53" s="1"/>
  <c r="AP49" i="53" s="1"/>
  <c r="AP50" i="53" s="1"/>
  <c r="AP51" i="53" s="1"/>
  <c r="AP52" i="53" s="1"/>
  <c r="AP53" i="53" s="1"/>
  <c r="AP54" i="53" s="1"/>
  <c r="AP55" i="53" s="1"/>
  <c r="AP56" i="53" s="1"/>
  <c r="AP57" i="53" s="1"/>
  <c r="AP58" i="53" s="1"/>
  <c r="AP59" i="53" s="1"/>
  <c r="AP60" i="53" s="1"/>
  <c r="AP61" i="53" s="1"/>
  <c r="AP62" i="53" s="1"/>
  <c r="AP63" i="53" s="1"/>
  <c r="AP64" i="53" s="1"/>
  <c r="AP65" i="53" s="1"/>
  <c r="AK44" i="53"/>
  <c r="Z92" i="57"/>
  <c r="Z86" i="57"/>
  <c r="Z102" i="57" s="1"/>
  <c r="BN86" i="57"/>
  <c r="BN102" i="57" s="1"/>
  <c r="H70" i="57"/>
  <c r="BT70" i="57"/>
  <c r="AL68" i="53"/>
  <c r="AL70" i="53"/>
  <c r="BL11" i="52"/>
  <c r="BL71" i="52" s="1"/>
  <c r="BL90" i="52" s="1"/>
  <c r="G89" i="57"/>
  <c r="AP11" i="52"/>
  <c r="AP71" i="52" s="1"/>
  <c r="AP90" i="52" s="1"/>
  <c r="AK22" i="53"/>
  <c r="BU75" i="52"/>
  <c r="W87" i="52"/>
  <c r="W103" i="52" s="1"/>
  <c r="X7" i="57"/>
  <c r="X69" i="57" s="1"/>
  <c r="BR86" i="57"/>
  <c r="BR102" i="57" s="1"/>
  <c r="BU75" i="57"/>
  <c r="P7" i="57"/>
  <c r="P69" i="57" s="1"/>
  <c r="P87" i="57"/>
  <c r="P103" i="57" s="1"/>
  <c r="AU75" i="57"/>
  <c r="AH7" i="57"/>
  <c r="AH69" i="57" s="1"/>
  <c r="AZ11" i="52"/>
  <c r="AZ71" i="52" s="1"/>
  <c r="AZ90" i="52" s="1"/>
  <c r="AA11" i="52"/>
  <c r="AA71" i="52" s="1"/>
  <c r="AA90" i="52" s="1"/>
  <c r="X19" i="46" a="1"/>
  <c r="X19" i="46" s="1"/>
  <c r="AB87" i="52"/>
  <c r="AB103" i="52" s="1"/>
  <c r="AC87" i="52"/>
  <c r="AC103" i="52" s="1"/>
  <c r="W70" i="52"/>
  <c r="AX7" i="57"/>
  <c r="AX69" i="57" s="1"/>
  <c r="AC87" i="57"/>
  <c r="AC103" i="57" s="1"/>
  <c r="AW86" i="57"/>
  <c r="AW102" i="57" s="1"/>
  <c r="AZ70" i="57"/>
  <c r="AF87" i="57"/>
  <c r="AF103" i="57" s="1"/>
  <c r="BT87" i="57"/>
  <c r="BT103" i="57" s="1"/>
  <c r="AM83" i="52"/>
  <c r="AH10" i="52"/>
  <c r="BI11" i="52"/>
  <c r="BI71" i="52" s="1"/>
  <c r="BI90" i="52" s="1"/>
  <c r="BH10" i="52"/>
  <c r="BH89" i="52" s="1"/>
  <c r="AY85" i="57"/>
  <c r="AY101" i="57" s="1"/>
  <c r="BB70" i="57"/>
  <c r="BB85" i="57"/>
  <c r="BB101" i="57" s="1"/>
  <c r="N11" i="52"/>
  <c r="N71" i="52" s="1"/>
  <c r="N90" i="52" s="1"/>
  <c r="F11" i="52"/>
  <c r="F71" i="52" s="1"/>
  <c r="F90" i="52" s="1"/>
  <c r="AU11" i="52"/>
  <c r="AU71" i="52" s="1"/>
  <c r="AU90" i="52" s="1"/>
  <c r="AM10" i="52"/>
  <c r="AM89" i="52" s="1"/>
  <c r="B18" i="52"/>
  <c r="AH68" i="53"/>
  <c r="BR8" i="52"/>
  <c r="AL8" i="52"/>
  <c r="BT8" i="52"/>
  <c r="U8" i="52"/>
  <c r="AV8" i="52"/>
  <c r="I8" i="52"/>
  <c r="AD8" i="52"/>
  <c r="C17" i="58" a="1"/>
  <c r="C17" i="58" s="1"/>
  <c r="AN11" i="52"/>
  <c r="AN71" i="52" s="1"/>
  <c r="AN90" i="52" s="1"/>
  <c r="BC10" i="52"/>
  <c r="BC89" i="52" s="1"/>
  <c r="C15" i="52" a="1"/>
  <c r="C15" i="52" s="1"/>
  <c r="Z89" i="47"/>
  <c r="R86" i="52"/>
  <c r="R102" i="52" s="1"/>
  <c r="P86" i="52"/>
  <c r="P102" i="52" s="1"/>
  <c r="AX70" i="57"/>
  <c r="AC85" i="57"/>
  <c r="AC101" i="57" s="1"/>
  <c r="P70" i="57"/>
  <c r="BT86" i="57"/>
  <c r="BT102" i="57" s="1"/>
  <c r="AA70" i="57"/>
  <c r="F29" i="29"/>
  <c r="BA11" i="52"/>
  <c r="BA71" i="52" s="1"/>
  <c r="BA90" i="52" s="1"/>
  <c r="D11" i="52"/>
  <c r="D71" i="52" s="1"/>
  <c r="D90" i="52" s="1"/>
  <c r="AD7" i="57"/>
  <c r="AD69" i="57" s="1"/>
  <c r="AA92" i="57"/>
  <c r="AH9" i="52"/>
  <c r="AH7" i="52" s="1"/>
  <c r="AH69" i="52" s="1"/>
  <c r="E9" i="52"/>
  <c r="H9" i="52"/>
  <c r="Y92" i="57"/>
  <c r="AO25" i="58"/>
  <c r="AI67" i="58"/>
  <c r="BR92" i="57"/>
  <c r="BR87" i="57"/>
  <c r="BR103" i="57" s="1"/>
  <c r="AO16" i="53"/>
  <c r="AK18" i="53"/>
  <c r="AO24" i="53"/>
  <c r="AO32" i="53"/>
  <c r="AO34" i="53"/>
  <c r="AF10" i="52"/>
  <c r="AF89" i="52" s="1"/>
  <c r="AI10" i="52"/>
  <c r="AI89" i="52" s="1"/>
  <c r="S92" i="52"/>
  <c r="S87" i="52"/>
  <c r="S103" i="52" s="1"/>
  <c r="AP32" i="53"/>
  <c r="AB11" i="52"/>
  <c r="AB71" i="52" s="1"/>
  <c r="AB90" i="52" s="1"/>
  <c r="X11" i="52"/>
  <c r="X71" i="52" s="1"/>
  <c r="X90" i="52" s="1"/>
  <c r="AH11" i="52"/>
  <c r="AH71" i="52" s="1"/>
  <c r="AH90" i="52" s="1"/>
  <c r="BU11" i="52"/>
  <c r="BU71" i="52" s="1"/>
  <c r="BU90" i="52" s="1"/>
  <c r="AJ11" i="52"/>
  <c r="AJ71" i="52" s="1"/>
  <c r="AJ90" i="52" s="1"/>
  <c r="BG11" i="52"/>
  <c r="BG71" i="52" s="1"/>
  <c r="BG90" i="52" s="1"/>
  <c r="AR70" i="52"/>
  <c r="Z70" i="52"/>
  <c r="BP7" i="57"/>
  <c r="BP69" i="57" s="1"/>
  <c r="AA85" i="57"/>
  <c r="AA101" i="57" s="1"/>
  <c r="K89" i="57"/>
  <c r="R83" i="52"/>
  <c r="G89" i="52"/>
  <c r="BP11" i="52"/>
  <c r="BP71" i="52" s="1"/>
  <c r="BP90" i="52" s="1"/>
  <c r="Z11" i="52"/>
  <c r="Z71" i="52" s="1"/>
  <c r="Z90" i="52" s="1"/>
  <c r="F10" i="52"/>
  <c r="F89" i="52" s="1"/>
  <c r="AK43" i="53"/>
  <c r="AH70" i="53"/>
  <c r="AH69" i="53"/>
  <c r="BE12" i="52"/>
  <c r="BE72" i="52" s="1"/>
  <c r="AL12" i="52"/>
  <c r="AL72" i="52" s="1"/>
  <c r="BG12" i="52"/>
  <c r="BG72" i="52" s="1"/>
  <c r="T12" i="52"/>
  <c r="T72" i="52" s="1"/>
  <c r="AP12" i="52"/>
  <c r="AP72" i="52" s="1"/>
  <c r="F12" i="52"/>
  <c r="F72" i="52" s="1"/>
  <c r="AA12" i="52"/>
  <c r="AA72" i="52" s="1"/>
  <c r="K12" i="52"/>
  <c r="K72" i="52" s="1"/>
  <c r="AP92" i="57"/>
  <c r="T75" i="57"/>
  <c r="G11" i="29"/>
  <c r="G13" i="29"/>
  <c r="K83" i="57"/>
  <c r="P75" i="52"/>
  <c r="BT89" i="57"/>
  <c r="BU92" i="57"/>
  <c r="BU87" i="57"/>
  <c r="BU103" i="57" s="1"/>
  <c r="AM89" i="57"/>
  <c r="AK89" i="57"/>
  <c r="BF92" i="57"/>
  <c r="BF70" i="57"/>
  <c r="AL67" i="48" a="1"/>
  <c r="AL67" i="48" s="1"/>
  <c r="AP86" i="57"/>
  <c r="AP102" i="57" s="1"/>
  <c r="V70" i="57"/>
  <c r="BP87" i="57"/>
  <c r="BP103" i="57" s="1"/>
  <c r="B22" i="57"/>
  <c r="AE87" i="57"/>
  <c r="AE103" i="57" s="1"/>
  <c r="BA89" i="57"/>
  <c r="I89" i="57"/>
  <c r="AQ89" i="52"/>
  <c r="AW85" i="57"/>
  <c r="AW101" i="57" s="1"/>
  <c r="AW92" i="57"/>
  <c r="BU7" i="57"/>
  <c r="BU69" i="57" s="1"/>
  <c r="AZ7" i="57"/>
  <c r="AZ69" i="57" s="1"/>
  <c r="BU89" i="57"/>
  <c r="L99" i="52"/>
  <c r="AR99" i="52"/>
  <c r="AQ99" i="52"/>
  <c r="BI92" i="57"/>
  <c r="BI85" i="57"/>
  <c r="BI101" i="57" s="1"/>
  <c r="A14" i="52"/>
  <c r="A18" i="52" s="1"/>
  <c r="A22" i="52" s="1"/>
  <c r="A26" i="52" s="1"/>
  <c r="A30" i="52" s="1"/>
  <c r="A34" i="52" s="1"/>
  <c r="A38" i="52" s="1"/>
  <c r="A42" i="52" s="1"/>
  <c r="A46" i="52" s="1"/>
  <c r="A50" i="52" s="1"/>
  <c r="A54" i="52" s="1"/>
  <c r="A58" i="52" s="1"/>
  <c r="A62" i="52" s="1"/>
  <c r="AO23" i="53"/>
  <c r="AK23" i="53"/>
  <c r="AP29" i="58"/>
  <c r="AK42" i="53"/>
  <c r="K37" i="54"/>
  <c r="AO23" i="58"/>
  <c r="AK58" i="58"/>
  <c r="BM85" i="57"/>
  <c r="BM101" i="57" s="1"/>
  <c r="Z75" i="52"/>
  <c r="AK58" i="53"/>
  <c r="AV18" i="45"/>
  <c r="AU18" i="45"/>
  <c r="AW18" i="45"/>
  <c r="AK19" i="45"/>
  <c r="AK44" i="45"/>
  <c r="AK60" i="45"/>
  <c r="AW16" i="45"/>
  <c r="AK22" i="45"/>
  <c r="AK50" i="45"/>
  <c r="AO14" i="45"/>
  <c r="AP19" i="45"/>
  <c r="AH67" i="45"/>
  <c r="D29" i="29" s="1"/>
  <c r="AK33" i="45"/>
  <c r="AQ33" i="45"/>
  <c r="AO21" i="45"/>
  <c r="AK18" i="45"/>
  <c r="AD12" i="45"/>
  <c r="AE12" i="45" s="1"/>
  <c r="AP34" i="45"/>
  <c r="AK34" i="45"/>
  <c r="AP20" i="45"/>
  <c r="AO23" i="45"/>
  <c r="AQ31" i="45"/>
  <c r="AK48" i="45"/>
  <c r="AK51" i="45"/>
  <c r="AK13" i="45"/>
  <c r="AP31" i="45"/>
  <c r="C17" i="45" a="1"/>
  <c r="C17" i="45" s="1"/>
  <c r="AO15" i="45"/>
  <c r="AP26" i="45"/>
  <c r="AK32" i="45"/>
  <c r="AK24" i="45"/>
  <c r="AK29" i="45"/>
  <c r="AH70" i="45"/>
  <c r="AK16" i="45"/>
  <c r="AY16" i="45" s="1"/>
  <c r="AP27" i="45"/>
  <c r="AP35" i="45"/>
  <c r="AP36" i="45" s="1"/>
  <c r="AP37" i="45" s="1"/>
  <c r="AP38" i="45" s="1"/>
  <c r="AP39" i="45" s="1"/>
  <c r="AP40" i="45" s="1"/>
  <c r="AP41" i="45" s="1"/>
  <c r="AP42" i="45" s="1"/>
  <c r="AP43" i="45" s="1"/>
  <c r="AP44" i="45" s="1"/>
  <c r="AP45" i="45" s="1"/>
  <c r="AP46" i="45" s="1"/>
  <c r="AP47" i="45" s="1"/>
  <c r="AP48" i="45" s="1"/>
  <c r="AP49" i="45" s="1"/>
  <c r="AP50" i="45" s="1"/>
  <c r="AP51" i="45" s="1"/>
  <c r="AP52" i="45" s="1"/>
  <c r="AP53" i="45" s="1"/>
  <c r="AP54" i="45" s="1"/>
  <c r="AP55" i="45" s="1"/>
  <c r="AP56" i="45" s="1"/>
  <c r="AP57" i="45" s="1"/>
  <c r="AP58" i="45" s="1"/>
  <c r="AP59" i="45" s="1"/>
  <c r="AP60" i="45" s="1"/>
  <c r="AP61" i="45" s="1"/>
  <c r="AP62" i="45" s="1"/>
  <c r="AP63" i="45" s="1"/>
  <c r="AP64" i="45" s="1"/>
  <c r="AP65" i="45" s="1"/>
  <c r="AK38" i="45"/>
  <c r="AK52" i="45"/>
  <c r="AK57" i="45"/>
  <c r="AK62" i="45"/>
  <c r="BG83" i="26"/>
  <c r="BG75" i="26"/>
  <c r="O83" i="26"/>
  <c r="AI83" i="26"/>
  <c r="BN75" i="26"/>
  <c r="BN83" i="26"/>
  <c r="AH75" i="26"/>
  <c r="AH83" i="26"/>
  <c r="BC83" i="26"/>
  <c r="V171" i="1"/>
  <c r="D31" i="29"/>
  <c r="D18" i="29"/>
  <c r="W171" i="1"/>
  <c r="D21" i="29" s="1"/>
  <c r="AT75" i="26"/>
  <c r="AT83" i="26"/>
  <c r="H83" i="26"/>
  <c r="H75" i="26"/>
  <c r="E75" i="26"/>
  <c r="E83" i="26"/>
  <c r="AE75" i="26"/>
  <c r="AE83" i="26"/>
  <c r="BZ84" i="26"/>
  <c r="U75" i="26"/>
  <c r="U83" i="26"/>
  <c r="J83" i="26"/>
  <c r="J75" i="26"/>
  <c r="Q85" i="26"/>
  <c r="Q101" i="26" s="1"/>
  <c r="Q86" i="26"/>
  <c r="Q102" i="26" s="1"/>
  <c r="Q70" i="26"/>
  <c r="Q92" i="26"/>
  <c r="Q87" i="26"/>
  <c r="Q103" i="26" s="1"/>
  <c r="AO75" i="26"/>
  <c r="AW83" i="26"/>
  <c r="BA85" i="26"/>
  <c r="BA101" i="26" s="1"/>
  <c r="BS75" i="26"/>
  <c r="C4" i="26"/>
  <c r="AC75" i="26"/>
  <c r="V85" i="26"/>
  <c r="V101" i="26" s="1"/>
  <c r="V87" i="26"/>
  <c r="V103" i="26" s="1"/>
  <c r="BK92" i="26"/>
  <c r="BK70" i="26"/>
  <c r="C4" i="56"/>
  <c r="B4" i="49"/>
  <c r="C4" i="1"/>
  <c r="AM86" i="26"/>
  <c r="AM102" i="26" s="1"/>
  <c r="AM85" i="26"/>
  <c r="AM101" i="26" s="1"/>
  <c r="C4" i="45"/>
  <c r="BA83" i="26"/>
  <c r="BA75" i="26"/>
  <c r="AF75" i="26"/>
  <c r="AG92" i="26"/>
  <c r="AG86" i="26"/>
  <c r="AG102" i="26" s="1"/>
  <c r="AG85" i="26"/>
  <c r="AG101" i="26" s="1"/>
  <c r="AG87" i="26"/>
  <c r="AG103" i="26" s="1"/>
  <c r="B4" i="22"/>
  <c r="BI75" i="26"/>
  <c r="AT85" i="26"/>
  <c r="AT101" i="26" s="1"/>
  <c r="C4" i="19"/>
  <c r="AN75" i="26"/>
  <c r="AV7" i="26"/>
  <c r="AV69" i="26" s="1"/>
  <c r="AV92" i="26"/>
  <c r="Y83" i="26"/>
  <c r="K75" i="26"/>
  <c r="C4" i="15"/>
  <c r="BQ75" i="26"/>
  <c r="C4" i="23"/>
  <c r="AX87" i="26"/>
  <c r="AX103" i="26" s="1"/>
  <c r="AX86" i="26"/>
  <c r="AX102" i="26" s="1"/>
  <c r="D75" i="26"/>
  <c r="BP75" i="26"/>
  <c r="AN7" i="26"/>
  <c r="AN69" i="26" s="1"/>
  <c r="AO85" i="26"/>
  <c r="AO101" i="26" s="1"/>
  <c r="AO92" i="26"/>
  <c r="AO86" i="26"/>
  <c r="AO102" i="26" s="1"/>
  <c r="AO70" i="26"/>
  <c r="BA7" i="26"/>
  <c r="BA69" i="26" s="1"/>
  <c r="BW70" i="47"/>
  <c r="D24" i="29"/>
  <c r="D7" i="29"/>
  <c r="D25" i="29"/>
  <c r="AF92" i="26"/>
  <c r="BW70" i="57"/>
  <c r="AH70" i="26"/>
  <c r="Z83" i="26"/>
  <c r="Z75" i="26"/>
  <c r="C4" i="20"/>
  <c r="C14" i="26" a="1"/>
  <c r="C14" i="26" s="1"/>
  <c r="R7" i="26"/>
  <c r="R69" i="26" s="1"/>
  <c r="P85" i="26"/>
  <c r="P101" i="26" s="1"/>
  <c r="P7" i="26"/>
  <c r="P69" i="26" s="1"/>
  <c r="AN86" i="26"/>
  <c r="AN102" i="26" s="1"/>
  <c r="AA75" i="26"/>
  <c r="AC83" i="26"/>
  <c r="AL7" i="26"/>
  <c r="AL69" i="26" s="1"/>
  <c r="B4" i="54"/>
  <c r="D26" i="29"/>
  <c r="AK85" i="26"/>
  <c r="AK101" i="26" s="1"/>
  <c r="AK92" i="26"/>
  <c r="AY92" i="26"/>
  <c r="AY70" i="26"/>
  <c r="BM92" i="26"/>
  <c r="BM70" i="26"/>
  <c r="BA70" i="26"/>
  <c r="BW70" i="26"/>
  <c r="D4" i="53"/>
  <c r="D11" i="29"/>
  <c r="C4" i="60"/>
  <c r="B18" i="26"/>
  <c r="C16" i="26" a="1"/>
  <c r="C16" i="26" s="1"/>
  <c r="BJ10" i="26"/>
  <c r="BJ89" i="26" s="1"/>
  <c r="BI10" i="26"/>
  <c r="BI89" i="26" s="1"/>
  <c r="AQ10" i="26"/>
  <c r="AQ89" i="26" s="1"/>
  <c r="BF10" i="26"/>
  <c r="AZ10" i="26"/>
  <c r="AU10" i="26"/>
  <c r="AK10" i="26"/>
  <c r="AY10" i="26"/>
  <c r="AT10" i="26"/>
  <c r="AT89" i="26" s="1"/>
  <c r="O10" i="26"/>
  <c r="BQ10" i="26"/>
  <c r="BL10" i="26"/>
  <c r="AO10" i="26"/>
  <c r="BB10" i="26"/>
  <c r="AW10" i="26"/>
  <c r="AR10" i="26"/>
  <c r="AA10" i="26"/>
  <c r="AA89" i="26" s="1"/>
  <c r="BA10" i="26"/>
  <c r="BA89" i="26" s="1"/>
  <c r="H10" i="26"/>
  <c r="N10" i="26"/>
  <c r="N89" i="26" s="1"/>
  <c r="AI85" i="26"/>
  <c r="AI101" i="26" s="1"/>
  <c r="BP10" i="26"/>
  <c r="BP89" i="26" s="1"/>
  <c r="BC10" i="26"/>
  <c r="BC89" i="26" s="1"/>
  <c r="AB8" i="26"/>
  <c r="BF8" i="26"/>
  <c r="E10" i="26"/>
  <c r="K10" i="26"/>
  <c r="K89" i="26" s="1"/>
  <c r="AL10" i="26"/>
  <c r="AL89" i="26" s="1"/>
  <c r="BK10" i="26"/>
  <c r="BK89" i="26" s="1"/>
  <c r="AP10" i="26"/>
  <c r="Y10" i="26"/>
  <c r="Y89" i="26" s="1"/>
  <c r="AE10" i="26"/>
  <c r="AE89" i="26" s="1"/>
  <c r="S10" i="26"/>
  <c r="BI7" i="26"/>
  <c r="BI69" i="26" s="1"/>
  <c r="AS10" i="26"/>
  <c r="AS89" i="26" s="1"/>
  <c r="BS10" i="26"/>
  <c r="BS89" i="26" s="1"/>
  <c r="AM10" i="26"/>
  <c r="AM89" i="26" s="1"/>
  <c r="Z8" i="26"/>
  <c r="BD8" i="26"/>
  <c r="AE8" i="26"/>
  <c r="M8" i="26"/>
  <c r="BL8" i="26"/>
  <c r="K8" i="26"/>
  <c r="X8" i="26"/>
  <c r="BS8" i="26"/>
  <c r="BO8" i="26"/>
  <c r="AC8" i="26"/>
  <c r="AW8" i="26"/>
  <c r="U8" i="26"/>
  <c r="AS8" i="26"/>
  <c r="BH8" i="26"/>
  <c r="BR8" i="26"/>
  <c r="N8" i="26"/>
  <c r="T8" i="26"/>
  <c r="AD8" i="26"/>
  <c r="O8" i="26"/>
  <c r="S8" i="26"/>
  <c r="BQ8" i="26"/>
  <c r="BP8" i="26"/>
  <c r="BN8" i="26"/>
  <c r="BB8" i="26"/>
  <c r="Y8" i="26"/>
  <c r="BT8" i="26"/>
  <c r="J37" i="22"/>
  <c r="F10" i="26"/>
  <c r="AF10" i="26"/>
  <c r="T10" i="26"/>
  <c r="BC8" i="26"/>
  <c r="AQ11" i="26"/>
  <c r="AQ71" i="26" s="1"/>
  <c r="AQ90" i="26" s="1"/>
  <c r="W11" i="26"/>
  <c r="W71" i="26" s="1"/>
  <c r="W90" i="26" s="1"/>
  <c r="BH11" i="26"/>
  <c r="BH71" i="26" s="1"/>
  <c r="BH90" i="26" s="1"/>
  <c r="N11" i="26"/>
  <c r="N71" i="26" s="1"/>
  <c r="N90" i="26" s="1"/>
  <c r="I11" i="26"/>
  <c r="I71" i="26" s="1"/>
  <c r="I90" i="26" s="1"/>
  <c r="BJ11" i="26"/>
  <c r="BJ71" i="26" s="1"/>
  <c r="BJ90" i="26" s="1"/>
  <c r="AI12" i="26"/>
  <c r="AI72" i="26" s="1"/>
  <c r="AV12" i="26"/>
  <c r="AV72" i="26" s="1"/>
  <c r="BR12" i="26"/>
  <c r="BR72" i="26" s="1"/>
  <c r="G12" i="26"/>
  <c r="G72" i="26" s="1"/>
  <c r="AQ12" i="26"/>
  <c r="AQ72" i="26" s="1"/>
  <c r="AO25" i="45"/>
  <c r="AK25" i="45"/>
  <c r="U67" i="45"/>
  <c r="AR9" i="26"/>
  <c r="AR7" i="26" s="1"/>
  <c r="AR69" i="26" s="1"/>
  <c r="AW9" i="26"/>
  <c r="BB9" i="26"/>
  <c r="AC11" i="26"/>
  <c r="AC71" i="26" s="1"/>
  <c r="AC90" i="26" s="1"/>
  <c r="BB11" i="26"/>
  <c r="BB71" i="26" s="1"/>
  <c r="BB90" i="26" s="1"/>
  <c r="BI11" i="26"/>
  <c r="BI71" i="26" s="1"/>
  <c r="BI90" i="26" s="1"/>
  <c r="R12" i="26"/>
  <c r="R72" i="26" s="1"/>
  <c r="BU12" i="26"/>
  <c r="BU72" i="26" s="1"/>
  <c r="BE12" i="26"/>
  <c r="BE72" i="26" s="1"/>
  <c r="I12" i="26"/>
  <c r="I72" i="26" s="1"/>
  <c r="BL9" i="26"/>
  <c r="BQ9" i="26"/>
  <c r="O9" i="26"/>
  <c r="X11" i="26"/>
  <c r="X71" i="26" s="1"/>
  <c r="X90" i="26" s="1"/>
  <c r="AW11" i="26"/>
  <c r="AW71" i="26" s="1"/>
  <c r="AW90" i="26" s="1"/>
  <c r="O11" i="26"/>
  <c r="O71" i="26" s="1"/>
  <c r="O90" i="26" s="1"/>
  <c r="AP9" i="26"/>
  <c r="AI68" i="45"/>
  <c r="AI69" i="45"/>
  <c r="AK45" i="45"/>
  <c r="AK56" i="45"/>
  <c r="AK61" i="45"/>
  <c r="AK26" i="45"/>
  <c r="AO26" i="45"/>
  <c r="AT9" i="26"/>
  <c r="AY9" i="26"/>
  <c r="AY7" i="26" s="1"/>
  <c r="AY69" i="26" s="1"/>
  <c r="AK9" i="26"/>
  <c r="AK7" i="26" s="1"/>
  <c r="AK69" i="26" s="1"/>
  <c r="F11" i="26"/>
  <c r="F71" i="26" s="1"/>
  <c r="F90" i="26" s="1"/>
  <c r="AE11" i="26"/>
  <c r="AE71" i="26" s="1"/>
  <c r="AE90" i="26" s="1"/>
  <c r="AK11" i="26"/>
  <c r="AK71" i="26" s="1"/>
  <c r="AK90" i="26" s="1"/>
  <c r="AY12" i="26"/>
  <c r="AY72" i="26" s="1"/>
  <c r="AN12" i="26"/>
  <c r="AN72" i="26" s="1"/>
  <c r="V9" i="26"/>
  <c r="V89" i="26" s="1"/>
  <c r="BC12" i="26"/>
  <c r="BC72" i="26" s="1"/>
  <c r="AH12" i="26"/>
  <c r="AH72" i="26" s="1"/>
  <c r="BD12" i="26"/>
  <c r="BD72" i="26" s="1"/>
  <c r="AQ15" i="45"/>
  <c r="AK15" i="45"/>
  <c r="AU9" i="26"/>
  <c r="AU7" i="26" s="1"/>
  <c r="AU69" i="26" s="1"/>
  <c r="AZ9" i="26"/>
  <c r="AZ7" i="26" s="1"/>
  <c r="AZ69" i="26" s="1"/>
  <c r="BF9" i="26"/>
  <c r="G11" i="26"/>
  <c r="G71" i="26" s="1"/>
  <c r="G90" i="26" s="1"/>
  <c r="AF11" i="26"/>
  <c r="AF71" i="26" s="1"/>
  <c r="AF90" i="26" s="1"/>
  <c r="BF11" i="26"/>
  <c r="BF71" i="26" s="1"/>
  <c r="BF90" i="26" s="1"/>
  <c r="L12" i="26"/>
  <c r="L72" i="26" s="1"/>
  <c r="P12" i="26"/>
  <c r="P72" i="26" s="1"/>
  <c r="Z12" i="26"/>
  <c r="Z72" i="26" s="1"/>
  <c r="AH68" i="45"/>
  <c r="AK27" i="45"/>
  <c r="AH69" i="45"/>
  <c r="AL67" i="45" a="1"/>
  <c r="AL67" i="45" s="1"/>
  <c r="C19" i="45" a="1"/>
  <c r="C19" i="45" s="1"/>
  <c r="B21" i="45"/>
  <c r="AO38" i="45"/>
  <c r="AO39" i="45" s="1"/>
  <c r="AO40" i="45" s="1"/>
  <c r="AO41" i="45" s="1"/>
  <c r="AO42" i="45" s="1"/>
  <c r="AO43" i="45" s="1"/>
  <c r="AO44" i="45" s="1"/>
  <c r="AO45" i="45" s="1"/>
  <c r="AO46" i="45" s="1"/>
  <c r="AO47" i="45" s="1"/>
  <c r="AO48" i="45" s="1"/>
  <c r="AO49" i="45" s="1"/>
  <c r="AO50" i="45" s="1"/>
  <c r="AO51" i="45" s="1"/>
  <c r="AO52" i="45" s="1"/>
  <c r="AO53" i="45" s="1"/>
  <c r="AO54" i="45" s="1"/>
  <c r="AO55" i="45" s="1"/>
  <c r="AO56" i="45" s="1"/>
  <c r="AO57" i="45" s="1"/>
  <c r="AO58" i="45" s="1"/>
  <c r="AO59" i="45" s="1"/>
  <c r="AO60" i="45" s="1"/>
  <c r="AO61" i="45" s="1"/>
  <c r="AO62" i="45" s="1"/>
  <c r="AO63" i="45" s="1"/>
  <c r="AO64" i="45" s="1"/>
  <c r="AO65" i="45" s="1"/>
  <c r="AK30" i="45"/>
  <c r="AL68" i="45"/>
  <c r="AP14" i="45"/>
  <c r="AP22" i="45"/>
  <c r="AZ92" i="47"/>
  <c r="AZ7" i="47"/>
  <c r="AZ69" i="47" s="1"/>
  <c r="AI67" i="45"/>
  <c r="AR87" i="47"/>
  <c r="AR103" i="47" s="1"/>
  <c r="BF92" i="47"/>
  <c r="AW13" i="48"/>
  <c r="AV13" i="48"/>
  <c r="AU13" i="48"/>
  <c r="AK20" i="45"/>
  <c r="BK70" i="47"/>
  <c r="AK17" i="45"/>
  <c r="C15" i="45" a="1"/>
  <c r="C15" i="45" s="1"/>
  <c r="BB89" i="47"/>
  <c r="D75" i="47"/>
  <c r="BR86" i="47"/>
  <c r="BR102" i="47" s="1"/>
  <c r="AM67" i="45" a="1"/>
  <c r="AM67" i="45" s="1"/>
  <c r="AK35" i="45"/>
  <c r="AP15" i="45"/>
  <c r="AQ23" i="45"/>
  <c r="AP23" i="45"/>
  <c r="AK12" i="45"/>
  <c r="AK14" i="45"/>
  <c r="C20" i="45" a="1"/>
  <c r="C20" i="45" s="1"/>
  <c r="Y83" i="47"/>
  <c r="BF70" i="47"/>
  <c r="AM12" i="45"/>
  <c r="AM12" i="53"/>
  <c r="AM12" i="58"/>
  <c r="AQ13" i="45"/>
  <c r="AP13" i="45"/>
  <c r="AO27" i="45"/>
  <c r="BD75" i="47"/>
  <c r="AC87" i="47"/>
  <c r="AC103" i="47" s="1"/>
  <c r="AY86" i="47"/>
  <c r="AY102" i="47" s="1"/>
  <c r="BG7" i="47"/>
  <c r="BG69" i="47" s="1"/>
  <c r="AK16" i="48"/>
  <c r="AX12" i="47"/>
  <c r="AX72" i="47" s="1"/>
  <c r="AV12" i="47"/>
  <c r="AV72" i="47" s="1"/>
  <c r="AS12" i="47"/>
  <c r="AS72" i="47" s="1"/>
  <c r="AL12" i="47"/>
  <c r="AL72" i="47" s="1"/>
  <c r="O12" i="47"/>
  <c r="O72" i="47" s="1"/>
  <c r="N10" i="47"/>
  <c r="BU12" i="47"/>
  <c r="BU72" i="47" s="1"/>
  <c r="AL10" i="47"/>
  <c r="AL89" i="47" s="1"/>
  <c r="AO7" i="47"/>
  <c r="AO69" i="47" s="1"/>
  <c r="AC92" i="47"/>
  <c r="AP83" i="47"/>
  <c r="AO26" i="48"/>
  <c r="BT10" i="47"/>
  <c r="BT89" i="47" s="1"/>
  <c r="BN10" i="47"/>
  <c r="BN89" i="47" s="1"/>
  <c r="W10" i="47"/>
  <c r="W89" i="47" s="1"/>
  <c r="BN75" i="47"/>
  <c r="AV85" i="47"/>
  <c r="AV101" i="47" s="1"/>
  <c r="AV87" i="47"/>
  <c r="AV103" i="47" s="1"/>
  <c r="BI83" i="47"/>
  <c r="AR12" i="47"/>
  <c r="AR72" i="47" s="1"/>
  <c r="AK70" i="47"/>
  <c r="G10" i="47"/>
  <c r="G89" i="47" s="1"/>
  <c r="BM10" i="47"/>
  <c r="BM89" i="47" s="1"/>
  <c r="AT10" i="47"/>
  <c r="AT89" i="47" s="1"/>
  <c r="AV92" i="47"/>
  <c r="BT12" i="47"/>
  <c r="BT72" i="47" s="1"/>
  <c r="AK62" i="48"/>
  <c r="AO33" i="48"/>
  <c r="AK35" i="48"/>
  <c r="AV22" i="58"/>
  <c r="AW22" i="58"/>
  <c r="AU22" i="58"/>
  <c r="AY22" i="58" s="1"/>
  <c r="C16" i="48" a="1"/>
  <c r="C16" i="48" s="1"/>
  <c r="G69" i="52"/>
  <c r="C27" i="58" a="1"/>
  <c r="C27" i="58" s="1"/>
  <c r="S7" i="52"/>
  <c r="AU13" i="53"/>
  <c r="AW13" i="53"/>
  <c r="AD83" i="57"/>
  <c r="AD75" i="57"/>
  <c r="AU89" i="52"/>
  <c r="X172" i="56"/>
  <c r="AH75" i="52"/>
  <c r="Y83" i="57"/>
  <c r="Y75" i="57"/>
  <c r="BR83" i="57"/>
  <c r="BR75" i="57"/>
  <c r="BN89" i="57"/>
  <c r="BN7" i="57"/>
  <c r="BN69" i="57" s="1"/>
  <c r="W87" i="57"/>
  <c r="W103" i="57" s="1"/>
  <c r="W92" i="57"/>
  <c r="W70" i="57"/>
  <c r="W85" i="57"/>
  <c r="W101" i="57" s="1"/>
  <c r="X19" i="56" a="1"/>
  <c r="X19" i="56" s="1"/>
  <c r="AM86" i="57"/>
  <c r="AM102" i="57" s="1"/>
  <c r="AM7" i="57"/>
  <c r="AM69" i="57" s="1"/>
  <c r="AM92" i="57"/>
  <c r="AM87" i="57"/>
  <c r="AM103" i="57" s="1"/>
  <c r="AF92" i="52"/>
  <c r="AF70" i="52"/>
  <c r="AU13" i="58"/>
  <c r="AW13" i="58"/>
  <c r="AW15" i="58"/>
  <c r="AV15" i="58"/>
  <c r="AE92" i="57"/>
  <c r="AE85" i="57"/>
  <c r="AE101" i="57" s="1"/>
  <c r="AT89" i="57"/>
  <c r="AX75" i="52"/>
  <c r="AX83" i="52"/>
  <c r="AT75" i="57"/>
  <c r="AT83" i="57"/>
  <c r="AW16" i="58"/>
  <c r="AV16" i="58"/>
  <c r="V85" i="57"/>
  <c r="V101" i="57" s="1"/>
  <c r="V92" i="57"/>
  <c r="BH86" i="57"/>
  <c r="BH102" i="57" s="1"/>
  <c r="BH92" i="57"/>
  <c r="BH87" i="57"/>
  <c r="BH103" i="57" s="1"/>
  <c r="BL92" i="52"/>
  <c r="BL86" i="52"/>
  <c r="BL102" i="52" s="1"/>
  <c r="F75" i="57"/>
  <c r="BZ83" i="57"/>
  <c r="AN92" i="57"/>
  <c r="AN7" i="57"/>
  <c r="AN69" i="57" s="1"/>
  <c r="AK83" i="57"/>
  <c r="AY15" i="58"/>
  <c r="BL92" i="57"/>
  <c r="BL7" i="57"/>
  <c r="BL69" i="57" s="1"/>
  <c r="BL85" i="57"/>
  <c r="BL101" i="57" s="1"/>
  <c r="T92" i="57"/>
  <c r="T70" i="57"/>
  <c r="BC89" i="57"/>
  <c r="AR92" i="57"/>
  <c r="AR86" i="57"/>
  <c r="AR102" i="57" s="1"/>
  <c r="AR70" i="57"/>
  <c r="AR7" i="57"/>
  <c r="AR69" i="57" s="1"/>
  <c r="AR87" i="57"/>
  <c r="AR103" i="57" s="1"/>
  <c r="P86" i="57"/>
  <c r="P102" i="57" s="1"/>
  <c r="P92" i="57"/>
  <c r="X87" i="57"/>
  <c r="X103" i="57" s="1"/>
  <c r="X92" i="57"/>
  <c r="BA7" i="57"/>
  <c r="BA69" i="57" s="1"/>
  <c r="BA92" i="57"/>
  <c r="AX92" i="52"/>
  <c r="P92" i="52"/>
  <c r="AN83" i="52"/>
  <c r="AK69" i="53"/>
  <c r="W92" i="52"/>
  <c r="Q75" i="57"/>
  <c r="AW75" i="57"/>
  <c r="Y75" i="52"/>
  <c r="P70" i="52"/>
  <c r="AY92" i="57"/>
  <c r="I7" i="57"/>
  <c r="AT10" i="52"/>
  <c r="AT89" i="52" s="1"/>
  <c r="BG10" i="52"/>
  <c r="BG89" i="52" s="1"/>
  <c r="X10" i="52"/>
  <c r="X89" i="52" s="1"/>
  <c r="AW10" i="52"/>
  <c r="AW89" i="52" s="1"/>
  <c r="BB7" i="57"/>
  <c r="BB69" i="57" s="1"/>
  <c r="BK11" i="52"/>
  <c r="BK71" i="52" s="1"/>
  <c r="BK90" i="52" s="1"/>
  <c r="H11" i="52"/>
  <c r="H71" i="52" s="1"/>
  <c r="H90" i="52" s="1"/>
  <c r="BC11" i="52"/>
  <c r="BC71" i="52" s="1"/>
  <c r="BC90" i="52" s="1"/>
  <c r="BJ11" i="52"/>
  <c r="BJ71" i="52" s="1"/>
  <c r="BJ90" i="52" s="1"/>
  <c r="AF11" i="52"/>
  <c r="AF71" i="52" s="1"/>
  <c r="AF90" i="52" s="1"/>
  <c r="G11" i="52"/>
  <c r="G71" i="52" s="1"/>
  <c r="G90" i="52" s="1"/>
  <c r="BN11" i="52"/>
  <c r="BN71" i="52" s="1"/>
  <c r="BN90" i="52" s="1"/>
  <c r="V11" i="52"/>
  <c r="V71" i="52" s="1"/>
  <c r="V90" i="52" s="1"/>
  <c r="AC11" i="52"/>
  <c r="AC71" i="52" s="1"/>
  <c r="AC90" i="52" s="1"/>
  <c r="AX11" i="52"/>
  <c r="AX71" i="52" s="1"/>
  <c r="AX90" i="52" s="1"/>
  <c r="AK11" i="52"/>
  <c r="AK71" i="52" s="1"/>
  <c r="AK90" i="52" s="1"/>
  <c r="W11" i="52"/>
  <c r="W71" i="52" s="1"/>
  <c r="W90" i="52" s="1"/>
  <c r="AW11" i="52"/>
  <c r="AW71" i="52" s="1"/>
  <c r="AW90" i="52" s="1"/>
  <c r="AO15" i="58"/>
  <c r="AP15" i="58"/>
  <c r="C19" i="57" a="1"/>
  <c r="C19" i="57" s="1"/>
  <c r="M75" i="57"/>
  <c r="AP13" i="58"/>
  <c r="AO13" i="58"/>
  <c r="C14" i="52" a="1"/>
  <c r="C14" i="52" s="1"/>
  <c r="BM7" i="57"/>
  <c r="BM69" i="57" s="1"/>
  <c r="AJ89" i="57"/>
  <c r="BA83" i="52"/>
  <c r="BQ80" i="52"/>
  <c r="I80" i="52"/>
  <c r="AF80" i="52"/>
  <c r="BE80" i="52"/>
  <c r="AD80" i="52"/>
  <c r="AI80" i="52"/>
  <c r="BL80" i="52"/>
  <c r="Q83" i="52"/>
  <c r="D77" i="52"/>
  <c r="AG80" i="52"/>
  <c r="BT80" i="52"/>
  <c r="W171" i="56"/>
  <c r="G21" i="29" s="1"/>
  <c r="G26" i="29"/>
  <c r="U99" i="57"/>
  <c r="AU99" i="57"/>
  <c r="AH99" i="57"/>
  <c r="N99" i="57"/>
  <c r="H99" i="57"/>
  <c r="AX99" i="57"/>
  <c r="L99" i="57"/>
  <c r="AD89" i="57"/>
  <c r="V171" i="56"/>
  <c r="G32" i="29"/>
  <c r="AT99" i="52"/>
  <c r="Y99" i="52"/>
  <c r="N7" i="57"/>
  <c r="N69" i="57" s="1"/>
  <c r="AZ75" i="57"/>
  <c r="AZ83" i="57"/>
  <c r="AM67" i="58" a="1"/>
  <c r="AM67" i="58" s="1"/>
  <c r="AH70" i="58"/>
  <c r="B12" i="58"/>
  <c r="BD92" i="47" l="1"/>
  <c r="AU89" i="57"/>
  <c r="BO86" i="47"/>
  <c r="BO102" i="47" s="1"/>
  <c r="BR92" i="47"/>
  <c r="AP7" i="26"/>
  <c r="AP69" i="26" s="1"/>
  <c r="E70" i="26"/>
  <c r="V83" i="26"/>
  <c r="BD75" i="52"/>
  <c r="AF85" i="47"/>
  <c r="AF101" i="47" s="1"/>
  <c r="BR7" i="47"/>
  <c r="BR69" i="47" s="1"/>
  <c r="AP83" i="26"/>
  <c r="L83" i="26"/>
  <c r="Y7" i="47"/>
  <c r="Y69" i="47" s="1"/>
  <c r="BT83" i="26"/>
  <c r="V75" i="52"/>
  <c r="V89" i="57"/>
  <c r="V7" i="57"/>
  <c r="V69" i="57" s="1"/>
  <c r="O7" i="57"/>
  <c r="O69" i="57" s="1"/>
  <c r="R92" i="26"/>
  <c r="W7" i="57"/>
  <c r="W69" i="57" s="1"/>
  <c r="BA7" i="47"/>
  <c r="BA69" i="47" s="1"/>
  <c r="BR87" i="47"/>
  <c r="BR103" i="47" s="1"/>
  <c r="L89" i="26"/>
  <c r="BR83" i="26"/>
  <c r="AP92" i="26"/>
  <c r="AA86" i="26"/>
  <c r="AA102" i="26" s="1"/>
  <c r="BH75" i="26"/>
  <c r="Y85" i="47"/>
  <c r="Y101" i="47" s="1"/>
  <c r="AK83" i="26"/>
  <c r="AB83" i="52"/>
  <c r="BJ89" i="57"/>
  <c r="AY89" i="57"/>
  <c r="AS75" i="47"/>
  <c r="R89" i="57"/>
  <c r="AX83" i="47"/>
  <c r="AW18" i="53"/>
  <c r="AQ92" i="47"/>
  <c r="AU18" i="53"/>
  <c r="Y86" i="47"/>
  <c r="Y102" i="47" s="1"/>
  <c r="AJ83" i="26"/>
  <c r="C17" i="53" a="1"/>
  <c r="C17" i="53" s="1"/>
  <c r="AX70" i="47"/>
  <c r="BI89" i="47"/>
  <c r="AW18" i="58"/>
  <c r="AV83" i="52"/>
  <c r="AV75" i="52"/>
  <c r="AI89" i="57"/>
  <c r="BS89" i="47"/>
  <c r="E83" i="52"/>
  <c r="AK83" i="52"/>
  <c r="AT86" i="26"/>
  <c r="AT102" i="26" s="1"/>
  <c r="AQ7" i="26"/>
  <c r="AQ69" i="26" s="1"/>
  <c r="AH7" i="26"/>
  <c r="AH69" i="26" s="1"/>
  <c r="BZ83" i="26"/>
  <c r="AJ75" i="52"/>
  <c r="BU85" i="26"/>
  <c r="BU101" i="26" s="1"/>
  <c r="AQ70" i="47"/>
  <c r="P7" i="47"/>
  <c r="P69" i="47" s="1"/>
  <c r="H83" i="52"/>
  <c r="N37" i="22"/>
  <c r="BD89" i="26"/>
  <c r="AA85" i="26"/>
  <c r="AA101" i="26" s="1"/>
  <c r="AW21" i="58"/>
  <c r="D7" i="26"/>
  <c r="C19" i="53" a="1"/>
  <c r="C19" i="53" s="1"/>
  <c r="AT7" i="26"/>
  <c r="AT69" i="26" s="1"/>
  <c r="T89" i="26"/>
  <c r="AQ92" i="26"/>
  <c r="C28" i="58" a="1"/>
  <c r="C28" i="58" s="1"/>
  <c r="V7" i="47"/>
  <c r="V69" i="47" s="1"/>
  <c r="AP87" i="26"/>
  <c r="AP103" i="26" s="1"/>
  <c r="BB75" i="26"/>
  <c r="AQ75" i="52"/>
  <c r="AA70" i="26"/>
  <c r="AR83" i="26"/>
  <c r="Z75" i="47"/>
  <c r="Z83" i="47"/>
  <c r="BU86" i="26"/>
  <c r="BU102" i="26" s="1"/>
  <c r="BM7" i="26"/>
  <c r="BM69" i="26" s="1"/>
  <c r="C20" i="53" a="1"/>
  <c r="C20" i="53" s="1"/>
  <c r="BI70" i="47"/>
  <c r="BU92" i="26"/>
  <c r="AD75" i="26"/>
  <c r="BR83" i="52"/>
  <c r="R89" i="26"/>
  <c r="AW89" i="57"/>
  <c r="C25" i="58" a="1"/>
  <c r="C25" i="58" s="1"/>
  <c r="N89" i="47"/>
  <c r="AV21" i="58"/>
  <c r="BI85" i="47"/>
  <c r="BI101" i="47" s="1"/>
  <c r="BF7" i="47"/>
  <c r="BF69" i="47" s="1"/>
  <c r="BE89" i="57"/>
  <c r="B21" i="53"/>
  <c r="C23" i="53" s="1" a="1"/>
  <c r="C23" i="53" s="1"/>
  <c r="AQ70" i="26"/>
  <c r="L75" i="47"/>
  <c r="D92" i="26"/>
  <c r="O83" i="52"/>
  <c r="BU89" i="47"/>
  <c r="BK83" i="52"/>
  <c r="AU83" i="52"/>
  <c r="BU7" i="26"/>
  <c r="BU69" i="26" s="1"/>
  <c r="AT70" i="26"/>
  <c r="P83" i="26"/>
  <c r="BR89" i="26"/>
  <c r="AA7" i="26"/>
  <c r="AA69" i="26" s="1"/>
  <c r="N7" i="47"/>
  <c r="N69" i="47" s="1"/>
  <c r="M75" i="52"/>
  <c r="BD85" i="47"/>
  <c r="BD101" i="47" s="1"/>
  <c r="BU75" i="26"/>
  <c r="AT92" i="26"/>
  <c r="BI87" i="47"/>
  <c r="BI103" i="47" s="1"/>
  <c r="AL7" i="47"/>
  <c r="AL69" i="47" s="1"/>
  <c r="G7" i="26"/>
  <c r="G69" i="26" s="1"/>
  <c r="BN7" i="47"/>
  <c r="BN69" i="47" s="1"/>
  <c r="Q89" i="26"/>
  <c r="BU70" i="26"/>
  <c r="BA70" i="47"/>
  <c r="Y89" i="47"/>
  <c r="AW75" i="52"/>
  <c r="BR89" i="57"/>
  <c r="BR7" i="57"/>
  <c r="BR69" i="57" s="1"/>
  <c r="BH86" i="47"/>
  <c r="BH102" i="47" s="1"/>
  <c r="BR70" i="47"/>
  <c r="B29" i="58"/>
  <c r="B33" i="58" s="1"/>
  <c r="AP70" i="26"/>
  <c r="BA87" i="47"/>
  <c r="BA103" i="47" s="1"/>
  <c r="Q75" i="26"/>
  <c r="AQ53" i="58"/>
  <c r="AQ54" i="58" s="1"/>
  <c r="AQ55" i="58" s="1"/>
  <c r="AQ56" i="58" s="1"/>
  <c r="AQ57" i="58" s="1"/>
  <c r="AQ58" i="58" s="1"/>
  <c r="AQ59" i="58" s="1"/>
  <c r="AQ60" i="58" s="1"/>
  <c r="AQ61" i="58" s="1"/>
  <c r="AQ62" i="58" s="1"/>
  <c r="AQ63" i="58" s="1"/>
  <c r="AQ64" i="58" s="1"/>
  <c r="AQ65" i="58" s="1"/>
  <c r="AO89" i="47"/>
  <c r="AP89" i="57"/>
  <c r="BO89" i="57"/>
  <c r="AU26" i="58"/>
  <c r="AY26" i="58" s="1"/>
  <c r="AW26" i="58"/>
  <c r="AV26" i="58"/>
  <c r="AU23" i="58"/>
  <c r="AY23" i="58" s="1"/>
  <c r="R85" i="47"/>
  <c r="R101" i="47" s="1"/>
  <c r="AX83" i="26"/>
  <c r="AX75" i="26"/>
  <c r="BL70" i="47"/>
  <c r="R70" i="47"/>
  <c r="R87" i="47"/>
  <c r="R103" i="47" s="1"/>
  <c r="S75" i="26"/>
  <c r="D89" i="47"/>
  <c r="H7" i="47"/>
  <c r="H69" i="47" s="1"/>
  <c r="AU70" i="26"/>
  <c r="K89" i="47"/>
  <c r="AB75" i="47"/>
  <c r="AB83" i="47"/>
  <c r="AS86" i="47"/>
  <c r="AS102" i="47" s="1"/>
  <c r="AG89" i="47"/>
  <c r="E30" i="29"/>
  <c r="E20" i="29"/>
  <c r="T83" i="26"/>
  <c r="BZ85" i="26" s="1"/>
  <c r="AS85" i="47"/>
  <c r="AS101" i="47" s="1"/>
  <c r="AS70" i="47"/>
  <c r="AM7" i="26"/>
  <c r="AM69" i="26" s="1"/>
  <c r="AB83" i="26"/>
  <c r="AB75" i="26"/>
  <c r="S89" i="26"/>
  <c r="AS92" i="47"/>
  <c r="BP70" i="47"/>
  <c r="W89" i="26"/>
  <c r="BL89" i="47"/>
  <c r="W75" i="26"/>
  <c r="BQ75" i="47"/>
  <c r="BQ83" i="47"/>
  <c r="AU87" i="26"/>
  <c r="AU103" i="26" s="1"/>
  <c r="BL92" i="47"/>
  <c r="BO83" i="47"/>
  <c r="BK75" i="26"/>
  <c r="AS7" i="47"/>
  <c r="AS69" i="47" s="1"/>
  <c r="AK85" i="47"/>
  <c r="AK101" i="47" s="1"/>
  <c r="BI7" i="47"/>
  <c r="BI69" i="47" s="1"/>
  <c r="AW25" i="58"/>
  <c r="AX7" i="47"/>
  <c r="AX69" i="47" s="1"/>
  <c r="Y70" i="47"/>
  <c r="Q89" i="47"/>
  <c r="AK68" i="58"/>
  <c r="AP89" i="26"/>
  <c r="AX86" i="47"/>
  <c r="AX102" i="47" s="1"/>
  <c r="Y87" i="47"/>
  <c r="Y103" i="47" s="1"/>
  <c r="BE7" i="47"/>
  <c r="BE69" i="47" s="1"/>
  <c r="BL7" i="47"/>
  <c r="BL69" i="47" s="1"/>
  <c r="AD89" i="47"/>
  <c r="R75" i="47"/>
  <c r="R83" i="47"/>
  <c r="AF89" i="26"/>
  <c r="AX7" i="26"/>
  <c r="AX69" i="26" s="1"/>
  <c r="BL86" i="47"/>
  <c r="BL102" i="47" s="1"/>
  <c r="AH92" i="47"/>
  <c r="AI89" i="26"/>
  <c r="AV23" i="58"/>
  <c r="AK69" i="48"/>
  <c r="V86" i="47"/>
  <c r="V102" i="47" s="1"/>
  <c r="AH85" i="47"/>
  <c r="AH101" i="47" s="1"/>
  <c r="AY70" i="47"/>
  <c r="BI92" i="47"/>
  <c r="AP87" i="47"/>
  <c r="AP103" i="47" s="1"/>
  <c r="AU86" i="26"/>
  <c r="AU102" i="26" s="1"/>
  <c r="BA86" i="26"/>
  <c r="BA102" i="26" s="1"/>
  <c r="B4" i="64"/>
  <c r="B4" i="65"/>
  <c r="C4" i="50"/>
  <c r="C4" i="42"/>
  <c r="C4" i="47"/>
  <c r="C4" i="51"/>
  <c r="D4" i="58"/>
  <c r="C4" i="52"/>
  <c r="B4" i="59"/>
  <c r="D4" i="48"/>
  <c r="C4" i="46"/>
  <c r="C4" i="55"/>
  <c r="D4" i="8"/>
  <c r="G70" i="47"/>
  <c r="BB89" i="26"/>
  <c r="P87" i="26"/>
  <c r="P103" i="26" s="1"/>
  <c r="I7" i="26"/>
  <c r="I69" i="26" s="1"/>
  <c r="AB86" i="47"/>
  <c r="AB102" i="47" s="1"/>
  <c r="BP92" i="47"/>
  <c r="H92" i="47"/>
  <c r="AV14" i="45"/>
  <c r="P92" i="26"/>
  <c r="L7" i="26"/>
  <c r="L69" i="26" s="1"/>
  <c r="AW14" i="53"/>
  <c r="AV14" i="53"/>
  <c r="AU14" i="53"/>
  <c r="AY14" i="53" s="1"/>
  <c r="BN75" i="52"/>
  <c r="BN83" i="52"/>
  <c r="BL89" i="26"/>
  <c r="AK87" i="26"/>
  <c r="AK103" i="26" s="1"/>
  <c r="AK70" i="26"/>
  <c r="AQ85" i="26"/>
  <c r="AQ101" i="26" s="1"/>
  <c r="AQ86" i="26"/>
  <c r="AQ102" i="26" s="1"/>
  <c r="AM87" i="26"/>
  <c r="AM103" i="26" s="1"/>
  <c r="AM70" i="26"/>
  <c r="BJ87" i="26"/>
  <c r="BJ103" i="26" s="1"/>
  <c r="BJ92" i="26"/>
  <c r="BJ70" i="26"/>
  <c r="BJ86" i="26"/>
  <c r="BJ102" i="26" s="1"/>
  <c r="AG70" i="47"/>
  <c r="AG85" i="47"/>
  <c r="AG101" i="47" s="1"/>
  <c r="L89" i="47"/>
  <c r="AG86" i="47"/>
  <c r="AG102" i="47" s="1"/>
  <c r="AG92" i="47"/>
  <c r="AH7" i="47"/>
  <c r="AH69" i="47" s="1"/>
  <c r="R87" i="26"/>
  <c r="R103" i="26" s="1"/>
  <c r="R85" i="26"/>
  <c r="R101" i="26" s="1"/>
  <c r="R86" i="26"/>
  <c r="R102" i="26" s="1"/>
  <c r="E29" i="29"/>
  <c r="X172" i="46"/>
  <c r="AZ89" i="26"/>
  <c r="AY13" i="45"/>
  <c r="AG7" i="47"/>
  <c r="AG69" i="47" s="1"/>
  <c r="H92" i="26"/>
  <c r="H70" i="26"/>
  <c r="AK67" i="53"/>
  <c r="BF89" i="26"/>
  <c r="BE89" i="26"/>
  <c r="AD7" i="47"/>
  <c r="AD69" i="47" s="1"/>
  <c r="AI92" i="26"/>
  <c r="AI87" i="26"/>
  <c r="AI103" i="26" s="1"/>
  <c r="BP87" i="47"/>
  <c r="BP103" i="47" s="1"/>
  <c r="AH87" i="47"/>
  <c r="AH103" i="47" s="1"/>
  <c r="AQ36" i="53"/>
  <c r="AQ37" i="53" s="1"/>
  <c r="AQ38" i="53" s="1"/>
  <c r="AQ39" i="53" s="1"/>
  <c r="AQ40" i="53" s="1"/>
  <c r="AQ41" i="53" s="1"/>
  <c r="AQ42" i="53" s="1"/>
  <c r="AQ43" i="53" s="1"/>
  <c r="AQ44" i="53" s="1"/>
  <c r="AQ45" i="53" s="1"/>
  <c r="AQ46" i="53" s="1"/>
  <c r="AQ47" i="53" s="1"/>
  <c r="AQ48" i="53" s="1"/>
  <c r="AQ49" i="53" s="1"/>
  <c r="AQ50" i="53" s="1"/>
  <c r="AQ51" i="53" s="1"/>
  <c r="AQ52" i="53" s="1"/>
  <c r="AQ53" i="53" s="1"/>
  <c r="AQ54" i="53" s="1"/>
  <c r="AQ55" i="53" s="1"/>
  <c r="AQ56" i="53" s="1"/>
  <c r="AQ57" i="53" s="1"/>
  <c r="J75" i="52"/>
  <c r="J83" i="52"/>
  <c r="BM86" i="26"/>
  <c r="BM102" i="26" s="1"/>
  <c r="BM87" i="26"/>
  <c r="BM103" i="26" s="1"/>
  <c r="AR92" i="26"/>
  <c r="AR87" i="26"/>
  <c r="AR103" i="26" s="1"/>
  <c r="AR85" i="26"/>
  <c r="AR101" i="26" s="1"/>
  <c r="AW14" i="45"/>
  <c r="E7" i="47"/>
  <c r="E69" i="47" s="1"/>
  <c r="BI83" i="52"/>
  <c r="BI75" i="52"/>
  <c r="AY83" i="52"/>
  <c r="AY75" i="52"/>
  <c r="AY14" i="45"/>
  <c r="M7" i="47"/>
  <c r="M69" i="47" s="1"/>
  <c r="AL92" i="26"/>
  <c r="AL85" i="26"/>
  <c r="AL101" i="26" s="1"/>
  <c r="AL86" i="26"/>
  <c r="AL102" i="26" s="1"/>
  <c r="AL70" i="26"/>
  <c r="P70" i="26"/>
  <c r="BP7" i="47"/>
  <c r="BP69" i="47" s="1"/>
  <c r="AQ85" i="47"/>
  <c r="AQ101" i="47" s="1"/>
  <c r="M92" i="47"/>
  <c r="F92" i="26"/>
  <c r="F70" i="26"/>
  <c r="AN92" i="26"/>
  <c r="AN87" i="26"/>
  <c r="AN103" i="26" s="1"/>
  <c r="AN85" i="26"/>
  <c r="AN101" i="26" s="1"/>
  <c r="AN70" i="26"/>
  <c r="BM92" i="47"/>
  <c r="BM87" i="47"/>
  <c r="BM103" i="47" s="1"/>
  <c r="BM7" i="47"/>
  <c r="BM69" i="47" s="1"/>
  <c r="BN87" i="47"/>
  <c r="BN103" i="47" s="1"/>
  <c r="BM86" i="47"/>
  <c r="BM102" i="47" s="1"/>
  <c r="AX85" i="47"/>
  <c r="AX101" i="47" s="1"/>
  <c r="AD85" i="47"/>
  <c r="AD101" i="47" s="1"/>
  <c r="BC70" i="47"/>
  <c r="AC70" i="47"/>
  <c r="AE87" i="47"/>
  <c r="AE103" i="47" s="1"/>
  <c r="BM85" i="47"/>
  <c r="BM101" i="47" s="1"/>
  <c r="BG87" i="47"/>
  <c r="BG103" i="47" s="1"/>
  <c r="BG70" i="47"/>
  <c r="BF87" i="47"/>
  <c r="BF103" i="47" s="1"/>
  <c r="R92" i="47"/>
  <c r="G7" i="47"/>
  <c r="G69" i="47" s="1"/>
  <c r="BF85" i="47"/>
  <c r="BF101" i="47" s="1"/>
  <c r="F70" i="47"/>
  <c r="BT86" i="47"/>
  <c r="BT102" i="47" s="1"/>
  <c r="BT85" i="47"/>
  <c r="BT101" i="47" s="1"/>
  <c r="BT70" i="47"/>
  <c r="BT7" i="47"/>
  <c r="BT69" i="47" s="1"/>
  <c r="BT92" i="47"/>
  <c r="BT87" i="47"/>
  <c r="BT103" i="47" s="1"/>
  <c r="AJ7" i="47"/>
  <c r="AJ69" i="47" s="1"/>
  <c r="AJ86" i="47"/>
  <c r="AJ102" i="47" s="1"/>
  <c r="AN7" i="47"/>
  <c r="AN69" i="47" s="1"/>
  <c r="AN86" i="47"/>
  <c r="AN102" i="47" s="1"/>
  <c r="AN70" i="47"/>
  <c r="AN85" i="47"/>
  <c r="AN101" i="47" s="1"/>
  <c r="AN87" i="47"/>
  <c r="AN103" i="47" s="1"/>
  <c r="J70" i="47"/>
  <c r="J92" i="47"/>
  <c r="AY85" i="47"/>
  <c r="AY101" i="47" s="1"/>
  <c r="AY87" i="47"/>
  <c r="AY103" i="47" s="1"/>
  <c r="AB87" i="47"/>
  <c r="AB103" i="47" s="1"/>
  <c r="AB92" i="47"/>
  <c r="BK85" i="47"/>
  <c r="BK101" i="47" s="1"/>
  <c r="BK86" i="47"/>
  <c r="BK102" i="47" s="1"/>
  <c r="BK87" i="47"/>
  <c r="BK103" i="47" s="1"/>
  <c r="BE85" i="47"/>
  <c r="BE101" i="47" s="1"/>
  <c r="BE86" i="47"/>
  <c r="BE102" i="47" s="1"/>
  <c r="BE70" i="47"/>
  <c r="BE87" i="47"/>
  <c r="BE103" i="47" s="1"/>
  <c r="BE92" i="47"/>
  <c r="AJ92" i="47"/>
  <c r="AN92" i="47"/>
  <c r="AJ70" i="47"/>
  <c r="BH85" i="47"/>
  <c r="BH101" i="47" s="1"/>
  <c r="BH7" i="47"/>
  <c r="BH69" i="47" s="1"/>
  <c r="BH92" i="47"/>
  <c r="BH70" i="47"/>
  <c r="AD87" i="47"/>
  <c r="AD103" i="47" s="1"/>
  <c r="AD92" i="47"/>
  <c r="AD70" i="47"/>
  <c r="AF92" i="47"/>
  <c r="AF87" i="47"/>
  <c r="AF103" i="47" s="1"/>
  <c r="AF70" i="47"/>
  <c r="AF7" i="47"/>
  <c r="AF69" i="47" s="1"/>
  <c r="AO92" i="47"/>
  <c r="AO70" i="47"/>
  <c r="AO86" i="47"/>
  <c r="AO102" i="47" s="1"/>
  <c r="AO87" i="47"/>
  <c r="AO103" i="47" s="1"/>
  <c r="BA85" i="47"/>
  <c r="BA101" i="47" s="1"/>
  <c r="BA86" i="47"/>
  <c r="BA102" i="47" s="1"/>
  <c r="BO87" i="47"/>
  <c r="BO103" i="47" s="1"/>
  <c r="BO7" i="47"/>
  <c r="BO69" i="47" s="1"/>
  <c r="BO92" i="47"/>
  <c r="BO70" i="47"/>
  <c r="AL86" i="47"/>
  <c r="AL102" i="47" s="1"/>
  <c r="AL87" i="47"/>
  <c r="AL103" i="47" s="1"/>
  <c r="AL70" i="47"/>
  <c r="AL92" i="47"/>
  <c r="AL85" i="47"/>
  <c r="AL101" i="47" s="1"/>
  <c r="AE70" i="47"/>
  <c r="AE85" i="47"/>
  <c r="AE101" i="47" s="1"/>
  <c r="AE92" i="47"/>
  <c r="BN92" i="47"/>
  <c r="BN86" i="47"/>
  <c r="BN102" i="47" s="1"/>
  <c r="BN85" i="47"/>
  <c r="BN101" i="47" s="1"/>
  <c r="N70" i="47"/>
  <c r="N92" i="47"/>
  <c r="T70" i="47"/>
  <c r="T7" i="47"/>
  <c r="T69" i="47" s="1"/>
  <c r="BC86" i="47"/>
  <c r="BC102" i="47" s="1"/>
  <c r="BC85" i="47"/>
  <c r="BC101" i="47" s="1"/>
  <c r="AZ86" i="47"/>
  <c r="AZ102" i="47" s="1"/>
  <c r="AZ70" i="47"/>
  <c r="AZ87" i="47"/>
  <c r="AZ103" i="47" s="1"/>
  <c r="AR86" i="47"/>
  <c r="AR102" i="47" s="1"/>
  <c r="BD86" i="47"/>
  <c r="BD102" i="47" s="1"/>
  <c r="AR7" i="47"/>
  <c r="AR69" i="47" s="1"/>
  <c r="BC92" i="47"/>
  <c r="T87" i="47"/>
  <c r="T103" i="47" s="1"/>
  <c r="AK92" i="47"/>
  <c r="AK7" i="47"/>
  <c r="AK69" i="47" s="1"/>
  <c r="AK86" i="47"/>
  <c r="AK102" i="47" s="1"/>
  <c r="BU86" i="47"/>
  <c r="BU102" i="47" s="1"/>
  <c r="BU92" i="47"/>
  <c r="BU85" i="47"/>
  <c r="BU101" i="47" s="1"/>
  <c r="BD7" i="47"/>
  <c r="BD69" i="47" s="1"/>
  <c r="BD70" i="47"/>
  <c r="BC7" i="47"/>
  <c r="BC69" i="47" s="1"/>
  <c r="T85" i="47"/>
  <c r="T101" i="47" s="1"/>
  <c r="V87" i="47"/>
  <c r="V103" i="47" s="1"/>
  <c r="V85" i="47"/>
  <c r="V101" i="47" s="1"/>
  <c r="V70" i="47"/>
  <c r="P92" i="47"/>
  <c r="P87" i="47"/>
  <c r="P103" i="47" s="1"/>
  <c r="T86" i="47"/>
  <c r="T102" i="47" s="1"/>
  <c r="AR85" i="47"/>
  <c r="AR101" i="47" s="1"/>
  <c r="AR92" i="47"/>
  <c r="AE86" i="47"/>
  <c r="AE102" i="47" s="1"/>
  <c r="I92" i="47"/>
  <c r="I7" i="47"/>
  <c r="I69" i="47" s="1"/>
  <c r="I70" i="47"/>
  <c r="AI87" i="47"/>
  <c r="AI103" i="47" s="1"/>
  <c r="AI92" i="47"/>
  <c r="AI86" i="47"/>
  <c r="AI102" i="47" s="1"/>
  <c r="AI85" i="47"/>
  <c r="AI101" i="47" s="1"/>
  <c r="AT87" i="47"/>
  <c r="AT103" i="47" s="1"/>
  <c r="AT92" i="47"/>
  <c r="AT7" i="47"/>
  <c r="AT69" i="47" s="1"/>
  <c r="AT85" i="47"/>
  <c r="AT101" i="47" s="1"/>
  <c r="AT70" i="47"/>
  <c r="AT86" i="47"/>
  <c r="AT102" i="47" s="1"/>
  <c r="BD89" i="47"/>
  <c r="I70" i="26"/>
  <c r="I92" i="26"/>
  <c r="AQ58" i="53"/>
  <c r="AQ59" i="53" s="1"/>
  <c r="AQ60" i="53" s="1"/>
  <c r="AQ61" i="53" s="1"/>
  <c r="AQ62" i="53" s="1"/>
  <c r="AQ63" i="53" s="1"/>
  <c r="AQ64" i="53" s="1"/>
  <c r="AQ65" i="53" s="1"/>
  <c r="AH83" i="47"/>
  <c r="AH75" i="47"/>
  <c r="AV17" i="53"/>
  <c r="AW17" i="53"/>
  <c r="AU17" i="53"/>
  <c r="AY17" i="53" s="1"/>
  <c r="K92" i="47"/>
  <c r="K70" i="47"/>
  <c r="AA85" i="47"/>
  <c r="AA101" i="47" s="1"/>
  <c r="AA92" i="47"/>
  <c r="AA87" i="47"/>
  <c r="AA103" i="47" s="1"/>
  <c r="AA86" i="47"/>
  <c r="AA102" i="47" s="1"/>
  <c r="AA7" i="47"/>
  <c r="AA69" i="47" s="1"/>
  <c r="AA70" i="47"/>
  <c r="W70" i="47"/>
  <c r="W92" i="47"/>
  <c r="W87" i="47"/>
  <c r="W103" i="47" s="1"/>
  <c r="W86" i="47"/>
  <c r="W102" i="47" s="1"/>
  <c r="W85" i="47"/>
  <c r="W101" i="47" s="1"/>
  <c r="W7" i="47"/>
  <c r="W69" i="47" s="1"/>
  <c r="C23" i="57" a="1"/>
  <c r="C23" i="57" s="1"/>
  <c r="C25" i="57" a="1"/>
  <c r="C25" i="57" s="1"/>
  <c r="C24" i="57" a="1"/>
  <c r="C24" i="57" s="1"/>
  <c r="B26" i="57"/>
  <c r="C22" i="57" a="1"/>
  <c r="C22" i="57" s="1"/>
  <c r="AK67" i="58"/>
  <c r="C32" i="58" a="1"/>
  <c r="C32" i="58" s="1"/>
  <c r="C31" i="58" a="1"/>
  <c r="C31" i="58" s="1"/>
  <c r="C30" i="58" a="1"/>
  <c r="C30" i="58" s="1"/>
  <c r="C29" i="58" a="1"/>
  <c r="C29" i="58" s="1"/>
  <c r="W83" i="47"/>
  <c r="W75" i="47"/>
  <c r="X85" i="47"/>
  <c r="X101" i="47" s="1"/>
  <c r="X7" i="47"/>
  <c r="X69" i="47" s="1"/>
  <c r="X70" i="47"/>
  <c r="X86" i="47"/>
  <c r="X102" i="47" s="1"/>
  <c r="X87" i="47"/>
  <c r="X103" i="47" s="1"/>
  <c r="X92" i="47"/>
  <c r="F89" i="47"/>
  <c r="AY7" i="47"/>
  <c r="AY69" i="47" s="1"/>
  <c r="S85" i="47"/>
  <c r="S101" i="47" s="1"/>
  <c r="S87" i="47"/>
  <c r="S103" i="47" s="1"/>
  <c r="S86" i="47"/>
  <c r="S102" i="47" s="1"/>
  <c r="S92" i="47"/>
  <c r="S70" i="47"/>
  <c r="BG92" i="26"/>
  <c r="BG87" i="26"/>
  <c r="BG103" i="26" s="1"/>
  <c r="BG85" i="26"/>
  <c r="BG101" i="26" s="1"/>
  <c r="BG86" i="26"/>
  <c r="BG102" i="26" s="1"/>
  <c r="BG70" i="26"/>
  <c r="BG7" i="26"/>
  <c r="BG69" i="26" s="1"/>
  <c r="BB92" i="47"/>
  <c r="BB85" i="47"/>
  <c r="BB101" i="47" s="1"/>
  <c r="BB86" i="47"/>
  <c r="BB102" i="47" s="1"/>
  <c r="BB7" i="47"/>
  <c r="BB69" i="47" s="1"/>
  <c r="BB87" i="47"/>
  <c r="BB103" i="47" s="1"/>
  <c r="BB70" i="47"/>
  <c r="AW14" i="48"/>
  <c r="AV14" i="48"/>
  <c r="AU14" i="48"/>
  <c r="AY14" i="48" s="1"/>
  <c r="O7" i="47"/>
  <c r="O69" i="47" s="1"/>
  <c r="AY86" i="26"/>
  <c r="AY102" i="26" s="1"/>
  <c r="AY85" i="26"/>
  <c r="AY101" i="26" s="1"/>
  <c r="AY87" i="26"/>
  <c r="AY103" i="26" s="1"/>
  <c r="AM7" i="47"/>
  <c r="AM69" i="47" s="1"/>
  <c r="H7" i="52"/>
  <c r="H69" i="52" s="1"/>
  <c r="H89" i="52"/>
  <c r="C20" i="47" a="1"/>
  <c r="C20" i="47" s="1"/>
  <c r="C21" i="47" a="1"/>
  <c r="C21" i="47" s="1"/>
  <c r="C18" i="47" a="1"/>
  <c r="C18" i="47" s="1"/>
  <c r="C19" i="47" a="1"/>
  <c r="C19" i="47" s="1"/>
  <c r="B22" i="47"/>
  <c r="C17" i="48" a="1"/>
  <c r="C17" i="48" s="1"/>
  <c r="B21" i="48"/>
  <c r="C18" i="48" a="1"/>
  <c r="C18" i="48" s="1"/>
  <c r="C20" i="48" a="1"/>
  <c r="C20" i="48" s="1"/>
  <c r="C19" i="48" a="1"/>
  <c r="C19" i="48" s="1"/>
  <c r="R7" i="47"/>
  <c r="R69" i="47" s="1"/>
  <c r="R89" i="47"/>
  <c r="BK7" i="47"/>
  <c r="BK69" i="47" s="1"/>
  <c r="E89" i="52"/>
  <c r="E7" i="52"/>
  <c r="AP92" i="47"/>
  <c r="AP7" i="47"/>
  <c r="AP69" i="47" s="1"/>
  <c r="AP70" i="47"/>
  <c r="AP86" i="47"/>
  <c r="AP102" i="47" s="1"/>
  <c r="AU92" i="47"/>
  <c r="AU70" i="47"/>
  <c r="AU86" i="47"/>
  <c r="AU102" i="47" s="1"/>
  <c r="AU85" i="47"/>
  <c r="AU101" i="47" s="1"/>
  <c r="AU87" i="47"/>
  <c r="AU103" i="47" s="1"/>
  <c r="AU7" i="47"/>
  <c r="AU69" i="47" s="1"/>
  <c r="L92" i="47"/>
  <c r="L7" i="47"/>
  <c r="L69" i="47" s="1"/>
  <c r="L70" i="47"/>
  <c r="V75" i="47"/>
  <c r="V83" i="47"/>
  <c r="AH89" i="52"/>
  <c r="U86" i="47"/>
  <c r="U102" i="47" s="1"/>
  <c r="U87" i="47"/>
  <c r="U103" i="47" s="1"/>
  <c r="U92" i="47"/>
  <c r="U70" i="47"/>
  <c r="U85" i="47"/>
  <c r="U101" i="47" s="1"/>
  <c r="D92" i="47"/>
  <c r="D7" i="47"/>
  <c r="D70" i="47"/>
  <c r="Q75" i="47"/>
  <c r="Q83" i="47"/>
  <c r="AV17" i="58"/>
  <c r="AW17" i="58"/>
  <c r="AU17" i="58"/>
  <c r="AY17" i="58" s="1"/>
  <c r="K7" i="47"/>
  <c r="K69" i="47" s="1"/>
  <c r="BQ92" i="47"/>
  <c r="BQ7" i="47"/>
  <c r="BQ69" i="47" s="1"/>
  <c r="BQ87" i="47"/>
  <c r="BQ103" i="47" s="1"/>
  <c r="BQ70" i="47"/>
  <c r="BQ85" i="47"/>
  <c r="BQ101" i="47" s="1"/>
  <c r="BQ86" i="47"/>
  <c r="BQ102" i="47" s="1"/>
  <c r="BJ75" i="47"/>
  <c r="BJ83" i="47"/>
  <c r="W92" i="26"/>
  <c r="W85" i="26"/>
  <c r="W101" i="26" s="1"/>
  <c r="W70" i="26"/>
  <c r="W7" i="26"/>
  <c r="W69" i="26" s="1"/>
  <c r="W86" i="26"/>
  <c r="W102" i="26" s="1"/>
  <c r="W87" i="26"/>
  <c r="W103" i="26" s="1"/>
  <c r="AV70" i="26"/>
  <c r="AV87" i="26"/>
  <c r="AV103" i="26" s="1"/>
  <c r="AV85" i="26"/>
  <c r="AV101" i="26" s="1"/>
  <c r="AV86" i="26"/>
  <c r="AV102" i="26" s="1"/>
  <c r="AR89" i="26"/>
  <c r="AD70" i="52"/>
  <c r="AD92" i="52"/>
  <c r="AD86" i="52"/>
  <c r="AD102" i="52" s="1"/>
  <c r="AD85" i="52"/>
  <c r="AD101" i="52" s="1"/>
  <c r="AD7" i="52"/>
  <c r="AD69" i="52" s="1"/>
  <c r="AD87" i="52"/>
  <c r="AD103" i="52" s="1"/>
  <c r="AW70" i="47"/>
  <c r="AW85" i="47"/>
  <c r="AW101" i="47" s="1"/>
  <c r="AW92" i="47"/>
  <c r="AW7" i="47"/>
  <c r="AW69" i="47" s="1"/>
  <c r="AW87" i="47"/>
  <c r="AW103" i="47" s="1"/>
  <c r="AW86" i="47"/>
  <c r="AW102" i="47" s="1"/>
  <c r="AZ75" i="47"/>
  <c r="AZ83" i="47"/>
  <c r="J92" i="26"/>
  <c r="J70" i="26"/>
  <c r="J7" i="26"/>
  <c r="J69" i="26" s="1"/>
  <c r="AW13" i="45"/>
  <c r="I92" i="52"/>
  <c r="I7" i="52"/>
  <c r="I69" i="52" s="1"/>
  <c r="I70" i="52"/>
  <c r="U7" i="47"/>
  <c r="U69" i="47" s="1"/>
  <c r="BS92" i="47"/>
  <c r="BS7" i="47"/>
  <c r="BS69" i="47" s="1"/>
  <c r="BS70" i="47"/>
  <c r="BS86" i="47"/>
  <c r="BS102" i="47" s="1"/>
  <c r="BS85" i="47"/>
  <c r="BS101" i="47" s="1"/>
  <c r="BS87" i="47"/>
  <c r="BS103" i="47" s="1"/>
  <c r="N83" i="47"/>
  <c r="N75" i="47"/>
  <c r="BI92" i="26"/>
  <c r="BI86" i="26"/>
  <c r="BI102" i="26" s="1"/>
  <c r="BI87" i="26"/>
  <c r="BI103" i="26" s="1"/>
  <c r="BI70" i="26"/>
  <c r="BI85" i="26"/>
  <c r="BI101" i="26" s="1"/>
  <c r="AV13" i="45"/>
  <c r="AV86" i="52"/>
  <c r="AV102" i="52" s="1"/>
  <c r="AV92" i="52"/>
  <c r="AV70" i="52"/>
  <c r="AV7" i="52"/>
  <c r="AV69" i="52" s="1"/>
  <c r="AV85" i="52"/>
  <c r="AV101" i="52" s="1"/>
  <c r="AV87" i="52"/>
  <c r="AV103" i="52" s="1"/>
  <c r="V86" i="26"/>
  <c r="V102" i="26" s="1"/>
  <c r="V92" i="26"/>
  <c r="AO89" i="26"/>
  <c r="U92" i="52"/>
  <c r="U7" i="52"/>
  <c r="U69" i="52" s="1"/>
  <c r="U87" i="52"/>
  <c r="U103" i="52" s="1"/>
  <c r="U85" i="52"/>
  <c r="U101" i="52" s="1"/>
  <c r="U70" i="52"/>
  <c r="U86" i="52"/>
  <c r="U102" i="52" s="1"/>
  <c r="D83" i="47"/>
  <c r="BZ83" i="47"/>
  <c r="AG70" i="26"/>
  <c r="AG7" i="26"/>
  <c r="AG69" i="26" s="1"/>
  <c r="Q7" i="26"/>
  <c r="Q69" i="26" s="1"/>
  <c r="BT92" i="52"/>
  <c r="BT85" i="52"/>
  <c r="BT101" i="52" s="1"/>
  <c r="BT70" i="52"/>
  <c r="BT7" i="52"/>
  <c r="BT69" i="52" s="1"/>
  <c r="BT86" i="52"/>
  <c r="BT102" i="52" s="1"/>
  <c r="BT87" i="52"/>
  <c r="BT103" i="52" s="1"/>
  <c r="AL92" i="52"/>
  <c r="AL86" i="52"/>
  <c r="AL102" i="52" s="1"/>
  <c r="AL87" i="52"/>
  <c r="AL103" i="52" s="1"/>
  <c r="AL70" i="52"/>
  <c r="AL7" i="52"/>
  <c r="AL69" i="52" s="1"/>
  <c r="AL85" i="52"/>
  <c r="AL101" i="52" s="1"/>
  <c r="AI89" i="47"/>
  <c r="AI7" i="47"/>
  <c r="AI69" i="47" s="1"/>
  <c r="Z86" i="47"/>
  <c r="Z102" i="47" s="1"/>
  <c r="Z92" i="47"/>
  <c r="Z70" i="47"/>
  <c r="Z85" i="47"/>
  <c r="Z101" i="47" s="1"/>
  <c r="Z7" i="47"/>
  <c r="Z69" i="47" s="1"/>
  <c r="AJ83" i="47"/>
  <c r="AJ75" i="47"/>
  <c r="BR92" i="52"/>
  <c r="BR86" i="52"/>
  <c r="BR102" i="52" s="1"/>
  <c r="BR85" i="52"/>
  <c r="BR101" i="52" s="1"/>
  <c r="BR7" i="52"/>
  <c r="BR69" i="52" s="1"/>
  <c r="BR70" i="52"/>
  <c r="BR87" i="52"/>
  <c r="BR103" i="52" s="1"/>
  <c r="E75" i="47"/>
  <c r="E83" i="47"/>
  <c r="AJ7" i="26"/>
  <c r="AJ69" i="26" s="1"/>
  <c r="BJ92" i="47"/>
  <c r="BJ70" i="47"/>
  <c r="BJ85" i="47"/>
  <c r="BJ101" i="47" s="1"/>
  <c r="BJ86" i="47"/>
  <c r="BJ102" i="47" s="1"/>
  <c r="BJ87" i="47"/>
  <c r="BJ103" i="47" s="1"/>
  <c r="C19" i="52" a="1"/>
  <c r="C19" i="52" s="1"/>
  <c r="C21" i="52" a="1"/>
  <c r="C21" i="52" s="1"/>
  <c r="B22" i="52"/>
  <c r="C18" i="52" a="1"/>
  <c r="C18" i="52" s="1"/>
  <c r="C20" i="52" a="1"/>
  <c r="C20" i="52" s="1"/>
  <c r="AX92" i="26"/>
  <c r="AX85" i="26"/>
  <c r="AX101" i="26" s="1"/>
  <c r="AX70" i="26"/>
  <c r="BJ7" i="47"/>
  <c r="BJ69" i="47" s="1"/>
  <c r="AK89" i="26"/>
  <c r="AY18" i="53"/>
  <c r="Q92" i="47"/>
  <c r="Q85" i="47"/>
  <c r="Q101" i="47" s="1"/>
  <c r="Q70" i="47"/>
  <c r="Q87" i="47"/>
  <c r="Q103" i="47" s="1"/>
  <c r="Q86" i="47"/>
  <c r="Q102" i="47" s="1"/>
  <c r="Q7" i="47"/>
  <c r="Q69" i="47" s="1"/>
  <c r="F30" i="29"/>
  <c r="F20" i="29"/>
  <c r="X172" i="1"/>
  <c r="AU17" i="45"/>
  <c r="AY17" i="45" s="1"/>
  <c r="AV17" i="45"/>
  <c r="AW17" i="45"/>
  <c r="AY18" i="45"/>
  <c r="AQ35" i="48"/>
  <c r="AQ36" i="48" s="1"/>
  <c r="AQ37" i="48" s="1"/>
  <c r="AQ38" i="48" s="1"/>
  <c r="AQ39" i="48" s="1"/>
  <c r="AQ40" i="48" s="1"/>
  <c r="AQ41" i="48" s="1"/>
  <c r="AQ42" i="48" s="1"/>
  <c r="AQ43" i="48" s="1"/>
  <c r="AQ44" i="48" s="1"/>
  <c r="AQ45" i="48" s="1"/>
  <c r="AQ46" i="48" s="1"/>
  <c r="AQ47" i="48" s="1"/>
  <c r="AQ48" i="48" s="1"/>
  <c r="AQ49" i="48" s="1"/>
  <c r="AQ50" i="48" s="1"/>
  <c r="AQ51" i="48" s="1"/>
  <c r="AQ52" i="48" s="1"/>
  <c r="AQ53" i="48" s="1"/>
  <c r="AQ54" i="48" s="1"/>
  <c r="AQ55" i="48" s="1"/>
  <c r="AQ56" i="48" s="1"/>
  <c r="AQ57" i="48" s="1"/>
  <c r="AQ58" i="48" s="1"/>
  <c r="AQ59" i="48" s="1"/>
  <c r="AQ60" i="48" s="1"/>
  <c r="AQ61" i="48" s="1"/>
  <c r="AQ62" i="48" s="1"/>
  <c r="AQ63" i="48" s="1"/>
  <c r="AQ64" i="48" s="1"/>
  <c r="AQ65" i="48" s="1"/>
  <c r="AQ35" i="45"/>
  <c r="AQ36" i="45" s="1"/>
  <c r="AQ37" i="45" s="1"/>
  <c r="AQ38" i="45" s="1"/>
  <c r="AQ39" i="45" s="1"/>
  <c r="AQ40" i="45" s="1"/>
  <c r="AQ41" i="45" s="1"/>
  <c r="AQ42" i="45" s="1"/>
  <c r="AQ43" i="45" s="1"/>
  <c r="AQ44" i="45" s="1"/>
  <c r="AQ45" i="45" s="1"/>
  <c r="AQ46" i="45" s="1"/>
  <c r="AQ47" i="45" s="1"/>
  <c r="AQ48" i="45" s="1"/>
  <c r="AQ49" i="45" s="1"/>
  <c r="AQ50" i="45" s="1"/>
  <c r="AQ51" i="45" s="1"/>
  <c r="AQ52" i="45" s="1"/>
  <c r="AQ53" i="45" s="1"/>
  <c r="AQ54" i="45" s="1"/>
  <c r="AQ55" i="45" s="1"/>
  <c r="AQ56" i="45" s="1"/>
  <c r="AQ57" i="45" s="1"/>
  <c r="AQ58" i="45" s="1"/>
  <c r="AQ59" i="45" s="1"/>
  <c r="AQ60" i="45" s="1"/>
  <c r="AQ61" i="45" s="1"/>
  <c r="AQ62" i="45" s="1"/>
  <c r="AQ63" i="45" s="1"/>
  <c r="AQ64" i="45" s="1"/>
  <c r="AQ65" i="45" s="1"/>
  <c r="BN70" i="26"/>
  <c r="BN7" i="26"/>
  <c r="BN69" i="26" s="1"/>
  <c r="BN87" i="26"/>
  <c r="BN103" i="26" s="1"/>
  <c r="BN92" i="26"/>
  <c r="BN85" i="26"/>
  <c r="BN101" i="26" s="1"/>
  <c r="BN86" i="26"/>
  <c r="BN102" i="26" s="1"/>
  <c r="AE92" i="26"/>
  <c r="AE70" i="26"/>
  <c r="AE7" i="26"/>
  <c r="AE69" i="26" s="1"/>
  <c r="AE86" i="26"/>
  <c r="AE102" i="26" s="1"/>
  <c r="AE87" i="26"/>
  <c r="AE103" i="26" s="1"/>
  <c r="AE85" i="26"/>
  <c r="AE101" i="26" s="1"/>
  <c r="BB86" i="26"/>
  <c r="BB102" i="26" s="1"/>
  <c r="BB92" i="26"/>
  <c r="BB87" i="26"/>
  <c r="BB103" i="26" s="1"/>
  <c r="BB7" i="26"/>
  <c r="BB69" i="26" s="1"/>
  <c r="BB85" i="26"/>
  <c r="BB101" i="26" s="1"/>
  <c r="BB70" i="26"/>
  <c r="M7" i="26"/>
  <c r="M69" i="26" s="1"/>
  <c r="M70" i="26"/>
  <c r="M92" i="26"/>
  <c r="BP85" i="26"/>
  <c r="BP101" i="26" s="1"/>
  <c r="BP86" i="26"/>
  <c r="BP102" i="26" s="1"/>
  <c r="BP70" i="26"/>
  <c r="BP92" i="26"/>
  <c r="BP7" i="26"/>
  <c r="BP69" i="26" s="1"/>
  <c r="BP87" i="26"/>
  <c r="BP103" i="26" s="1"/>
  <c r="BD92" i="26"/>
  <c r="BD87" i="26"/>
  <c r="BD103" i="26" s="1"/>
  <c r="BD70" i="26"/>
  <c r="BD7" i="26"/>
  <c r="BD69" i="26" s="1"/>
  <c r="BD86" i="26"/>
  <c r="BD102" i="26" s="1"/>
  <c r="BD85" i="26"/>
  <c r="BD101" i="26" s="1"/>
  <c r="BQ92" i="26"/>
  <c r="BQ86" i="26"/>
  <c r="BQ102" i="26" s="1"/>
  <c r="BQ70" i="26"/>
  <c r="BQ85" i="26"/>
  <c r="BQ101" i="26" s="1"/>
  <c r="BQ87" i="26"/>
  <c r="BQ103" i="26" s="1"/>
  <c r="BQ7" i="26"/>
  <c r="BQ69" i="26" s="1"/>
  <c r="Z92" i="26"/>
  <c r="Z70" i="26"/>
  <c r="Z87" i="26"/>
  <c r="Z103" i="26" s="1"/>
  <c r="Z85" i="26"/>
  <c r="Z101" i="26" s="1"/>
  <c r="Z86" i="26"/>
  <c r="Z102" i="26" s="1"/>
  <c r="Z7" i="26"/>
  <c r="Z69" i="26" s="1"/>
  <c r="S92" i="26"/>
  <c r="S7" i="26"/>
  <c r="S69" i="26" s="1"/>
  <c r="S70" i="26"/>
  <c r="S85" i="26"/>
  <c r="S101" i="26" s="1"/>
  <c r="S87" i="26"/>
  <c r="S103" i="26" s="1"/>
  <c r="S86" i="26"/>
  <c r="S102" i="26" s="1"/>
  <c r="O92" i="26"/>
  <c r="O70" i="26"/>
  <c r="O7" i="26"/>
  <c r="O69" i="26" s="1"/>
  <c r="H89" i="26"/>
  <c r="H7" i="26"/>
  <c r="H69" i="26" s="1"/>
  <c r="AD7" i="26"/>
  <c r="AD69" i="26" s="1"/>
  <c r="AD87" i="26"/>
  <c r="AD103" i="26" s="1"/>
  <c r="AD70" i="26"/>
  <c r="AD92" i="26"/>
  <c r="AD86" i="26"/>
  <c r="AD102" i="26" s="1"/>
  <c r="AD85" i="26"/>
  <c r="AD101" i="26" s="1"/>
  <c r="C21" i="26" a="1"/>
  <c r="C21" i="26" s="1"/>
  <c r="B22" i="26"/>
  <c r="C18" i="26" a="1"/>
  <c r="C18" i="26" s="1"/>
  <c r="C20" i="26" a="1"/>
  <c r="C20" i="26" s="1"/>
  <c r="C19" i="26" a="1"/>
  <c r="C19" i="26" s="1"/>
  <c r="D30" i="29"/>
  <c r="D20" i="29"/>
  <c r="AK67" i="48"/>
  <c r="BT83" i="52"/>
  <c r="BT75" i="52"/>
  <c r="AW19" i="53"/>
  <c r="AV19" i="53"/>
  <c r="AU19" i="53"/>
  <c r="AY19" i="53" s="1"/>
  <c r="T92" i="26"/>
  <c r="T86" i="26"/>
  <c r="T102" i="26" s="1"/>
  <c r="T70" i="26"/>
  <c r="T7" i="26"/>
  <c r="T69" i="26" s="1"/>
  <c r="T87" i="26"/>
  <c r="T103" i="26" s="1"/>
  <c r="T85" i="26"/>
  <c r="T101" i="26" s="1"/>
  <c r="N7" i="26"/>
  <c r="N69" i="26" s="1"/>
  <c r="N92" i="26"/>
  <c r="N70" i="26"/>
  <c r="AG75" i="52"/>
  <c r="AG83" i="52"/>
  <c r="BZ85" i="57"/>
  <c r="BR86" i="26"/>
  <c r="BR102" i="26" s="1"/>
  <c r="BR92" i="26"/>
  <c r="BR85" i="26"/>
  <c r="BR101" i="26" s="1"/>
  <c r="BR70" i="26"/>
  <c r="BR87" i="26"/>
  <c r="BR103" i="26" s="1"/>
  <c r="BR7" i="26"/>
  <c r="BR69" i="26" s="1"/>
  <c r="V7" i="26"/>
  <c r="V69" i="26" s="1"/>
  <c r="AY13" i="48"/>
  <c r="BH92" i="26"/>
  <c r="BH86" i="26"/>
  <c r="BH102" i="26" s="1"/>
  <c r="BH85" i="26"/>
  <c r="BH101" i="26" s="1"/>
  <c r="BH70" i="26"/>
  <c r="BH7" i="26"/>
  <c r="BH69" i="26" s="1"/>
  <c r="BH87" i="26"/>
  <c r="BH103" i="26" s="1"/>
  <c r="AW89" i="26"/>
  <c r="I69" i="57"/>
  <c r="BX19" i="57"/>
  <c r="BX62" i="57"/>
  <c r="BX65" i="57"/>
  <c r="BX54" i="57"/>
  <c r="BY38" i="57"/>
  <c r="BX35" i="57"/>
  <c r="AY13" i="58"/>
  <c r="B37" i="58"/>
  <c r="C36" i="58" a="1"/>
  <c r="C36" i="58" s="1"/>
  <c r="C33" i="58" a="1"/>
  <c r="C33" i="58" s="1"/>
  <c r="C35" i="58" a="1"/>
  <c r="C35" i="58" s="1"/>
  <c r="C34" i="58" a="1"/>
  <c r="C34" i="58" s="1"/>
  <c r="AK69" i="45"/>
  <c r="AK70" i="45"/>
  <c r="AK68" i="45"/>
  <c r="BC86" i="26"/>
  <c r="BC102" i="26" s="1"/>
  <c r="BC7" i="26"/>
  <c r="BC69" i="26" s="1"/>
  <c r="BC70" i="26"/>
  <c r="BC92" i="26"/>
  <c r="BC85" i="26"/>
  <c r="BC101" i="26" s="1"/>
  <c r="BC87" i="26"/>
  <c r="BC103" i="26" s="1"/>
  <c r="AS7" i="26"/>
  <c r="AS69" i="26" s="1"/>
  <c r="AS85" i="26"/>
  <c r="AS101" i="26" s="1"/>
  <c r="AS92" i="26"/>
  <c r="AS86" i="26"/>
  <c r="AS102" i="26" s="1"/>
  <c r="AS87" i="26"/>
  <c r="AS103" i="26" s="1"/>
  <c r="AS70" i="26"/>
  <c r="BL75" i="52"/>
  <c r="BL83" i="52"/>
  <c r="AW16" i="48"/>
  <c r="AV16" i="48"/>
  <c r="AU16" i="48"/>
  <c r="U92" i="26"/>
  <c r="U86" i="26"/>
  <c r="U102" i="26" s="1"/>
  <c r="U85" i="26"/>
  <c r="U101" i="26" s="1"/>
  <c r="U87" i="26"/>
  <c r="U103" i="26" s="1"/>
  <c r="U7" i="26"/>
  <c r="U69" i="26" s="1"/>
  <c r="U70" i="26"/>
  <c r="AV20" i="53"/>
  <c r="AU20" i="53"/>
  <c r="AY20" i="53" s="1"/>
  <c r="AW20" i="53"/>
  <c r="S69" i="52"/>
  <c r="D80" i="52"/>
  <c r="D83" i="52" s="1"/>
  <c r="AI75" i="52"/>
  <c r="AI83" i="52"/>
  <c r="AW86" i="26"/>
  <c r="AW102" i="26" s="1"/>
  <c r="AW92" i="26"/>
  <c r="AW85" i="26"/>
  <c r="AW101" i="26" s="1"/>
  <c r="AW87" i="26"/>
  <c r="AW103" i="26" s="1"/>
  <c r="AW7" i="26"/>
  <c r="AW69" i="26" s="1"/>
  <c r="AW70" i="26"/>
  <c r="AD75" i="52"/>
  <c r="AD83" i="52"/>
  <c r="F7" i="26"/>
  <c r="F69" i="26" s="1"/>
  <c r="F89" i="26"/>
  <c r="AC86" i="26"/>
  <c r="AC102" i="26" s="1"/>
  <c r="AC85" i="26"/>
  <c r="AC101" i="26" s="1"/>
  <c r="AC92" i="26"/>
  <c r="AC70" i="26"/>
  <c r="AC7" i="26"/>
  <c r="AC69" i="26" s="1"/>
  <c r="AC87" i="26"/>
  <c r="AC103" i="26" s="1"/>
  <c r="BQ89" i="26"/>
  <c r="AV20" i="45"/>
  <c r="AU20" i="45"/>
  <c r="AY20" i="45" s="1"/>
  <c r="AW20" i="45"/>
  <c r="BO92" i="26"/>
  <c r="BO7" i="26"/>
  <c r="BO69" i="26" s="1"/>
  <c r="BO70" i="26"/>
  <c r="BO87" i="26"/>
  <c r="BO103" i="26" s="1"/>
  <c r="BO86" i="26"/>
  <c r="BO102" i="26" s="1"/>
  <c r="BO85" i="26"/>
  <c r="BO101" i="26" s="1"/>
  <c r="E89" i="26"/>
  <c r="E7" i="26"/>
  <c r="E69" i="26" s="1"/>
  <c r="O89" i="26"/>
  <c r="BS92" i="26"/>
  <c r="BS86" i="26"/>
  <c r="BS102" i="26" s="1"/>
  <c r="BS85" i="26"/>
  <c r="BS101" i="26" s="1"/>
  <c r="BS87" i="26"/>
  <c r="BS103" i="26" s="1"/>
  <c r="BS7" i="26"/>
  <c r="BS69" i="26" s="1"/>
  <c r="BS70" i="26"/>
  <c r="BF92" i="26"/>
  <c r="BF86" i="26"/>
  <c r="BF102" i="26" s="1"/>
  <c r="BF87" i="26"/>
  <c r="BF103" i="26" s="1"/>
  <c r="BF70" i="26"/>
  <c r="BF7" i="26"/>
  <c r="BF69" i="26" s="1"/>
  <c r="BF85" i="26"/>
  <c r="BF101" i="26" s="1"/>
  <c r="AF83" i="52"/>
  <c r="AF75" i="52"/>
  <c r="I83" i="52"/>
  <c r="I75" i="52"/>
  <c r="AV27" i="58"/>
  <c r="AU27" i="58"/>
  <c r="AY27" i="58" s="1"/>
  <c r="AW27" i="58"/>
  <c r="AK67" i="45"/>
  <c r="AY12" i="45"/>
  <c r="X7" i="26"/>
  <c r="X69" i="26" s="1"/>
  <c r="X92" i="26"/>
  <c r="X70" i="26"/>
  <c r="X85" i="26"/>
  <c r="X101" i="26" s="1"/>
  <c r="X87" i="26"/>
  <c r="X103" i="26" s="1"/>
  <c r="X86" i="26"/>
  <c r="X102" i="26" s="1"/>
  <c r="AB85" i="26"/>
  <c r="AB101" i="26" s="1"/>
  <c r="AB7" i="26"/>
  <c r="AB69" i="26" s="1"/>
  <c r="AB86" i="26"/>
  <c r="AB102" i="26" s="1"/>
  <c r="AB92" i="26"/>
  <c r="AB87" i="26"/>
  <c r="AB103" i="26" s="1"/>
  <c r="AB70" i="26"/>
  <c r="AY89" i="26"/>
  <c r="BE75" i="52"/>
  <c r="BE83" i="52"/>
  <c r="BX44" i="57"/>
  <c r="C22" i="45" a="1"/>
  <c r="C22" i="45" s="1"/>
  <c r="C21" i="45" a="1"/>
  <c r="C21" i="45" s="1"/>
  <c r="B25" i="45"/>
  <c r="C23" i="45" a="1"/>
  <c r="C23" i="45" s="1"/>
  <c r="C24" i="45" a="1"/>
  <c r="C24" i="45" s="1"/>
  <c r="BT87" i="26"/>
  <c r="BT103" i="26" s="1"/>
  <c r="BT85" i="26"/>
  <c r="BT101" i="26" s="1"/>
  <c r="BT92" i="26"/>
  <c r="BT86" i="26"/>
  <c r="BT102" i="26" s="1"/>
  <c r="BT70" i="26"/>
  <c r="BT7" i="26"/>
  <c r="BT69" i="26" s="1"/>
  <c r="K7" i="26"/>
  <c r="K69" i="26" s="1"/>
  <c r="K70" i="26"/>
  <c r="K92" i="26"/>
  <c r="D69" i="26"/>
  <c r="G30" i="29"/>
  <c r="G20" i="29"/>
  <c r="AY13" i="53"/>
  <c r="BQ83" i="52"/>
  <c r="BQ75" i="52"/>
  <c r="BX26" i="57"/>
  <c r="AW15" i="45"/>
  <c r="AU15" i="45"/>
  <c r="AV15" i="45"/>
  <c r="AV19" i="45"/>
  <c r="AW19" i="45"/>
  <c r="AU19" i="45"/>
  <c r="AY19" i="45" s="1"/>
  <c r="Y7" i="26"/>
  <c r="Y69" i="26" s="1"/>
  <c r="Y92" i="26"/>
  <c r="Y86" i="26"/>
  <c r="Y102" i="26" s="1"/>
  <c r="Y87" i="26"/>
  <c r="Y103" i="26" s="1"/>
  <c r="Y70" i="26"/>
  <c r="Y85" i="26"/>
  <c r="Y101" i="26" s="1"/>
  <c r="BL7" i="26"/>
  <c r="BL69" i="26" s="1"/>
  <c r="BL92" i="26"/>
  <c r="BL86" i="26"/>
  <c r="BL102" i="26" s="1"/>
  <c r="BL85" i="26"/>
  <c r="BL101" i="26" s="1"/>
  <c r="BL87" i="26"/>
  <c r="BL103" i="26" s="1"/>
  <c r="BL70" i="26"/>
  <c r="AU89" i="26"/>
  <c r="BZ94" i="57" l="1"/>
  <c r="BX66" i="57"/>
  <c r="BX47" i="57"/>
  <c r="BY76" i="57"/>
  <c r="BY75" i="57" s="1"/>
  <c r="BX36" i="57"/>
  <c r="BX39" i="57"/>
  <c r="BZ39" i="57" s="1"/>
  <c r="BY39" i="57"/>
  <c r="BX60" i="57"/>
  <c r="BX83" i="57"/>
  <c r="BY63" i="57"/>
  <c r="BX14" i="57"/>
  <c r="BX94" i="57"/>
  <c r="BY25" i="57"/>
  <c r="BY17" i="57"/>
  <c r="BZ17" i="57" s="1"/>
  <c r="BX58" i="57"/>
  <c r="BZ58" i="57" s="1"/>
  <c r="BY43" i="57"/>
  <c r="G10" i="29"/>
  <c r="G8" i="29" s="1"/>
  <c r="G15" i="29" s="1"/>
  <c r="BY52" i="57"/>
  <c r="BZ52" i="57" s="1"/>
  <c r="BY62" i="57"/>
  <c r="BY57" i="57"/>
  <c r="BY37" i="57"/>
  <c r="BX38" i="57"/>
  <c r="BY41" i="57"/>
  <c r="G12" i="29"/>
  <c r="BZ26" i="57"/>
  <c r="BX29" i="57"/>
  <c r="BY26" i="57"/>
  <c r="BY77" i="57"/>
  <c r="BY58" i="57"/>
  <c r="BY54" i="57"/>
  <c r="BX84" i="57"/>
  <c r="BY20" i="57"/>
  <c r="BX25" i="57"/>
  <c r="BZ25" i="57" s="1"/>
  <c r="CB25" i="57" s="1"/>
  <c r="BX40" i="57"/>
  <c r="BZ40" i="57" s="1"/>
  <c r="BY51" i="57"/>
  <c r="BX17" i="57"/>
  <c r="BX57" i="57"/>
  <c r="BZ57" i="57" s="1"/>
  <c r="BY24" i="57"/>
  <c r="BZ24" i="57" s="1"/>
  <c r="BX34" i="57"/>
  <c r="BY49" i="57"/>
  <c r="BY42" i="57"/>
  <c r="BY16" i="57"/>
  <c r="BX32" i="57"/>
  <c r="C21" i="53" a="1"/>
  <c r="C21" i="53" s="1"/>
  <c r="BX30" i="57"/>
  <c r="BX79" i="57"/>
  <c r="BY30" i="57"/>
  <c r="BX85" i="57"/>
  <c r="C22" i="53" a="1"/>
  <c r="C22" i="53" s="1"/>
  <c r="AU28" i="58"/>
  <c r="AY28" i="58" s="1"/>
  <c r="AV28" i="58"/>
  <c r="AW28" i="58"/>
  <c r="BY31" i="57"/>
  <c r="BZ31" i="57" s="1"/>
  <c r="BY40" i="57"/>
  <c r="BX16" i="57"/>
  <c r="BZ16" i="57" s="1"/>
  <c r="BY64" i="57"/>
  <c r="BX15" i="57"/>
  <c r="BX37" i="57"/>
  <c r="BZ37" i="57" s="1"/>
  <c r="C24" i="53" a="1"/>
  <c r="C24" i="53" s="1"/>
  <c r="BY84" i="57"/>
  <c r="BY29" i="57"/>
  <c r="BY45" i="57"/>
  <c r="BY47" i="57"/>
  <c r="BY44" i="57"/>
  <c r="BX20" i="57"/>
  <c r="BZ20" i="57" s="1"/>
  <c r="BX66" i="52"/>
  <c r="BX28" i="57"/>
  <c r="BX77" i="57"/>
  <c r="BY62" i="52"/>
  <c r="BX61" i="57"/>
  <c r="BY79" i="57"/>
  <c r="BY27" i="57"/>
  <c r="BX46" i="57"/>
  <c r="BY18" i="57"/>
  <c r="B25" i="53"/>
  <c r="C25" i="53" s="1" a="1"/>
  <c r="C25" i="53" s="1"/>
  <c r="AV25" i="58"/>
  <c r="AU25" i="58"/>
  <c r="AY25" i="58" s="1"/>
  <c r="BX33" i="57"/>
  <c r="BX74" i="57" s="1" a="1"/>
  <c r="BX74" i="57" s="1"/>
  <c r="BX42" i="57"/>
  <c r="BX24" i="57"/>
  <c r="BX18" i="57"/>
  <c r="BY65" i="57"/>
  <c r="BY46" i="57"/>
  <c r="BY14" i="57"/>
  <c r="BY19" i="57"/>
  <c r="BX53" i="57"/>
  <c r="BY61" i="57"/>
  <c r="BX52" i="57"/>
  <c r="BX56" i="57"/>
  <c r="BY83" i="57"/>
  <c r="BY80" i="57"/>
  <c r="BX22" i="57"/>
  <c r="BY59" i="57"/>
  <c r="BZ59" i="57" s="1"/>
  <c r="BX27" i="57"/>
  <c r="BZ27" i="57" s="1"/>
  <c r="BY35" i="57"/>
  <c r="BZ35" i="57" s="1"/>
  <c r="BY22" i="57"/>
  <c r="BY56" i="57"/>
  <c r="BZ56" i="57" s="1"/>
  <c r="BY32" i="57"/>
  <c r="BZ32" i="57" s="1"/>
  <c r="BX63" i="57"/>
  <c r="BZ63" i="57" s="1"/>
  <c r="BY48" i="57"/>
  <c r="BY94" i="57"/>
  <c r="BX23" i="57"/>
  <c r="BX64" i="57"/>
  <c r="BY36" i="57"/>
  <c r="BY23" i="57"/>
  <c r="BZ23" i="57" s="1"/>
  <c r="BX48" i="57"/>
  <c r="BX41" i="57"/>
  <c r="BZ41" i="57" s="1"/>
  <c r="BY33" i="57"/>
  <c r="BY28" i="57"/>
  <c r="BX21" i="57"/>
  <c r="BX33" i="52"/>
  <c r="BY53" i="57"/>
  <c r="BX51" i="57"/>
  <c r="BZ51" i="57" s="1"/>
  <c r="BY50" i="57"/>
  <c r="BY21" i="52"/>
  <c r="BY60" i="57"/>
  <c r="BY15" i="57"/>
  <c r="BY74" i="57" s="1" a="1"/>
  <c r="BY74" i="57" s="1"/>
  <c r="BY85" i="57"/>
  <c r="BY33" i="52"/>
  <c r="BX43" i="57"/>
  <c r="BX50" i="57"/>
  <c r="BY34" i="57"/>
  <c r="BX42" i="52"/>
  <c r="BX31" i="57"/>
  <c r="BX80" i="57"/>
  <c r="BY55" i="57"/>
  <c r="BX55" i="57"/>
  <c r="BX59" i="57"/>
  <c r="BX76" i="57"/>
  <c r="BX75" i="57" s="1"/>
  <c r="BX45" i="57"/>
  <c r="BY66" i="57"/>
  <c r="BY21" i="57"/>
  <c r="BX49" i="57"/>
  <c r="BZ49" i="57" s="1"/>
  <c r="BX53" i="52"/>
  <c r="BZ53" i="52" s="1"/>
  <c r="BZ18" i="57"/>
  <c r="D17" i="58" s="1"/>
  <c r="AD17" i="58" s="1"/>
  <c r="BX30" i="52"/>
  <c r="BZ30" i="52" s="1"/>
  <c r="BY22" i="52"/>
  <c r="BZ22" i="52" s="1"/>
  <c r="BZ94" i="47"/>
  <c r="BY44" i="52"/>
  <c r="BX57" i="52"/>
  <c r="BZ85" i="47"/>
  <c r="BZ44" i="57"/>
  <c r="BX42" i="26"/>
  <c r="BY26" i="26"/>
  <c r="BY28" i="26"/>
  <c r="BX50" i="26"/>
  <c r="BZ66" i="57"/>
  <c r="BY53" i="52"/>
  <c r="BY32" i="52"/>
  <c r="BY54" i="47"/>
  <c r="BY58" i="47"/>
  <c r="BX65" i="47"/>
  <c r="BX28" i="47"/>
  <c r="BY32" i="47"/>
  <c r="BX64" i="47"/>
  <c r="BY37" i="47"/>
  <c r="BX32" i="47"/>
  <c r="E10" i="29"/>
  <c r="BY85" i="47"/>
  <c r="BY62" i="47"/>
  <c r="BX79" i="47"/>
  <c r="BX30" i="47"/>
  <c r="BY15" i="47"/>
  <c r="BX57" i="47"/>
  <c r="BX62" i="47"/>
  <c r="BY83" i="47"/>
  <c r="BX24" i="47"/>
  <c r="BX17" i="47"/>
  <c r="BX66" i="47"/>
  <c r="BY47" i="47"/>
  <c r="BY49" i="47"/>
  <c r="BX94" i="47"/>
  <c r="BY16" i="47"/>
  <c r="BY65" i="47"/>
  <c r="BY17" i="47"/>
  <c r="BY38" i="47"/>
  <c r="BX19" i="47"/>
  <c r="BY63" i="47"/>
  <c r="BZ94" i="52"/>
  <c r="B26" i="52"/>
  <c r="C25" i="52" a="1"/>
  <c r="C25" i="52" s="1"/>
  <c r="C23" i="52" a="1"/>
  <c r="C23" i="52" s="1"/>
  <c r="C22" i="52" a="1"/>
  <c r="C22" i="52" s="1"/>
  <c r="C24" i="52" a="1"/>
  <c r="C24" i="52" s="1"/>
  <c r="AV29" i="58"/>
  <c r="AW29" i="58"/>
  <c r="AU29" i="58"/>
  <c r="AY29" i="58" s="1"/>
  <c r="BX49" i="26"/>
  <c r="AU30" i="58"/>
  <c r="AY30" i="58" s="1"/>
  <c r="AW30" i="58"/>
  <c r="AV30" i="58"/>
  <c r="BY35" i="26"/>
  <c r="BY19" i="47"/>
  <c r="BY22" i="47"/>
  <c r="BX21" i="47"/>
  <c r="BY23" i="52"/>
  <c r="BY41" i="52"/>
  <c r="BX29" i="52"/>
  <c r="BX85" i="52"/>
  <c r="AW31" i="58"/>
  <c r="AV31" i="58"/>
  <c r="AU31" i="58"/>
  <c r="AY31" i="58" s="1"/>
  <c r="BY40" i="47"/>
  <c r="D69" i="47"/>
  <c r="BY52" i="47"/>
  <c r="BX63" i="26"/>
  <c r="BY61" i="26"/>
  <c r="BY14" i="47"/>
  <c r="BX16" i="47"/>
  <c r="BX34" i="47"/>
  <c r="BX53" i="47"/>
  <c r="BY24" i="52"/>
  <c r="BY42" i="52"/>
  <c r="BX83" i="52"/>
  <c r="BY94" i="52"/>
  <c r="AW32" i="58"/>
  <c r="AV32" i="58"/>
  <c r="AU32" i="58"/>
  <c r="AY32" i="58" s="1"/>
  <c r="BY66" i="26"/>
  <c r="BY59" i="26"/>
  <c r="BY77" i="47"/>
  <c r="BX57" i="26"/>
  <c r="BX31" i="47"/>
  <c r="BY39" i="52"/>
  <c r="BY44" i="26"/>
  <c r="BX53" i="26"/>
  <c r="BY62" i="26"/>
  <c r="BX66" i="26"/>
  <c r="BX29" i="47"/>
  <c r="BX45" i="47"/>
  <c r="BY28" i="47"/>
  <c r="BY79" i="47"/>
  <c r="BY66" i="47"/>
  <c r="BY23" i="47"/>
  <c r="BX39" i="52"/>
  <c r="BY63" i="52"/>
  <c r="BY23" i="26"/>
  <c r="BX59" i="47"/>
  <c r="BY47" i="52"/>
  <c r="BX20" i="47"/>
  <c r="BY24" i="47"/>
  <c r="BY65" i="52"/>
  <c r="BX35" i="47"/>
  <c r="E69" i="52"/>
  <c r="BY43" i="52"/>
  <c r="BY45" i="52"/>
  <c r="BX21" i="52"/>
  <c r="BX16" i="52"/>
  <c r="BX63" i="52"/>
  <c r="BY79" i="52"/>
  <c r="BY59" i="52"/>
  <c r="BX52" i="52"/>
  <c r="BY55" i="52"/>
  <c r="BX79" i="52"/>
  <c r="BX87" i="52" s="1"/>
  <c r="BY30" i="52"/>
  <c r="BX19" i="52"/>
  <c r="BZ19" i="52" s="1"/>
  <c r="BX25" i="52"/>
  <c r="BX60" i="52"/>
  <c r="BY37" i="52"/>
  <c r="BY38" i="52"/>
  <c r="BX50" i="52"/>
  <c r="BY80" i="52"/>
  <c r="BX61" i="52"/>
  <c r="BY46" i="52"/>
  <c r="BX34" i="52"/>
  <c r="BY26" i="52"/>
  <c r="BY17" i="52"/>
  <c r="BY48" i="52"/>
  <c r="BX18" i="52"/>
  <c r="BX43" i="52"/>
  <c r="BZ43" i="52" s="1"/>
  <c r="BY29" i="52"/>
  <c r="BX46" i="52"/>
  <c r="BY20" i="52"/>
  <c r="F10" i="29"/>
  <c r="BX40" i="52"/>
  <c r="BY49" i="52"/>
  <c r="BX38" i="52"/>
  <c r="BY66" i="52"/>
  <c r="BZ66" i="52" s="1"/>
  <c r="BX44" i="52"/>
  <c r="BY85" i="52"/>
  <c r="BY19" i="52"/>
  <c r="BY84" i="52"/>
  <c r="BY18" i="52"/>
  <c r="BY57" i="52"/>
  <c r="BZ57" i="52" s="1"/>
  <c r="F12" i="29"/>
  <c r="BX59" i="52"/>
  <c r="BX51" i="52"/>
  <c r="BY56" i="52"/>
  <c r="BY76" i="52"/>
  <c r="BY75" i="52" s="1"/>
  <c r="BY15" i="52"/>
  <c r="BX76" i="52"/>
  <c r="BX75" i="52" s="1"/>
  <c r="BX17" i="52"/>
  <c r="BX14" i="52"/>
  <c r="BX48" i="52"/>
  <c r="BY64" i="52"/>
  <c r="BY54" i="52"/>
  <c r="BX41" i="52"/>
  <c r="BX77" i="52"/>
  <c r="BY35" i="52"/>
  <c r="BX34" i="26"/>
  <c r="BX44" i="47"/>
  <c r="BX84" i="52"/>
  <c r="BX26" i="47"/>
  <c r="C26" i="57" a="1"/>
  <c r="C26" i="57" s="1"/>
  <c r="C29" i="57" a="1"/>
  <c r="C29" i="57" s="1"/>
  <c r="C28" i="57" a="1"/>
  <c r="C28" i="57" s="1"/>
  <c r="C27" i="57" a="1"/>
  <c r="C27" i="57" s="1"/>
  <c r="B30" i="57"/>
  <c r="BX41" i="26"/>
  <c r="BY47" i="26"/>
  <c r="BX33" i="26"/>
  <c r="BY43" i="47"/>
  <c r="BX15" i="52"/>
  <c r="BX65" i="52"/>
  <c r="BX19" i="26"/>
  <c r="BX55" i="26"/>
  <c r="BY34" i="47"/>
  <c r="BY46" i="47"/>
  <c r="BY50" i="47"/>
  <c r="BX29" i="26"/>
  <c r="BX20" i="26"/>
  <c r="BX52" i="26"/>
  <c r="BZ85" i="52"/>
  <c r="BX21" i="26"/>
  <c r="BY30" i="47"/>
  <c r="BX36" i="52"/>
  <c r="BX64" i="52"/>
  <c r="BX58" i="26"/>
  <c r="BY64" i="26"/>
  <c r="D10" i="29"/>
  <c r="D8" i="29" s="1"/>
  <c r="D15" i="29" s="1"/>
  <c r="BZ94" i="26"/>
  <c r="BY42" i="47"/>
  <c r="BY35" i="47"/>
  <c r="BY84" i="47"/>
  <c r="BX94" i="52"/>
  <c r="BY34" i="52"/>
  <c r="BZ34" i="52" s="1"/>
  <c r="CB34" i="52" s="1"/>
  <c r="BX80" i="52"/>
  <c r="D78" i="52" s="1"/>
  <c r="BY57" i="47"/>
  <c r="BY77" i="52"/>
  <c r="BY76" i="26"/>
  <c r="BX80" i="26"/>
  <c r="BY40" i="26"/>
  <c r="BX60" i="47"/>
  <c r="BX27" i="47"/>
  <c r="BY60" i="47"/>
  <c r="BX50" i="47"/>
  <c r="BY52" i="52"/>
  <c r="BX55" i="52"/>
  <c r="BZ55" i="52" s="1"/>
  <c r="BY60" i="52"/>
  <c r="BY21" i="47"/>
  <c r="BZ46" i="57"/>
  <c r="CB46" i="57" s="1"/>
  <c r="BY56" i="47"/>
  <c r="BY44" i="47"/>
  <c r="BY41" i="47"/>
  <c r="BX61" i="47"/>
  <c r="BX33" i="47"/>
  <c r="BX39" i="47"/>
  <c r="BX56" i="47"/>
  <c r="BX80" i="47"/>
  <c r="BO78" i="47" s="1"/>
  <c r="BX37" i="52"/>
  <c r="BY49" i="26"/>
  <c r="BY25" i="26"/>
  <c r="BX39" i="26"/>
  <c r="BY29" i="47"/>
  <c r="BX22" i="47"/>
  <c r="BX54" i="47"/>
  <c r="BX35" i="52"/>
  <c r="BY50" i="52"/>
  <c r="BY83" i="52"/>
  <c r="BY59" i="47"/>
  <c r="BZ53" i="57"/>
  <c r="CB53" i="57" s="1"/>
  <c r="BX31" i="52"/>
  <c r="BX51" i="47"/>
  <c r="BY61" i="52"/>
  <c r="BZ42" i="52"/>
  <c r="CB42" i="52" s="1"/>
  <c r="BX51" i="26"/>
  <c r="BY16" i="26"/>
  <c r="BX26" i="26"/>
  <c r="BZ26" i="26" s="1"/>
  <c r="BY48" i="47"/>
  <c r="BY94" i="26"/>
  <c r="BY58" i="26"/>
  <c r="D12" i="29"/>
  <c r="BY76" i="47"/>
  <c r="BY75" i="47" s="1"/>
  <c r="BX43" i="47"/>
  <c r="BX83" i="47"/>
  <c r="BX54" i="52"/>
  <c r="BY51" i="52"/>
  <c r="BX47" i="52"/>
  <c r="BZ47" i="52" s="1"/>
  <c r="BX24" i="52"/>
  <c r="BX48" i="47"/>
  <c r="BZ48" i="47" s="1"/>
  <c r="BX46" i="47"/>
  <c r="BZ46" i="47" s="1"/>
  <c r="AW19" i="48"/>
  <c r="AV19" i="48"/>
  <c r="AU19" i="48"/>
  <c r="AY19" i="48" s="1"/>
  <c r="BY18" i="26"/>
  <c r="BX18" i="26"/>
  <c r="BY53" i="47"/>
  <c r="BX40" i="47"/>
  <c r="BY18" i="47"/>
  <c r="BX58" i="52"/>
  <c r="BX45" i="52"/>
  <c r="BY55" i="47"/>
  <c r="BX49" i="47"/>
  <c r="AW20" i="48"/>
  <c r="AU20" i="48"/>
  <c r="AY20" i="48" s="1"/>
  <c r="AV20" i="48"/>
  <c r="BX30" i="26"/>
  <c r="BX52" i="47"/>
  <c r="BY29" i="26"/>
  <c r="BX14" i="26"/>
  <c r="BX54" i="26"/>
  <c r="BY27" i="47"/>
  <c r="BX23" i="47"/>
  <c r="BZ23" i="47" s="1"/>
  <c r="BX47" i="47"/>
  <c r="BZ47" i="47" s="1"/>
  <c r="BY58" i="52"/>
  <c r="BX28" i="52"/>
  <c r="BX58" i="47"/>
  <c r="BZ58" i="47" s="1"/>
  <c r="BY31" i="47"/>
  <c r="BX49" i="52"/>
  <c r="AV18" i="48"/>
  <c r="AW18" i="48"/>
  <c r="AU18" i="48"/>
  <c r="AY18" i="48" s="1"/>
  <c r="BX27" i="52"/>
  <c r="BY25" i="52"/>
  <c r="BY27" i="52"/>
  <c r="BY25" i="47"/>
  <c r="BY40" i="52"/>
  <c r="C24" i="48" a="1"/>
  <c r="C24" i="48" s="1"/>
  <c r="C23" i="48" a="1"/>
  <c r="C23" i="48" s="1"/>
  <c r="B25" i="48"/>
  <c r="C21" i="48" a="1"/>
  <c r="C21" i="48" s="1"/>
  <c r="C22" i="48" a="1"/>
  <c r="C22" i="48" s="1"/>
  <c r="BX37" i="47"/>
  <c r="E12" i="29"/>
  <c r="BX45" i="26"/>
  <c r="BX22" i="26"/>
  <c r="BY50" i="26"/>
  <c r="BY36" i="47"/>
  <c r="BY61" i="47"/>
  <c r="BX41" i="47"/>
  <c r="BX32" i="52"/>
  <c r="BY31" i="52"/>
  <c r="BX22" i="52"/>
  <c r="BX85" i="47"/>
  <c r="BY33" i="47"/>
  <c r="BX20" i="52"/>
  <c r="BZ20" i="52" s="1"/>
  <c r="BX36" i="47"/>
  <c r="AW17" i="48"/>
  <c r="AV17" i="48"/>
  <c r="AU17" i="48"/>
  <c r="AY17" i="48" s="1"/>
  <c r="BY83" i="26"/>
  <c r="BY39" i="26"/>
  <c r="BX56" i="26"/>
  <c r="BZ56" i="26" s="1"/>
  <c r="BY94" i="47"/>
  <c r="BX56" i="52"/>
  <c r="BX15" i="47"/>
  <c r="C23" i="47" a="1"/>
  <c r="C23" i="47" s="1"/>
  <c r="B26" i="47"/>
  <c r="C25" i="47" a="1"/>
  <c r="C25" i="47" s="1"/>
  <c r="C24" i="47" a="1"/>
  <c r="C24" i="47" s="1"/>
  <c r="C22" i="47" a="1"/>
  <c r="C22" i="47" s="1"/>
  <c r="BY80" i="26"/>
  <c r="BY57" i="26"/>
  <c r="BX37" i="26"/>
  <c r="BX85" i="26"/>
  <c r="BX77" i="47"/>
  <c r="BY64" i="47"/>
  <c r="BY39" i="47"/>
  <c r="BX62" i="52"/>
  <c r="BZ62" i="52" s="1"/>
  <c r="BY16" i="52"/>
  <c r="BX84" i="47"/>
  <c r="BX76" i="47"/>
  <c r="BX75" i="47" s="1"/>
  <c r="BY28" i="52"/>
  <c r="BX38" i="47"/>
  <c r="BZ44" i="52"/>
  <c r="D43" i="53" s="1"/>
  <c r="AD43" i="53" s="1"/>
  <c r="BX84" i="26"/>
  <c r="BY17" i="26"/>
  <c r="BX43" i="26"/>
  <c r="BY36" i="26"/>
  <c r="BY53" i="26"/>
  <c r="BY34" i="26"/>
  <c r="BX14" i="47"/>
  <c r="BY36" i="52"/>
  <c r="BZ36" i="52" s="1"/>
  <c r="BZ38" i="57"/>
  <c r="CB38" i="57" s="1"/>
  <c r="BY14" i="52"/>
  <c r="BX42" i="47"/>
  <c r="BZ42" i="47" s="1"/>
  <c r="BY20" i="47"/>
  <c r="BY80" i="47"/>
  <c r="BY92" i="47" s="1"/>
  <c r="BX16" i="26"/>
  <c r="BY48" i="26"/>
  <c r="BY30" i="26"/>
  <c r="BX25" i="47"/>
  <c r="BZ25" i="47" s="1"/>
  <c r="CB25" i="47" s="1"/>
  <c r="BX63" i="47"/>
  <c r="BZ63" i="47" s="1"/>
  <c r="CB63" i="47" s="1"/>
  <c r="BY51" i="47"/>
  <c r="BX18" i="47"/>
  <c r="BX23" i="52"/>
  <c r="BZ23" i="52" s="1"/>
  <c r="CB23" i="52" s="1"/>
  <c r="BX26" i="52"/>
  <c r="BY26" i="47"/>
  <c r="BY45" i="47"/>
  <c r="BX55" i="47"/>
  <c r="AV24" i="45"/>
  <c r="AU24" i="45"/>
  <c r="AY24" i="45" s="1"/>
  <c r="AW24" i="45"/>
  <c r="AW23" i="45"/>
  <c r="AU23" i="45"/>
  <c r="AY23" i="45" s="1"/>
  <c r="AV23" i="45"/>
  <c r="BY38" i="26"/>
  <c r="BX46" i="26"/>
  <c r="BX32" i="26"/>
  <c r="BX60" i="26"/>
  <c r="BY15" i="26"/>
  <c r="BX40" i="26"/>
  <c r="BZ40" i="26" s="1"/>
  <c r="C27" i="45" a="1"/>
  <c r="C27" i="45" s="1"/>
  <c r="B29" i="45"/>
  <c r="C28" i="45" a="1"/>
  <c r="C28" i="45" s="1"/>
  <c r="C26" i="45" a="1"/>
  <c r="C26" i="45" s="1"/>
  <c r="C25" i="45" a="1"/>
  <c r="C25" i="45" s="1"/>
  <c r="D24" i="58"/>
  <c r="AD24" i="58" s="1"/>
  <c r="C25" i="26" a="1"/>
  <c r="C25" i="26" s="1"/>
  <c r="B26" i="26"/>
  <c r="C22" i="26" a="1"/>
  <c r="C22" i="26" s="1"/>
  <c r="C23" i="26" a="1"/>
  <c r="C23" i="26" s="1"/>
  <c r="C24" i="26" a="1"/>
  <c r="C24" i="26" s="1"/>
  <c r="AV21" i="45"/>
  <c r="AW21" i="45"/>
  <c r="AU21" i="45"/>
  <c r="AY21" i="45" s="1"/>
  <c r="CB66" i="57"/>
  <c r="D67" i="58"/>
  <c r="H67" i="58" s="1"/>
  <c r="BZ21" i="57"/>
  <c r="BZ42" i="57"/>
  <c r="AV22" i="45"/>
  <c r="AU22" i="45"/>
  <c r="AY22" i="45" s="1"/>
  <c r="AW22" i="45"/>
  <c r="AW34" i="58"/>
  <c r="AU34" i="58"/>
  <c r="AY34" i="58" s="1"/>
  <c r="AV34" i="58"/>
  <c r="BZ30" i="57"/>
  <c r="CB49" i="57"/>
  <c r="D48" i="58"/>
  <c r="AD48" i="58" s="1"/>
  <c r="BY87" i="57"/>
  <c r="BY89" i="57"/>
  <c r="BY92" i="57"/>
  <c r="BY90" i="57"/>
  <c r="BZ79" i="57"/>
  <c r="BX15" i="26"/>
  <c r="BY19" i="26"/>
  <c r="AW35" i="58"/>
  <c r="AV35" i="58"/>
  <c r="AU35" i="58"/>
  <c r="AY35" i="58" s="1"/>
  <c r="BZ22" i="57"/>
  <c r="BZ66" i="26"/>
  <c r="BZ49" i="26"/>
  <c r="BY77" i="26"/>
  <c r="BX79" i="26"/>
  <c r="D43" i="58"/>
  <c r="AD43" i="58" s="1"/>
  <c r="CB44" i="57"/>
  <c r="BY31" i="26"/>
  <c r="BY54" i="26"/>
  <c r="BZ54" i="26" s="1"/>
  <c r="BY20" i="26"/>
  <c r="BX35" i="26"/>
  <c r="AY16" i="48"/>
  <c r="BX94" i="26"/>
  <c r="BX76" i="26"/>
  <c r="BX44" i="26"/>
  <c r="BZ44" i="26" s="1"/>
  <c r="AU33" i="58"/>
  <c r="AV33" i="58"/>
  <c r="AW33" i="58"/>
  <c r="BY21" i="26"/>
  <c r="BY14" i="26"/>
  <c r="BX62" i="26"/>
  <c r="BZ62" i="26" s="1"/>
  <c r="BY63" i="26"/>
  <c r="BX24" i="26"/>
  <c r="BX31" i="26"/>
  <c r="BY51" i="26"/>
  <c r="AV36" i="58"/>
  <c r="AU36" i="58"/>
  <c r="AY36" i="58" s="1"/>
  <c r="AW36" i="58"/>
  <c r="BZ28" i="57"/>
  <c r="BX59" i="26"/>
  <c r="BZ59" i="26" s="1"/>
  <c r="BY37" i="26"/>
  <c r="BX17" i="26"/>
  <c r="B41" i="58"/>
  <c r="C38" i="58" a="1"/>
  <c r="C38" i="58" s="1"/>
  <c r="C37" i="58" a="1"/>
  <c r="C37" i="58" s="1"/>
  <c r="C40" i="58" a="1"/>
  <c r="C40" i="58" s="1"/>
  <c r="C39" i="58" a="1"/>
  <c r="C39" i="58" s="1"/>
  <c r="BZ61" i="57"/>
  <c r="D45" i="58"/>
  <c r="AD45" i="58" s="1"/>
  <c r="AY15" i="45"/>
  <c r="AX78" i="47"/>
  <c r="K78" i="47"/>
  <c r="AO78" i="47"/>
  <c r="X78" i="47"/>
  <c r="BP78" i="47"/>
  <c r="I78" i="47"/>
  <c r="R78" i="47"/>
  <c r="BU78" i="47"/>
  <c r="BM78" i="47"/>
  <c r="AP78" i="47"/>
  <c r="BX92" i="47"/>
  <c r="AU78" i="47"/>
  <c r="BK78" i="47"/>
  <c r="AC78" i="47"/>
  <c r="BH78" i="47"/>
  <c r="BA78" i="47"/>
  <c r="BQ78" i="47"/>
  <c r="T78" i="47"/>
  <c r="J78" i="47"/>
  <c r="AM78" i="47"/>
  <c r="AY78" i="47"/>
  <c r="AI78" i="47"/>
  <c r="BG78" i="47"/>
  <c r="BI78" i="47"/>
  <c r="AZ78" i="47"/>
  <c r="P78" i="47"/>
  <c r="BT78" i="47"/>
  <c r="AS78" i="47"/>
  <c r="CB20" i="52"/>
  <c r="D19" i="53"/>
  <c r="AD19" i="53" s="1"/>
  <c r="BX25" i="26"/>
  <c r="BZ25" i="26" s="1"/>
  <c r="BZ48" i="57"/>
  <c r="CB41" i="57"/>
  <c r="D40" i="58"/>
  <c r="AD40" i="58" s="1"/>
  <c r="AV21" i="53"/>
  <c r="AU21" i="53"/>
  <c r="AW21" i="53"/>
  <c r="BX61" i="26"/>
  <c r="BZ61" i="26" s="1"/>
  <c r="BY46" i="26"/>
  <c r="BZ83" i="52"/>
  <c r="D75" i="52"/>
  <c r="BZ43" i="57"/>
  <c r="AU22" i="53"/>
  <c r="AY22" i="53" s="1"/>
  <c r="AW22" i="53"/>
  <c r="AV22" i="53"/>
  <c r="BY85" i="26"/>
  <c r="BY22" i="26"/>
  <c r="BY79" i="26"/>
  <c r="BX64" i="26"/>
  <c r="BY27" i="26"/>
  <c r="D41" i="53"/>
  <c r="AD41" i="53" s="1"/>
  <c r="CB26" i="57"/>
  <c r="D25" i="58"/>
  <c r="AD25" i="58" s="1"/>
  <c r="BY60" i="26"/>
  <c r="BY42" i="26"/>
  <c r="BZ42" i="26" s="1"/>
  <c r="BY65" i="26"/>
  <c r="BX77" i="26"/>
  <c r="BY52" i="26"/>
  <c r="BZ52" i="26" s="1"/>
  <c r="BY45" i="26"/>
  <c r="BZ45" i="26" s="1"/>
  <c r="BY84" i="26"/>
  <c r="BX27" i="26"/>
  <c r="BY43" i="26"/>
  <c r="BX48" i="26"/>
  <c r="BZ48" i="26" s="1"/>
  <c r="BX28" i="26"/>
  <c r="BZ28" i="26" s="1"/>
  <c r="BX36" i="26"/>
  <c r="BX38" i="26"/>
  <c r="BY33" i="26"/>
  <c r="BY41" i="26"/>
  <c r="BY56" i="26"/>
  <c r="BX90" i="57"/>
  <c r="AI78" i="57"/>
  <c r="BP78" i="57"/>
  <c r="AC78" i="57"/>
  <c r="M78" i="57"/>
  <c r="AE78" i="57"/>
  <c r="S78" i="57"/>
  <c r="AB78" i="57"/>
  <c r="AY78" i="57"/>
  <c r="BM78" i="57"/>
  <c r="W78" i="57"/>
  <c r="K78" i="57"/>
  <c r="U78" i="57"/>
  <c r="AM78" i="57"/>
  <c r="AZ78" i="57"/>
  <c r="T78" i="57"/>
  <c r="BG78" i="57"/>
  <c r="G78" i="57"/>
  <c r="V78" i="57"/>
  <c r="I78" i="57"/>
  <c r="F78" i="57"/>
  <c r="H78" i="57"/>
  <c r="BD78" i="57"/>
  <c r="E78" i="57"/>
  <c r="AP78" i="57"/>
  <c r="BK78" i="57"/>
  <c r="AT78" i="57"/>
  <c r="AV78" i="57"/>
  <c r="BQ78" i="57"/>
  <c r="BX87" i="57"/>
  <c r="AO78" i="57"/>
  <c r="BL78" i="57"/>
  <c r="AL78" i="57"/>
  <c r="P78" i="57"/>
  <c r="AN78" i="57"/>
  <c r="AJ78" i="57"/>
  <c r="N78" i="57"/>
  <c r="BX89" i="57"/>
  <c r="AG78" i="57"/>
  <c r="AK78" i="57"/>
  <c r="BB78" i="57"/>
  <c r="BZ80" i="57"/>
  <c r="BX81" i="57" s="1"/>
  <c r="AF78" i="57"/>
  <c r="AX78" i="57"/>
  <c r="BF78" i="57"/>
  <c r="BI78" i="57"/>
  <c r="BU78" i="57"/>
  <c r="BE78" i="57"/>
  <c r="BH78" i="57"/>
  <c r="AA78" i="57"/>
  <c r="J78" i="57"/>
  <c r="BC78" i="57"/>
  <c r="BS78" i="57"/>
  <c r="AR78" i="57"/>
  <c r="O78" i="57"/>
  <c r="L78" i="57"/>
  <c r="BA78" i="57"/>
  <c r="AU78" i="57"/>
  <c r="BO78" i="57"/>
  <c r="AS78" i="57"/>
  <c r="BT78" i="57"/>
  <c r="Z78" i="57"/>
  <c r="BN78" i="57"/>
  <c r="AH78" i="57"/>
  <c r="BJ78" i="57"/>
  <c r="Q78" i="57"/>
  <c r="D78" i="57"/>
  <c r="X78" i="57"/>
  <c r="AD78" i="57"/>
  <c r="BR78" i="57"/>
  <c r="AQ78" i="57"/>
  <c r="BX92" i="57"/>
  <c r="AW78" i="57"/>
  <c r="R78" i="57"/>
  <c r="Y78" i="57"/>
  <c r="BZ55" i="57"/>
  <c r="AV24" i="53"/>
  <c r="AW24" i="53"/>
  <c r="AU24" i="53"/>
  <c r="AY24" i="53" s="1"/>
  <c r="AS78" i="26"/>
  <c r="BX89" i="26"/>
  <c r="AD78" i="26"/>
  <c r="AZ78" i="26"/>
  <c r="AH78" i="26"/>
  <c r="U78" i="26"/>
  <c r="AP78" i="26"/>
  <c r="AI78" i="26"/>
  <c r="H78" i="26"/>
  <c r="BT78" i="26"/>
  <c r="J78" i="26"/>
  <c r="L78" i="26"/>
  <c r="M78" i="26"/>
  <c r="AW78" i="26"/>
  <c r="AM78" i="26"/>
  <c r="AC78" i="26"/>
  <c r="AA78" i="26"/>
  <c r="AX78" i="26"/>
  <c r="X78" i="26"/>
  <c r="I78" i="26"/>
  <c r="BX92" i="26"/>
  <c r="AL78" i="26"/>
  <c r="Z78" i="26"/>
  <c r="AQ78" i="26"/>
  <c r="BR78" i="26"/>
  <c r="S78" i="26"/>
  <c r="AY78" i="26"/>
  <c r="BI78" i="26"/>
  <c r="AJ78" i="26"/>
  <c r="R78" i="26"/>
  <c r="AN78" i="26"/>
  <c r="T78" i="26"/>
  <c r="V78" i="26"/>
  <c r="D78" i="26"/>
  <c r="G78" i="26"/>
  <c r="F78" i="26"/>
  <c r="BU78" i="26"/>
  <c r="BM78" i="26"/>
  <c r="BQ78" i="26"/>
  <c r="BF78" i="26"/>
  <c r="AK78" i="26"/>
  <c r="AO78" i="26"/>
  <c r="P78" i="26"/>
  <c r="BO78" i="26"/>
  <c r="BJ78" i="26"/>
  <c r="AU78" i="26"/>
  <c r="BL78" i="26"/>
  <c r="BA78" i="26"/>
  <c r="E78" i="26"/>
  <c r="BG78" i="26"/>
  <c r="BD78" i="26"/>
  <c r="W78" i="26"/>
  <c r="AV78" i="26"/>
  <c r="AR78" i="26"/>
  <c r="AF78" i="26"/>
  <c r="Q78" i="26"/>
  <c r="AB78" i="26"/>
  <c r="BE78" i="26"/>
  <c r="BB78" i="26"/>
  <c r="AE78" i="26"/>
  <c r="AT78" i="26"/>
  <c r="BK78" i="26"/>
  <c r="BC78" i="26"/>
  <c r="N78" i="26"/>
  <c r="BN78" i="26"/>
  <c r="Y78" i="26"/>
  <c r="K78" i="26"/>
  <c r="O78" i="26"/>
  <c r="AG78" i="26"/>
  <c r="BP78" i="26"/>
  <c r="BH78" i="26"/>
  <c r="BX90" i="26"/>
  <c r="BS78" i="26"/>
  <c r="BY55" i="26"/>
  <c r="BZ55" i="26" s="1"/>
  <c r="BY32" i="26"/>
  <c r="BZ64" i="57"/>
  <c r="BZ47" i="57"/>
  <c r="BZ36" i="57"/>
  <c r="D38" i="58"/>
  <c r="AD38" i="58" s="1"/>
  <c r="CB39" i="57"/>
  <c r="BZ60" i="57"/>
  <c r="BZ45" i="57"/>
  <c r="C28" i="53" a="1"/>
  <c r="C28" i="53" s="1"/>
  <c r="BZ14" i="57"/>
  <c r="AV23" i="53"/>
  <c r="AW23" i="53"/>
  <c r="AU23" i="53"/>
  <c r="AY23" i="53" s="1"/>
  <c r="BZ34" i="57"/>
  <c r="BX47" i="26"/>
  <c r="BX65" i="26"/>
  <c r="BX23" i="26"/>
  <c r="BZ23" i="26" s="1"/>
  <c r="BX83" i="26"/>
  <c r="BY24" i="26"/>
  <c r="BZ19" i="47"/>
  <c r="BJ78" i="52"/>
  <c r="I78" i="52"/>
  <c r="BP78" i="52"/>
  <c r="BR78" i="52"/>
  <c r="BC78" i="52"/>
  <c r="BX89" i="52"/>
  <c r="U78" i="52"/>
  <c r="Z78" i="52"/>
  <c r="AA78" i="52"/>
  <c r="AH78" i="52"/>
  <c r="X78" i="52"/>
  <c r="AL78" i="52"/>
  <c r="L78" i="52"/>
  <c r="AB78" i="52"/>
  <c r="BA78" i="52"/>
  <c r="BX90" i="52"/>
  <c r="BH78" i="52"/>
  <c r="AK78" i="52"/>
  <c r="BG78" i="52"/>
  <c r="AG78" i="52"/>
  <c r="AQ78" i="52"/>
  <c r="AN78" i="52"/>
  <c r="AY78" i="52"/>
  <c r="BD78" i="52"/>
  <c r="AM78" i="52"/>
  <c r="BS78" i="52"/>
  <c r="BU78" i="52"/>
  <c r="Y78" i="52"/>
  <c r="H78" i="52"/>
  <c r="BN78" i="52"/>
  <c r="BE78" i="52"/>
  <c r="BL78" i="52"/>
  <c r="BK78" i="52"/>
  <c r="BI78" i="52"/>
  <c r="M78" i="52"/>
  <c r="AZ78" i="52"/>
  <c r="BB78" i="52"/>
  <c r="AT78" i="52"/>
  <c r="AS78" i="52"/>
  <c r="AU78" i="52"/>
  <c r="BO78" i="52"/>
  <c r="AP78" i="52"/>
  <c r="AC78" i="52"/>
  <c r="AF78" i="52"/>
  <c r="R78" i="52"/>
  <c r="V78" i="52"/>
  <c r="BQ78" i="52"/>
  <c r="BZ32" i="47"/>
  <c r="BZ29" i="57"/>
  <c r="BZ33" i="52"/>
  <c r="D54" i="53"/>
  <c r="AD54" i="53" s="1"/>
  <c r="CB55" i="52"/>
  <c r="BZ54" i="57"/>
  <c r="BZ65" i="57"/>
  <c r="BZ62" i="57"/>
  <c r="BZ19" i="57"/>
  <c r="D62" i="58" l="1"/>
  <c r="AD62" i="58" s="1"/>
  <c r="CB63" i="57"/>
  <c r="CB30" i="52"/>
  <c r="D29" i="53"/>
  <c r="AD29" i="53" s="1"/>
  <c r="D26" i="58"/>
  <c r="AD26" i="58" s="1"/>
  <c r="CB27" i="57"/>
  <c r="CB51" i="57"/>
  <c r="D50" i="58"/>
  <c r="AD50" i="58" s="1"/>
  <c r="CB23" i="57"/>
  <c r="D22" i="58"/>
  <c r="AD22" i="58" s="1"/>
  <c r="D19" i="58"/>
  <c r="AD19" i="58" s="1"/>
  <c r="CB20" i="57"/>
  <c r="CB18" i="57"/>
  <c r="BZ50" i="57"/>
  <c r="BZ35" i="26"/>
  <c r="BZ33" i="57"/>
  <c r="BZ51" i="47"/>
  <c r="D50" i="48" s="1"/>
  <c r="AD50" i="48" s="1"/>
  <c r="BZ65" i="47"/>
  <c r="BZ15" i="57"/>
  <c r="C27" i="53" a="1"/>
  <c r="C27" i="53" s="1"/>
  <c r="BZ63" i="26"/>
  <c r="BZ24" i="52"/>
  <c r="D23" i="53" s="1"/>
  <c r="AD23" i="53" s="1"/>
  <c r="C26" i="53" a="1"/>
  <c r="C26" i="53" s="1"/>
  <c r="BX87" i="26"/>
  <c r="BZ64" i="47"/>
  <c r="BZ66" i="47"/>
  <c r="CB66" i="47" s="1"/>
  <c r="BZ51" i="52"/>
  <c r="D50" i="53" s="1"/>
  <c r="AD50" i="53" s="1"/>
  <c r="BZ17" i="47"/>
  <c r="BZ54" i="47"/>
  <c r="BZ21" i="52"/>
  <c r="B29" i="53"/>
  <c r="BZ22" i="47"/>
  <c r="D52" i="58"/>
  <c r="AD52" i="58" s="1"/>
  <c r="BZ57" i="26"/>
  <c r="BZ80" i="26"/>
  <c r="BX81" i="26" s="1"/>
  <c r="BZ49" i="47"/>
  <c r="BZ35" i="47"/>
  <c r="CB35" i="47" s="1"/>
  <c r="BZ47" i="26"/>
  <c r="BZ33" i="26"/>
  <c r="BZ61" i="47"/>
  <c r="BZ41" i="26"/>
  <c r="BZ64" i="26"/>
  <c r="D37" i="58"/>
  <c r="AD37" i="58" s="1"/>
  <c r="BZ50" i="26"/>
  <c r="E78" i="52"/>
  <c r="AD78" i="52"/>
  <c r="BZ80" i="52"/>
  <c r="BX81" i="52" s="1"/>
  <c r="AV78" i="52"/>
  <c r="W78" i="52"/>
  <c r="AE78" i="52"/>
  <c r="S78" i="52"/>
  <c r="D22" i="53"/>
  <c r="AD22" i="53" s="1"/>
  <c r="BZ37" i="26"/>
  <c r="CB37" i="26" s="1"/>
  <c r="BZ28" i="47"/>
  <c r="D27" i="48" s="1"/>
  <c r="AD27" i="48" s="1"/>
  <c r="AI78" i="52"/>
  <c r="CB51" i="52"/>
  <c r="BY74" i="52" a="1"/>
  <c r="BY74" i="52" s="1"/>
  <c r="BZ27" i="52"/>
  <c r="CB27" i="52" s="1"/>
  <c r="BZ43" i="47"/>
  <c r="CB43" i="47" s="1"/>
  <c r="AO78" i="52"/>
  <c r="G78" i="52"/>
  <c r="K78" i="52"/>
  <c r="BF78" i="52"/>
  <c r="BM78" i="52"/>
  <c r="AR78" i="52"/>
  <c r="AJ78" i="52"/>
  <c r="BZ43" i="26"/>
  <c r="CB43" i="26" s="1"/>
  <c r="BZ19" i="26"/>
  <c r="CB19" i="26" s="1"/>
  <c r="BZ53" i="26"/>
  <c r="BZ32" i="52"/>
  <c r="D31" i="53" s="1"/>
  <c r="AD31" i="53" s="1"/>
  <c r="BZ39" i="26"/>
  <c r="CB39" i="26" s="1"/>
  <c r="BZ58" i="26"/>
  <c r="CB58" i="26" s="1"/>
  <c r="BZ36" i="47"/>
  <c r="CB36" i="47" s="1"/>
  <c r="F78" i="52"/>
  <c r="BT78" i="52"/>
  <c r="AW78" i="52"/>
  <c r="Q78" i="52"/>
  <c r="P78" i="52"/>
  <c r="O78" i="52"/>
  <c r="N78" i="52"/>
  <c r="T78" i="52"/>
  <c r="J78" i="52"/>
  <c r="AX78" i="52"/>
  <c r="BX92" i="52"/>
  <c r="BZ17" i="52"/>
  <c r="D16" i="53" s="1"/>
  <c r="AD16" i="53" s="1"/>
  <c r="BZ21" i="26"/>
  <c r="BZ65" i="52"/>
  <c r="BZ15" i="52"/>
  <c r="BZ48" i="52"/>
  <c r="F8" i="29"/>
  <c r="F15" i="29" s="1"/>
  <c r="BZ31" i="52"/>
  <c r="D30" i="53" s="1"/>
  <c r="AD30" i="53" s="1"/>
  <c r="BY89" i="26"/>
  <c r="BZ51" i="26"/>
  <c r="D50" i="45" s="1"/>
  <c r="AD50" i="45" s="1"/>
  <c r="BZ18" i="52"/>
  <c r="CB18" i="52" s="1"/>
  <c r="BY92" i="26"/>
  <c r="BY90" i="26"/>
  <c r="BY87" i="26"/>
  <c r="AE78" i="47"/>
  <c r="D33" i="53"/>
  <c r="AD33" i="53" s="1"/>
  <c r="BZ54" i="52"/>
  <c r="BZ50" i="47"/>
  <c r="CB50" i="47" s="1"/>
  <c r="BZ36" i="26"/>
  <c r="BZ22" i="26"/>
  <c r="BF78" i="47"/>
  <c r="BZ59" i="52"/>
  <c r="D58" i="53" s="1"/>
  <c r="AD58" i="53" s="1"/>
  <c r="BZ62" i="47"/>
  <c r="D61" i="48" s="1"/>
  <c r="AD61" i="48" s="1"/>
  <c r="BZ26" i="47"/>
  <c r="CB26" i="47" s="1"/>
  <c r="BZ37" i="52"/>
  <c r="BY75" i="26"/>
  <c r="BZ34" i="26"/>
  <c r="BZ20" i="47"/>
  <c r="BZ56" i="52"/>
  <c r="BZ29" i="52"/>
  <c r="BZ41" i="52"/>
  <c r="BZ24" i="47"/>
  <c r="D23" i="48" s="1"/>
  <c r="AD23" i="48" s="1"/>
  <c r="BZ30" i="47"/>
  <c r="CB30" i="47" s="1"/>
  <c r="BZ18" i="47"/>
  <c r="BZ15" i="47"/>
  <c r="BZ40" i="47"/>
  <c r="BZ57" i="47"/>
  <c r="D56" i="48" s="1"/>
  <c r="AD56" i="48" s="1"/>
  <c r="BZ79" i="47"/>
  <c r="BZ39" i="47"/>
  <c r="D38" i="48" s="1"/>
  <c r="AD38" i="48" s="1"/>
  <c r="BZ59" i="47"/>
  <c r="D78" i="47"/>
  <c r="AR78" i="47"/>
  <c r="F78" i="47"/>
  <c r="BY87" i="47"/>
  <c r="AL78" i="47"/>
  <c r="BB78" i="47"/>
  <c r="W78" i="47"/>
  <c r="BY89" i="47"/>
  <c r="BZ38" i="47"/>
  <c r="CB38" i="47" s="1"/>
  <c r="D67" i="48"/>
  <c r="H67" i="48" s="1"/>
  <c r="BJ78" i="47"/>
  <c r="U78" i="47"/>
  <c r="AW78" i="47"/>
  <c r="BY90" i="47"/>
  <c r="BZ37" i="47"/>
  <c r="S78" i="47"/>
  <c r="BR78" i="47"/>
  <c r="V78" i="47"/>
  <c r="G78" i="47"/>
  <c r="E78" i="47"/>
  <c r="Y78" i="47"/>
  <c r="BC78" i="47"/>
  <c r="BL78" i="47"/>
  <c r="H78" i="47"/>
  <c r="AV78" i="47"/>
  <c r="AJ78" i="47"/>
  <c r="BS78" i="47"/>
  <c r="BX89" i="47"/>
  <c r="BZ29" i="47"/>
  <c r="CB29" i="47" s="1"/>
  <c r="BZ16" i="47"/>
  <c r="D15" i="48" s="1"/>
  <c r="AD15" i="48" s="1"/>
  <c r="AH78" i="47"/>
  <c r="M78" i="47"/>
  <c r="AK78" i="47"/>
  <c r="BN78" i="47"/>
  <c r="AF78" i="47"/>
  <c r="L78" i="47"/>
  <c r="BX90" i="47"/>
  <c r="BE78" i="47"/>
  <c r="BY74" i="47" a="1"/>
  <c r="BY74" i="47" s="1"/>
  <c r="BX74" i="47" a="1"/>
  <c r="BX74" i="47" s="1"/>
  <c r="BZ60" i="47"/>
  <c r="CB39" i="47"/>
  <c r="E8" i="29"/>
  <c r="E15" i="29" s="1"/>
  <c r="BZ33" i="47"/>
  <c r="D62" i="48"/>
  <c r="AD62" i="48" s="1"/>
  <c r="AB78" i="47"/>
  <c r="O78" i="47"/>
  <c r="D24" i="48"/>
  <c r="AD24" i="48" s="1"/>
  <c r="N78" i="47"/>
  <c r="AD78" i="47"/>
  <c r="AN78" i="47"/>
  <c r="AG78" i="47"/>
  <c r="BD78" i="47"/>
  <c r="Z78" i="47"/>
  <c r="BX87" i="47"/>
  <c r="AQ78" i="47"/>
  <c r="AT78" i="47"/>
  <c r="Q78" i="47"/>
  <c r="AA78" i="47"/>
  <c r="BZ80" i="47"/>
  <c r="BZ87" i="47" s="1"/>
  <c r="BZ52" i="47"/>
  <c r="CB50" i="26"/>
  <c r="D49" i="45"/>
  <c r="AD49" i="45" s="1"/>
  <c r="CB66" i="52"/>
  <c r="D67" i="53"/>
  <c r="H67" i="53" s="1"/>
  <c r="CB57" i="52"/>
  <c r="D56" i="53"/>
  <c r="AD56" i="53" s="1"/>
  <c r="C26" i="48" a="1"/>
  <c r="C26" i="48" s="1"/>
  <c r="C28" i="48" a="1"/>
  <c r="C28" i="48" s="1"/>
  <c r="B29" i="48"/>
  <c r="C27" i="48" a="1"/>
  <c r="C27" i="48" s="1"/>
  <c r="C25" i="48" a="1"/>
  <c r="C25" i="48" s="1"/>
  <c r="BZ40" i="52"/>
  <c r="BZ39" i="52"/>
  <c r="BZ20" i="26"/>
  <c r="CB20" i="26" s="1"/>
  <c r="AV23" i="48"/>
  <c r="AU23" i="48"/>
  <c r="AY23" i="48" s="1"/>
  <c r="AW23" i="48"/>
  <c r="D47" i="53"/>
  <c r="AD47" i="53" s="1"/>
  <c r="CB48" i="52"/>
  <c r="BZ79" i="52"/>
  <c r="BZ21" i="47"/>
  <c r="AV24" i="48"/>
  <c r="AW24" i="48"/>
  <c r="AU24" i="48"/>
  <c r="AY24" i="48" s="1"/>
  <c r="BZ14" i="52"/>
  <c r="BZ60" i="52"/>
  <c r="BZ46" i="52"/>
  <c r="BZ52" i="52"/>
  <c r="BX74" i="52" a="1"/>
  <c r="BX74" i="52" s="1"/>
  <c r="BZ50" i="52"/>
  <c r="BZ53" i="47"/>
  <c r="CB44" i="52"/>
  <c r="BZ30" i="26"/>
  <c r="BZ35" i="52"/>
  <c r="BZ64" i="52"/>
  <c r="C31" i="57" a="1"/>
  <c r="C31" i="57" s="1"/>
  <c r="B34" i="57"/>
  <c r="C30" i="57" a="1"/>
  <c r="C30" i="57" s="1"/>
  <c r="C33" i="57" a="1"/>
  <c r="C33" i="57" s="1"/>
  <c r="C32" i="57" a="1"/>
  <c r="C32" i="57" s="1"/>
  <c r="D42" i="53"/>
  <c r="AD42" i="53" s="1"/>
  <c r="CB43" i="52"/>
  <c r="BZ45" i="47"/>
  <c r="BZ34" i="47"/>
  <c r="BZ63" i="52"/>
  <c r="BZ17" i="26"/>
  <c r="D16" i="45" s="1"/>
  <c r="AD16" i="45" s="1"/>
  <c r="BZ25" i="52"/>
  <c r="BZ16" i="52"/>
  <c r="BZ27" i="47"/>
  <c r="BZ31" i="26"/>
  <c r="D30" i="45" s="1"/>
  <c r="AD30" i="45" s="1"/>
  <c r="CB32" i="52"/>
  <c r="BZ26" i="52"/>
  <c r="BZ41" i="47"/>
  <c r="BZ55" i="47"/>
  <c r="BZ24" i="26"/>
  <c r="C29" i="47" a="1"/>
  <c r="C29" i="47" s="1"/>
  <c r="B30" i="47"/>
  <c r="C26" i="47" a="1"/>
  <c r="C26" i="47" s="1"/>
  <c r="C28" i="47" a="1"/>
  <c r="C28" i="47" s="1"/>
  <c r="C27" i="47" a="1"/>
  <c r="C27" i="47" s="1"/>
  <c r="BZ45" i="52"/>
  <c r="BZ58" i="52"/>
  <c r="BZ44" i="47"/>
  <c r="BZ61" i="52"/>
  <c r="BZ31" i="47"/>
  <c r="BZ49" i="52"/>
  <c r="BZ29" i="26"/>
  <c r="BY89" i="52"/>
  <c r="BY92" i="52"/>
  <c r="BY87" i="52"/>
  <c r="BY90" i="52"/>
  <c r="BZ56" i="47"/>
  <c r="BZ14" i="47"/>
  <c r="D13" i="48" s="1"/>
  <c r="BZ28" i="52"/>
  <c r="BZ18" i="26"/>
  <c r="BZ16" i="26"/>
  <c r="AW22" i="48"/>
  <c r="AU22" i="48"/>
  <c r="AY22" i="48" s="1"/>
  <c r="AV22" i="48"/>
  <c r="BZ38" i="52"/>
  <c r="AV21" i="48"/>
  <c r="AW21" i="48"/>
  <c r="AU21" i="48"/>
  <c r="AY21" i="48" s="1"/>
  <c r="D18" i="53"/>
  <c r="AD18" i="53" s="1"/>
  <c r="CB19" i="52"/>
  <c r="C26" i="52" a="1"/>
  <c r="C26" i="52" s="1"/>
  <c r="C29" i="52" a="1"/>
  <c r="C29" i="52" s="1"/>
  <c r="C28" i="52" a="1"/>
  <c r="C28" i="52" s="1"/>
  <c r="C27" i="52" a="1"/>
  <c r="C27" i="52" s="1"/>
  <c r="B30" i="52"/>
  <c r="D62" i="45"/>
  <c r="AD62" i="45" s="1"/>
  <c r="CB63" i="26"/>
  <c r="CB22" i="26"/>
  <c r="D21" i="45"/>
  <c r="AD21" i="45" s="1"/>
  <c r="CB55" i="26"/>
  <c r="D54" i="45"/>
  <c r="AD54" i="45" s="1"/>
  <c r="CB45" i="26"/>
  <c r="D44" i="45"/>
  <c r="AD44" i="45" s="1"/>
  <c r="D41" i="45"/>
  <c r="AD41" i="45" s="1"/>
  <c r="CB42" i="26"/>
  <c r="D18" i="45"/>
  <c r="AD18" i="45" s="1"/>
  <c r="D53" i="45"/>
  <c r="AD53" i="45" s="1"/>
  <c r="CB54" i="26"/>
  <c r="BZ27" i="26"/>
  <c r="D47" i="58"/>
  <c r="AD47" i="58" s="1"/>
  <c r="CB48" i="57"/>
  <c r="BZ79" i="26"/>
  <c r="BZ87" i="26" s="1"/>
  <c r="D64" i="48"/>
  <c r="AD64" i="48" s="1"/>
  <c r="CB65" i="47"/>
  <c r="C30" i="53" a="1"/>
  <c r="C30" i="53" s="1"/>
  <c r="C29" i="53" a="1"/>
  <c r="C29" i="53" s="1"/>
  <c r="B33" i="53"/>
  <c r="C32" i="53" a="1"/>
  <c r="C32" i="53" s="1"/>
  <c r="C31" i="53" a="1"/>
  <c r="C31" i="53" s="1"/>
  <c r="CB62" i="57"/>
  <c r="D61" i="58"/>
  <c r="AD61" i="58" s="1"/>
  <c r="AU25" i="53"/>
  <c r="AY25" i="53" s="1"/>
  <c r="AV25" i="53"/>
  <c r="AW25" i="53"/>
  <c r="CB47" i="47"/>
  <c r="D46" i="48"/>
  <c r="AD46" i="48" s="1"/>
  <c r="D60" i="45"/>
  <c r="AD60" i="45" s="1"/>
  <c r="CB61" i="26"/>
  <c r="D24" i="45"/>
  <c r="AD24" i="45" s="1"/>
  <c r="CB25" i="26"/>
  <c r="D60" i="48"/>
  <c r="AD60" i="48" s="1"/>
  <c r="CB61" i="47"/>
  <c r="D61" i="45"/>
  <c r="AD61" i="45" s="1"/>
  <c r="CB62" i="26"/>
  <c r="D55" i="45"/>
  <c r="AD55" i="45" s="1"/>
  <c r="CB56" i="26"/>
  <c r="BY74" i="26" a="1"/>
  <c r="BY74" i="26" s="1"/>
  <c r="D48" i="45"/>
  <c r="AD48" i="45" s="1"/>
  <c r="CB49" i="26"/>
  <c r="CB19" i="57"/>
  <c r="D18" i="58"/>
  <c r="AD18" i="58" s="1"/>
  <c r="CB36" i="52"/>
  <c r="D35" i="53"/>
  <c r="AD35" i="53" s="1"/>
  <c r="CB46" i="47"/>
  <c r="D45" i="48"/>
  <c r="AD45" i="48" s="1"/>
  <c r="BZ81" i="57"/>
  <c r="BZ92" i="57"/>
  <c r="G16" i="29" s="1"/>
  <c r="BZ87" i="57"/>
  <c r="BZ90" i="57"/>
  <c r="BZ89" i="57"/>
  <c r="BZ77" i="57"/>
  <c r="BZ76" i="57"/>
  <c r="BZ75" i="57"/>
  <c r="CB61" i="57"/>
  <c r="D60" i="58"/>
  <c r="AD60" i="58" s="1"/>
  <c r="CB58" i="57"/>
  <c r="D57" i="58"/>
  <c r="AD57" i="58" s="1"/>
  <c r="CB21" i="57"/>
  <c r="D20" i="58"/>
  <c r="AD20" i="58" s="1"/>
  <c r="D57" i="45"/>
  <c r="AD57" i="45" s="1"/>
  <c r="AU39" i="58"/>
  <c r="AY39" i="58" s="1"/>
  <c r="AW39" i="58"/>
  <c r="AV39" i="58"/>
  <c r="D36" i="58"/>
  <c r="AD36" i="58" s="1"/>
  <c r="CB37" i="57"/>
  <c r="D25" i="48"/>
  <c r="AD25" i="48" s="1"/>
  <c r="D32" i="45"/>
  <c r="AD32" i="45" s="1"/>
  <c r="CB33" i="26"/>
  <c r="CB33" i="57"/>
  <c r="D32" i="58"/>
  <c r="AD32" i="58" s="1"/>
  <c r="CB23" i="47"/>
  <c r="D22" i="48"/>
  <c r="AD22" i="48" s="1"/>
  <c r="CB35" i="57"/>
  <c r="D34" i="58"/>
  <c r="AD34" i="58" s="1"/>
  <c r="D30" i="58"/>
  <c r="AD30" i="58" s="1"/>
  <c r="CB31" i="57"/>
  <c r="CB54" i="47"/>
  <c r="D53" i="48"/>
  <c r="AD53" i="48" s="1"/>
  <c r="AW40" i="58"/>
  <c r="AV40" i="58"/>
  <c r="AU40" i="58"/>
  <c r="AY40" i="58" s="1"/>
  <c r="CB28" i="57"/>
  <c r="D27" i="58"/>
  <c r="AD27" i="58" s="1"/>
  <c r="CB26" i="26"/>
  <c r="D25" i="45"/>
  <c r="AD25" i="45" s="1"/>
  <c r="CB57" i="26"/>
  <c r="D56" i="45"/>
  <c r="AD56" i="45" s="1"/>
  <c r="D41" i="48"/>
  <c r="AD41" i="48" s="1"/>
  <c r="CB42" i="47"/>
  <c r="CB54" i="57"/>
  <c r="D53" i="58"/>
  <c r="AD53" i="58" s="1"/>
  <c r="CB60" i="57"/>
  <c r="D59" i="58"/>
  <c r="AD59" i="58" s="1"/>
  <c r="CB22" i="47"/>
  <c r="D21" i="48"/>
  <c r="AD21" i="48" s="1"/>
  <c r="AW37" i="58"/>
  <c r="AU37" i="58"/>
  <c r="AY37" i="58" s="1"/>
  <c r="AV37" i="58"/>
  <c r="D46" i="53"/>
  <c r="AD46" i="53" s="1"/>
  <c r="CB47" i="52"/>
  <c r="D63" i="48"/>
  <c r="AD63" i="48" s="1"/>
  <c r="CB64" i="47"/>
  <c r="BZ90" i="26"/>
  <c r="BZ92" i="26"/>
  <c r="D16" i="29" s="1"/>
  <c r="BZ81" i="26"/>
  <c r="BZ89" i="26"/>
  <c r="BZ75" i="26"/>
  <c r="BZ76" i="26"/>
  <c r="BZ77" i="26"/>
  <c r="CB59" i="57"/>
  <c r="D58" i="58"/>
  <c r="AD58" i="58" s="1"/>
  <c r="CB15" i="47"/>
  <c r="D14" i="48"/>
  <c r="AD14" i="48" s="1"/>
  <c r="D55" i="58"/>
  <c r="AD55" i="58" s="1"/>
  <c r="CB56" i="57"/>
  <c r="AW38" i="58"/>
  <c r="AU38" i="58"/>
  <c r="AY38" i="58" s="1"/>
  <c r="AV38" i="58"/>
  <c r="AY33" i="58"/>
  <c r="D34" i="45"/>
  <c r="AD34" i="45" s="1"/>
  <c r="CB35" i="26"/>
  <c r="D67" i="45"/>
  <c r="H67" i="45" s="1"/>
  <c r="CB66" i="26"/>
  <c r="BY81" i="57"/>
  <c r="AV25" i="45"/>
  <c r="AW25" i="45"/>
  <c r="AU25" i="45"/>
  <c r="AY25" i="45" s="1"/>
  <c r="CB24" i="26"/>
  <c r="D23" i="45"/>
  <c r="AD23" i="45" s="1"/>
  <c r="AV26" i="53"/>
  <c r="AW26" i="53"/>
  <c r="AU26" i="53"/>
  <c r="AY26" i="53" s="1"/>
  <c r="D44" i="58"/>
  <c r="AD44" i="58" s="1"/>
  <c r="CB45" i="57"/>
  <c r="AW26" i="45"/>
  <c r="AV26" i="45"/>
  <c r="AU26" i="45"/>
  <c r="AY26" i="45" s="1"/>
  <c r="AW27" i="53"/>
  <c r="AU27" i="53"/>
  <c r="AY27" i="53" s="1"/>
  <c r="AV27" i="53"/>
  <c r="CB41" i="26"/>
  <c r="D40" i="45"/>
  <c r="AD40" i="45" s="1"/>
  <c r="C44" i="58" a="1"/>
  <c r="C44" i="58" s="1"/>
  <c r="C43" i="58" a="1"/>
  <c r="C43" i="58" s="1"/>
  <c r="C41" i="58" a="1"/>
  <c r="C41" i="58" s="1"/>
  <c r="B45" i="58"/>
  <c r="C42" i="58" a="1"/>
  <c r="C42" i="58" s="1"/>
  <c r="D18" i="48"/>
  <c r="AD18" i="48" s="1"/>
  <c r="CB19" i="47"/>
  <c r="CB22" i="52"/>
  <c r="D21" i="53"/>
  <c r="AD21" i="53" s="1"/>
  <c r="D47" i="48"/>
  <c r="AD47" i="48" s="1"/>
  <c r="CB48" i="47"/>
  <c r="AV28" i="45"/>
  <c r="AW28" i="45"/>
  <c r="AU28" i="45"/>
  <c r="AY28" i="45" s="1"/>
  <c r="CB48" i="26"/>
  <c r="D47" i="45"/>
  <c r="AD47" i="45" s="1"/>
  <c r="CB53" i="26"/>
  <c r="D52" i="45"/>
  <c r="AD52" i="45" s="1"/>
  <c r="CB53" i="52"/>
  <c r="D52" i="53"/>
  <c r="AD52" i="53" s="1"/>
  <c r="CB55" i="57"/>
  <c r="D54" i="58"/>
  <c r="AD54" i="58" s="1"/>
  <c r="D35" i="58"/>
  <c r="AD35" i="58" s="1"/>
  <c r="CB36" i="57"/>
  <c r="D46" i="58"/>
  <c r="AD46" i="58" s="1"/>
  <c r="CB47" i="57"/>
  <c r="CB62" i="52"/>
  <c r="D61" i="53"/>
  <c r="AD61" i="53" s="1"/>
  <c r="CB32" i="57"/>
  <c r="D31" i="58"/>
  <c r="AD31" i="58" s="1"/>
  <c r="B30" i="26"/>
  <c r="C28" i="26" a="1"/>
  <c r="C28" i="26" s="1"/>
  <c r="C29" i="26" a="1"/>
  <c r="C29" i="26" s="1"/>
  <c r="C26" i="26" a="1"/>
  <c r="C26" i="26" s="1"/>
  <c r="C27" i="26" a="1"/>
  <c r="C27" i="26" s="1"/>
  <c r="B33" i="45"/>
  <c r="C30" i="45" a="1"/>
  <c r="C30" i="45" s="1"/>
  <c r="C29" i="45" a="1"/>
  <c r="C29" i="45" s="1"/>
  <c r="C32" i="45" a="1"/>
  <c r="C32" i="45" s="1"/>
  <c r="C31" i="45" a="1"/>
  <c r="C31" i="45" s="1"/>
  <c r="BZ14" i="26"/>
  <c r="D46" i="45"/>
  <c r="AD46" i="45" s="1"/>
  <c r="CB47" i="26"/>
  <c r="AW28" i="53"/>
  <c r="AU28" i="53"/>
  <c r="AY28" i="53" s="1"/>
  <c r="AV28" i="53"/>
  <c r="D64" i="58"/>
  <c r="AD64" i="58" s="1"/>
  <c r="CB65" i="57"/>
  <c r="BZ77" i="52"/>
  <c r="BZ92" i="52"/>
  <c r="F16" i="29" s="1"/>
  <c r="BZ81" i="52"/>
  <c r="BZ89" i="52"/>
  <c r="BY81" i="52"/>
  <c r="CB52" i="57"/>
  <c r="D51" i="58"/>
  <c r="AD51" i="58" s="1"/>
  <c r="BY81" i="26"/>
  <c r="AY21" i="53"/>
  <c r="CB33" i="52"/>
  <c r="D32" i="53"/>
  <c r="AD32" i="53" s="1"/>
  <c r="CB34" i="57"/>
  <c r="D33" i="58"/>
  <c r="AD33" i="58" s="1"/>
  <c r="CB49" i="47"/>
  <c r="D48" i="48"/>
  <c r="AD48" i="48" s="1"/>
  <c r="CB22" i="57"/>
  <c r="D21" i="58"/>
  <c r="AD21" i="58" s="1"/>
  <c r="AV27" i="45"/>
  <c r="AU27" i="45"/>
  <c r="AY27" i="45" s="1"/>
  <c r="AW27" i="45"/>
  <c r="BX74" i="26" a="1"/>
  <c r="BX74" i="26" s="1"/>
  <c r="BZ38" i="26"/>
  <c r="CB57" i="57"/>
  <c r="D56" i="58"/>
  <c r="AD56" i="58" s="1"/>
  <c r="CB40" i="26"/>
  <c r="D39" i="45"/>
  <c r="AD39" i="45" s="1"/>
  <c r="BZ76" i="52"/>
  <c r="BZ75" i="52"/>
  <c r="CB29" i="57"/>
  <c r="D28" i="58"/>
  <c r="AD28" i="58" s="1"/>
  <c r="D31" i="48"/>
  <c r="AD31" i="48" s="1"/>
  <c r="CB32" i="47"/>
  <c r="CB64" i="57"/>
  <c r="D63" i="58"/>
  <c r="AD63" i="58" s="1"/>
  <c r="CB36" i="26"/>
  <c r="D35" i="45"/>
  <c r="AD35" i="45" s="1"/>
  <c r="D19" i="48"/>
  <c r="AD19" i="48" s="1"/>
  <c r="CB20" i="47"/>
  <c r="CB17" i="47"/>
  <c r="D16" i="48"/>
  <c r="AD16" i="48" s="1"/>
  <c r="D16" i="58"/>
  <c r="AD16" i="58" s="1"/>
  <c r="CB17" i="57"/>
  <c r="CB31" i="26"/>
  <c r="CB52" i="26"/>
  <c r="D51" i="45"/>
  <c r="AD51" i="45" s="1"/>
  <c r="D27" i="45"/>
  <c r="AD27" i="45" s="1"/>
  <c r="CB28" i="26"/>
  <c r="CB43" i="57"/>
  <c r="D42" i="58"/>
  <c r="AD42" i="58" s="1"/>
  <c r="CB21" i="26"/>
  <c r="D20" i="45"/>
  <c r="AD20" i="45" s="1"/>
  <c r="CB17" i="26"/>
  <c r="CB44" i="26"/>
  <c r="D43" i="45"/>
  <c r="AD43" i="45" s="1"/>
  <c r="CB24" i="57"/>
  <c r="D23" i="58"/>
  <c r="AD23" i="58" s="1"/>
  <c r="CB42" i="57"/>
  <c r="D41" i="58"/>
  <c r="AD41" i="58" s="1"/>
  <c r="CB40" i="57"/>
  <c r="D39" i="58"/>
  <c r="AD39" i="58" s="1"/>
  <c r="BZ60" i="26"/>
  <c r="D22" i="45"/>
  <c r="AD22" i="45" s="1"/>
  <c r="CB23" i="26"/>
  <c r="CB14" i="57"/>
  <c r="D13" i="58"/>
  <c r="X171" i="56" a="1"/>
  <c r="X171" i="56" s="1"/>
  <c r="G28" i="29" s="1"/>
  <c r="D28" i="48"/>
  <c r="AD28" i="48" s="1"/>
  <c r="BX75" i="26"/>
  <c r="D29" i="58"/>
  <c r="AD29" i="58" s="1"/>
  <c r="CB30" i="57"/>
  <c r="BZ32" i="26"/>
  <c r="BZ65" i="26"/>
  <c r="CB64" i="26"/>
  <c r="D63" i="45"/>
  <c r="AD63" i="45" s="1"/>
  <c r="CB58" i="47"/>
  <c r="D57" i="48"/>
  <c r="AD57" i="48" s="1"/>
  <c r="D58" i="45"/>
  <c r="AD58" i="45" s="1"/>
  <c r="CB59" i="26"/>
  <c r="BZ15" i="26"/>
  <c r="BZ46" i="26"/>
  <c r="CB16" i="57"/>
  <c r="D15" i="58"/>
  <c r="AD15" i="58" s="1"/>
  <c r="D34" i="48" l="1"/>
  <c r="AD34" i="48" s="1"/>
  <c r="D36" i="45"/>
  <c r="AD36" i="45" s="1"/>
  <c r="CB15" i="57"/>
  <c r="D14" i="58"/>
  <c r="AD14" i="58" s="1"/>
  <c r="CB51" i="47"/>
  <c r="CB24" i="52"/>
  <c r="CB28" i="47"/>
  <c r="D19" i="45"/>
  <c r="AD19" i="45" s="1"/>
  <c r="D20" i="53"/>
  <c r="AD20" i="53" s="1"/>
  <c r="CB21" i="52"/>
  <c r="CB50" i="57"/>
  <c r="D49" i="58"/>
  <c r="AD49" i="58" s="1"/>
  <c r="D35" i="48"/>
  <c r="AD35" i="48" s="1"/>
  <c r="CB51" i="26"/>
  <c r="BZ90" i="52"/>
  <c r="D29" i="48"/>
  <c r="AD29" i="48" s="1"/>
  <c r="BZ87" i="52"/>
  <c r="D42" i="45"/>
  <c r="AD42" i="45" s="1"/>
  <c r="BZ74" i="57" a="1"/>
  <c r="BZ74" i="57" s="1"/>
  <c r="CB59" i="52"/>
  <c r="CB62" i="47"/>
  <c r="BY81" i="47"/>
  <c r="D17" i="53"/>
  <c r="AD17" i="53" s="1"/>
  <c r="CB17" i="52"/>
  <c r="CB31" i="52"/>
  <c r="D38" i="45"/>
  <c r="AD38" i="45" s="1"/>
  <c r="D42" i="48"/>
  <c r="AD42" i="48" s="1"/>
  <c r="D26" i="53"/>
  <c r="AD26" i="53" s="1"/>
  <c r="CB24" i="47"/>
  <c r="D53" i="53"/>
  <c r="AD53" i="53" s="1"/>
  <c r="CB54" i="52"/>
  <c r="D49" i="48"/>
  <c r="AD49" i="48" s="1"/>
  <c r="CB41" i="52"/>
  <c r="D40" i="53"/>
  <c r="AD40" i="53" s="1"/>
  <c r="D28" i="53"/>
  <c r="AD28" i="53" s="1"/>
  <c r="CB29" i="52"/>
  <c r="CB56" i="52"/>
  <c r="D55" i="53"/>
  <c r="AD55" i="53" s="1"/>
  <c r="D33" i="45"/>
  <c r="AD33" i="45" s="1"/>
  <c r="CB34" i="26"/>
  <c r="D37" i="48"/>
  <c r="AD37" i="48" s="1"/>
  <c r="D36" i="53"/>
  <c r="AD36" i="53" s="1"/>
  <c r="CB37" i="52"/>
  <c r="CB15" i="52"/>
  <c r="D14" i="53"/>
  <c r="AD14" i="53" s="1"/>
  <c r="D64" i="53"/>
  <c r="AD64" i="53" s="1"/>
  <c r="CB65" i="52"/>
  <c r="CB16" i="47"/>
  <c r="CB59" i="47"/>
  <c r="D58" i="48"/>
  <c r="AD58" i="48" s="1"/>
  <c r="BZ81" i="47"/>
  <c r="BZ77" i="47"/>
  <c r="BZ89" i="47"/>
  <c r="BZ92" i="47"/>
  <c r="E16" i="29" s="1"/>
  <c r="CB40" i="47"/>
  <c r="D39" i="48"/>
  <c r="AD39" i="48" s="1"/>
  <c r="CB37" i="47"/>
  <c r="D36" i="48"/>
  <c r="AD36" i="48" s="1"/>
  <c r="CB57" i="47"/>
  <c r="CB18" i="47"/>
  <c r="D17" i="48"/>
  <c r="AD17" i="48" s="1"/>
  <c r="BZ90" i="47"/>
  <c r="CB14" i="47"/>
  <c r="BZ75" i="47"/>
  <c r="BX81" i="47"/>
  <c r="X171" i="46" a="1"/>
  <c r="X171" i="46" s="1"/>
  <c r="E28" i="29" s="1"/>
  <c r="BZ76" i="47"/>
  <c r="D32" i="48"/>
  <c r="AD32" i="48" s="1"/>
  <c r="CB33" i="47"/>
  <c r="CB52" i="47"/>
  <c r="D51" i="48"/>
  <c r="AD51" i="48" s="1"/>
  <c r="D59" i="48"/>
  <c r="AD59" i="48" s="1"/>
  <c r="CB60" i="47"/>
  <c r="C32" i="52" a="1"/>
  <c r="C32" i="52" s="1"/>
  <c r="C31" i="52" a="1"/>
  <c r="C31" i="52" s="1"/>
  <c r="C33" i="52" a="1"/>
  <c r="C33" i="52" s="1"/>
  <c r="B34" i="52"/>
  <c r="C30" i="52" a="1"/>
  <c r="C30" i="52" s="1"/>
  <c r="CB35" i="52"/>
  <c r="D34" i="53"/>
  <c r="AD34" i="53" s="1"/>
  <c r="CB30" i="26"/>
  <c r="D29" i="45"/>
  <c r="AD29" i="45" s="1"/>
  <c r="D28" i="45"/>
  <c r="AD28" i="45" s="1"/>
  <c r="CB29" i="26"/>
  <c r="CB27" i="47"/>
  <c r="D26" i="48"/>
  <c r="AD26" i="48" s="1"/>
  <c r="D52" i="48"/>
  <c r="AD52" i="48" s="1"/>
  <c r="CB53" i="47"/>
  <c r="CB39" i="52"/>
  <c r="D38" i="53"/>
  <c r="AD38" i="53" s="1"/>
  <c r="D48" i="53"/>
  <c r="AD48" i="53" s="1"/>
  <c r="CB49" i="52"/>
  <c r="CB16" i="52"/>
  <c r="D15" i="53"/>
  <c r="AD15" i="53" s="1"/>
  <c r="CB50" i="52"/>
  <c r="D49" i="53"/>
  <c r="AD49" i="53" s="1"/>
  <c r="CB40" i="52"/>
  <c r="D39" i="53"/>
  <c r="AD39" i="53" s="1"/>
  <c r="CB31" i="47"/>
  <c r="D30" i="48"/>
  <c r="AD30" i="48" s="1"/>
  <c r="CB25" i="52"/>
  <c r="D24" i="53"/>
  <c r="AD24" i="53" s="1"/>
  <c r="AW25" i="48"/>
  <c r="AV25" i="48"/>
  <c r="AU25" i="48"/>
  <c r="AY25" i="48" s="1"/>
  <c r="CB61" i="52"/>
  <c r="D60" i="53"/>
  <c r="AD60" i="53" s="1"/>
  <c r="D51" i="53"/>
  <c r="AD51" i="53" s="1"/>
  <c r="CB52" i="52"/>
  <c r="AW27" i="48"/>
  <c r="AV27" i="48"/>
  <c r="AU27" i="48"/>
  <c r="AY27" i="48" s="1"/>
  <c r="D43" i="48"/>
  <c r="AD43" i="48" s="1"/>
  <c r="CB44" i="47"/>
  <c r="D62" i="53"/>
  <c r="AD62" i="53" s="1"/>
  <c r="CB63" i="52"/>
  <c r="CB46" i="52"/>
  <c r="D45" i="53"/>
  <c r="AD45" i="53" s="1"/>
  <c r="C31" i="48" a="1"/>
  <c r="C31" i="48" s="1"/>
  <c r="C32" i="48" a="1"/>
  <c r="C32" i="48" s="1"/>
  <c r="C29" i="48" a="1"/>
  <c r="C29" i="48" s="1"/>
  <c r="C30" i="48" a="1"/>
  <c r="C30" i="48" s="1"/>
  <c r="B33" i="48"/>
  <c r="CB58" i="52"/>
  <c r="D57" i="53"/>
  <c r="AD57" i="53" s="1"/>
  <c r="AW28" i="48"/>
  <c r="AV28" i="48"/>
  <c r="AU28" i="48"/>
  <c r="AY28" i="48" s="1"/>
  <c r="D44" i="53"/>
  <c r="AD44" i="53" s="1"/>
  <c r="CB45" i="52"/>
  <c r="AW26" i="48"/>
  <c r="AV26" i="48"/>
  <c r="AU26" i="48"/>
  <c r="AY26" i="48" s="1"/>
  <c r="CB38" i="52"/>
  <c r="D37" i="53"/>
  <c r="AD37" i="53" s="1"/>
  <c r="CB34" i="47"/>
  <c r="D33" i="48"/>
  <c r="AD33" i="48" s="1"/>
  <c r="D59" i="53"/>
  <c r="AD59" i="53" s="1"/>
  <c r="CB60" i="52"/>
  <c r="CB45" i="47"/>
  <c r="D44" i="48"/>
  <c r="AD44" i="48" s="1"/>
  <c r="X171" i="51" a="1"/>
  <c r="X171" i="51" s="1"/>
  <c r="F28" i="29" s="1"/>
  <c r="D13" i="53"/>
  <c r="CB14" i="52"/>
  <c r="BZ74" i="52" a="1"/>
  <c r="BZ74" i="52" s="1"/>
  <c r="C31" i="47" a="1"/>
  <c r="C31" i="47" s="1"/>
  <c r="C30" i="47" a="1"/>
  <c r="C30" i="47" s="1"/>
  <c r="C32" i="47" a="1"/>
  <c r="C32" i="47" s="1"/>
  <c r="C33" i="47" a="1"/>
  <c r="C33" i="47" s="1"/>
  <c r="B34" i="47"/>
  <c r="CB16" i="26"/>
  <c r="D15" i="45"/>
  <c r="AD15" i="45" s="1"/>
  <c r="CB21" i="47"/>
  <c r="D20" i="48"/>
  <c r="AD20" i="48" s="1"/>
  <c r="CB55" i="47"/>
  <c r="D54" i="48"/>
  <c r="AD54" i="48" s="1"/>
  <c r="BZ74" i="47" a="1"/>
  <c r="BZ74" i="47" s="1"/>
  <c r="CB18" i="26"/>
  <c r="D17" i="45"/>
  <c r="AD17" i="45" s="1"/>
  <c r="D27" i="53"/>
  <c r="AD27" i="53" s="1"/>
  <c r="CB28" i="52"/>
  <c r="B38" i="57"/>
  <c r="C37" i="57" a="1"/>
  <c r="C37" i="57" s="1"/>
  <c r="C36" i="57" a="1"/>
  <c r="C36" i="57" s="1"/>
  <c r="C34" i="57" a="1"/>
  <c r="C34" i="57" s="1"/>
  <c r="C35" i="57" a="1"/>
  <c r="C35" i="57" s="1"/>
  <c r="CB41" i="47"/>
  <c r="D40" i="48"/>
  <c r="AD40" i="48" s="1"/>
  <c r="CB56" i="47"/>
  <c r="D55" i="48"/>
  <c r="AD55" i="48" s="1"/>
  <c r="CB26" i="52"/>
  <c r="D25" i="53"/>
  <c r="AD25" i="53" s="1"/>
  <c r="D63" i="53"/>
  <c r="AD63" i="53" s="1"/>
  <c r="CB64" i="52"/>
  <c r="AW43" i="58"/>
  <c r="AU43" i="58"/>
  <c r="AY43" i="58" s="1"/>
  <c r="AV43" i="58"/>
  <c r="AV31" i="45"/>
  <c r="AW31" i="45"/>
  <c r="AU31" i="45"/>
  <c r="AY31" i="45" s="1"/>
  <c r="AV30" i="45"/>
  <c r="AU30" i="45"/>
  <c r="AY30" i="45" s="1"/>
  <c r="AW30" i="45"/>
  <c r="AV29" i="45"/>
  <c r="AU29" i="45"/>
  <c r="AW29" i="45"/>
  <c r="D45" i="45"/>
  <c r="AD45" i="45" s="1"/>
  <c r="CB46" i="26"/>
  <c r="D14" i="45"/>
  <c r="AD14" i="45" s="1"/>
  <c r="CB15" i="26"/>
  <c r="C36" i="45" a="1"/>
  <c r="C36" i="45" s="1"/>
  <c r="C34" i="45" a="1"/>
  <c r="C34" i="45" s="1"/>
  <c r="B37" i="45"/>
  <c r="C35" i="45" a="1"/>
  <c r="C35" i="45" s="1"/>
  <c r="C33" i="45" a="1"/>
  <c r="C33" i="45" s="1"/>
  <c r="AW41" i="58"/>
  <c r="AV41" i="58"/>
  <c r="AU41" i="58"/>
  <c r="AV44" i="58"/>
  <c r="AW44" i="58"/>
  <c r="AU44" i="58"/>
  <c r="AY44" i="58" s="1"/>
  <c r="CB38" i="26"/>
  <c r="D37" i="45"/>
  <c r="AD37" i="45" s="1"/>
  <c r="AV32" i="45"/>
  <c r="AU32" i="45"/>
  <c r="AY32" i="45" s="1"/>
  <c r="AW32" i="45"/>
  <c r="AD13" i="58"/>
  <c r="AS13" i="58"/>
  <c r="AS14" i="58" s="1"/>
  <c r="AS15" i="58" s="1"/>
  <c r="AS16" i="58" s="1"/>
  <c r="AS17" i="58" s="1"/>
  <c r="AS18" i="58" s="1"/>
  <c r="AS19" i="58" s="1"/>
  <c r="AS20" i="58" s="1"/>
  <c r="AS21" i="58" s="1"/>
  <c r="AS22" i="58" s="1"/>
  <c r="AS23" i="58" s="1"/>
  <c r="AS24" i="58" s="1"/>
  <c r="AS25" i="58" s="1"/>
  <c r="AS26" i="58" s="1"/>
  <c r="AS27" i="58" s="1"/>
  <c r="AS28" i="58" s="1"/>
  <c r="AS29" i="58" s="1"/>
  <c r="AS30" i="58" s="1"/>
  <c r="AS31" i="58" s="1"/>
  <c r="AS32" i="58" s="1"/>
  <c r="AS33" i="58" s="1"/>
  <c r="AS34" i="58" s="1"/>
  <c r="AS35" i="58" s="1"/>
  <c r="AS36" i="58" s="1"/>
  <c r="AS37" i="58" s="1"/>
  <c r="AS38" i="58" s="1"/>
  <c r="AS39" i="58" s="1"/>
  <c r="AS40" i="58" s="1"/>
  <c r="AS41" i="58" s="1"/>
  <c r="AS42" i="58" s="1"/>
  <c r="AS43" i="58" s="1"/>
  <c r="AS44" i="58" s="1"/>
  <c r="AS45" i="58" s="1"/>
  <c r="AS46" i="58" s="1"/>
  <c r="AS47" i="58" s="1"/>
  <c r="AS48" i="58" s="1"/>
  <c r="C33" i="26" a="1"/>
  <c r="C33" i="26" s="1"/>
  <c r="C31" i="26" a="1"/>
  <c r="C31" i="26" s="1"/>
  <c r="C30" i="26" a="1"/>
  <c r="C30" i="26" s="1"/>
  <c r="C32" i="26" a="1"/>
  <c r="C32" i="26" s="1"/>
  <c r="B34" i="26"/>
  <c r="CB27" i="26"/>
  <c r="D26" i="45"/>
  <c r="AD26" i="45" s="1"/>
  <c r="C48" i="58" a="1"/>
  <c r="C48" i="58" s="1"/>
  <c r="C46" i="58" a="1"/>
  <c r="C46" i="58" s="1"/>
  <c r="B49" i="58"/>
  <c r="C47" i="58" a="1"/>
  <c r="C47" i="58" s="1"/>
  <c r="C45" i="58" a="1"/>
  <c r="C45" i="58" s="1"/>
  <c r="AV31" i="53"/>
  <c r="AU31" i="53"/>
  <c r="AY31" i="53" s="1"/>
  <c r="AW31" i="53"/>
  <c r="AS13" i="48"/>
  <c r="AS14" i="48" s="1"/>
  <c r="AS15" i="48" s="1"/>
  <c r="AS16" i="48" s="1"/>
  <c r="AD13" i="48"/>
  <c r="AW32" i="53"/>
  <c r="AV32" i="53"/>
  <c r="AU32" i="53"/>
  <c r="AY32" i="53" s="1"/>
  <c r="C33" i="53" a="1"/>
  <c r="C33" i="53" s="1"/>
  <c r="C35" i="53" a="1"/>
  <c r="C35" i="53" s="1"/>
  <c r="C34" i="53" a="1"/>
  <c r="C34" i="53" s="1"/>
  <c r="C36" i="53" a="1"/>
  <c r="C36" i="53" s="1"/>
  <c r="B37" i="53"/>
  <c r="AW29" i="53"/>
  <c r="AV29" i="53"/>
  <c r="AU29" i="53"/>
  <c r="BZ74" i="26" a="1"/>
  <c r="BZ74" i="26" s="1"/>
  <c r="CB14" i="26"/>
  <c r="X171" i="1" a="1"/>
  <c r="X171" i="1" s="1"/>
  <c r="D28" i="29" s="1"/>
  <c r="D13" i="45"/>
  <c r="CB65" i="26"/>
  <c r="D64" i="45"/>
  <c r="AD64" i="45" s="1"/>
  <c r="D31" i="45"/>
  <c r="AD31" i="45" s="1"/>
  <c r="CB32" i="26"/>
  <c r="CB60" i="26"/>
  <c r="D59" i="45"/>
  <c r="AD59" i="45" s="1"/>
  <c r="AW30" i="53"/>
  <c r="AV30" i="53"/>
  <c r="AU30" i="53"/>
  <c r="AY30" i="53" s="1"/>
  <c r="AW42" i="58"/>
  <c r="AV42" i="58"/>
  <c r="AU42" i="58"/>
  <c r="AY42" i="58" s="1"/>
  <c r="AS49" i="58" l="1"/>
  <c r="AS50" i="58" s="1"/>
  <c r="AS51" i="58" s="1"/>
  <c r="AS52" i="58" s="1"/>
  <c r="AS53" i="58" s="1"/>
  <c r="AS54" i="58" s="1"/>
  <c r="AS55" i="58" s="1"/>
  <c r="AS56" i="58" s="1"/>
  <c r="AS57" i="58" s="1"/>
  <c r="AS58" i="58" s="1"/>
  <c r="AS59" i="58" s="1"/>
  <c r="AS60" i="58" s="1"/>
  <c r="AS61" i="58" s="1"/>
  <c r="AS62" i="58" s="1"/>
  <c r="AS63" i="58" s="1"/>
  <c r="AS64" i="58" s="1"/>
  <c r="AS17" i="48"/>
  <c r="AS18" i="48" s="1"/>
  <c r="AS19" i="48" s="1"/>
  <c r="AS20" i="48"/>
  <c r="AS21" i="48" s="1"/>
  <c r="AS22" i="48" s="1"/>
  <c r="AS23" i="48" s="1"/>
  <c r="AS24" i="48" s="1"/>
  <c r="AS25" i="48" s="1"/>
  <c r="AS26" i="48" s="1"/>
  <c r="AS27" i="48" s="1"/>
  <c r="AS28" i="48" s="1"/>
  <c r="AS29" i="48" s="1"/>
  <c r="AS30" i="48" s="1"/>
  <c r="AS31" i="48" s="1"/>
  <c r="AS32" i="48" s="1"/>
  <c r="AS33" i="48" s="1"/>
  <c r="AS34" i="48" s="1"/>
  <c r="AS35" i="48" s="1"/>
  <c r="AS36" i="48" s="1"/>
  <c r="AS37" i="48" s="1"/>
  <c r="AS38" i="48" s="1"/>
  <c r="AS39" i="48" s="1"/>
  <c r="AS40" i="48" s="1"/>
  <c r="AS41" i="48" s="1"/>
  <c r="AS42" i="48" s="1"/>
  <c r="AS43" i="48" s="1"/>
  <c r="AS44" i="48" s="1"/>
  <c r="AS45" i="48" s="1"/>
  <c r="AS46" i="48" s="1"/>
  <c r="AS47" i="48" s="1"/>
  <c r="AS48" i="48" s="1"/>
  <c r="AS49" i="48" s="1"/>
  <c r="AS50" i="48" s="1"/>
  <c r="AS51" i="48" s="1"/>
  <c r="AS52" i="48" s="1"/>
  <c r="AS53" i="48" s="1"/>
  <c r="AS54" i="48" s="1"/>
  <c r="AS55" i="48" s="1"/>
  <c r="AS56" i="48" s="1"/>
  <c r="AS57" i="48" s="1"/>
  <c r="AS58" i="48" s="1"/>
  <c r="AS59" i="48" s="1"/>
  <c r="AS60" i="48" s="1"/>
  <c r="AS61" i="48" s="1"/>
  <c r="AS62" i="48" s="1"/>
  <c r="AS63" i="48" s="1"/>
  <c r="AS64" i="48" s="1"/>
  <c r="AW31" i="48"/>
  <c r="AU31" i="48"/>
  <c r="AY31" i="48" s="1"/>
  <c r="AV31" i="48"/>
  <c r="AS13" i="53"/>
  <c r="AS14" i="53" s="1"/>
  <c r="AS15" i="53" s="1"/>
  <c r="AS16" i="53" s="1"/>
  <c r="AS17" i="53" s="1"/>
  <c r="AS18" i="53" s="1"/>
  <c r="AS19" i="53" s="1"/>
  <c r="AS20" i="53" s="1"/>
  <c r="AS21" i="53" s="1"/>
  <c r="AS22" i="53" s="1"/>
  <c r="AS23" i="53" s="1"/>
  <c r="AS24" i="53" s="1"/>
  <c r="AS25" i="53" s="1"/>
  <c r="AS26" i="53" s="1"/>
  <c r="AS27" i="53" s="1"/>
  <c r="AS28" i="53" s="1"/>
  <c r="AS29" i="53" s="1"/>
  <c r="AS30" i="53" s="1"/>
  <c r="AS31" i="53" s="1"/>
  <c r="AS32" i="53" s="1"/>
  <c r="AS33" i="53" s="1"/>
  <c r="AS34" i="53" s="1"/>
  <c r="AS35" i="53" s="1"/>
  <c r="AS36" i="53" s="1"/>
  <c r="AS37" i="53" s="1"/>
  <c r="AS38" i="53" s="1"/>
  <c r="AS39" i="53" s="1"/>
  <c r="AS40" i="53" s="1"/>
  <c r="AS41" i="53" s="1"/>
  <c r="AS42" i="53" s="1"/>
  <c r="AS43" i="53" s="1"/>
  <c r="AS44" i="53" s="1"/>
  <c r="AS45" i="53" s="1"/>
  <c r="AS46" i="53" s="1"/>
  <c r="AS47" i="53" s="1"/>
  <c r="AS48" i="53" s="1"/>
  <c r="AS49" i="53" s="1"/>
  <c r="AS50" i="53" s="1"/>
  <c r="AS51" i="53" s="1"/>
  <c r="AS52" i="53" s="1"/>
  <c r="AS53" i="53" s="1"/>
  <c r="AS54" i="53" s="1"/>
  <c r="AS55" i="53" s="1"/>
  <c r="AS56" i="53" s="1"/>
  <c r="AS57" i="53" s="1"/>
  <c r="AS58" i="53" s="1"/>
  <c r="AS59" i="53" s="1"/>
  <c r="AS60" i="53" s="1"/>
  <c r="AS61" i="53" s="1"/>
  <c r="AS62" i="53" s="1"/>
  <c r="AS63" i="53" s="1"/>
  <c r="AS64" i="53" s="1"/>
  <c r="AD13" i="53"/>
  <c r="C34" i="48" a="1"/>
  <c r="C34" i="48" s="1"/>
  <c r="B37" i="48"/>
  <c r="C36" i="48" a="1"/>
  <c r="C36" i="48" s="1"/>
  <c r="C35" i="48" a="1"/>
  <c r="C35" i="48" s="1"/>
  <c r="C33" i="48" a="1"/>
  <c r="C33" i="48" s="1"/>
  <c r="C34" i="47" a="1"/>
  <c r="C34" i="47" s="1"/>
  <c r="C35" i="47" a="1"/>
  <c r="C35" i="47" s="1"/>
  <c r="C36" i="47" a="1"/>
  <c r="C36" i="47" s="1"/>
  <c r="C37" i="47" a="1"/>
  <c r="C37" i="47" s="1"/>
  <c r="B38" i="47"/>
  <c r="B42" i="57"/>
  <c r="C39" i="57" a="1"/>
  <c r="C39" i="57" s="1"/>
  <c r="C41" i="57" a="1"/>
  <c r="C41" i="57" s="1"/>
  <c r="C40" i="57" a="1"/>
  <c r="C40" i="57" s="1"/>
  <c r="C38" i="57" a="1"/>
  <c r="C38" i="57" s="1"/>
  <c r="AU29" i="48"/>
  <c r="AY29" i="48" s="1"/>
  <c r="AV29" i="48"/>
  <c r="AW29" i="48"/>
  <c r="AV32" i="48"/>
  <c r="AW32" i="48"/>
  <c r="AU32" i="48"/>
  <c r="AY32" i="48" s="1"/>
  <c r="AU30" i="48"/>
  <c r="AY30" i="48" s="1"/>
  <c r="AW30" i="48"/>
  <c r="AV30" i="48"/>
  <c r="C37" i="52" a="1"/>
  <c r="C37" i="52" s="1"/>
  <c r="C36" i="52" a="1"/>
  <c r="C36" i="52" s="1"/>
  <c r="B38" i="52"/>
  <c r="C35" i="52" a="1"/>
  <c r="C35" i="52" s="1"/>
  <c r="C34" i="52" a="1"/>
  <c r="C34" i="52" s="1"/>
  <c r="AV36" i="45"/>
  <c r="AU36" i="45"/>
  <c r="AY36" i="45" s="1"/>
  <c r="AW36" i="45"/>
  <c r="AE13" i="48"/>
  <c r="AE14" i="48" s="1"/>
  <c r="AE15" i="48" s="1"/>
  <c r="AE16" i="48" s="1"/>
  <c r="AE17" i="48" s="1"/>
  <c r="AE18" i="48" s="1"/>
  <c r="AE19" i="48" s="1"/>
  <c r="AE20" i="48" s="1"/>
  <c r="AE21" i="48" s="1"/>
  <c r="AE22" i="48" s="1"/>
  <c r="AE23" i="48" s="1"/>
  <c r="AE24" i="48" s="1"/>
  <c r="AE25" i="48" s="1"/>
  <c r="AE26" i="48" s="1"/>
  <c r="AE27" i="48" s="1"/>
  <c r="AE28" i="48" s="1"/>
  <c r="AE29" i="48" s="1"/>
  <c r="AE30" i="48" s="1"/>
  <c r="AE31" i="48" s="1"/>
  <c r="AE32" i="48" s="1"/>
  <c r="AE33" i="48" s="1"/>
  <c r="AE34" i="48" s="1"/>
  <c r="AE35" i="48" s="1"/>
  <c r="AE36" i="48" s="1"/>
  <c r="AE37" i="48" s="1"/>
  <c r="AE38" i="48" s="1"/>
  <c r="AE39" i="48" s="1"/>
  <c r="AE40" i="48" s="1"/>
  <c r="AE41" i="48" s="1"/>
  <c r="AE42" i="48" s="1"/>
  <c r="AE43" i="48" s="1"/>
  <c r="AE44" i="48" s="1"/>
  <c r="AE45" i="48" s="1"/>
  <c r="AE46" i="48" s="1"/>
  <c r="AE47" i="48" s="1"/>
  <c r="AE48" i="48" s="1"/>
  <c r="AE49" i="48" s="1"/>
  <c r="AE50" i="48" s="1"/>
  <c r="AE51" i="48" s="1"/>
  <c r="AE52" i="48" s="1"/>
  <c r="AE53" i="48" s="1"/>
  <c r="AE54" i="48" s="1"/>
  <c r="AE55" i="48" s="1"/>
  <c r="AE56" i="48" s="1"/>
  <c r="AE57" i="48" s="1"/>
  <c r="AE58" i="48" s="1"/>
  <c r="AE59" i="48" s="1"/>
  <c r="AE60" i="48" s="1"/>
  <c r="AE61" i="48" s="1"/>
  <c r="AE62" i="48" s="1"/>
  <c r="AE63" i="48" s="1"/>
  <c r="AE64" i="48" s="1"/>
  <c r="AD67" i="48"/>
  <c r="AE13" i="58"/>
  <c r="AE14" i="58" s="1"/>
  <c r="AE15" i="58" s="1"/>
  <c r="AE16" i="58" s="1"/>
  <c r="AE17" i="58" s="1"/>
  <c r="AE18" i="58" s="1"/>
  <c r="AE19" i="58" s="1"/>
  <c r="AE20" i="58" s="1"/>
  <c r="AE21" i="58" s="1"/>
  <c r="AE22" i="58" s="1"/>
  <c r="AE23" i="58" s="1"/>
  <c r="AE24" i="58" s="1"/>
  <c r="AE25" i="58" s="1"/>
  <c r="AE26" i="58" s="1"/>
  <c r="AE27" i="58" s="1"/>
  <c r="AE28" i="58" s="1"/>
  <c r="AE29" i="58" s="1"/>
  <c r="AE30" i="58" s="1"/>
  <c r="AE31" i="58" s="1"/>
  <c r="AE32" i="58" s="1"/>
  <c r="AE33" i="58" s="1"/>
  <c r="AE34" i="58" s="1"/>
  <c r="AE35" i="58" s="1"/>
  <c r="AE36" i="58" s="1"/>
  <c r="AE37" i="58" s="1"/>
  <c r="AE38" i="58" s="1"/>
  <c r="AE39" i="58" s="1"/>
  <c r="AE40" i="58" s="1"/>
  <c r="AE41" i="58" s="1"/>
  <c r="AE42" i="58" s="1"/>
  <c r="AE43" i="58" s="1"/>
  <c r="AE44" i="58" s="1"/>
  <c r="AE45" i="58" s="1"/>
  <c r="AE46" i="58" s="1"/>
  <c r="AE47" i="58" s="1"/>
  <c r="AE48" i="58" s="1"/>
  <c r="AE49" i="58" s="1"/>
  <c r="AE50" i="58" s="1"/>
  <c r="AE51" i="58" s="1"/>
  <c r="AE52" i="58" s="1"/>
  <c r="AE53" i="58" s="1"/>
  <c r="AE54" i="58" s="1"/>
  <c r="AE55" i="58" s="1"/>
  <c r="AE56" i="58" s="1"/>
  <c r="AE57" i="58" s="1"/>
  <c r="AE58" i="58" s="1"/>
  <c r="AE59" i="58" s="1"/>
  <c r="AE60" i="58" s="1"/>
  <c r="AE61" i="58" s="1"/>
  <c r="AE62" i="58" s="1"/>
  <c r="AE63" i="58" s="1"/>
  <c r="AE64" i="58" s="1"/>
  <c r="AD67" i="58"/>
  <c r="AD13" i="45"/>
  <c r="AS13" i="45"/>
  <c r="AS14" i="45" s="1"/>
  <c r="AS15" i="45" s="1"/>
  <c r="AS16" i="45" s="1"/>
  <c r="AS17" i="45" s="1"/>
  <c r="AS18" i="45" s="1"/>
  <c r="AS19" i="45" s="1"/>
  <c r="AS20" i="45" s="1"/>
  <c r="AS21" i="45" s="1"/>
  <c r="AS22" i="45" s="1"/>
  <c r="AS23" i="45" s="1"/>
  <c r="AS24" i="45" s="1"/>
  <c r="AS25" i="45" s="1"/>
  <c r="AS26" i="45" s="1"/>
  <c r="AS27" i="45" s="1"/>
  <c r="AS28" i="45" s="1"/>
  <c r="AS29" i="45" s="1"/>
  <c r="AS30" i="45" s="1"/>
  <c r="AS31" i="45" s="1"/>
  <c r="AS32" i="45" s="1"/>
  <c r="AS33" i="45" s="1"/>
  <c r="AS34" i="45" s="1"/>
  <c r="AS35" i="45" s="1"/>
  <c r="AS36" i="45" s="1"/>
  <c r="AS37" i="45" s="1"/>
  <c r="AS38" i="45" s="1"/>
  <c r="AS39" i="45" s="1"/>
  <c r="AS40" i="45" s="1"/>
  <c r="AS41" i="45" s="1"/>
  <c r="AS42" i="45" s="1"/>
  <c r="AS43" i="45" s="1"/>
  <c r="AS44" i="45" s="1"/>
  <c r="AS45" i="45" s="1"/>
  <c r="AS46" i="45" s="1"/>
  <c r="AS47" i="45" s="1"/>
  <c r="AS48" i="45" s="1"/>
  <c r="AS49" i="45" s="1"/>
  <c r="AS50" i="45" s="1"/>
  <c r="AS51" i="45" s="1"/>
  <c r="AS52" i="45" s="1"/>
  <c r="AS53" i="45" s="1"/>
  <c r="AS54" i="45" s="1"/>
  <c r="AS55" i="45" s="1"/>
  <c r="AS56" i="45" s="1"/>
  <c r="AS57" i="45" s="1"/>
  <c r="AS58" i="45" s="1"/>
  <c r="AS59" i="45" s="1"/>
  <c r="AS60" i="45" s="1"/>
  <c r="AS61" i="45" s="1"/>
  <c r="AS62" i="45" s="1"/>
  <c r="AS63" i="45" s="1"/>
  <c r="AS64" i="45" s="1"/>
  <c r="AY29" i="45"/>
  <c r="AY29" i="53"/>
  <c r="AW45" i="58"/>
  <c r="AU45" i="58"/>
  <c r="AV45" i="58"/>
  <c r="AU47" i="58"/>
  <c r="AY47" i="58" s="1"/>
  <c r="AW47" i="58"/>
  <c r="AV47" i="58"/>
  <c r="C38" i="53" a="1"/>
  <c r="C38" i="53" s="1"/>
  <c r="C37" i="53" a="1"/>
  <c r="C37" i="53" s="1"/>
  <c r="B41" i="53"/>
  <c r="C40" i="53" a="1"/>
  <c r="C40" i="53" s="1"/>
  <c r="C39" i="53" a="1"/>
  <c r="C39" i="53" s="1"/>
  <c r="C49" i="58" a="1"/>
  <c r="C49" i="58" s="1"/>
  <c r="C51" i="58" a="1"/>
  <c r="C51" i="58" s="1"/>
  <c r="B53" i="58"/>
  <c r="C52" i="58" a="1"/>
  <c r="C52" i="58" s="1"/>
  <c r="C50" i="58" a="1"/>
  <c r="C50" i="58" s="1"/>
  <c r="AU36" i="53"/>
  <c r="AY36" i="53" s="1"/>
  <c r="AW36" i="53"/>
  <c r="AV36" i="53"/>
  <c r="AU46" i="58"/>
  <c r="AY46" i="58" s="1"/>
  <c r="AW46" i="58"/>
  <c r="AV46" i="58"/>
  <c r="AV48" i="58"/>
  <c r="AW48" i="58"/>
  <c r="AU48" i="58"/>
  <c r="AY48" i="58" s="1"/>
  <c r="AY41" i="58"/>
  <c r="AU34" i="53"/>
  <c r="AY34" i="53" s="1"/>
  <c r="AV34" i="53"/>
  <c r="AW34" i="53"/>
  <c r="AV35" i="53"/>
  <c r="AU35" i="53"/>
  <c r="AY35" i="53" s="1"/>
  <c r="AW35" i="53"/>
  <c r="AV33" i="45"/>
  <c r="AW33" i="45"/>
  <c r="AU33" i="45"/>
  <c r="AY33" i="45" s="1"/>
  <c r="C35" i="26" a="1"/>
  <c r="C35" i="26" s="1"/>
  <c r="C36" i="26" a="1"/>
  <c r="C36" i="26" s="1"/>
  <c r="B38" i="26"/>
  <c r="C34" i="26" a="1"/>
  <c r="C34" i="26" s="1"/>
  <c r="C37" i="26" a="1"/>
  <c r="C37" i="26" s="1"/>
  <c r="AV35" i="45"/>
  <c r="AW35" i="45"/>
  <c r="AU35" i="45"/>
  <c r="AY35" i="45" s="1"/>
  <c r="AW33" i="53"/>
  <c r="AV33" i="53"/>
  <c r="AU33" i="53"/>
  <c r="AY33" i="53" s="1"/>
  <c r="C38" i="45" a="1"/>
  <c r="C38" i="45" s="1"/>
  <c r="C39" i="45" a="1"/>
  <c r="C39" i="45" s="1"/>
  <c r="C37" i="45" a="1"/>
  <c r="C37" i="45" s="1"/>
  <c r="C40" i="45" a="1"/>
  <c r="C40" i="45" s="1"/>
  <c r="B41" i="45"/>
  <c r="AW34" i="45"/>
  <c r="AV34" i="45"/>
  <c r="AU34" i="45"/>
  <c r="AY34" i="45" s="1"/>
  <c r="AW34" i="48" l="1"/>
  <c r="AV34" i="48"/>
  <c r="AU34" i="48"/>
  <c r="AY34" i="48" s="1"/>
  <c r="AE13" i="53"/>
  <c r="AE14" i="53" s="1"/>
  <c r="AE15" i="53" s="1"/>
  <c r="AE16" i="53" s="1"/>
  <c r="AE17" i="53" s="1"/>
  <c r="AE18" i="53" s="1"/>
  <c r="AE19" i="53" s="1"/>
  <c r="AE20" i="53" s="1"/>
  <c r="AE21" i="53" s="1"/>
  <c r="AE22" i="53" s="1"/>
  <c r="AE23" i="53" s="1"/>
  <c r="AE24" i="53" s="1"/>
  <c r="AE25" i="53" s="1"/>
  <c r="AE26" i="53" s="1"/>
  <c r="AE27" i="53" s="1"/>
  <c r="AE28" i="53" s="1"/>
  <c r="AE29" i="53" s="1"/>
  <c r="AE30" i="53" s="1"/>
  <c r="AE31" i="53" s="1"/>
  <c r="AE32" i="53" s="1"/>
  <c r="AE33" i="53" s="1"/>
  <c r="AE34" i="53" s="1"/>
  <c r="AE35" i="53" s="1"/>
  <c r="AE36" i="53" s="1"/>
  <c r="AE37" i="53" s="1"/>
  <c r="AE38" i="53" s="1"/>
  <c r="AE39" i="53" s="1"/>
  <c r="AE40" i="53" s="1"/>
  <c r="AE41" i="53" s="1"/>
  <c r="AE42" i="53" s="1"/>
  <c r="AE43" i="53" s="1"/>
  <c r="AE44" i="53" s="1"/>
  <c r="AE45" i="53" s="1"/>
  <c r="AE46" i="53" s="1"/>
  <c r="AE47" i="53" s="1"/>
  <c r="AE48" i="53" s="1"/>
  <c r="AE49" i="53" s="1"/>
  <c r="AE50" i="53" s="1"/>
  <c r="AE51" i="53" s="1"/>
  <c r="AE52" i="53" s="1"/>
  <c r="AE53" i="53" s="1"/>
  <c r="AE54" i="53" s="1"/>
  <c r="AE55" i="53" s="1"/>
  <c r="AE56" i="53" s="1"/>
  <c r="AE57" i="53" s="1"/>
  <c r="AE58" i="53" s="1"/>
  <c r="AE59" i="53" s="1"/>
  <c r="AE60" i="53" s="1"/>
  <c r="AE61" i="53" s="1"/>
  <c r="AE62" i="53" s="1"/>
  <c r="AE63" i="53" s="1"/>
  <c r="AE64" i="53" s="1"/>
  <c r="AD67" i="53"/>
  <c r="C44" i="57" a="1"/>
  <c r="C44" i="57" s="1"/>
  <c r="B46" i="57"/>
  <c r="C45" i="57" a="1"/>
  <c r="C45" i="57" s="1"/>
  <c r="C42" i="57" a="1"/>
  <c r="C42" i="57" s="1"/>
  <c r="C43" i="57" a="1"/>
  <c r="C43" i="57" s="1"/>
  <c r="C40" i="47" a="1"/>
  <c r="C40" i="47" s="1"/>
  <c r="C41" i="47" a="1"/>
  <c r="C41" i="47" s="1"/>
  <c r="C38" i="47" a="1"/>
  <c r="C38" i="47" s="1"/>
  <c r="B42" i="47"/>
  <c r="C39" i="47" a="1"/>
  <c r="C39" i="47" s="1"/>
  <c r="AV33" i="48"/>
  <c r="AW33" i="48"/>
  <c r="AU33" i="48"/>
  <c r="AY33" i="48" s="1"/>
  <c r="AW35" i="48"/>
  <c r="AV35" i="48"/>
  <c r="AU35" i="48"/>
  <c r="AY35" i="48" s="1"/>
  <c r="AV36" i="48"/>
  <c r="AU36" i="48"/>
  <c r="AY36" i="48" s="1"/>
  <c r="AW36" i="48"/>
  <c r="C40" i="48" a="1"/>
  <c r="C40" i="48" s="1"/>
  <c r="C39" i="48" a="1"/>
  <c r="C39" i="48" s="1"/>
  <c r="B41" i="48"/>
  <c r="C38" i="48" a="1"/>
  <c r="C38" i="48" s="1"/>
  <c r="C37" i="48" a="1"/>
  <c r="C37" i="48" s="1"/>
  <c r="C40" i="52" a="1"/>
  <c r="C40" i="52" s="1"/>
  <c r="B42" i="52"/>
  <c r="C39" i="52" a="1"/>
  <c r="C39" i="52" s="1"/>
  <c r="C41" i="52" a="1"/>
  <c r="C41" i="52" s="1"/>
  <c r="C38" i="52" a="1"/>
  <c r="C38" i="52" s="1"/>
  <c r="AU37" i="53"/>
  <c r="AY37" i="53" s="1"/>
  <c r="AW37" i="53"/>
  <c r="AV37" i="53"/>
  <c r="AU38" i="45"/>
  <c r="AY38" i="45" s="1"/>
  <c r="AV38" i="45"/>
  <c r="AW38" i="45"/>
  <c r="AY45" i="58"/>
  <c r="AV38" i="53"/>
  <c r="AU38" i="53"/>
  <c r="AY38" i="53" s="1"/>
  <c r="AW38" i="53"/>
  <c r="AU39" i="45"/>
  <c r="AY39" i="45" s="1"/>
  <c r="AV39" i="45"/>
  <c r="AW39" i="45"/>
  <c r="AW50" i="58"/>
  <c r="AU50" i="58"/>
  <c r="AY50" i="58" s="1"/>
  <c r="AV50" i="58"/>
  <c r="AV52" i="58"/>
  <c r="AU52" i="58"/>
  <c r="AY52" i="58" s="1"/>
  <c r="AW52" i="58"/>
  <c r="C41" i="26" a="1"/>
  <c r="C41" i="26" s="1"/>
  <c r="C38" i="26" a="1"/>
  <c r="C38" i="26" s="1"/>
  <c r="C39" i="26" a="1"/>
  <c r="C39" i="26" s="1"/>
  <c r="B42" i="26"/>
  <c r="C40" i="26" a="1"/>
  <c r="C40" i="26" s="1"/>
  <c r="C55" i="58" a="1"/>
  <c r="C55" i="58" s="1"/>
  <c r="C54" i="58" a="1"/>
  <c r="C54" i="58" s="1"/>
  <c r="C53" i="58" a="1"/>
  <c r="C53" i="58" s="1"/>
  <c r="B57" i="58"/>
  <c r="C56" i="58" a="1"/>
  <c r="C56" i="58" s="1"/>
  <c r="AV40" i="45"/>
  <c r="AW40" i="45"/>
  <c r="AU40" i="45"/>
  <c r="AY40" i="45" s="1"/>
  <c r="AW37" i="45"/>
  <c r="AU37" i="45"/>
  <c r="AY37" i="45" s="1"/>
  <c r="AV37" i="45"/>
  <c r="AV51" i="58"/>
  <c r="AU51" i="58"/>
  <c r="AY51" i="58" s="1"/>
  <c r="AW51" i="58"/>
  <c r="AV49" i="58"/>
  <c r="AU49" i="58"/>
  <c r="AY49" i="58" s="1"/>
  <c r="AW49" i="58"/>
  <c r="AW39" i="53"/>
  <c r="AU39" i="53"/>
  <c r="AY39" i="53" s="1"/>
  <c r="AV39" i="53"/>
  <c r="AE13" i="45"/>
  <c r="AE14" i="45" s="1"/>
  <c r="AE15" i="45" s="1"/>
  <c r="AE16" i="45" s="1"/>
  <c r="AE17" i="45" s="1"/>
  <c r="AE18" i="45" s="1"/>
  <c r="AE19" i="45" s="1"/>
  <c r="AE20" i="45" s="1"/>
  <c r="AE21" i="45" s="1"/>
  <c r="AE22" i="45" s="1"/>
  <c r="AE23" i="45" s="1"/>
  <c r="AE24" i="45" s="1"/>
  <c r="AE25" i="45" s="1"/>
  <c r="AE26" i="45" s="1"/>
  <c r="AE27" i="45" s="1"/>
  <c r="AE28" i="45" s="1"/>
  <c r="AE29" i="45" s="1"/>
  <c r="AE30" i="45" s="1"/>
  <c r="AE31" i="45" s="1"/>
  <c r="AE32" i="45" s="1"/>
  <c r="AE33" i="45" s="1"/>
  <c r="AE34" i="45" s="1"/>
  <c r="AE35" i="45" s="1"/>
  <c r="AE36" i="45" s="1"/>
  <c r="AE37" i="45" s="1"/>
  <c r="AE38" i="45" s="1"/>
  <c r="AE39" i="45" s="1"/>
  <c r="AE40" i="45" s="1"/>
  <c r="AE41" i="45" s="1"/>
  <c r="AE42" i="45" s="1"/>
  <c r="AE43" i="45" s="1"/>
  <c r="AE44" i="45" s="1"/>
  <c r="AE45" i="45" s="1"/>
  <c r="AE46" i="45" s="1"/>
  <c r="AE47" i="45" s="1"/>
  <c r="AE48" i="45" s="1"/>
  <c r="AE49" i="45" s="1"/>
  <c r="AE50" i="45" s="1"/>
  <c r="AE51" i="45" s="1"/>
  <c r="AE52" i="45" s="1"/>
  <c r="AE53" i="45" s="1"/>
  <c r="AE54" i="45" s="1"/>
  <c r="AE55" i="45" s="1"/>
  <c r="AE56" i="45" s="1"/>
  <c r="AE57" i="45" s="1"/>
  <c r="AE58" i="45" s="1"/>
  <c r="AE59" i="45" s="1"/>
  <c r="AE60" i="45" s="1"/>
  <c r="AE61" i="45" s="1"/>
  <c r="AE62" i="45" s="1"/>
  <c r="AE63" i="45" s="1"/>
  <c r="AE64" i="45" s="1"/>
  <c r="AD67" i="45"/>
  <c r="AV40" i="53"/>
  <c r="AU40" i="53"/>
  <c r="AY40" i="53" s="1"/>
  <c r="AW40" i="53"/>
  <c r="C42" i="45" a="1"/>
  <c r="C42" i="45" s="1"/>
  <c r="B45" i="45"/>
  <c r="C41" i="45" a="1"/>
  <c r="C41" i="45" s="1"/>
  <c r="C44" i="45" a="1"/>
  <c r="C44" i="45" s="1"/>
  <c r="C43" i="45" a="1"/>
  <c r="C43" i="45" s="1"/>
  <c r="C41" i="53" a="1"/>
  <c r="C41" i="53" s="1"/>
  <c r="B45" i="53"/>
  <c r="C44" i="53" a="1"/>
  <c r="C44" i="53" s="1"/>
  <c r="C42" i="53" a="1"/>
  <c r="C42" i="53" s="1"/>
  <c r="C43" i="53" a="1"/>
  <c r="C43" i="53" s="1"/>
  <c r="B46" i="52" l="1"/>
  <c r="C42" i="52" a="1"/>
  <c r="C42" i="52" s="1"/>
  <c r="C45" i="52" a="1"/>
  <c r="C45" i="52" s="1"/>
  <c r="C43" i="52" a="1"/>
  <c r="C43" i="52" s="1"/>
  <c r="C44" i="52" a="1"/>
  <c r="C44" i="52" s="1"/>
  <c r="B46" i="47"/>
  <c r="C43" i="47" a="1"/>
  <c r="C43" i="47" s="1"/>
  <c r="C44" i="47" a="1"/>
  <c r="C44" i="47" s="1"/>
  <c r="C42" i="47" a="1"/>
  <c r="C42" i="47" s="1"/>
  <c r="C45" i="47" a="1"/>
  <c r="C45" i="47" s="1"/>
  <c r="AV39" i="48"/>
  <c r="AU39" i="48"/>
  <c r="AY39" i="48" s="1"/>
  <c r="AW39" i="48"/>
  <c r="AW37" i="48"/>
  <c r="AV37" i="48"/>
  <c r="AU37" i="48"/>
  <c r="AY37" i="48" s="1"/>
  <c r="AU38" i="48"/>
  <c r="AY38" i="48" s="1"/>
  <c r="AV38" i="48"/>
  <c r="AW38" i="48"/>
  <c r="C44" i="48" a="1"/>
  <c r="C44" i="48" s="1"/>
  <c r="C42" i="48" a="1"/>
  <c r="C42" i="48" s="1"/>
  <c r="C41" i="48" a="1"/>
  <c r="C41" i="48" s="1"/>
  <c r="B45" i="48"/>
  <c r="C43" i="48" a="1"/>
  <c r="C43" i="48" s="1"/>
  <c r="AW40" i="48"/>
  <c r="AV40" i="48"/>
  <c r="AU40" i="48"/>
  <c r="AY40" i="48" s="1"/>
  <c r="C48" i="57" a="1"/>
  <c r="C48" i="57" s="1"/>
  <c r="C47" i="57" a="1"/>
  <c r="C47" i="57" s="1"/>
  <c r="C49" i="57" a="1"/>
  <c r="C49" i="57" s="1"/>
  <c r="B50" i="57"/>
  <c r="C46" i="57" a="1"/>
  <c r="C46" i="57" s="1"/>
  <c r="C42" i="26" a="1"/>
  <c r="C42" i="26" s="1"/>
  <c r="C45" i="26" a="1"/>
  <c r="C45" i="26" s="1"/>
  <c r="C44" i="26" a="1"/>
  <c r="C44" i="26" s="1"/>
  <c r="B46" i="26"/>
  <c r="C43" i="26" a="1"/>
  <c r="C43" i="26" s="1"/>
  <c r="AU42" i="45"/>
  <c r="AY42" i="45" s="1"/>
  <c r="AV42" i="45"/>
  <c r="AW42" i="45"/>
  <c r="AV42" i="53"/>
  <c r="AU42" i="53"/>
  <c r="AY42" i="53" s="1"/>
  <c r="AW42" i="53"/>
  <c r="AW44" i="53"/>
  <c r="AV44" i="53"/>
  <c r="AU44" i="53"/>
  <c r="AY44" i="53" s="1"/>
  <c r="C45" i="53" a="1"/>
  <c r="C45" i="53" s="1"/>
  <c r="C46" i="53" a="1"/>
  <c r="C46" i="53" s="1"/>
  <c r="B49" i="53"/>
  <c r="C48" i="53" a="1"/>
  <c r="C48" i="53" s="1"/>
  <c r="C47" i="53" a="1"/>
  <c r="C47" i="53" s="1"/>
  <c r="AV56" i="58"/>
  <c r="AU56" i="58"/>
  <c r="AY56" i="58" s="1"/>
  <c r="AW56" i="58"/>
  <c r="AW41" i="53"/>
  <c r="AU41" i="53"/>
  <c r="AY41" i="53" s="1"/>
  <c r="AV41" i="53"/>
  <c r="AU43" i="53"/>
  <c r="AY43" i="53" s="1"/>
  <c r="AW43" i="53"/>
  <c r="AV43" i="53"/>
  <c r="AV44" i="45"/>
  <c r="AV54" i="58"/>
  <c r="AW54" i="58"/>
  <c r="AU54" i="58"/>
  <c r="AY54" i="58" s="1"/>
  <c r="B61" i="58"/>
  <c r="C60" i="58" a="1"/>
  <c r="C60" i="58" s="1"/>
  <c r="C59" i="58" a="1"/>
  <c r="C59" i="58" s="1"/>
  <c r="C57" i="58" a="1"/>
  <c r="C57" i="58" s="1"/>
  <c r="C58" i="58" a="1"/>
  <c r="C58" i="58" s="1"/>
  <c r="AW43" i="45"/>
  <c r="AW44" i="45" s="1"/>
  <c r="AU43" i="45"/>
  <c r="AY43" i="45" s="1"/>
  <c r="AV43" i="45"/>
  <c r="AW55" i="58"/>
  <c r="AV55" i="58"/>
  <c r="AU55" i="58"/>
  <c r="AY55" i="58" s="1"/>
  <c r="AW53" i="58"/>
  <c r="AV53" i="58"/>
  <c r="AU53" i="58"/>
  <c r="AY53" i="58" s="1"/>
  <c r="AW41" i="45"/>
  <c r="AV41" i="45"/>
  <c r="AU41" i="45"/>
  <c r="AY41" i="45" s="1"/>
  <c r="C48" i="45" a="1"/>
  <c r="C48" i="45" s="1"/>
  <c r="B49" i="45"/>
  <c r="C47" i="45" a="1"/>
  <c r="C47" i="45" s="1"/>
  <c r="C46" i="45" a="1"/>
  <c r="C46" i="45" s="1"/>
  <c r="C45" i="45" a="1"/>
  <c r="C45" i="45" s="1"/>
  <c r="AW42" i="48" l="1"/>
  <c r="AU42" i="48"/>
  <c r="AY42" i="48" s="1"/>
  <c r="AV42" i="48"/>
  <c r="C49" i="52" a="1"/>
  <c r="C49" i="52" s="1"/>
  <c r="B50" i="52"/>
  <c r="C48" i="52" a="1"/>
  <c r="C48" i="52" s="1"/>
  <c r="C47" i="52" a="1"/>
  <c r="C47" i="52" s="1"/>
  <c r="C46" i="52" a="1"/>
  <c r="C46" i="52" s="1"/>
  <c r="AU44" i="48"/>
  <c r="AY44" i="48" s="1"/>
  <c r="AV44" i="48"/>
  <c r="AW44" i="48"/>
  <c r="C51" i="57" a="1"/>
  <c r="C51" i="57" s="1"/>
  <c r="C50" i="57" a="1"/>
  <c r="C50" i="57" s="1"/>
  <c r="B54" i="57"/>
  <c r="C52" i="57" a="1"/>
  <c r="C52" i="57" s="1"/>
  <c r="C53" i="57" a="1"/>
  <c r="C53" i="57" s="1"/>
  <c r="B50" i="47"/>
  <c r="C46" i="47" a="1"/>
  <c r="C46" i="47" s="1"/>
  <c r="C47" i="47" a="1"/>
  <c r="C47" i="47" s="1"/>
  <c r="C49" i="47" a="1"/>
  <c r="C49" i="47" s="1"/>
  <c r="C48" i="47" a="1"/>
  <c r="C48" i="47" s="1"/>
  <c r="AV43" i="48"/>
  <c r="AU43" i="48"/>
  <c r="AY43" i="48" s="1"/>
  <c r="AW43" i="48"/>
  <c r="C45" i="48" a="1"/>
  <c r="C45" i="48" s="1"/>
  <c r="B49" i="48"/>
  <c r="C46" i="48" a="1"/>
  <c r="C46" i="48" s="1"/>
  <c r="C48" i="48" a="1"/>
  <c r="C48" i="48" s="1"/>
  <c r="C47" i="48" a="1"/>
  <c r="C47" i="48" s="1"/>
  <c r="AU41" i="48"/>
  <c r="AY41" i="48" s="1"/>
  <c r="AW41" i="48"/>
  <c r="AV41" i="48"/>
  <c r="AW45" i="45"/>
  <c r="AW46" i="45" s="1"/>
  <c r="AW47" i="45" s="1"/>
  <c r="AW48" i="45" s="1"/>
  <c r="AV45" i="45"/>
  <c r="AV46" i="45"/>
  <c r="AV47" i="45"/>
  <c r="C49" i="45" a="1"/>
  <c r="C49" i="45" s="1"/>
  <c r="C51" i="45" a="1"/>
  <c r="C51" i="45" s="1"/>
  <c r="B53" i="45"/>
  <c r="C52" i="45" a="1"/>
  <c r="C52" i="45" s="1"/>
  <c r="C50" i="45" a="1"/>
  <c r="C50" i="45" s="1"/>
  <c r="AV57" i="58"/>
  <c r="AW57" i="58"/>
  <c r="AU57" i="58"/>
  <c r="AY57" i="58" s="1"/>
  <c r="AV48" i="45"/>
  <c r="AW47" i="53"/>
  <c r="AV47" i="53"/>
  <c r="AU47" i="53"/>
  <c r="AY47" i="53" s="1"/>
  <c r="AW59" i="58"/>
  <c r="AV59" i="58"/>
  <c r="AU59" i="58"/>
  <c r="AY59" i="58" s="1"/>
  <c r="AV60" i="58"/>
  <c r="AU60" i="58"/>
  <c r="AY60" i="58" s="1"/>
  <c r="AW60" i="58"/>
  <c r="C64" i="58" a="1"/>
  <c r="C64" i="58" s="1"/>
  <c r="C62" i="58" a="1"/>
  <c r="C62" i="58" s="1"/>
  <c r="C63" i="58" a="1"/>
  <c r="C63" i="58" s="1"/>
  <c r="C61" i="58" a="1"/>
  <c r="C61" i="58" s="1"/>
  <c r="AU48" i="53"/>
  <c r="AY48" i="53" s="1"/>
  <c r="AW48" i="53"/>
  <c r="AV48" i="53"/>
  <c r="C49" i="53" a="1"/>
  <c r="C49" i="53" s="1"/>
  <c r="C51" i="53" a="1"/>
  <c r="C51" i="53" s="1"/>
  <c r="B53" i="53"/>
  <c r="C52" i="53" a="1"/>
  <c r="C52" i="53" s="1"/>
  <c r="C50" i="53" a="1"/>
  <c r="C50" i="53" s="1"/>
  <c r="AW46" i="53"/>
  <c r="AV46" i="53"/>
  <c r="AU46" i="53"/>
  <c r="AY46" i="53" s="1"/>
  <c r="AU45" i="53"/>
  <c r="AY45" i="53" s="1"/>
  <c r="AV45" i="53"/>
  <c r="AW45" i="53"/>
  <c r="AU44" i="45"/>
  <c r="AY44" i="45" s="1"/>
  <c r="B50" i="26"/>
  <c r="C47" i="26" a="1"/>
  <c r="C47" i="26" s="1"/>
  <c r="C49" i="26" a="1"/>
  <c r="C49" i="26" s="1"/>
  <c r="C48" i="26" a="1"/>
  <c r="C48" i="26" s="1"/>
  <c r="C46" i="26" a="1"/>
  <c r="C46" i="26" s="1"/>
  <c r="AW58" i="58"/>
  <c r="AU58" i="58"/>
  <c r="AY58" i="58" s="1"/>
  <c r="AV58" i="58"/>
  <c r="C52" i="47" l="1" a="1"/>
  <c r="C52" i="47" s="1"/>
  <c r="C53" i="47" a="1"/>
  <c r="C53" i="47" s="1"/>
  <c r="B54" i="47"/>
  <c r="C51" i="47" a="1"/>
  <c r="C51" i="47" s="1"/>
  <c r="C50" i="47" a="1"/>
  <c r="C50" i="47" s="1"/>
  <c r="C56" i="57" a="1"/>
  <c r="C56" i="57" s="1"/>
  <c r="C55" i="57" a="1"/>
  <c r="C55" i="57" s="1"/>
  <c r="B58" i="57"/>
  <c r="C57" i="57" a="1"/>
  <c r="C57" i="57" s="1"/>
  <c r="C54" i="57" a="1"/>
  <c r="C54" i="57" s="1"/>
  <c r="AU47" i="48"/>
  <c r="AY47" i="48" s="1"/>
  <c r="AW47" i="48"/>
  <c r="AV47" i="48"/>
  <c r="AV48" i="48"/>
  <c r="AW48" i="48"/>
  <c r="AU48" i="48"/>
  <c r="AY48" i="48" s="1"/>
  <c r="AW45" i="48"/>
  <c r="AU45" i="48"/>
  <c r="AY45" i="48" s="1"/>
  <c r="AV45" i="48"/>
  <c r="C51" i="52" a="1"/>
  <c r="C51" i="52" s="1"/>
  <c r="C53" i="52" a="1"/>
  <c r="C53" i="52" s="1"/>
  <c r="C52" i="52" a="1"/>
  <c r="C52" i="52" s="1"/>
  <c r="C50" i="52" a="1"/>
  <c r="C50" i="52" s="1"/>
  <c r="B54" i="52"/>
  <c r="AV46" i="48"/>
  <c r="AU46" i="48"/>
  <c r="AY46" i="48" s="1"/>
  <c r="AW46" i="48"/>
  <c r="C52" i="48" a="1"/>
  <c r="C52" i="48" s="1"/>
  <c r="B53" i="48"/>
  <c r="C50" i="48" a="1"/>
  <c r="C50" i="48" s="1"/>
  <c r="C49" i="48" a="1"/>
  <c r="C49" i="48" s="1"/>
  <c r="C51" i="48" a="1"/>
  <c r="C51" i="48" s="1"/>
  <c r="AV49" i="53"/>
  <c r="AU49" i="53"/>
  <c r="AY49" i="53" s="1"/>
  <c r="AW49" i="53"/>
  <c r="AW52" i="53"/>
  <c r="AV52" i="53"/>
  <c r="AU52" i="53"/>
  <c r="AY52" i="53" s="1"/>
  <c r="C52" i="26" a="1"/>
  <c r="C52" i="26" s="1"/>
  <c r="C51" i="26" a="1"/>
  <c r="C51" i="26" s="1"/>
  <c r="B54" i="26"/>
  <c r="C53" i="26" a="1"/>
  <c r="C53" i="26" s="1"/>
  <c r="C50" i="26" a="1"/>
  <c r="C50" i="26" s="1"/>
  <c r="C55" i="53" a="1"/>
  <c r="C55" i="53" s="1"/>
  <c r="C53" i="53" a="1"/>
  <c r="C53" i="53" s="1"/>
  <c r="B57" i="53"/>
  <c r="C54" i="53" a="1"/>
  <c r="C54" i="53" s="1"/>
  <c r="C56" i="53" a="1"/>
  <c r="C56" i="53" s="1"/>
  <c r="AW61" i="58"/>
  <c r="AU61" i="58"/>
  <c r="AY61" i="58" s="1"/>
  <c r="AV61" i="58"/>
  <c r="AV52" i="45"/>
  <c r="AV63" i="58"/>
  <c r="AW63" i="58"/>
  <c r="AU63" i="58"/>
  <c r="AY63" i="58" s="1"/>
  <c r="B57" i="45"/>
  <c r="C56" i="45" a="1"/>
  <c r="C56" i="45" s="1"/>
  <c r="C55" i="45" a="1"/>
  <c r="C55" i="45" s="1"/>
  <c r="C53" i="45" a="1"/>
  <c r="C53" i="45" s="1"/>
  <c r="C54" i="45" a="1"/>
  <c r="C54" i="45" s="1"/>
  <c r="AW62" i="58"/>
  <c r="AV62" i="58"/>
  <c r="AU62" i="58"/>
  <c r="AY62" i="58" s="1"/>
  <c r="AV51" i="45"/>
  <c r="AU50" i="53"/>
  <c r="AY50" i="53" s="1"/>
  <c r="AW50" i="53"/>
  <c r="AV50" i="53"/>
  <c r="AU51" i="53"/>
  <c r="AY51" i="53" s="1"/>
  <c r="AV51" i="53"/>
  <c r="AW51" i="53"/>
  <c r="AV50" i="45"/>
  <c r="AW64" i="58"/>
  <c r="AV64" i="58"/>
  <c r="AU64" i="58"/>
  <c r="AV49" i="45"/>
  <c r="AW49" i="45"/>
  <c r="AW50" i="45" s="1"/>
  <c r="AW51" i="45" s="1"/>
  <c r="AW52" i="45" s="1"/>
  <c r="AU45" i="45"/>
  <c r="C53" i="48" l="1" a="1"/>
  <c r="C53" i="48" s="1"/>
  <c r="B57" i="48"/>
  <c r="C56" i="48" a="1"/>
  <c r="C56" i="48" s="1"/>
  <c r="C55" i="48" a="1"/>
  <c r="C55" i="48" s="1"/>
  <c r="C54" i="48" a="1"/>
  <c r="C54" i="48" s="1"/>
  <c r="AW52" i="48"/>
  <c r="AU52" i="48"/>
  <c r="AY52" i="48" s="1"/>
  <c r="AV52" i="48"/>
  <c r="C60" i="57" a="1"/>
  <c r="C60" i="57" s="1"/>
  <c r="C59" i="57" a="1"/>
  <c r="C59" i="57" s="1"/>
  <c r="C58" i="57" a="1"/>
  <c r="C58" i="57" s="1"/>
  <c r="B62" i="57"/>
  <c r="C61" i="57" a="1"/>
  <c r="C61" i="57" s="1"/>
  <c r="AV51" i="48"/>
  <c r="AU51" i="48"/>
  <c r="AY51" i="48" s="1"/>
  <c r="AW51" i="48"/>
  <c r="AW50" i="48"/>
  <c r="AV50" i="48"/>
  <c r="AU50" i="48"/>
  <c r="AY50" i="48" s="1"/>
  <c r="C54" i="52" a="1"/>
  <c r="C54" i="52" s="1"/>
  <c r="C56" i="52" a="1"/>
  <c r="C56" i="52" s="1"/>
  <c r="B58" i="52"/>
  <c r="C57" i="52" a="1"/>
  <c r="C57" i="52" s="1"/>
  <c r="C55" i="52" a="1"/>
  <c r="C55" i="52" s="1"/>
  <c r="AV49" i="48"/>
  <c r="AU49" i="48"/>
  <c r="AY49" i="48" s="1"/>
  <c r="AW49" i="48"/>
  <c r="C54" i="47" a="1"/>
  <c r="C54" i="47" s="1"/>
  <c r="C57" i="47" a="1"/>
  <c r="C57" i="47" s="1"/>
  <c r="B58" i="47"/>
  <c r="C55" i="47" a="1"/>
  <c r="C55" i="47" s="1"/>
  <c r="C56" i="47" a="1"/>
  <c r="C56" i="47" s="1"/>
  <c r="AY45" i="45"/>
  <c r="AU46" i="45"/>
  <c r="AW66" i="58"/>
  <c r="AY64" i="58"/>
  <c r="AY67" i="58" s="1"/>
  <c r="AY71" i="58"/>
  <c r="AU66" i="58"/>
  <c r="AV54" i="53"/>
  <c r="AW54" i="53"/>
  <c r="AU54" i="53"/>
  <c r="AY54" i="53" s="1"/>
  <c r="AV54" i="45"/>
  <c r="C60" i="53" a="1"/>
  <c r="C60" i="53" s="1"/>
  <c r="C57" i="53" a="1"/>
  <c r="C57" i="53" s="1"/>
  <c r="C59" i="53" a="1"/>
  <c r="C59" i="53" s="1"/>
  <c r="C58" i="53" a="1"/>
  <c r="C58" i="53" s="1"/>
  <c r="B61" i="53"/>
  <c r="AV53" i="45"/>
  <c r="AW53" i="45"/>
  <c r="AW54" i="45" s="1"/>
  <c r="AW55" i="45" s="1"/>
  <c r="AW56" i="45" s="1"/>
  <c r="AU53" i="53"/>
  <c r="AY53" i="53" s="1"/>
  <c r="AW53" i="53"/>
  <c r="AV53" i="53"/>
  <c r="AV55" i="53"/>
  <c r="AU55" i="53"/>
  <c r="AY55" i="53" s="1"/>
  <c r="AW55" i="53"/>
  <c r="AV56" i="45"/>
  <c r="C59" i="45" a="1"/>
  <c r="C59" i="45" s="1"/>
  <c r="C57" i="45" a="1"/>
  <c r="C57" i="45" s="1"/>
  <c r="C58" i="45" a="1"/>
  <c r="C58" i="45" s="1"/>
  <c r="C60" i="45" a="1"/>
  <c r="C60" i="45" s="1"/>
  <c r="B61" i="45"/>
  <c r="AV66" i="58"/>
  <c r="AW56" i="53"/>
  <c r="AV56" i="53"/>
  <c r="AU56" i="53"/>
  <c r="AY56" i="53" s="1"/>
  <c r="AV55" i="45"/>
  <c r="C54" i="26" a="1"/>
  <c r="C54" i="26" s="1"/>
  <c r="C55" i="26" a="1"/>
  <c r="C55" i="26" s="1"/>
  <c r="B58" i="26"/>
  <c r="C56" i="26" a="1"/>
  <c r="C56" i="26" s="1"/>
  <c r="C57" i="26" a="1"/>
  <c r="C57" i="26" s="1"/>
  <c r="AU53" i="48" l="1"/>
  <c r="AY53" i="48" s="1"/>
  <c r="AW53" i="48"/>
  <c r="AV53" i="48"/>
  <c r="C65" i="57" a="1"/>
  <c r="C65" i="57" s="1"/>
  <c r="C62" i="57" a="1"/>
  <c r="C62" i="57" s="1"/>
  <c r="C64" i="57" a="1"/>
  <c r="C64" i="57" s="1"/>
  <c r="C63" i="57" a="1"/>
  <c r="C63" i="57" s="1"/>
  <c r="C61" i="47" a="1"/>
  <c r="C61" i="47" s="1"/>
  <c r="C58" i="47" a="1"/>
  <c r="C58" i="47" s="1"/>
  <c r="C60" i="47" a="1"/>
  <c r="C60" i="47" s="1"/>
  <c r="B62" i="47"/>
  <c r="C59" i="47" a="1"/>
  <c r="C59" i="47" s="1"/>
  <c r="AU54" i="48"/>
  <c r="AY54" i="48" s="1"/>
  <c r="AW54" i="48"/>
  <c r="AV54" i="48"/>
  <c r="AU55" i="48"/>
  <c r="AY55" i="48" s="1"/>
  <c r="AV55" i="48"/>
  <c r="AW55" i="48"/>
  <c r="AV56" i="48"/>
  <c r="AW56" i="48"/>
  <c r="AU56" i="48"/>
  <c r="AY56" i="48" s="1"/>
  <c r="C58" i="52" a="1"/>
  <c r="C58" i="52" s="1"/>
  <c r="B62" i="52"/>
  <c r="C59" i="52" a="1"/>
  <c r="C59" i="52" s="1"/>
  <c r="C60" i="52" a="1"/>
  <c r="C60" i="52" s="1"/>
  <c r="C61" i="52" a="1"/>
  <c r="C61" i="52" s="1"/>
  <c r="B61" i="48"/>
  <c r="C58" i="48" a="1"/>
  <c r="C58" i="48" s="1"/>
  <c r="C57" i="48" a="1"/>
  <c r="C57" i="48" s="1"/>
  <c r="C60" i="48" a="1"/>
  <c r="C60" i="48" s="1"/>
  <c r="C59" i="48" a="1"/>
  <c r="C59" i="48" s="1"/>
  <c r="AV58" i="53"/>
  <c r="AU58" i="53"/>
  <c r="AY58" i="53" s="1"/>
  <c r="AW58" i="53"/>
  <c r="C61" i="53" a="1"/>
  <c r="C61" i="53" s="1"/>
  <c r="C64" i="53" a="1"/>
  <c r="C64" i="53" s="1"/>
  <c r="C63" i="53" a="1"/>
  <c r="C63" i="53" s="1"/>
  <c r="C62" i="53" a="1"/>
  <c r="C62" i="53" s="1"/>
  <c r="AV59" i="53"/>
  <c r="AU59" i="53"/>
  <c r="AY59" i="53" s="1"/>
  <c r="AW59" i="53"/>
  <c r="C62" i="45" a="1"/>
  <c r="C62" i="45" s="1"/>
  <c r="C61" i="45" a="1"/>
  <c r="C61" i="45" s="1"/>
  <c r="C64" i="45" a="1"/>
  <c r="C64" i="45" s="1"/>
  <c r="C63" i="45" a="1"/>
  <c r="C63" i="45" s="1"/>
  <c r="AW57" i="53"/>
  <c r="AV57" i="53"/>
  <c r="AU57" i="53"/>
  <c r="AY57" i="53" s="1"/>
  <c r="AV60" i="45"/>
  <c r="AU60" i="53"/>
  <c r="AY60" i="53" s="1"/>
  <c r="AV60" i="53"/>
  <c r="AW60" i="53"/>
  <c r="AV57" i="45"/>
  <c r="AW57" i="45"/>
  <c r="AW58" i="45" s="1"/>
  <c r="AW59" i="45" s="1"/>
  <c r="AW60" i="45" s="1"/>
  <c r="AV59" i="45"/>
  <c r="AV58" i="45"/>
  <c r="AY70" i="58"/>
  <c r="AY69" i="58"/>
  <c r="AY68" i="58"/>
  <c r="AY46" i="45"/>
  <c r="AU47" i="45"/>
  <c r="C58" i="26" a="1"/>
  <c r="C58" i="26" s="1"/>
  <c r="C59" i="26" a="1"/>
  <c r="C59" i="26" s="1"/>
  <c r="B62" i="26"/>
  <c r="C61" i="26" a="1"/>
  <c r="C61" i="26" s="1"/>
  <c r="C60" i="26" a="1"/>
  <c r="C60" i="26" s="1"/>
  <c r="AV59" i="48" l="1"/>
  <c r="AU59" i="48"/>
  <c r="AY59" i="48" s="1"/>
  <c r="AW59" i="48"/>
  <c r="C65" i="47" a="1"/>
  <c r="C65" i="47" s="1"/>
  <c r="C62" i="47" a="1"/>
  <c r="C62" i="47" s="1"/>
  <c r="C63" i="47" a="1"/>
  <c r="C63" i="47" s="1"/>
  <c r="C64" i="47" a="1"/>
  <c r="C64" i="47" s="1"/>
  <c r="AW60" i="48"/>
  <c r="AU60" i="48"/>
  <c r="AY60" i="48" s="1"/>
  <c r="AV60" i="48"/>
  <c r="AW57" i="48"/>
  <c r="AV57" i="48"/>
  <c r="AU57" i="48"/>
  <c r="AY57" i="48" s="1"/>
  <c r="C62" i="48" a="1"/>
  <c r="C62" i="48" s="1"/>
  <c r="C63" i="48" a="1"/>
  <c r="C63" i="48" s="1"/>
  <c r="C64" i="48" a="1"/>
  <c r="C64" i="48" s="1"/>
  <c r="C61" i="48" a="1"/>
  <c r="C61" i="48" s="1"/>
  <c r="AU58" i="48"/>
  <c r="AY58" i="48" s="1"/>
  <c r="AV58" i="48"/>
  <c r="AW58" i="48"/>
  <c r="C64" i="52" a="1"/>
  <c r="C64" i="52" s="1"/>
  <c r="C63" i="52" a="1"/>
  <c r="C63" i="52" s="1"/>
  <c r="C65" i="52" a="1"/>
  <c r="C65" i="52" s="1"/>
  <c r="C62" i="52" a="1"/>
  <c r="C62" i="52" s="1"/>
  <c r="AV64" i="45"/>
  <c r="AV63" i="45"/>
  <c r="AV62" i="45"/>
  <c r="AW61" i="45"/>
  <c r="AW62" i="45" s="1"/>
  <c r="AW63" i="45" s="1"/>
  <c r="AW64" i="45" s="1"/>
  <c r="AW66" i="45" s="1"/>
  <c r="AV61" i="45"/>
  <c r="AW62" i="53"/>
  <c r="AV62" i="53"/>
  <c r="AU62" i="53"/>
  <c r="AY62" i="53" s="1"/>
  <c r="AW63" i="53"/>
  <c r="AV63" i="53"/>
  <c r="AU63" i="53"/>
  <c r="AY63" i="53" s="1"/>
  <c r="C62" i="26" a="1"/>
  <c r="C62" i="26" s="1"/>
  <c r="C65" i="26" a="1"/>
  <c r="C65" i="26" s="1"/>
  <c r="C63" i="26" a="1"/>
  <c r="C63" i="26" s="1"/>
  <c r="C64" i="26" a="1"/>
  <c r="C64" i="26" s="1"/>
  <c r="AV64" i="53"/>
  <c r="AU64" i="53"/>
  <c r="AW64" i="53"/>
  <c r="AW61" i="53"/>
  <c r="AV61" i="53"/>
  <c r="AU61" i="53"/>
  <c r="AY61" i="53" s="1"/>
  <c r="AY47" i="45"/>
  <c r="AU48" i="45"/>
  <c r="AV63" i="48" l="1"/>
  <c r="AW63" i="48"/>
  <c r="AU63" i="48"/>
  <c r="AY63" i="48" s="1"/>
  <c r="AV61" i="48"/>
  <c r="AU61" i="48"/>
  <c r="AY61" i="48" s="1"/>
  <c r="AW61" i="48"/>
  <c r="AW62" i="48"/>
  <c r="AV62" i="48"/>
  <c r="AU62" i="48"/>
  <c r="AY62" i="48" s="1"/>
  <c r="AW64" i="48"/>
  <c r="AU64" i="48"/>
  <c r="AY64" i="48" s="1"/>
  <c r="AV64" i="48"/>
  <c r="AY48" i="45"/>
  <c r="AU49" i="45"/>
  <c r="AV66" i="45"/>
  <c r="AW66" i="53"/>
  <c r="AY64" i="53"/>
  <c r="AY67" i="53" s="1"/>
  <c r="AU66" i="53"/>
  <c r="AY71" i="53"/>
  <c r="AV66" i="53"/>
  <c r="AW66" i="48" l="1"/>
  <c r="AY67" i="48"/>
  <c r="AV66" i="48"/>
  <c r="AU66" i="48"/>
  <c r="AY71" i="48"/>
  <c r="AY68" i="53"/>
  <c r="AY69" i="53"/>
  <c r="AY70" i="53"/>
  <c r="AY49" i="45"/>
  <c r="AU50" i="45"/>
  <c r="AY68" i="48" l="1"/>
  <c r="AY70" i="48"/>
  <c r="AY69" i="48"/>
  <c r="AY50" i="45"/>
  <c r="AU51" i="45"/>
  <c r="AY51" i="45" l="1"/>
  <c r="AU52" i="45"/>
  <c r="AY52" i="45" l="1"/>
  <c r="AU53" i="45"/>
  <c r="AY53" i="45" l="1"/>
  <c r="AU54" i="45"/>
  <c r="AY54" i="45" l="1"/>
  <c r="AU55" i="45"/>
  <c r="AY55" i="45" l="1"/>
  <c r="AU56" i="45"/>
  <c r="AY56" i="45" l="1"/>
  <c r="AU57" i="45"/>
  <c r="AY57" i="45" l="1"/>
  <c r="AU58" i="45"/>
  <c r="AY58" i="45" l="1"/>
  <c r="AU59" i="45"/>
  <c r="AY59" i="45" l="1"/>
  <c r="AU60" i="45"/>
  <c r="AY60" i="45" l="1"/>
  <c r="AU61" i="45"/>
  <c r="AY61" i="45" l="1"/>
  <c r="AU62" i="45"/>
  <c r="AY62" i="45" l="1"/>
  <c r="AU63" i="45"/>
  <c r="AY63" i="45" l="1"/>
  <c r="AU64" i="45"/>
  <c r="AY64" i="45" l="1"/>
  <c r="AY67" i="45" s="1"/>
  <c r="AU66" i="45"/>
  <c r="AY71" i="45"/>
  <c r="AY70" i="45" l="1"/>
  <c r="AY69" i="45"/>
  <c r="AY68"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Houston, Chad</author>
  </authors>
  <commentList>
    <comment ref="D16" authorId="0" shapeId="0" xr:uid="{94320A8C-866E-41E7-961E-E996866B0F1D}">
      <text>
        <r>
          <rPr>
            <b/>
            <sz val="9"/>
            <color indexed="81"/>
            <rFont val="Tahoma"/>
            <charset val="1"/>
          </rPr>
          <t>Houston, Chad:</t>
        </r>
        <r>
          <rPr>
            <sz val="9"/>
            <color indexed="81"/>
            <rFont val="Tahoma"/>
            <charset val="1"/>
          </rPr>
          <t xml:space="preserve">
For General Partners structured as a limited partnership, substitute General Partner Operating Agreement and General Partner Certificate of Formation with General Partner Limited Partnership Agreement and Certificate of Limited Partnership, and include the governing documents applicable to the general partner of the General Partner (including the certificate of formation and LLC Operating Agreement, as appropriate)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<sst xmlns="http://schemas.openxmlformats.org/spreadsheetml/2006/main" count="7348" uniqueCount="2331">
  <si>
    <t>SBA Form 2181, Sub-Fund MAQ Instructions</t>
  </si>
  <si>
    <t>OMB Approval No. 3245-0062</t>
  </si>
  <si>
    <t> </t>
  </si>
  <si>
    <t>Application Instructions</t>
  </si>
  <si>
    <r>
      <rPr>
        <sz val="8"/>
        <color rgb="FF002060"/>
        <rFont val="Verdana"/>
        <family val="2"/>
      </rPr>
      <t xml:space="preserve">SBA invites eligible private entities considering the Small Business Investment Company (SBIC) program to submit an application for License (Form 2181). For an initial application to be considered complete and ready for review, all elements and attachments listed in the Management Assessment Questionnaire (MAQ) and related exhibits must be submitted along with the requisition application fee paid.  SBA requires all license application fees be remitted via the pay.gov website.  Applicants will receive fee payment instructions directly from the Licensing Unit’s Program Manager. Please do not attempt to pay the licensing fee in advance. </t>
    </r>
    <r>
      <rPr>
        <sz val="8"/>
        <color rgb="FFFF0000"/>
        <rFont val="Verdana"/>
        <family val="2"/>
      </rPr>
      <t xml:space="preserve"> </t>
    </r>
    <r>
      <rPr>
        <sz val="8"/>
        <color rgb="FF002060"/>
        <rFont val="Verdana"/>
        <family val="2"/>
      </rPr>
      <t xml:space="preserve">All forms are available on </t>
    </r>
    <r>
      <rPr>
        <b/>
        <sz val="8"/>
        <color rgb="FF002060"/>
        <rFont val="Verdana"/>
        <family val="2"/>
      </rPr>
      <t>SBA.gov/partners/sbics/forms-guides</t>
    </r>
    <r>
      <rPr>
        <sz val="8"/>
        <color rgb="FF002060"/>
        <rFont val="Verdana"/>
        <family val="2"/>
      </rPr>
      <t>.</t>
    </r>
    <r>
      <rPr>
        <sz val="8"/>
        <color rgb="FFFF0000"/>
        <rFont val="Verdana"/>
        <family val="2"/>
      </rPr>
      <t xml:space="preserve">
</t>
    </r>
    <r>
      <rPr>
        <sz val="8"/>
        <color rgb="FF002060"/>
        <rFont val="Verdana"/>
        <family val="2"/>
      </rPr>
      <t xml:space="preserve">Applications are emailed to </t>
    </r>
    <r>
      <rPr>
        <b/>
        <sz val="8"/>
        <color rgb="FF002060"/>
        <rFont val="Verdana"/>
        <family val="2"/>
      </rPr>
      <t>SBIC_Applications@SBA.gov.</t>
    </r>
    <r>
      <rPr>
        <sz val="8"/>
        <color rgb="FF002060"/>
        <rFont val="Verdana"/>
        <family val="2"/>
      </rPr>
      <t xml:space="preserve"> All applicants will receive confirmation of receipt of an application within 2 - 4 business days of submission. </t>
    </r>
    <r>
      <rPr>
        <sz val="8"/>
        <color rgb="FFFF0000"/>
        <rFont val="Verdana"/>
        <family val="2"/>
      </rPr>
      <t xml:space="preserve">
</t>
    </r>
  </si>
  <si>
    <r>
      <t xml:space="preserve">Potential Applicants may submit an optional one-time Form 2181, Prescreen MAQ ("Prescreen") and request a </t>
    </r>
    <r>
      <rPr>
        <b/>
        <sz val="8"/>
        <color rgb="FF002060"/>
        <rFont val="Verdana"/>
        <family val="2"/>
      </rPr>
      <t>prescreen interview</t>
    </r>
    <r>
      <rPr>
        <sz val="8"/>
        <color rgb="FF002060"/>
        <rFont val="Verdana"/>
        <family val="2"/>
      </rPr>
      <t xml:space="preserve"> without paying the initial licensing fee. The Form 2181, Prescreen MAQ and prescreen interview request should be emailed to </t>
    </r>
    <r>
      <rPr>
        <b/>
        <sz val="8"/>
        <color rgb="FF002060"/>
        <rFont val="Verdana"/>
        <family val="2"/>
      </rPr>
      <t>SBIC_Applications@SBA.gov</t>
    </r>
    <r>
      <rPr>
        <sz val="8"/>
        <color rgb="FF002060"/>
        <rFont val="Verdana"/>
        <family val="2"/>
      </rPr>
      <t xml:space="preserve"> with "Prescreen Request" in the email subject line. The Form 2181, Prescreen MAQ is also available on </t>
    </r>
    <r>
      <rPr>
        <b/>
        <sz val="8"/>
        <color rgb="FF002060"/>
        <rFont val="Verdana"/>
        <family val="2"/>
      </rPr>
      <t>SBA.gov/partners/sbics/forms-guides.</t>
    </r>
  </si>
  <si>
    <r>
      <rPr>
        <b/>
        <sz val="8"/>
        <color rgb="FF002060"/>
        <rFont val="Verdana"/>
        <family val="2"/>
      </rPr>
      <t>Critical Technologies Limited Partners (CTLP) Applicants</t>
    </r>
    <r>
      <rPr>
        <sz val="8"/>
        <color rgb="FF002060"/>
        <rFont val="Verdana"/>
        <family val="2"/>
      </rPr>
      <t xml:space="preserve"> are to follow all instructions directed to “SBICCT” and read each reference to “SBICCT” as “CTLP”. CTLP Applicants should consider any information request related to “small” business as instead related to “national security”. CTLP is a “Capital Assistance Program” within the meaning of the System of Records Notice for the Small Business Investment Company Information System (SBICIS) (SBA 40), published at </t>
    </r>
    <r>
      <rPr>
        <b/>
        <sz val="8"/>
        <color theme="4"/>
        <rFont val="Verdana"/>
        <family val="2"/>
      </rPr>
      <t>SBA Privacy Act Issuance</t>
    </r>
  </si>
  <si>
    <t>Qualifying Subsequent Fund License Applications</t>
  </si>
  <si>
    <t>Licensing Process</t>
  </si>
  <si>
    <t>Subsequent Fund Application</t>
  </si>
  <si>
    <t>OMB Approval No. ####-####</t>
  </si>
  <si>
    <t xml:space="preserve">As of Date: </t>
  </si>
  <si>
    <t>dd/mm/yyyy</t>
  </si>
  <si>
    <t>Expiration Date MM/DD/YYYY</t>
  </si>
  <si>
    <r>
      <t xml:space="preserve">This subsequent fund "Certification" page </t>
    </r>
    <r>
      <rPr>
        <u/>
        <sz val="9"/>
        <color rgb="FF000000"/>
        <rFont val="Calibri"/>
        <family val="2"/>
      </rPr>
      <t>must</t>
    </r>
    <r>
      <rPr>
        <sz val="9"/>
        <color rgb="FF000000"/>
        <rFont val="Calibri"/>
        <family val="2"/>
      </rPr>
      <t xml:space="preserve"> be signed by all principals of the Applicant. The entire Subsequent Fund Application MAQ and all requested attachments must be completed in full by all Applicants qualifying for expedited subsequent fund processing.</t>
    </r>
  </si>
  <si>
    <t xml:space="preserve">Name of Applicant:  </t>
  </si>
  <si>
    <t>License no.:  01/23-4567</t>
  </si>
  <si>
    <t>Management Teams that are already operating one or more licensed SBICs ("Management Team") must be in good operational and regulatory compliance standing with SBA in order to submit a license application for a subsequent fund.  Subsequent fund license applicants must have at least two full years of operations from date of licensing of the most recently licensed SBIC (a longer or shorter operating history may be merited based on track record and prior performance). The financial performance and portfolio valuations of the current licensee(s) must demonstrate adequate coverage for any outstanding SBA Leverage.  The current licensee(s) must also be able to present a clean audit opinion from the SBIC’s independent public accountant, covering the most recent, full year of operations, and no unresolved regulatory violations for the most recent SBA exam covering a period ended within 12 months of the request being filed. 
SBA will consider a series of factors when determining whether a subsequent fund applicant has demonstrated a commitment to best practices within the SBIC program. Please note that existing license holders applying for an SBICCT license for the first time are not eligible for expedited subsequent fund processing.</t>
  </si>
  <si>
    <r>
      <rPr>
        <b/>
        <sz val="8"/>
        <color rgb="FF002060"/>
        <rFont val="Verdana"/>
        <family val="2"/>
      </rPr>
      <t>Consistent strategy and fund size</t>
    </r>
    <r>
      <rPr>
        <sz val="8"/>
        <color rgb="FF002060"/>
        <rFont val="Verdana"/>
        <family val="2"/>
      </rPr>
      <t xml:space="preserve">—The Applicant’s targeted Regulatory Capital is less than or equal to 133 percent of the Regulatory Capital (accounting for inflation adjustments) of the most recently licensed Licensee managed by the applicant’s management team (the “Prior Fund”). The applicant’s investment strategy and asset class will be substantially the same as the Prior Fund.
         </t>
    </r>
  </si>
  <si>
    <t xml:space="preserve">Regulatory Capital for most recent SBIC (at final close):  </t>
  </si>
  <si>
    <t xml:space="preserve">Targeted Regulatory Capital for proposed fund:  </t>
  </si>
  <si>
    <r>
      <rPr>
        <b/>
        <sz val="8"/>
        <color rgb="FF002060"/>
        <rFont val="Verdana"/>
        <family val="2"/>
      </rPr>
      <t>Consistent LP-GP Dynamics</t>
    </r>
    <r>
      <rPr>
        <sz val="8"/>
        <color rgb="FF002060"/>
        <rFont val="Verdana"/>
        <family val="2"/>
      </rPr>
      <t xml:space="preserve">—No limited partner will represent more than fifty percent (50%) of the Regulatory Capital of the SBIC Applicant or otherwise exercise Control with respect to the Applicant unless such limited partner was a Control Person of the Prior Fund. </t>
    </r>
  </si>
  <si>
    <r>
      <rPr>
        <b/>
        <sz val="8"/>
        <color rgb="FF002060"/>
        <rFont val="Verdana"/>
        <family val="2"/>
      </rPr>
      <t>Investment Performance Stability</t>
    </r>
    <r>
      <rPr>
        <sz val="8"/>
        <color rgb="FF002060"/>
        <rFont val="Verdana"/>
        <family val="2"/>
      </rPr>
      <t>—The Prior Fund’s net distributions to paid-in capital (DPI) and net total value to paid-in capital (TVPI) are at or above median vintage year and strategy performance benchmarks for the prior three quarters. The principals of the Applicant are not managing a Licensee in default or with a Capital Impairment Percentage (CIP) equal to or exceeding 75 percent of the maximum permitted for that Licensee under 13 CFR 107.1830(c).</t>
    </r>
  </si>
  <si>
    <r>
      <rPr>
        <b/>
        <sz val="8"/>
        <color rgb="FF002060"/>
        <rFont val="Verdana"/>
        <family val="2"/>
      </rPr>
      <t>Firm stability</t>
    </r>
    <r>
      <rPr>
        <sz val="8"/>
        <color rgb="FF002060"/>
        <rFont val="Verdana"/>
        <family val="2"/>
      </rPr>
      <t xml:space="preserve">—Subject to SBA’s confirmation, no material changes to the broader firm, including any resignations, terminations, or retirements by members of the general partner, investment committee, broader investment team, or key finance and operations personnel. SBA retains the discretion to allow changes that were part of a routine and customary firm succession plan previously communicated in writing to SBA. </t>
    </r>
  </si>
  <si>
    <r>
      <t xml:space="preserve">Federal Bureau of Investigation (FBI) Criminal and Internal Revenue Service (IRS) Background Check. </t>
    </r>
    <r>
      <rPr>
        <sz val="8"/>
        <color rgb="FF002060"/>
        <rFont val="Verdana"/>
        <family val="2"/>
      </rPr>
      <t>Neither the Applicant’s sponsoring entity nor any of the principals of the Applicant have an FBI criminal record that was not previously reviewed and cleared by SBA during the Prior Fund’s licensing application, and none of the Applicant’s principals nor sponsoring entity have violated IRS or state tax regulations from the date of the Prior Fund’s license issuance.</t>
    </r>
  </si>
  <si>
    <r>
      <t xml:space="preserve">No Outstanding or Unresolved Material Litigation Matters. </t>
    </r>
    <r>
      <rPr>
        <sz val="8"/>
        <color rgb="FF002060"/>
        <rFont val="Verdana"/>
        <family val="2"/>
      </rPr>
      <t>No outstanding or unresolved litigation matters involving allegations of dishonesty, fraud, or breach of fiduciary duty or otherwise requiring a report under § 107.660(c) or (d) in connection with the Prior Fund, other Licensees managed by the Applicant’s principals, or any other person who was required by SBA to complete a personal history statement in connection with the license application.</t>
    </r>
  </si>
  <si>
    <r>
      <rPr>
        <b/>
        <sz val="8"/>
        <color rgb="FF002060"/>
        <rFont val="Verdana"/>
        <family val="2"/>
      </rPr>
      <t>No Outstanding Tax Liens</t>
    </r>
    <r>
      <rPr>
        <sz val="8"/>
        <color rgb="FF002060"/>
        <rFont val="Verdana"/>
        <family val="2"/>
      </rPr>
      <t>—There are no outstanding federal, state, or local tax liens on the Applicant’s principals, the Prior Fund, and/or the sponsoring entity of Applicant.</t>
    </r>
  </si>
  <si>
    <t xml:space="preserve">INSTRUCTIONS </t>
  </si>
  <si>
    <t>Printed Name</t>
  </si>
  <si>
    <t>Title</t>
  </si>
  <si>
    <t>Signature</t>
  </si>
  <si>
    <t>Date</t>
  </si>
  <si>
    <t>Attachment Checklist</t>
  </si>
  <si>
    <t>As of Date: 12/31/2021</t>
  </si>
  <si>
    <t>✓</t>
  </si>
  <si>
    <t>Required</t>
  </si>
  <si>
    <r>
      <t>✓</t>
    </r>
    <r>
      <rPr>
        <sz val="8"/>
        <color theme="1"/>
        <rFont val="Calibri"/>
        <family val="2"/>
      </rPr>
      <t>¹</t>
    </r>
  </si>
  <si>
    <t>Required Item</t>
  </si>
  <si>
    <t>Submit with MAQ</t>
  </si>
  <si>
    <t>Submit with Final License Application</t>
  </si>
  <si>
    <t xml:space="preserve">Private Placement Memorandum (PPM) </t>
  </si>
  <si>
    <t xml:space="preserve">Limited Partnership Agreement (LPA) </t>
  </si>
  <si>
    <t>Certificate of Limited Partnership (LP)</t>
  </si>
  <si>
    <r>
      <t>✓</t>
    </r>
    <r>
      <rPr>
        <sz val="8"/>
        <rFont val="Calibri"/>
        <family val="2"/>
      </rPr>
      <t>¹</t>
    </r>
  </si>
  <si>
    <t>Side Letters</t>
  </si>
  <si>
    <t>Tax Opinion</t>
  </si>
  <si>
    <t>Securities Opinion</t>
  </si>
  <si>
    <t>Investment Due Diligence Checklist</t>
  </si>
  <si>
    <t>Sample Term Sheet</t>
  </si>
  <si>
    <t>Sample Management Services Agreement (if applicable)</t>
  </si>
  <si>
    <t>Allocation Policy (if established)</t>
  </si>
  <si>
    <t>Valuation Policy</t>
  </si>
  <si>
    <t>Distribution Policy</t>
  </si>
  <si>
    <t xml:space="preserve">Management Agreement </t>
  </si>
  <si>
    <t>Investor Pitchbook</t>
  </si>
  <si>
    <t>Contractual Agreements with Affiliated Entities</t>
  </si>
  <si>
    <t>Third-Party Debt Agreement(s)</t>
  </si>
  <si>
    <t>Placement Agent Agreement(s)</t>
  </si>
  <si>
    <t>10-year Licensee Cash Flow Forecast Model</t>
  </si>
  <si>
    <t>Organizational Chart</t>
  </si>
  <si>
    <t>Deal Pipeline and/or Key Sources of Deal Flow List</t>
  </si>
  <si>
    <t>MAQ Exhibits:</t>
  </si>
  <si>
    <t xml:space="preserve">MAQ Workbook Tabs: </t>
  </si>
  <si>
    <t>MAQ Application Fee</t>
  </si>
  <si>
    <t>License Application Exhibits:</t>
  </si>
  <si>
    <t>Final Licensing Fee</t>
  </si>
  <si>
    <t>Authorization to Release Information to Interested Investors</t>
  </si>
  <si>
    <t>From time to time, the SBIC Program receives inquiries from parties who may wish to consider investing in an SBIC license applicant.  Information is shared ONLY for those applicants that have received a "Green Light" letter.  If your fund receives a “Green Light” letter and you would like SBA to share your fund's name, contact information, target fund size, and the Applicant Overview Information with interested investors, please make an indication below. If no indication is made, SBA will NOT share your information with interested investors.
The information in the fund profile below is being pulled from other parts of this workbook.  However, you are welcome to edit the profile on this page as you see fit.</t>
  </si>
  <si>
    <r>
      <rPr>
        <b/>
        <sz val="8"/>
        <color rgb="FF002060"/>
        <rFont val="Verdana"/>
        <family val="2"/>
      </rPr>
      <t>Yes,</t>
    </r>
    <r>
      <rPr>
        <sz val="8"/>
        <color rgb="FF002060"/>
        <rFont val="Verdana"/>
        <family val="2"/>
      </rPr>
      <t xml:space="preserve"> we authorize SBA to share the information included below and on the 'Overview' </t>
    </r>
    <r>
      <rPr>
        <b/>
        <sz val="8"/>
        <color rgb="FF002060"/>
        <rFont val="Verdana"/>
        <family val="2"/>
      </rPr>
      <t>PAGE ONLY</t>
    </r>
    <r>
      <rPr>
        <sz val="8"/>
        <color rgb="FF002060"/>
        <rFont val="Verdana"/>
        <family val="2"/>
      </rPr>
      <t xml:space="preserve"> with interested investors.</t>
    </r>
  </si>
  <si>
    <r>
      <t xml:space="preserve">No, </t>
    </r>
    <r>
      <rPr>
        <sz val="8"/>
        <color rgb="FF002060"/>
        <rFont val="Verdana"/>
        <family val="2"/>
      </rPr>
      <t xml:space="preserve">we </t>
    </r>
    <r>
      <rPr>
        <b/>
        <sz val="8"/>
        <color rgb="FF002060"/>
        <rFont val="Verdana"/>
        <family val="2"/>
      </rPr>
      <t xml:space="preserve">do not </t>
    </r>
    <r>
      <rPr>
        <sz val="8"/>
        <color rgb="FF002060"/>
        <rFont val="Verdana"/>
        <family val="2"/>
      </rPr>
      <t>authorize SBA to provide information about our fund to interested investors.</t>
    </r>
  </si>
  <si>
    <t>Fund Profile for Release:</t>
  </si>
  <si>
    <t>Applicant Name:</t>
  </si>
  <si>
    <t>Contact Person:</t>
  </si>
  <si>
    <t xml:space="preserve"> </t>
  </si>
  <si>
    <t>Main Phone:</t>
  </si>
  <si>
    <t>Main Email:</t>
  </si>
  <si>
    <t>Website:</t>
  </si>
  <si>
    <t>Target Fund Size:</t>
  </si>
  <si>
    <t>License Type:</t>
  </si>
  <si>
    <t xml:space="preserve">SBIC Critical Technology Initiative Applicants Statement of Notice and Consent </t>
  </si>
  <si>
    <t>Applicant for SBIC Critical Technologies Initiative (SBICCT)</t>
  </si>
  <si>
    <t>This Applicant to the SBICCT and its Principals acknowledge that this SBIC license application, as well as information, documents, exhibits and correspondence submitted with and in support of this license application will be shared with the U.S. Department of Defense and its agents (collectively, “DoD”) for the purpose of evaluating this license application.  Additionally, pursuant to the SBA’s System of Records Notice, information gathered by and reports submitted to SBA during licensure will also be shared with DoD.</t>
  </si>
  <si>
    <t>Applicant Overview Information</t>
  </si>
  <si>
    <t>License Type Requested</t>
  </si>
  <si>
    <t>Accrual SBIC</t>
  </si>
  <si>
    <t>Requesting  SBICCT or CTLP Consideration?</t>
  </si>
  <si>
    <t>Investment Vehicle</t>
  </si>
  <si>
    <t>Investment Firm/Organization</t>
  </si>
  <si>
    <t>[Applicant Firm Name]</t>
  </si>
  <si>
    <t>Manager Registered RIA?</t>
  </si>
  <si>
    <t>No</t>
  </si>
  <si>
    <t>Fund Vintage Year</t>
  </si>
  <si>
    <t>20xx</t>
  </si>
  <si>
    <t>Fund Jurisdiction / Fund Structure</t>
  </si>
  <si>
    <t xml:space="preserve">Delaware </t>
  </si>
  <si>
    <t>Limited Partnership</t>
  </si>
  <si>
    <t>Minimum Fund Size to Close</t>
  </si>
  <si>
    <t>Private Capital Raise Target / Hard Cap</t>
  </si>
  <si>
    <t>$ Target</t>
  </si>
  <si>
    <t>$ Hard Cap</t>
  </si>
  <si>
    <t>Amount Raised</t>
  </si>
  <si>
    <t>$</t>
  </si>
  <si>
    <r>
      <t xml:space="preserve">Enter this info for </t>
    </r>
    <r>
      <rPr>
        <u/>
        <sz val="10"/>
        <color rgb="FF002060"/>
        <rFont val="Verdana"/>
        <family val="2"/>
      </rPr>
      <t xml:space="preserve">Final </t>
    </r>
    <r>
      <rPr>
        <sz val="10"/>
        <color rgb="FF002060"/>
        <rFont val="Verdana"/>
        <family val="2"/>
      </rPr>
      <t>License Application</t>
    </r>
  </si>
  <si>
    <t>Paid in Capital</t>
  </si>
  <si>
    <t>Number of Closings Completed</t>
  </si>
  <si>
    <t>Date of First Close</t>
  </si>
  <si>
    <t>Minimum L.P. Investment Size</t>
  </si>
  <si>
    <t>Investment from Sponsor % | $</t>
  </si>
  <si>
    <t>%</t>
  </si>
  <si>
    <t>Investment Period (years)</t>
  </si>
  <si>
    <t xml:space="preserve">x </t>
  </si>
  <si>
    <t>Fund Term (years)</t>
  </si>
  <si>
    <t>Target First Close Date</t>
  </si>
  <si>
    <t>Target Final Close Date</t>
  </si>
  <si>
    <t>Fund Style</t>
  </si>
  <si>
    <t>Private Equity</t>
  </si>
  <si>
    <t>Fund Strategy</t>
  </si>
  <si>
    <t>Hybrid Growth</t>
  </si>
  <si>
    <t xml:space="preserve">Security Allocation Targets </t>
  </si>
  <si>
    <t>(i.e.  30% equity co-investment, 30% direct equity, 40% debt)</t>
  </si>
  <si>
    <t>Geographic/Regional Focus</t>
  </si>
  <si>
    <t>U.S. Nationwide</t>
  </si>
  <si>
    <t>Industry(s) of Focus</t>
  </si>
  <si>
    <t>Diversified</t>
  </si>
  <si>
    <t>Pharma, Biotech &amp; Life Sciences</t>
  </si>
  <si>
    <t>Target Fund Return (Net)</t>
  </si>
  <si>
    <t>Net IRR Range</t>
  </si>
  <si>
    <t>Low %</t>
  </si>
  <si>
    <t>High %</t>
  </si>
  <si>
    <t>Net MOIC Range</t>
  </si>
  <si>
    <t>Low #.#X</t>
  </si>
  <si>
    <t>High #.#X</t>
  </si>
  <si>
    <t>Total Intended Leverage Commitment</t>
  </si>
  <si>
    <t>Dollars</t>
  </si>
  <si>
    <t>Tiers of leverage requested</t>
  </si>
  <si>
    <t>Annual Management Fee</t>
  </si>
  <si>
    <t>Example: Initial Investment Period = 2% of Unreduced Regulatory Capital plus Assumed Leverage; After the Initial Investment Period = 2% of the cost of loans and  investments for all “active” portfolio companies.</t>
  </si>
  <si>
    <t>Other Fees</t>
  </si>
  <si>
    <t>description and %</t>
  </si>
  <si>
    <t>Carried Interest</t>
  </si>
  <si>
    <t>Preferred Return (if applicable)</t>
  </si>
  <si>
    <t>Fund's Primary Benchmark</t>
  </si>
  <si>
    <t>Investment Principals</t>
  </si>
  <si>
    <t>Last Name, First Name ; Last Name, First Name</t>
  </si>
  <si>
    <t>Key Person(s)</t>
  </si>
  <si>
    <t>Primary SBA Contact</t>
  </si>
  <si>
    <t>Last Name, First Name</t>
  </si>
  <si>
    <t>email address</t>
  </si>
  <si>
    <t>phone number</t>
  </si>
  <si>
    <t>SUBMISSION DATES</t>
  </si>
  <si>
    <t>Pre-screen Submission Date</t>
  </si>
  <si>
    <t>MAQ Submission Date</t>
  </si>
  <si>
    <r>
      <rPr>
        <b/>
        <sz val="9"/>
        <rFont val="Times New Roman"/>
        <family val="1"/>
      </rPr>
      <t>Instructions</t>
    </r>
    <r>
      <rPr>
        <sz val="9"/>
        <rFont val="Times New Roman"/>
        <family val="1"/>
      </rPr>
      <t>: The fields for Stage of Investment, Industry/Sector, and Exit Mechanism may be modified to fit your</t>
    </r>
  </si>
  <si>
    <t>specific investment strategy.  All drop-down lists may be overwritten.</t>
  </si>
  <si>
    <t>Fund Overview Table</t>
  </si>
  <si>
    <t>Geographic Focus</t>
  </si>
  <si>
    <t>Industry/Sector</t>
  </si>
  <si>
    <t>Deal Stats</t>
  </si>
  <si>
    <t>West</t>
  </si>
  <si>
    <t>Services</t>
  </si>
  <si>
    <t>Total Number of Companies</t>
  </si>
  <si>
    <t>Midwest</t>
  </si>
  <si>
    <t>Manufacturing</t>
  </si>
  <si>
    <t>Avg. Deal Size</t>
  </si>
  <si>
    <t>$20M</t>
  </si>
  <si>
    <t>Northeast</t>
  </si>
  <si>
    <t>Consumer Services</t>
  </si>
  <si>
    <t>Deals w/Sponsors</t>
  </si>
  <si>
    <t>Mid-Atlantic</t>
  </si>
  <si>
    <t>Healthcare</t>
  </si>
  <si>
    <t xml:space="preserve">Invested/Year </t>
  </si>
  <si>
    <t>100M</t>
  </si>
  <si>
    <t>Southeast</t>
  </si>
  <si>
    <t xml:space="preserve"> Distribution</t>
  </si>
  <si>
    <t>Target Revenue Range</t>
  </si>
  <si>
    <t>$10M-$100M</t>
  </si>
  <si>
    <t>Southwest</t>
  </si>
  <si>
    <t>Target EBITDA Range</t>
  </si>
  <si>
    <t>$3M-$15M</t>
  </si>
  <si>
    <t>Other</t>
  </si>
  <si>
    <t>Total Debt / EBITDA</t>
  </si>
  <si>
    <t>Stage of Investment</t>
  </si>
  <si>
    <t>Exit Mechanism</t>
  </si>
  <si>
    <t>Reinvestment of Proceeds</t>
  </si>
  <si>
    <t>Yes</t>
  </si>
  <si>
    <t>Buyout</t>
  </si>
  <si>
    <t>Sale/Merger</t>
  </si>
  <si>
    <t>Estimated Hold Periods (Years)</t>
  </si>
  <si>
    <t>3-4 yrs.</t>
  </si>
  <si>
    <t>Later</t>
  </si>
  <si>
    <t>Recap</t>
  </si>
  <si>
    <t>Loss Rate</t>
  </si>
  <si>
    <t>Expansion</t>
  </si>
  <si>
    <t>Distressed Exit</t>
  </si>
  <si>
    <t>Return Range</t>
  </si>
  <si>
    <t>Loan Payback</t>
  </si>
  <si>
    <t>Equity</t>
  </si>
  <si>
    <t>20%-30%</t>
  </si>
  <si>
    <t>MBO</t>
  </si>
  <si>
    <t>Loans &amp; Debt</t>
  </si>
  <si>
    <t>8%-12%</t>
  </si>
  <si>
    <t xml:space="preserve">Portfolio Mix % </t>
  </si>
  <si>
    <t>Investor Role</t>
  </si>
  <si>
    <t>Fundraising Targets</t>
  </si>
  <si>
    <t>Debt</t>
  </si>
  <si>
    <t>Sole</t>
  </si>
  <si>
    <t>Minimum to Close</t>
  </si>
  <si>
    <t>$25M</t>
  </si>
  <si>
    <t>Loans</t>
  </si>
  <si>
    <t>Lead Investor</t>
  </si>
  <si>
    <t>Maximum</t>
  </si>
  <si>
    <t>Co-/Minority Investor</t>
  </si>
  <si>
    <t>Target</t>
  </si>
  <si>
    <t>75M</t>
  </si>
  <si>
    <t>Fee Structure and Terms</t>
  </si>
  <si>
    <t>Management Fees</t>
  </si>
  <si>
    <t>Fee Base</t>
  </si>
  <si>
    <t>Rate</t>
  </si>
  <si>
    <t>Fund Economics</t>
  </si>
  <si>
    <t>Investment Period Fee</t>
  </si>
  <si>
    <t>Reg. Cap + TILC</t>
  </si>
  <si>
    <t>LP/GP Split</t>
  </si>
  <si>
    <t>80%/20%</t>
  </si>
  <si>
    <t>Harvest Period Fee</t>
  </si>
  <si>
    <t>LP Preferred Return</t>
  </si>
  <si>
    <t>Narrative</t>
  </si>
  <si>
    <t>Investment Strategy</t>
  </si>
  <si>
    <t>Investment Strategy, Allocation and Transaction Types</t>
  </si>
  <si>
    <t>Describe the fund's investment strategy and the types of transactions you intend to pursue. Describe how this aligns with the statutory and mission of the SBIC Program. Unless it does not apply, please address the following elements:</t>
  </si>
  <si>
    <t xml:space="preserve">1. Asset class and strategy
2. Investment mix (funds, directs, equity, debt etc.)
3. Geographic focus
4. Industry focus
5. Stage of investment
</t>
  </si>
  <si>
    <t xml:space="preserve">6. Company size
7. Investment/Deal size
8. Ownership/Control
9. Lead, co-investor or sole investor
10. Investment pace
</t>
  </si>
  <si>
    <t>Response here. Limit to 500 words.</t>
  </si>
  <si>
    <t>Approach to Portfolio Construction</t>
  </si>
  <si>
    <t>Describe how you approach portfolio construction. Include details related to your allocation policy, targeted range for the number of portfolio company investments in the fund, approach to follow-on investments (if applicable), reserves management and recycling.</t>
  </si>
  <si>
    <t>Leverage at the Portfolio Company Level</t>
  </si>
  <si>
    <t xml:space="preserve">Whether you are primarily an equity or debt investor, discuss your view of the use of leverage at the portfolio company level.  Identify the key leverage metrics you evaluate when making an investment and state your preferred leverage level for a typical investment. </t>
  </si>
  <si>
    <t>If all text is not visible, please manually increase the row height to display your full response</t>
  </si>
  <si>
    <t>Market Opportunity</t>
  </si>
  <si>
    <t>Please explain the market dynamics underlying your strategy.  What are the key macroeconomic or industry specific factors that will drive deal flow for your strategy?  What key factors will determine your opportunities for exit and liquidity?</t>
  </si>
  <si>
    <t>Competition</t>
  </si>
  <si>
    <t>Identify your direct competitors and explain your competitive advantage(s).</t>
  </si>
  <si>
    <t>Risk Management</t>
  </si>
  <si>
    <t>Please identify the major risks to the success of your investment strategy.  Describe your approach to identifying and managing risk.</t>
  </si>
  <si>
    <t>Economic Impact</t>
  </si>
  <si>
    <t>Please discuss the economic impact you expect your investment activities will have on American small businesses and their employees.  Please use data to support your response.</t>
  </si>
  <si>
    <t>Restricted Use of Federal Funds</t>
  </si>
  <si>
    <t xml:space="preserve">Does the applicant certify it will not make investments prohibited under the SBIC program or that would result in either criminal liability for the SBIC or its managers (e.g. Human Trafficking, Pornography, Federally Illegal Substances, International Reinvestment, etc.)? </t>
  </si>
  <si>
    <t>Firm and Team</t>
  </si>
  <si>
    <t>Firm Overview</t>
  </si>
  <si>
    <t xml:space="preserve">Please provide a brief history of your firm (including any affiliates) and describe all investing, advisory or other business activities the firm currently conducts, or will conduct in addition to managing the SBIC.  </t>
  </si>
  <si>
    <t>Team History</t>
  </si>
  <si>
    <t>Briefly describe the origins of this team and any shared work history of the Principals.  Please include dates, the context in which the Principals met, worked together, and the organizations for which each principal worked at the time.</t>
  </si>
  <si>
    <t>Team Cohesion</t>
  </si>
  <si>
    <t>2.3.1</t>
  </si>
  <si>
    <t>Are there any known conditions (health, litigation, financial, personal, etc.) of any of the Principals that might affect their ability to execute their duties to the firm or the SBIC? If yes, please provide an explanation below.</t>
  </si>
  <si>
    <t>2.3.2</t>
  </si>
  <si>
    <t xml:space="preserve">In the past 5 years, have any senior members of your team departed the firm?  If yes, please provide their names, titles and briefly explain the reasons for their departure. </t>
  </si>
  <si>
    <t>2.3.3</t>
  </si>
  <si>
    <t xml:space="preserve">In the past 2 years, have any employees departed the firm?  If yes, please provide their names, titles, tenure in years, and briefly explain the reasons for their departure.  </t>
  </si>
  <si>
    <t>2.3.4</t>
  </si>
  <si>
    <t>In the past 2 years, have you promoted any employees within your firm? If yes, provide their names and titles pre- and post promotion.</t>
  </si>
  <si>
    <t>Investment Process</t>
  </si>
  <si>
    <t>Overview of the Investment Process</t>
  </si>
  <si>
    <t>Using a numbered list, please identify the steps in your fund’s investment process from deal origination to portfolio monitoring and note any decision points.  Please include no more than three to four sentences explaining each step.</t>
  </si>
  <si>
    <t>Deal Sourcing and Origination</t>
  </si>
  <si>
    <t>Initial Screening</t>
  </si>
  <si>
    <t>Due Diligence</t>
  </si>
  <si>
    <t>Portfolio Monitoring and Risk Management</t>
  </si>
  <si>
    <t>Liquidity and Realizations</t>
  </si>
  <si>
    <t>Investment Due Diligence</t>
  </si>
  <si>
    <t>Describe your due diligence process, specifically indicating the type and extent of your inquiries and research.  Indicate how this responsibility is allocated among principals, staff, committees, personnel from affiliated organizations and outside consultants.</t>
  </si>
  <si>
    <t>Decision-Making Process</t>
  </si>
  <si>
    <t>Describe the decision-making process used to make new investments, exit current investments, make follow-on investments or otherwise manage the operations of the fund.  In your response please refer to the following:</t>
  </si>
  <si>
    <t>Number of votes required for approval/disapproval of new investments, follow-on investments, exits or other fund operations</t>
  </si>
  <si>
    <t>Any special voting rights, such as veto rights, held by one or more principals</t>
  </si>
  <si>
    <t>Any requirements to obtain the consent of one or more principals</t>
  </si>
  <si>
    <t>Portfolio Management &amp; Monitoring</t>
  </si>
  <si>
    <t>Investment Monitoring</t>
  </si>
  <si>
    <t xml:space="preserve">Discuss the process you use to monitor investments in your portfolio.  Please refer to the following items in your response:  </t>
  </si>
  <si>
    <t>Reporting required of portfolio companies</t>
  </si>
  <si>
    <t>Firm’s approach to board representation</t>
  </si>
  <si>
    <t>Number of deals each principal will be responsible for at peak</t>
  </si>
  <si>
    <t>Periodicity of portfolio reviews</t>
  </si>
  <si>
    <t>Level of engagement with portfolio company management</t>
  </si>
  <si>
    <t>Provision of consulting services to portfolio company management</t>
  </si>
  <si>
    <t>Who and how will you work with the SBA so the Agency can effectively monitor the portfolio?</t>
  </si>
  <si>
    <t>Underperforming Investments</t>
  </si>
  <si>
    <t>Discuss your approach to monitoring and managing underperforming investments.  Depending upon the investment strategy, explain the measures you take to turn around poor-performing investments, decline follow-on funding or sell-off your position. When possible, please provide specific examples from the principals' track records.  Explain how and when you decide to mark-down or write-off your position and how this aligns with the valuation policy of the applicant fund.</t>
  </si>
  <si>
    <t>Portfolio Services</t>
  </si>
  <si>
    <t xml:space="preserve">Describe the scope of all portfolio services, outside of portfolio company financing, you intend to provide. </t>
  </si>
  <si>
    <t>Examples may include Operating Partners, Venture Partners, Marketing, Human Resources, Recruiting, Back-office Services and Technology Applications and Services.</t>
  </si>
  <si>
    <t>Do you intend to charge portfolio companies for services provided? If so, list the scope of all services you might charge portfolio companies for. If charging for portfolio services,</t>
  </si>
  <si>
    <t>SBA requires disclosure of this fact and the scope of potential charges to be disclosed to SBIC portfolio companies as part of the terms of financing.</t>
  </si>
  <si>
    <t>Value Creation</t>
  </si>
  <si>
    <t>Valuation Methodology</t>
  </si>
  <si>
    <t xml:space="preserve">Regulatory Compliance </t>
  </si>
  <si>
    <t>identify the person(s) that will have primary responsibility for regulatory compliance.</t>
  </si>
  <si>
    <t>Please provide a detailed description of the carried interest provisions of your fund, identify the basis of the calculation (e.g. whole fund or deal-by-deal) and explain your vesting policy.  If applicable, explain how these provisions compare with your previous funds and rationale for any changes.</t>
  </si>
  <si>
    <t>Management Fee</t>
  </si>
  <si>
    <t>Other Compensation</t>
  </si>
  <si>
    <t>Fee Allocation</t>
  </si>
  <si>
    <t>Capitalization</t>
  </si>
  <si>
    <t>Minimum Fundraising Threshold</t>
  </si>
  <si>
    <t>Placement Agent</t>
  </si>
  <si>
    <t>Have you hired or do you intend to hire a Placement Agent? If "Yes", please enter the information under the "Service Providers" section of this Form 2181.</t>
  </si>
  <si>
    <t>In the space below, describe the duties called for by any placement agents. State who will be responsible for payment of placement agent compensation, the basis for compensation and how and when such compensation will be paid.</t>
  </si>
  <si>
    <t>Investors</t>
  </si>
  <si>
    <t>Please describe the anticipated composition of your investor base by the following investor segments: banks, pensions, endowments &amp; foundations, family offices, high net worth individual investors, RIAs/financial intermediaries, fund-of-funds, other entity investors. List anticipated percentages for each segment. List the names and contact information for investors who have "soft circle" committed to invest in the fund pending License approval.</t>
  </si>
  <si>
    <t xml:space="preserve">Do you intend to accept investment from non-U.S. entities and/or individuals? If yes, please list the countries you will consider. </t>
  </si>
  <si>
    <t>Third-Party Borrowing and Capital Call Lines</t>
  </si>
  <si>
    <t>Governance</t>
  </si>
  <si>
    <t xml:space="preserve">Provide an organizational chart of all entities and persons related to the SBIC on one page. Include any parent funds(s) or side-car vehicles if relevant. </t>
  </si>
  <si>
    <t>Associates and Affiliated Entities – Service Providers</t>
  </si>
  <si>
    <t>Read the definition of Associate (13 CFR 107.50) and Affiliate (13 CFR 121.103).  Identify any Associates and Affiliated individuals and entities that will provide services to the Applicant in connection with the Applicant’s activities as an SBIC, such as due diligence, deal sourcing, administration, or portfolio consulting, and explain how they will be compensated.</t>
  </si>
  <si>
    <t>Conflicts of Interest (13 CFR 107.730)</t>
  </si>
  <si>
    <t>Describe current or proposed methods to identify any potential conflicts of interest and the procedures for resolving those potential conflicts.</t>
  </si>
  <si>
    <t>Additionally, explain how you will ensure compliance with these requirements for co-investments with prior funds.</t>
  </si>
  <si>
    <t>Advisory Committee or LPAC</t>
  </si>
  <si>
    <t>Do you intend to have an LP Advisory Committee?</t>
  </si>
  <si>
    <t>Do you intend to have any other type of corporate, advisory or governance committee?</t>
  </si>
  <si>
    <t xml:space="preserve">If “Yes” to either question, please provide a brief description of the membership of each committee, if known.  </t>
  </si>
  <si>
    <t>Explain the role and responsibilities of each committee, and any compensation you expect to provide to its members.</t>
  </si>
  <si>
    <t>Personal Co-Investments</t>
  </si>
  <si>
    <t>Describe your policies regarding personal investments by principals and/or other employees in portfolio companies.  If personal investments are permitted, please indicate whether “hard” dollars or “soft” dollars will be used and discuss.</t>
  </si>
  <si>
    <t>Limited Partner Co-Investments</t>
  </si>
  <si>
    <t xml:space="preserve">Describe your policies regarding co-investments made by limited partners.  If you plan to offer limited partners the opportunity to co-invest alongside the fund, explain the circumstances under which such an offer would be made.  </t>
  </si>
  <si>
    <t xml:space="preserve">(Note: Please review your response to this question prior to filing your Final License Application.  SBA is aware that your policies regarding co-investments will be negotiated with your limited partners and the response you provide during the MAQ application process is subject to change.) </t>
  </si>
  <si>
    <t>Other Co-Investments</t>
  </si>
  <si>
    <t>Provide details regarding any Affiliates and/or Associates, as defined in 13 CFR 107.50 and 13 CFR 121.103, respectively, that are likely to participate in SBIC investments.  Please specify the nature of the affiliation or association of the entity.</t>
  </si>
  <si>
    <t>Parallel and Affiliated Funds</t>
  </si>
  <si>
    <t>Are any parallel funds or other affiliated or associated funds being considered over the next two years? If so, please describe their target size, amount raised to date, investment mandate, expected impact on principal time commitments, and co-investment policy as it relates to the Applicant.</t>
  </si>
  <si>
    <t>As part of meeting the statutory mission of the SBIC Program to stimulate and supplement the flow of capital to U.S. small businesses, SBA seeks SBICs to address persistent shortfalls in access to capital for small businesses and startups across industries, geographies and communities. While not a requirement for licensing, please check below all that apply to your investment strategy and focus.</t>
  </si>
  <si>
    <t>Investment Strategy Themes</t>
  </si>
  <si>
    <t>Challenges Address by Investing in Companies Developing Solutions in These Areas:</t>
  </si>
  <si>
    <t>Biotech</t>
  </si>
  <si>
    <t>Treatment and care of rare diseases</t>
  </si>
  <si>
    <t>Domestic Supply Chain &amp; Manufacturing</t>
  </si>
  <si>
    <t>Supply chain disruptions and a fragile domestic manufacturing ecosystem</t>
  </si>
  <si>
    <t>Cyber Security</t>
  </si>
  <si>
    <t>Improved cyber and data security</t>
  </si>
  <si>
    <t>Water</t>
  </si>
  <si>
    <t>Global water scarcity and water quality crisis</t>
  </si>
  <si>
    <t>Nutrition</t>
  </si>
  <si>
    <t>Reducing the global food production imbalance</t>
  </si>
  <si>
    <t>Health and Wellness</t>
  </si>
  <si>
    <t>Improved mental and physical health</t>
  </si>
  <si>
    <t>Education</t>
  </si>
  <si>
    <t>Equality of access to information and educational technologies and services</t>
  </si>
  <si>
    <t>ESOPs</t>
  </si>
  <si>
    <t>Transitions to employee-owned business concerns through Employee Stock Ownership Plans</t>
  </si>
  <si>
    <t>Financial Inclusion</t>
  </si>
  <si>
    <t>Improving financial wellness and building equity for all Americans</t>
  </si>
  <si>
    <t>Rural, LMI, and Opportunity Zone Businesses</t>
  </si>
  <si>
    <t xml:space="preserve">Expanding access and opportunities to jobs, equity, services and technology </t>
  </si>
  <si>
    <t>Affordable Housing-Related Businesses</t>
  </si>
  <si>
    <t>Largest shortfall in U.S. housing in 50 years</t>
  </si>
  <si>
    <t>National Security</t>
  </si>
  <si>
    <t xml:space="preserve">  Strengthening national security through advanced technologies, securing critical minerals
  supply chains, and enhancing the resilience of defense and strategic infrastructure.</t>
  </si>
  <si>
    <t>SBIC Critical Technologies Initiative (SBICCT) Applicants</t>
  </si>
  <si>
    <t>SBICCT Applicants</t>
  </si>
  <si>
    <t xml:space="preserve">The SBICCT Initiative's mission is to increase private capital investment in critical technologies and supply chain and component-level technologies and production processes vital to U.S. national and economic security interests. Please discuss the impact your investment strategy will have on US national and economic security. </t>
  </si>
  <si>
    <t>Drop-Down Funds and Business Development Company (BDC) SBIC Applicants ONLY</t>
  </si>
  <si>
    <t>Is this a drop-down SBIC?</t>
  </si>
  <si>
    <t>Capital</t>
  </si>
  <si>
    <t>How much capital do you intend to drop-down from the parent fund to the SBIC?</t>
  </si>
  <si>
    <t>Parent Fund</t>
  </si>
  <si>
    <t>Principal Biographies</t>
  </si>
  <si>
    <t>For each principal please provide a brief biography and a description of his/her role within the team.  Use the suggested format below, ensuring you include all previous employment and associated time periods.</t>
  </si>
  <si>
    <t>Template</t>
  </si>
  <si>
    <t xml:space="preserve">First Name Last Name </t>
  </si>
  <si>
    <r>
      <rPr>
        <i/>
        <sz val="8"/>
        <color rgb="FF44546A"/>
        <rFont val="Verdana"/>
        <family val="2"/>
      </rPr>
      <t xml:space="preserve">First Name Last Name </t>
    </r>
    <r>
      <rPr>
        <sz val="8"/>
        <color rgb="FF44546A"/>
        <rFont val="Verdana"/>
        <family val="2"/>
      </rPr>
      <t xml:space="preserve">is one of three General Partners at XYZ Capital and a member of the investment team.  S/he joined XYZ Capital in 1995 as an Associate, was promoted to Partner in 2002 and General Partner in 2005. Prior to joining XYZ Capital, </t>
    </r>
    <r>
      <rPr>
        <i/>
        <sz val="8"/>
        <color rgb="FF44546A"/>
        <rFont val="Verdana"/>
        <family val="2"/>
      </rPr>
      <t>Last Name</t>
    </r>
    <r>
      <rPr>
        <sz val="8"/>
        <color rgb="FF44546A"/>
        <rFont val="Verdana"/>
        <family val="2"/>
      </rPr>
      <t xml:space="preserve"> was an Associate with ABC Asset Management, where s/he worked from 1993 to 1995.  S/he began her/his career as an Investment Banking Analyst at DEF Associates in 1990.
</t>
    </r>
    <r>
      <rPr>
        <i/>
        <sz val="8"/>
        <color rgb="FF44546A"/>
        <rFont val="Verdana"/>
        <family val="2"/>
      </rPr>
      <t xml:space="preserve">Last Name </t>
    </r>
    <r>
      <rPr>
        <sz val="8"/>
        <color rgb="FF44546A"/>
        <rFont val="Verdana"/>
        <family val="2"/>
      </rPr>
      <t>earned a B.A. in Economics from ABC College in 1990 and an MBA from GHI University in 1993.</t>
    </r>
  </si>
  <si>
    <t>First Name</t>
  </si>
  <si>
    <t>Last Name</t>
  </si>
  <si>
    <t>As of Date:</t>
  </si>
  <si>
    <t>Summary Table</t>
  </si>
  <si>
    <t>Time Dedication to SBIC</t>
  </si>
  <si>
    <t>Time Dedication: SBIC Activities</t>
  </si>
  <si>
    <t>In the table below, please list the names of any person or entity which has a carried interest in the profits of the SBIC (parent if a drop-down), general partner, or management entity.  List the principals of the fund first followed by any other individuals or entities.
For any non-principals being allocated carried interest, list them by name or entity and indicate category (such as "Employees" or "Carry Reserve") and provide the remaining requested information if available/relevant.</t>
  </si>
  <si>
    <t>Select the last name of each principal using the drop-down menu provided in the table below.  Adjust the number of rows, if necessary.  For each principal, estimate the percentage of time devoted to the SBIC at each of the three time intervals: 90 days after licensing, 18 months after licensing and in subsequent years.</t>
  </si>
  <si>
    <t>Select the name of each principal using the drop-down menu provided in the table below.  Adjust the number of rows, if necessary. For each principal, indicate how the time he/she will dedicate to the SBIC will be distributed across the various activities listed.  Each row should sum to 100%.</t>
  </si>
  <si>
    <r>
      <t>Individual Name (Last, First) or Entity Name
(c</t>
    </r>
    <r>
      <rPr>
        <i/>
        <sz val="9"/>
        <color rgb="FF002060"/>
        <rFont val="Verdana"/>
        <family val="2"/>
      </rPr>
      <t>hoose from drop-down menu)</t>
    </r>
  </si>
  <si>
    <t>Category</t>
  </si>
  <si>
    <t>Carry  Percentage Points (%)</t>
  </si>
  <si>
    <t>LP or GP Contribution (% of Priv. Cap.)</t>
  </si>
  <si>
    <t>Applicant Apportioned Salary/Bonus</t>
  </si>
  <si>
    <t>Total Salary/Bonus</t>
  </si>
  <si>
    <t>Time Commitment to Applicant (%)</t>
  </si>
  <si>
    <t>Time Commitment to Family of Funds (%)</t>
  </si>
  <si>
    <t>Investment Committee Member</t>
  </si>
  <si>
    <t>90 Days after Licensing</t>
  </si>
  <si>
    <t>18 Months after Licensing</t>
  </si>
  <si>
    <t>Subsequent Years</t>
  </si>
  <si>
    <t>Deal Sourcing</t>
  </si>
  <si>
    <t>Deal Execution</t>
  </si>
  <si>
    <t>Portfolio Monitoring &amp; Management</t>
  </si>
  <si>
    <t>Fund Operations and Compliance</t>
  </si>
  <si>
    <t>Fundraising</t>
  </si>
  <si>
    <t>Investor Relations</t>
  </si>
  <si>
    <t>Fund Finance and Accounting</t>
  </si>
  <si>
    <t>Total</t>
  </si>
  <si>
    <t>&lt;--- Insert additional rows, as necessary</t>
  </si>
  <si>
    <t>Firm and Service Providers</t>
  </si>
  <si>
    <t>Firm Information</t>
  </si>
  <si>
    <t>Enter the requested information.  Select from the drop-down menu where available.  The EIN should be provided for the SBIC Applicant.</t>
  </si>
  <si>
    <t>Full Legal Name of Firm Managing / Sponsoring Applicant</t>
  </si>
  <si>
    <t xml:space="preserve">Applicant EIN 
</t>
  </si>
  <si>
    <t>Main Telephone</t>
  </si>
  <si>
    <t>Main E-mail</t>
  </si>
  <si>
    <t>Website</t>
  </si>
  <si>
    <t>Address 1</t>
  </si>
  <si>
    <t>Address 2</t>
  </si>
  <si>
    <t>City</t>
  </si>
  <si>
    <t>State</t>
  </si>
  <si>
    <t>ZIP Code</t>
  </si>
  <si>
    <t>Country</t>
  </si>
  <si>
    <t>Office Headquarters:</t>
  </si>
  <si>
    <t>Zip Code +4</t>
  </si>
  <si>
    <t>Branch Offices (if any):</t>
  </si>
  <si>
    <t>Service Providers</t>
  </si>
  <si>
    <t>Please use the table below to list any law firms, accounting firms, placement agents, or consultants you are currently employing or any firm that will be compensated for assisting you in any manner to obtain an SBIC license.  If a person, group or entity has made any contributions (whether financial or non-financial) that entitle it or them to any type of equity or economic participation in the SBIC, very briefly describe the nature of such contribution.</t>
  </si>
  <si>
    <t>Entity/Person Name</t>
  </si>
  <si>
    <t>Provider Category</t>
  </si>
  <si>
    <t>Year Relationship Established</t>
  </si>
  <si>
    <t>Key Contact First Name</t>
  </si>
  <si>
    <t>Key Contact Last Name</t>
  </si>
  <si>
    <t>Key Contact Title</t>
  </si>
  <si>
    <t>Phone</t>
  </si>
  <si>
    <t>E-mail</t>
  </si>
  <si>
    <t>Description of Contribution (If applicable)</t>
  </si>
  <si>
    <t>Principal Information</t>
  </si>
  <si>
    <t>Enter the requested information for the principals of the fund ONLY, beginning with the principal serving as the Applicant's primary contact with SBA.  For the purposes of the SBIC application process, the term "principal" refers to any individual who engages or proposes to engage in the management of the applicant, and customarily includes officers and directors of a corporation, general partners of a partnership, and managers of a limited liability company.  Include any individuals that have a vote or a veto in the investment decision-making process.</t>
  </si>
  <si>
    <t>Note:  Demographic information is provided on a voluntary basis.</t>
  </si>
  <si>
    <t>✓- Yes; blank - No</t>
  </si>
  <si>
    <t>Sex</t>
  </si>
  <si>
    <t>Ethnicity</t>
  </si>
  <si>
    <t>Race</t>
  </si>
  <si>
    <t>U.S. Citizen</t>
  </si>
  <si>
    <t>Permanent Resident Alien</t>
  </si>
  <si>
    <t>Role Type</t>
  </si>
  <si>
    <t>Business Address 1</t>
  </si>
  <si>
    <t>Business Address 2</t>
  </si>
  <si>
    <t>Business City</t>
  </si>
  <si>
    <t>Business State</t>
  </si>
  <si>
    <t>Business ZIP Code +4</t>
  </si>
  <si>
    <t>Business Country</t>
  </si>
  <si>
    <t>Business Phone</t>
  </si>
  <si>
    <t>Business Email</t>
  </si>
  <si>
    <t>Home Address 1</t>
  </si>
  <si>
    <t>Home Address 2</t>
  </si>
  <si>
    <t>Home City</t>
  </si>
  <si>
    <t>Home State</t>
  </si>
  <si>
    <t>Home ZIP Code +4</t>
  </si>
  <si>
    <t>Home Country</t>
  </si>
  <si>
    <t>Mobile Telephone</t>
  </si>
  <si>
    <t>Personal E-mail</t>
  </si>
  <si>
    <t>GP Ownership %</t>
  </si>
  <si>
    <t>Fund Carry %</t>
  </si>
  <si>
    <t>Management Company Ownership %</t>
  </si>
  <si>
    <t>SBA Mailing List?</t>
  </si>
  <si>
    <t>Male</t>
  </si>
  <si>
    <t>Female</t>
  </si>
  <si>
    <t>Hispanic or Latino</t>
  </si>
  <si>
    <t>Asian</t>
  </si>
  <si>
    <t>Black or African American</t>
  </si>
  <si>
    <t>Native Hawaiian or Other Pacific Islander</t>
  </si>
  <si>
    <t>White</t>
  </si>
  <si>
    <t>Smith</t>
  </si>
  <si>
    <t>Mary</t>
  </si>
  <si>
    <t>CFO</t>
  </si>
  <si>
    <t>Finance and Operations</t>
  </si>
  <si>
    <t>(703) 861-3642</t>
  </si>
  <si>
    <t>MarySmith@abc.com</t>
  </si>
  <si>
    <t>References</t>
  </si>
  <si>
    <t>Ensure references include top executives from each portfolio company, alongside all former partners and employees.</t>
  </si>
  <si>
    <t>Referenced Partner/Principal</t>
  </si>
  <si>
    <t>Firm/
Organization</t>
  </si>
  <si>
    <t>Current Firm</t>
  </si>
  <si>
    <t>Reference Type</t>
  </si>
  <si>
    <t>Associated Fund or Co.</t>
  </si>
  <si>
    <t>Associated Portfolio Company</t>
  </si>
  <si>
    <t>Start Year of Relationship</t>
  </si>
  <si>
    <t>Work Phone</t>
  </si>
  <si>
    <t>Mobile Phone</t>
  </si>
  <si>
    <t>Home Phone</t>
  </si>
  <si>
    <t>E-mail 1</t>
  </si>
  <si>
    <t>E-mail 2</t>
  </si>
  <si>
    <t>Notes</t>
  </si>
  <si>
    <t>Investment Track Record</t>
  </si>
  <si>
    <t>Firm Name</t>
  </si>
  <si>
    <t>Alphabet Capital</t>
  </si>
  <si>
    <r>
      <t xml:space="preserve">*Please provide a </t>
    </r>
    <r>
      <rPr>
        <b/>
        <sz val="11"/>
        <color theme="1"/>
        <rFont val="Calibri"/>
        <family val="2"/>
        <scheme val="minor"/>
      </rPr>
      <t>comprehensive</t>
    </r>
    <r>
      <rPr>
        <sz val="11"/>
        <color theme="1"/>
        <rFont val="Calibri"/>
        <family val="2"/>
        <scheme val="minor"/>
      </rPr>
      <t xml:space="preserve"> investment track record. This should include </t>
    </r>
    <r>
      <rPr>
        <b/>
        <sz val="11"/>
        <color theme="1"/>
        <rFont val="Calibri"/>
        <family val="2"/>
        <scheme val="minor"/>
      </rPr>
      <t>ALL</t>
    </r>
    <r>
      <rPr>
        <sz val="11"/>
        <color theme="1"/>
        <rFont val="Calibri"/>
        <family val="2"/>
        <scheme val="minor"/>
      </rPr>
      <t xml:space="preserve"> investments where Principals have held a lead or co-lead role, </t>
    </r>
  </si>
  <si>
    <t>Investment Vehicle (Fund Name)</t>
  </si>
  <si>
    <t>ABC Capital, LP</t>
  </si>
  <si>
    <t xml:space="preserve">or served on the Investment Committee. It's crucial to include all relevant investments to ensure a complete and accurate performance overview. </t>
  </si>
  <si>
    <t>Vintage Year</t>
  </si>
  <si>
    <t>Incomplete or selective track records are insufficient.</t>
  </si>
  <si>
    <t>Size of Vehicle</t>
  </si>
  <si>
    <t>Total Private Committed Capital</t>
  </si>
  <si>
    <t>Total SBA Leverage Commitment</t>
  </si>
  <si>
    <t>Total Private Capital Called</t>
  </si>
  <si>
    <t>** Fill out color-coded track record tabs sequentially; formulaic cells will update accordingly.</t>
  </si>
  <si>
    <t>Total SBA Leverage Drawn</t>
  </si>
  <si>
    <t>Private Credit</t>
  </si>
  <si>
    <t>Hybrid Debt/Equity</t>
  </si>
  <si>
    <t>Enter full dollar amount</t>
  </si>
  <si>
    <t>Company Financials at Time of Initial Investment</t>
  </si>
  <si>
    <t>Company Financials at Time of Full Exit or as of Valuation Date</t>
  </si>
  <si>
    <t>Key Personnel Involved in Deal</t>
  </si>
  <si>
    <t>Changes in Company Financials Since Initial Investment</t>
  </si>
  <si>
    <t>Percentage Changes in Company Financials Since Initial Investment</t>
  </si>
  <si>
    <t>Portfolio Company</t>
  </si>
  <si>
    <t>Portfolio Company EIN #</t>
  </si>
  <si>
    <t>Type of Investment</t>
  </si>
  <si>
    <t>Primary Industry NAICs Code</t>
  </si>
  <si>
    <t>Industry</t>
  </si>
  <si>
    <t>State (Geography)</t>
  </si>
  <si>
    <t>Sponsor (Name)</t>
  </si>
  <si>
    <t>Co-investors (Equity)</t>
  </si>
  <si>
    <t>Co-Creditors (Debt)</t>
  </si>
  <si>
    <t xml:space="preserve"> Stage of Investment</t>
  </si>
  <si>
    <t>Equity Security</t>
  </si>
  <si>
    <t>Debt Security / Loan</t>
  </si>
  <si>
    <t>Purpose of Financing</t>
  </si>
  <si>
    <t>Date of Inv.</t>
  </si>
  <si>
    <t>Date of Full or Partial Exit</t>
  </si>
  <si>
    <t>Invested Capital</t>
  </si>
  <si>
    <t>Distributed (Realized) Value</t>
  </si>
  <si>
    <t>Unrealized Value</t>
  </si>
  <si>
    <t>Current Reported Value</t>
  </si>
  <si>
    <t>Total Value
(S+U)</t>
  </si>
  <si>
    <t>Cash Multiple (MOIC)</t>
  </si>
  <si>
    <t>Gross IRR</t>
  </si>
  <si>
    <t xml:space="preserve">Sourced By </t>
  </si>
  <si>
    <t xml:space="preserve">Led/Co-led Deal
</t>
  </si>
  <si>
    <t>Number of Employees</t>
  </si>
  <si>
    <t>Enterprise Value</t>
  </si>
  <si>
    <t>LTM Revenue</t>
  </si>
  <si>
    <t>LTM EBITDA</t>
  </si>
  <si>
    <t>Cash &amp; Equivalents</t>
  </si>
  <si>
    <t>Total Debt/Loans</t>
  </si>
  <si>
    <t>Fully diluted ownership % at initial investment</t>
  </si>
  <si>
    <t>Data as of MM/DD/YYYY</t>
  </si>
  <si>
    <t>Transaction Type</t>
  </si>
  <si>
    <t>Financial Analysis/Market Research</t>
  </si>
  <si>
    <t>Lead Structuring</t>
  </si>
  <si>
    <t>Lead Due Diligence</t>
  </si>
  <si>
    <t xml:space="preserve">Made Recommendation to Investment/Credit Committee </t>
  </si>
  <si>
    <t>Investment/Credit Committee</t>
  </si>
  <si>
    <t>Negotiation</t>
  </si>
  <si>
    <t>Officer of the company</t>
  </si>
  <si>
    <t>Board of Directors</t>
  </si>
  <si>
    <t>Board Observer</t>
  </si>
  <si>
    <t>Exit Process</t>
  </si>
  <si>
    <t>Select NAICS code  from the drop down list.  You may also start entering the number and the drop down list will begin to populate</t>
  </si>
  <si>
    <t>Select Industry from the drop down list</t>
  </si>
  <si>
    <t>2-digit Abbreviation</t>
  </si>
  <si>
    <t>Firm or Fund Name</t>
  </si>
  <si>
    <t>The amount of capital distributed to Fund from the investment to date.</t>
  </si>
  <si>
    <t xml:space="preserve">Current reported value for the investment  (based on current fair market value / mark-to-market value).  </t>
  </si>
  <si>
    <t>"Total Value" is equal to "Current Reported Value" + "Amount Distributed".</t>
  </si>
  <si>
    <t>fully diluted</t>
  </si>
  <si>
    <t>Last Name, First Name
(if applicable)</t>
  </si>
  <si>
    <t>Washington Widgets</t>
  </si>
  <si>
    <t>Direct Equity Investment</t>
  </si>
  <si>
    <t>325110:  Petrochemical Manufacturing</t>
  </si>
  <si>
    <t>SD</t>
  </si>
  <si>
    <t>Common Equity</t>
  </si>
  <si>
    <t>Change of Control</t>
  </si>
  <si>
    <t>Long-term Loan</t>
  </si>
  <si>
    <t>Senior Secured Debt</t>
  </si>
  <si>
    <t>Lincoln Group</t>
  </si>
  <si>
    <t xml:space="preserve">561439:  Other Business Service Centers (including Copy Shops) </t>
  </si>
  <si>
    <t xml:space="preserve">Business Products &amp; Services </t>
  </si>
  <si>
    <t>MD</t>
  </si>
  <si>
    <t>Growth Financing</t>
  </si>
  <si>
    <t>Subordinated Debt without Warrants</t>
  </si>
  <si>
    <t>Jefferson Trucks</t>
  </si>
  <si>
    <t xml:space="preserve">484110:  General Freight Trucking, Local </t>
  </si>
  <si>
    <t>Trucking</t>
  </si>
  <si>
    <t>Kennedy Textiles</t>
  </si>
  <si>
    <t xml:space="preserve">313310:  Textile and Fabric Finishing Mills </t>
  </si>
  <si>
    <t>Textiles</t>
  </si>
  <si>
    <t>DC</t>
  </si>
  <si>
    <t>Sub-Debt</t>
  </si>
  <si>
    <t>(Note: If you need to insert additional rows, please click the + to the left))</t>
  </si>
  <si>
    <t>TOTAL:</t>
  </si>
  <si>
    <t>&lt;-- Gross IRR</t>
  </si>
  <si>
    <t>&lt;-- Net IRR (Gross IRR net of fees)</t>
  </si>
  <si>
    <t>Description</t>
  </si>
  <si>
    <t>Please describe the investment experience presented above and why it is relevant to the SBIC proposal</t>
  </si>
  <si>
    <t>Please describe your role in making the investments described above.</t>
  </si>
  <si>
    <t>Footnotes:</t>
  </si>
  <si>
    <t>Include any footnotes below.</t>
  </si>
  <si>
    <t>Historical Cash Flows</t>
  </si>
  <si>
    <t/>
  </si>
  <si>
    <t>Realized (R) or Unrealized (U):</t>
  </si>
  <si>
    <t>Realized Investments</t>
  </si>
  <si>
    <t>Unrealized Investments</t>
  </si>
  <si>
    <t>TOTAL (Gross)</t>
  </si>
  <si>
    <t>TOTAL Mgt. Fees + Expenses + Carry</t>
  </si>
  <si>
    <t>Total (Net)</t>
  </si>
  <si>
    <t>Company Name:</t>
  </si>
  <si>
    <t>Date of Initial Investment (Month-YY):</t>
  </si>
  <si>
    <t>Date of Exit (Month-YY):</t>
  </si>
  <si>
    <t>Loan/Debt Security Type:</t>
  </si>
  <si>
    <t>Equity Security Type</t>
  </si>
  <si>
    <t>CALENDAR YEAR</t>
  </si>
  <si>
    <t>QUARTERLY</t>
  </si>
  <si>
    <t>Residual Value as of Last Valuation Date --&gt;</t>
  </si>
  <si>
    <t>Total Residual Value</t>
  </si>
  <si>
    <t xml:space="preserve">
</t>
  </si>
  <si>
    <t>Portfolio Summary Statistics</t>
  </si>
  <si>
    <t>Realized</t>
  </si>
  <si>
    <t>Unrealized</t>
  </si>
  <si>
    <t>Total Gross</t>
  </si>
  <si>
    <t>IRR:</t>
  </si>
  <si>
    <t>IRR</t>
  </si>
  <si>
    <t>Multiple of Invested Capital:</t>
  </si>
  <si>
    <t>MOIC:</t>
  </si>
  <si>
    <t>Proceeds/IC:</t>
  </si>
  <si>
    <t>Invested Capital:</t>
  </si>
  <si>
    <t>Residual/IC:</t>
  </si>
  <si>
    <t>Percent of All Invested Capital</t>
  </si>
  <si>
    <t>No. of Companies:</t>
  </si>
  <si>
    <t>Total Cash and Non-Cash Proceeds:</t>
  </si>
  <si>
    <t>Residual Value:</t>
  </si>
  <si>
    <t>% of Invested Capital</t>
  </si>
  <si>
    <t>Gain / (Loss):</t>
  </si>
  <si>
    <t>Gross Receipts:</t>
  </si>
  <si>
    <t>Gross Residual Value:</t>
  </si>
  <si>
    <t>Total Gross Gain/(Loss):</t>
  </si>
  <si>
    <t>Avg. Investment per Co.:</t>
  </si>
  <si>
    <t>Hold Period (Years):</t>
  </si>
  <si>
    <t>Inv w/Current Pay (%):</t>
  </si>
  <si>
    <t>Current Pay (CP/NCP):</t>
  </si>
  <si>
    <t>Inv w/o Current Pay (%):</t>
  </si>
  <si>
    <t>% Ownership:</t>
  </si>
  <si>
    <t>Leverage Multiple:</t>
  </si>
  <si>
    <t>Leverage Multiple</t>
  </si>
  <si>
    <t>Loss Rate:</t>
  </si>
  <si>
    <t>Avg. Hold:</t>
  </si>
  <si>
    <t>Initial Revenue:</t>
  </si>
  <si>
    <t>Initial EBITDA:</t>
  </si>
  <si>
    <t>Company:</t>
  </si>
  <si>
    <t>&lt;&gt;#</t>
  </si>
  <si>
    <t>R</t>
  </si>
  <si>
    <t>U</t>
  </si>
  <si>
    <t>Deal Lead:</t>
  </si>
  <si>
    <t>Deal Co-Lead:</t>
  </si>
  <si>
    <t>Deal Source:</t>
  </si>
  <si>
    <t>Instrument:</t>
  </si>
  <si>
    <t>Debt/Equity/Other:</t>
  </si>
  <si>
    <t>CP/NCP</t>
  </si>
  <si>
    <t>CP</t>
  </si>
  <si>
    <t>Industry:</t>
  </si>
  <si>
    <t>Stage:</t>
  </si>
  <si>
    <t>State of Co's Primary Offices:</t>
  </si>
  <si>
    <t>Min. Investment Size (= or &gt;):</t>
  </si>
  <si>
    <t>Max. Investment Size (= or &lt;):</t>
  </si>
  <si>
    <t>Min. Initial Revenue (= or &gt;):</t>
  </si>
  <si>
    <t>Max. Initial Revenue (= or &lt;):</t>
  </si>
  <si>
    <t>Min. Initial EBITDA (= or &gt;):</t>
  </si>
  <si>
    <t>Max. Initial EBITDA (= or &lt;):</t>
  </si>
  <si>
    <t>Min. Hold Period (= or &gt;):</t>
  </si>
  <si>
    <t>Max Hold Period (= or &lt;):</t>
  </si>
  <si>
    <t>Toggle:</t>
  </si>
  <si>
    <t>X</t>
  </si>
  <si>
    <t>&lt;&gt;X</t>
  </si>
  <si>
    <t>LP Capital Draws</t>
  </si>
  <si>
    <t>Other Capital Drawn 
(Explain - C)</t>
  </si>
  <si>
    <t>Total Capital Inflows</t>
  </si>
  <si>
    <t>Distributions to LPs</t>
  </si>
  <si>
    <t>Other 
(Explain - D)</t>
  </si>
  <si>
    <t>Total Capital Outflows</t>
  </si>
  <si>
    <t>Interest Payable</t>
  </si>
  <si>
    <t>Total Paid-In Capital</t>
  </si>
  <si>
    <t>Total Other Capital Drawn</t>
  </si>
  <si>
    <t>Total Capital Drawn</t>
  </si>
  <si>
    <t>Final Repayment of Leverage</t>
  </si>
  <si>
    <t>Other Final Financing Flows</t>
  </si>
  <si>
    <t>NCF to LPs</t>
  </si>
  <si>
    <t>Net IRR</t>
  </si>
  <si>
    <t>TVPI</t>
  </si>
  <si>
    <t>DPI</t>
  </si>
  <si>
    <t>RVPI</t>
  </si>
  <si>
    <t>Fund Cash Flows</t>
  </si>
  <si>
    <t>Starting Cash Balance</t>
  </si>
  <si>
    <t>Starting Balance</t>
  </si>
  <si>
    <t>Non-Portfolio Income Flowing to the Fund
(+)</t>
  </si>
  <si>
    <t>Non-Portfolio Expenses Flowing from Fund
(-)</t>
  </si>
  <si>
    <t>Contributions to the Fund
(+)</t>
  </si>
  <si>
    <t>Distributions from the Fund
(-)</t>
  </si>
  <si>
    <t>Net Cash Flows (NCF) to Investors</t>
  </si>
  <si>
    <t>Cumulative Cash Flows to Investors</t>
  </si>
  <si>
    <t>Management Fee Estimation</t>
  </si>
  <si>
    <t>Calendar Year</t>
  </si>
  <si>
    <t>Quarterly</t>
  </si>
  <si>
    <t>Net Portfolio Cash Flow</t>
  </si>
  <si>
    <t>Fees</t>
  </si>
  <si>
    <t>Other Receipts
(Explain - A)</t>
  </si>
  <si>
    <t>Total Non-Investment Income</t>
  </si>
  <si>
    <t>Interest Expense - SBA</t>
  </si>
  <si>
    <t>Other Expenses
(Explain - B)</t>
  </si>
  <si>
    <t>Total Expenses</t>
  </si>
  <si>
    <t>Leverage Drawn - 
SBA</t>
  </si>
  <si>
    <t>Leverage Repayments - 
SBA</t>
  </si>
  <si>
    <t>Total Other
(Y+Z)</t>
  </si>
  <si>
    <t>Quarterly Cash Balance</t>
  </si>
  <si>
    <t>CUMULATIVE CASH BALANCE</t>
  </si>
  <si>
    <t>NCF to SBA</t>
  </si>
  <si>
    <t>Unlevered NCF</t>
  </si>
  <si>
    <t>Helper Column for LP IRR Calculation</t>
  </si>
  <si>
    <t>Helper Column for SBA IRR Calculation</t>
  </si>
  <si>
    <t>Cumulative Net Cash Flows to LPs</t>
  </si>
  <si>
    <t>Cumulative Net Cash Flow to Lenders</t>
  </si>
  <si>
    <t>Cumulative Net Unlevered Cash Flow to Capital Providers</t>
  </si>
  <si>
    <t>Cumulative Gross Investment Cash Flow</t>
  </si>
  <si>
    <t>Management Fee Estimate (FACTOR)</t>
  </si>
  <si>
    <t>Management Fee Estimate (GROSS)</t>
  </si>
  <si>
    <t>Management Fee Estimate (STRAIGHT-LINE)</t>
  </si>
  <si>
    <t>Adjusted Unlevered NCF</t>
  </si>
  <si>
    <t>Final Fund Cash Flows:</t>
  </si>
  <si>
    <t>RESIDUAL VALUE OF PORTFOLIO</t>
  </si>
  <si>
    <t>Fees Receivable</t>
  </si>
  <si>
    <t>Other Receivables</t>
  </si>
  <si>
    <t>TOTAL FUND RESIDUAL VALUE</t>
  </si>
  <si>
    <t>Fees Payable</t>
  </si>
  <si>
    <t>Interest Payable - A</t>
  </si>
  <si>
    <t>Carried Interest on Residual</t>
  </si>
  <si>
    <t>Other Payables</t>
  </si>
  <si>
    <t>TOTAL EXPENSES DUE</t>
  </si>
  <si>
    <t>Total Other Leverage Drawn</t>
  </si>
  <si>
    <t>Final Distribution to LPs</t>
  </si>
  <si>
    <t>Final Repayment of Other Leverage</t>
  </si>
  <si>
    <t>TOTAL REMAINING OUTFLOWS</t>
  </si>
  <si>
    <t>FINAL CASH BALANCE</t>
  </si>
  <si>
    <t>NCF to Other</t>
  </si>
  <si>
    <t>Total Fees Estimated:</t>
  </si>
  <si>
    <t>As of:</t>
  </si>
  <si>
    <t>Net IRR:</t>
  </si>
  <si>
    <t>TVPI:</t>
  </si>
  <si>
    <t>Mgmt. Fee Rate:</t>
  </si>
  <si>
    <t>DPI:</t>
  </si>
  <si>
    <t>Method:</t>
  </si>
  <si>
    <t>Factor</t>
  </si>
  <si>
    <t>RVPI:</t>
  </si>
  <si>
    <t>Factor Method - Factor:</t>
  </si>
  <si>
    <t>RPI:</t>
  </si>
  <si>
    <t>Mgmt. Fees as % of Committed Capital:</t>
  </si>
  <si>
    <t>List</t>
  </si>
  <si>
    <t xml:space="preserve">Manual IRR Check: </t>
  </si>
  <si>
    <t>Notes:</t>
  </si>
  <si>
    <t>Gross</t>
  </si>
  <si>
    <t>General Notes:</t>
  </si>
  <si>
    <t>Straight-Line</t>
  </si>
  <si>
    <t>Explain A:</t>
  </si>
  <si>
    <t>Interest receipts / disbursements regarding later close LPs</t>
  </si>
  <si>
    <t>Explain B:</t>
  </si>
  <si>
    <t>Organizational costs, Legal, Filing Fees, Meeting Expenses, Audit &amp; Accounting, Bank Charges, Insurance, SBA Leverage Fees, SBA Draw Fees, SBA Exam Fees, less reimbursed expenses from portfolio companies.</t>
  </si>
  <si>
    <t>Explain C:</t>
  </si>
  <si>
    <t>General Partner capital contributions</t>
  </si>
  <si>
    <t>Explain D:</t>
  </si>
  <si>
    <t>General Partner non-carry distributions.</t>
  </si>
  <si>
    <t>Small Business Impact</t>
  </si>
  <si>
    <t>This tab should be completed to the best of the Applicants knowledge. Only include deals attributable to principals of the Applicant.</t>
  </si>
  <si>
    <t>All dollars in millions</t>
  </si>
  <si>
    <r>
      <t xml:space="preserve">Portfolio Company
</t>
    </r>
    <r>
      <rPr>
        <sz val="7"/>
        <color rgb="FF002060"/>
        <rFont val="Verdana"/>
        <family val="2"/>
      </rPr>
      <t>(Choose from drop-down menu)</t>
    </r>
  </si>
  <si>
    <t>Date of Investment</t>
  </si>
  <si>
    <t>Total Invested Capital</t>
  </si>
  <si>
    <t>Total Value</t>
  </si>
  <si>
    <t>Company Primary Contact Email Address</t>
  </si>
  <si>
    <t>Totals</t>
  </si>
  <si>
    <t>(Note: If you need to insert additional rows, please insert above last row)</t>
  </si>
  <si>
    <t>Covenant Defaults</t>
  </si>
  <si>
    <t>This tab must be completed by Applicants submitting a business plan that includes loans or debt investments. Include any portfolio company investments that encountered a covenant violation. Include for all principals of the Applicant.</t>
  </si>
  <si>
    <r>
      <t xml:space="preserve">Portfolio Company Name
</t>
    </r>
    <r>
      <rPr>
        <sz val="7"/>
        <color rgb="FF002060"/>
        <rFont val="Verdana"/>
        <family val="2"/>
      </rPr>
      <t>(Select from drop-down list)</t>
    </r>
  </si>
  <si>
    <t>Portfolio Company EIN</t>
  </si>
  <si>
    <t>Security Type</t>
  </si>
  <si>
    <t>Covenant Violation, Restructuring or Both</t>
  </si>
  <si>
    <t>Covenant Violation Type</t>
  </si>
  <si>
    <t>Date of Default (MM/DD/YYYY)</t>
  </si>
  <si>
    <t>Time in Default (Months)</t>
  </si>
  <si>
    <t>Interest Receivable and Accrued?</t>
  </si>
  <si>
    <t>Amount Receivable</t>
  </si>
  <si>
    <t>Default Interest Rate Charged</t>
  </si>
  <si>
    <r>
      <t xml:space="preserve">Principal Lead
</t>
    </r>
    <r>
      <rPr>
        <i/>
        <sz val="8"/>
        <color rgb="FF002060"/>
        <rFont val="Verdana"/>
        <family val="2"/>
      </rPr>
      <t>Last Name, First Name</t>
    </r>
  </si>
  <si>
    <t>Discuss the reasoning behind any restructurings, the causes of any covenant violations and the measures taken to address these issues.</t>
  </si>
  <si>
    <t>Discuss the duration of any missed interest payments and the anticipated schedule for both interest payments and repayment of the outstanding balance. If interest was converted to PIK due to amendments or restructuring, specify the amount of current interest converted and the total PIK interest accrued under the revised terms.</t>
  </si>
  <si>
    <t>x</t>
  </si>
  <si>
    <t>ABC Capital II, LP</t>
  </si>
  <si>
    <t>ABC Capital III, LP</t>
  </si>
  <si>
    <t>ABC Capital IV, LP</t>
  </si>
  <si>
    <t>Company Financials at Time of Full Exit OR as of Valuation Date</t>
  </si>
  <si>
    <t xml:space="preserve">Performance Analysis </t>
  </si>
  <si>
    <t>Principal Last Names</t>
  </si>
  <si>
    <t>Fund Name</t>
  </si>
  <si>
    <t>Fund Type</t>
  </si>
  <si>
    <t>Time Period</t>
  </si>
  <si>
    <t>2018-3/31/23</t>
  </si>
  <si>
    <t>Total Invested</t>
  </si>
  <si>
    <t>No. of Investments</t>
  </si>
  <si>
    <t>% of Cost</t>
  </si>
  <si>
    <t>Avg. Investment Size</t>
  </si>
  <si>
    <t>Total Realized Gain</t>
  </si>
  <si>
    <t>Residual Value</t>
  </si>
  <si>
    <t>Net Gain (Loss)</t>
  </si>
  <si>
    <t>MOIC</t>
  </si>
  <si>
    <t>Portfolio Mix</t>
  </si>
  <si>
    <t>Subordinated Debt</t>
  </si>
  <si>
    <t>Applicant's Performance</t>
  </si>
  <si>
    <t xml:space="preserve"> Cambridge MM/DD/YY / Senior Credit</t>
  </si>
  <si>
    <t xml:space="preserve">Sample: </t>
  </si>
  <si>
    <t>Alternate Investment Experience Track Record</t>
  </si>
  <si>
    <t xml:space="preserve">Use the table below to present investment experience that is NOT eligible for presentation using the Investment Track Record tab.  </t>
  </si>
  <si>
    <t>Principals (Initials)</t>
  </si>
  <si>
    <t>Derek Zoolander (DZ); John Doe (JD)</t>
  </si>
  <si>
    <t>Valuation Date</t>
  </si>
  <si>
    <t>All dollars iin millons</t>
  </si>
  <si>
    <t>Enter full dollar amount; it will truncate automatically</t>
  </si>
  <si>
    <t>Stage</t>
  </si>
  <si>
    <t>Cash Multiple</t>
  </si>
  <si>
    <t>Inv/Credit Committee (initials)</t>
  </si>
  <si>
    <t>Led/Co-led Deals (initials)</t>
  </si>
  <si>
    <t>Potomac Acquisitions</t>
  </si>
  <si>
    <t xml:space="preserve">Mezzanine </t>
  </si>
  <si>
    <t>Subordinated Note</t>
  </si>
  <si>
    <t>DZ &amp; JD</t>
  </si>
  <si>
    <t>DZ</t>
  </si>
  <si>
    <t>Growth Equity</t>
  </si>
  <si>
    <t>Common equity</t>
  </si>
  <si>
    <t>Adams Innovative Ventures</t>
  </si>
  <si>
    <t>The Jeffersonian Group</t>
  </si>
  <si>
    <t>NAICS Search Tool.   Copy NAICS 2022 Code and Title Result into NAICS field</t>
  </si>
  <si>
    <t>Search</t>
  </si>
  <si>
    <t>(All)</t>
  </si>
  <si>
    <t>Row Labels</t>
  </si>
  <si>
    <t>111110:  Soybean Farming</t>
  </si>
  <si>
    <t xml:space="preserve">111120:  Oilseed (except Soybean) Farming </t>
  </si>
  <si>
    <t xml:space="preserve">111130:  Dry Pea and Bean Farming </t>
  </si>
  <si>
    <t>111140:  Wheat Farming</t>
  </si>
  <si>
    <t xml:space="preserve">111150:  Corn Farming </t>
  </si>
  <si>
    <t>111160:  Rice Farming</t>
  </si>
  <si>
    <t xml:space="preserve">111191:  Oilseed and Grain Combination Farming </t>
  </si>
  <si>
    <t xml:space="preserve">111199:  All Other Grain Farming </t>
  </si>
  <si>
    <t xml:space="preserve">111211:  Potato Farming </t>
  </si>
  <si>
    <t xml:space="preserve">111219:  Other Vegetable (except Potato) and Melon Farming </t>
  </si>
  <si>
    <t>111310:  Orange Groves</t>
  </si>
  <si>
    <t xml:space="preserve">111320:  Citrus (except Orange) Groves </t>
  </si>
  <si>
    <t xml:space="preserve">111331:  Apple Orchards </t>
  </si>
  <si>
    <t xml:space="preserve">111332:  Grape Vineyards </t>
  </si>
  <si>
    <t xml:space="preserve">111333:  Strawberry Farming </t>
  </si>
  <si>
    <t xml:space="preserve">111334:  Berry (except Strawberry) Farming </t>
  </si>
  <si>
    <t xml:space="preserve">111335:  Tree Nut Farming </t>
  </si>
  <si>
    <t xml:space="preserve">111336:  Fruit and Tree Nut Combination Farming </t>
  </si>
  <si>
    <t xml:space="preserve">111339:  Other Noncitrus Fruit Farming </t>
  </si>
  <si>
    <t xml:space="preserve">111411:  Mushroom Production </t>
  </si>
  <si>
    <t xml:space="preserve">111419:  Other Food Crops Grown Under Cover </t>
  </si>
  <si>
    <t xml:space="preserve">111421:  Nursery and Tree Production </t>
  </si>
  <si>
    <t xml:space="preserve">111422:  Floriculture Production </t>
  </si>
  <si>
    <t>111910:  Tobacco Farming</t>
  </si>
  <si>
    <t>111920:  Cotton Farming</t>
  </si>
  <si>
    <t>111930:  Sugarcane Farming</t>
  </si>
  <si>
    <t xml:space="preserve">111940:  Hay Farming </t>
  </si>
  <si>
    <t xml:space="preserve">111991:  Sugar Beet Farming </t>
  </si>
  <si>
    <t xml:space="preserve">111992:  Peanut Farming </t>
  </si>
  <si>
    <t xml:space="preserve">111998:  All Other Miscellaneous Crop Farming </t>
  </si>
  <si>
    <t xml:space="preserve">112111:  Beef Cattle Ranching and Farming </t>
  </si>
  <si>
    <t xml:space="preserve">112112:  Cattle Feedlots </t>
  </si>
  <si>
    <t>112120:  Dairy Cattle and Milk Production</t>
  </si>
  <si>
    <t xml:space="preserve">112130:  Dual-Purpose Cattle Ranching and Farming </t>
  </si>
  <si>
    <t xml:space="preserve">112210:  Hog and Pig Farming </t>
  </si>
  <si>
    <t xml:space="preserve">112310:  Chicken Egg Production </t>
  </si>
  <si>
    <t xml:space="preserve">112320:  Broilers and Other Meat Type Chicken Production </t>
  </si>
  <si>
    <t>112330:  Turkey Production</t>
  </si>
  <si>
    <t>112340:  Poultry Hatcheries</t>
  </si>
  <si>
    <t xml:space="preserve">112390:  Other Poultry Production </t>
  </si>
  <si>
    <t>112410:  Sheep Farming</t>
  </si>
  <si>
    <t>112420:  Goat Farming</t>
  </si>
  <si>
    <t xml:space="preserve">112511:  Finfish Farming and Fish Hatcheries </t>
  </si>
  <si>
    <t xml:space="preserve">112512:  Shellfish Farming </t>
  </si>
  <si>
    <t xml:space="preserve">112519:  Other Aquaculture </t>
  </si>
  <si>
    <t>112910:  Apiculture</t>
  </si>
  <si>
    <t>112920:  Horses and Other Equine Production</t>
  </si>
  <si>
    <t>112930:  Fur-Bearing Animal and Rabbit Production</t>
  </si>
  <si>
    <t xml:space="preserve">112990:  All Other Animal Production </t>
  </si>
  <si>
    <t>113110:  Timber Tract Operations</t>
  </si>
  <si>
    <t xml:space="preserve">113210:  Forest Nurseries and Gathering of Forest Products </t>
  </si>
  <si>
    <t xml:space="preserve">113310:  Logging </t>
  </si>
  <si>
    <t xml:space="preserve">114111:  Finfish Fishing </t>
  </si>
  <si>
    <t xml:space="preserve">114112:  Shellfish Fishing </t>
  </si>
  <si>
    <t xml:space="preserve">114119:  Other Marine Fishing </t>
  </si>
  <si>
    <t>114210:  Hunting and Trapping</t>
  </si>
  <si>
    <t xml:space="preserve">115111:  Cotton Ginning </t>
  </si>
  <si>
    <t xml:space="preserve">115112:  Soil Preparation, Planting, and Cultivating </t>
  </si>
  <si>
    <t xml:space="preserve">115113:  Crop Harvesting, Primarily by Machine </t>
  </si>
  <si>
    <t xml:space="preserve">115114:  Postharvest Crop Activities (except Cotton Ginning) </t>
  </si>
  <si>
    <t xml:space="preserve">115115:  Farm Labor Contractors and Crew Leaders </t>
  </si>
  <si>
    <t xml:space="preserve">115116:  Farm Management Services </t>
  </si>
  <si>
    <t>115210:  Support Activities for Animal Production</t>
  </si>
  <si>
    <t>115310:  Support Activities for Forestry</t>
  </si>
  <si>
    <t>211120:  Crude Petroleum Extraction </t>
  </si>
  <si>
    <t xml:space="preserve">211130:  Natural Gas Extraction </t>
  </si>
  <si>
    <t xml:space="preserve">212114:  Surface Coal Mining </t>
  </si>
  <si>
    <t xml:space="preserve">212115:  Underground Coal Mining </t>
  </si>
  <si>
    <t>212210:  Iron Ore Mining</t>
  </si>
  <si>
    <t xml:space="preserve">212220:  Gold Ore and Silver Ore Mining </t>
  </si>
  <si>
    <t xml:space="preserve">212230:  Copper, Nickel, Lead, and Zinc Mining </t>
  </si>
  <si>
    <t xml:space="preserve">212290:  Other Metal Ore Mining </t>
  </si>
  <si>
    <t xml:space="preserve">212311:  Dimension Stone Mining and Quarrying </t>
  </si>
  <si>
    <t xml:space="preserve">212312:  Crushed and Broken Limestone Mining and Quarrying </t>
  </si>
  <si>
    <t xml:space="preserve">212313:  Crushed and Broken Granite Mining and Quarrying </t>
  </si>
  <si>
    <t xml:space="preserve">212319:  Other Crushed and Broken Stone Mining and Quarrying </t>
  </si>
  <si>
    <t xml:space="preserve">212321:  Construction Sand and Gravel Mining </t>
  </si>
  <si>
    <t xml:space="preserve">212322:  Industrial Sand Mining </t>
  </si>
  <si>
    <t xml:space="preserve">212323:  Kaolin, Clay, and Ceramic and Refractory Minerals Mining </t>
  </si>
  <si>
    <t xml:space="preserve">212390:  Other Nonmetallic Mineral Mining and Quarrying </t>
  </si>
  <si>
    <t>213111:  Drilling Oil and Gas Wells</t>
  </si>
  <si>
    <t xml:space="preserve">213112:  Support Activities for Oil and Gas Operations </t>
  </si>
  <si>
    <t xml:space="preserve">213113:  Support Activities for Coal Mining </t>
  </si>
  <si>
    <t xml:space="preserve">213114:  Support Activities for Metal Mining </t>
  </si>
  <si>
    <t xml:space="preserve">213115:  Support Activities for Nonmetallic Minerals (except Fuels) Mining </t>
  </si>
  <si>
    <t xml:space="preserve">221111:  Hydroelectric Power Generation </t>
  </si>
  <si>
    <t xml:space="preserve">221112:  Fossil Fuel Electric Power Generation </t>
  </si>
  <si>
    <t xml:space="preserve">221113:  Nuclear Electric Power Generation </t>
  </si>
  <si>
    <t xml:space="preserve">221114:  Solar Electric Power Generation </t>
  </si>
  <si>
    <t xml:space="preserve">221115:  Wind Electric Power Generation </t>
  </si>
  <si>
    <t xml:space="preserve">221116:  Geothermal Electric Power Generation </t>
  </si>
  <si>
    <t xml:space="preserve">221117:  Biomass Electric Power Generation </t>
  </si>
  <si>
    <t xml:space="preserve">221118:  Other Electric Power Generation </t>
  </si>
  <si>
    <t xml:space="preserve">221121:  Electric Bulk Power Transmission and Control </t>
  </si>
  <si>
    <t xml:space="preserve">221122:  Electric Power Distribution </t>
  </si>
  <si>
    <t xml:space="preserve">221210:  Natural Gas Distribution </t>
  </si>
  <si>
    <t xml:space="preserve">221310:  Water Supply and Irrigation Systems </t>
  </si>
  <si>
    <t xml:space="preserve">221320:  Sewage Treatment Facilities </t>
  </si>
  <si>
    <t xml:space="preserve">221330:  Steam and Air-Conditioning Supply </t>
  </si>
  <si>
    <t xml:space="preserve">236115:  New Single-Family Housing Construction (except For-Sale Builders) </t>
  </si>
  <si>
    <t xml:space="preserve">236116:  New Multifamily Housing Construction (except For-Sale Builders) </t>
  </si>
  <si>
    <t xml:space="preserve">236117:  New Housing For-Sale Builders </t>
  </si>
  <si>
    <t xml:space="preserve">236118:  Residential Remodelers </t>
  </si>
  <si>
    <t xml:space="preserve">236210:  Industrial Building Construction </t>
  </si>
  <si>
    <t xml:space="preserve">236220:  Commercial and Institutional Building Construction </t>
  </si>
  <si>
    <t xml:space="preserve">237110:  Water and Sewer Line and Related Structures Construction </t>
  </si>
  <si>
    <t xml:space="preserve">237120:  Oil and Gas Pipeline and Related Structures Construction </t>
  </si>
  <si>
    <t xml:space="preserve">237130:  Power and Communication Line and Related Structures Construction </t>
  </si>
  <si>
    <t xml:space="preserve">237210:  Land Subdivision </t>
  </si>
  <si>
    <t xml:space="preserve">237310:  Highway, Street, and Bridge Construction </t>
  </si>
  <si>
    <t xml:space="preserve">237990:  Other Heavy and Civil Engineering Construction </t>
  </si>
  <si>
    <t xml:space="preserve">238110:  Poured Concrete Foundation and Structure Contractors </t>
  </si>
  <si>
    <t xml:space="preserve">238120:  Structural Steel and Precast Concrete Contractors </t>
  </si>
  <si>
    <t xml:space="preserve">238130:  Framing Contractors </t>
  </si>
  <si>
    <t xml:space="preserve">238140:  Masonry Contractors </t>
  </si>
  <si>
    <t xml:space="preserve">238150:  Glass and Glazing Contractors </t>
  </si>
  <si>
    <t xml:space="preserve">238160:  Roofing Contractors </t>
  </si>
  <si>
    <t xml:space="preserve">238170:  Siding Contractors </t>
  </si>
  <si>
    <t xml:space="preserve">238190:  Other Foundation, Structure, and Building Exterior Contractors </t>
  </si>
  <si>
    <t>238210:  Electrical Contractors and Other Wiring Installation Contractors</t>
  </si>
  <si>
    <t xml:space="preserve">238220:  Plumbing, Heating, and Air-Conditioning Contractors </t>
  </si>
  <si>
    <t xml:space="preserve">238290:  Other Building Equipment Contractors </t>
  </si>
  <si>
    <t xml:space="preserve">238310:  Drywall and Insulation Contractors </t>
  </si>
  <si>
    <t>238320:  Painting and Wall Covering Contractors</t>
  </si>
  <si>
    <t>238330:  Flooring Contractors</t>
  </si>
  <si>
    <t>238340:  Tile and Terrazzo Contractors</t>
  </si>
  <si>
    <t>238350:  Finish Carpentry Contractors</t>
  </si>
  <si>
    <t>238390:  Other Building Finishing Contractors</t>
  </si>
  <si>
    <t>238910:  Site Preparation Contractors</t>
  </si>
  <si>
    <t>238990:  All Other Specialty Trade Contractors</t>
  </si>
  <si>
    <t xml:space="preserve">311111:  Dog and Cat Food Manufacturing </t>
  </si>
  <si>
    <t xml:space="preserve">311119:  Other Animal Food Manufacturing </t>
  </si>
  <si>
    <t xml:space="preserve">311211:  Flour Milling </t>
  </si>
  <si>
    <t xml:space="preserve">311212:  Rice Milling </t>
  </si>
  <si>
    <t xml:space="preserve">311213:  Malt Manufacturing </t>
  </si>
  <si>
    <t xml:space="preserve">311221:  Wet Corn Milling and Starch Manufacturing </t>
  </si>
  <si>
    <t xml:space="preserve">311224:  Soybean and Other Oilseed Processing </t>
  </si>
  <si>
    <t xml:space="preserve">311225:  Fats and Oils Refining and Blending </t>
  </si>
  <si>
    <t>311230:  Breakfast Cereal Manufacturing</t>
  </si>
  <si>
    <t xml:space="preserve">311313:  Beet Sugar Manufacturing </t>
  </si>
  <si>
    <t xml:space="preserve">311314:  Cane Sugar Manufacturing </t>
  </si>
  <si>
    <t>311340:  Nonchocolate Confectionery Manufacturing</t>
  </si>
  <si>
    <t xml:space="preserve">311351:  Chocolate and Confectionery Manufacturing from Cacao Beans </t>
  </si>
  <si>
    <t xml:space="preserve">311352:  Confectionery Manufacturing from Purchased Chocolate </t>
  </si>
  <si>
    <t xml:space="preserve">311411:  Frozen Fruit, Juice, and Vegetable Manufacturing </t>
  </si>
  <si>
    <t xml:space="preserve">311412:  Frozen Specialty Food Manufacturing </t>
  </si>
  <si>
    <t xml:space="preserve">311421:  Fruit and Vegetable Canning </t>
  </si>
  <si>
    <t xml:space="preserve">311422:  Specialty Canning </t>
  </si>
  <si>
    <t xml:space="preserve">311423:  Dried and Dehydrated Food Manufacturing </t>
  </si>
  <si>
    <t xml:space="preserve">311511:  Fluid Milk Manufacturing </t>
  </si>
  <si>
    <t xml:space="preserve">311512:  Creamery Butter Manufacturing </t>
  </si>
  <si>
    <t xml:space="preserve">311513:  Cheese Manufacturing </t>
  </si>
  <si>
    <t xml:space="preserve">311514:  Dry, Condensed, and Evaporated Dairy Product Manufacturing </t>
  </si>
  <si>
    <t>311520:  Ice Cream and Frozen Dessert Manufacturing</t>
  </si>
  <si>
    <t xml:space="preserve">311611:  Animal (except Poultry) Slaughtering </t>
  </si>
  <si>
    <t xml:space="preserve">311612:  Meat Processed from Carcasses </t>
  </si>
  <si>
    <t xml:space="preserve">311613:  Rendering and Meat Byproduct Processing </t>
  </si>
  <si>
    <t xml:space="preserve">311615:  Poultry Processing </t>
  </si>
  <si>
    <t>311710:  Seafood Product Preparation and Packaging</t>
  </si>
  <si>
    <t xml:space="preserve">311811:  Retail Bakeries </t>
  </si>
  <si>
    <t xml:space="preserve">311812:  Commercial Bakeries </t>
  </si>
  <si>
    <t xml:space="preserve">311813:  Frozen Cakes, Pies, and Other Pastries Manufacturing </t>
  </si>
  <si>
    <t xml:space="preserve">311821:  Cookie and Cracker Manufacturing </t>
  </si>
  <si>
    <t xml:space="preserve">311824:  Dry Pasta, Dough, and Flour Mixes Manufacturing from Purchased Flour </t>
  </si>
  <si>
    <t>311830:  Tortilla Manufacturing</t>
  </si>
  <si>
    <t xml:space="preserve">311911:  Roasted Nuts and Peanut Butter Manufacturing </t>
  </si>
  <si>
    <t xml:space="preserve">311919:  Other Snack Food Manufacturing </t>
  </si>
  <si>
    <t xml:space="preserve">311920:  Coffee and Tea Manufacturing </t>
  </si>
  <si>
    <t>311930:  Flavoring Syrup and Concentrate Manufacturing</t>
  </si>
  <si>
    <t xml:space="preserve">311941:  Mayonnaise, Dressing, and Other Prepared Sauce Manufacturing </t>
  </si>
  <si>
    <t xml:space="preserve">311942:  Spice and Extract Manufacturing </t>
  </si>
  <si>
    <t xml:space="preserve">311991:  Perishable Prepared Food Manufacturing </t>
  </si>
  <si>
    <t xml:space="preserve">311999:  All Other Miscellaneous Food Manufacturing </t>
  </si>
  <si>
    <t xml:space="preserve">312111:  Soft Drink Manufacturing </t>
  </si>
  <si>
    <t xml:space="preserve">312112:  Bottled Water Manufacturing </t>
  </si>
  <si>
    <t xml:space="preserve">312113:  Ice Manufacturing </t>
  </si>
  <si>
    <t>312120:  Breweries</t>
  </si>
  <si>
    <t xml:space="preserve">312130:  Wineries </t>
  </si>
  <si>
    <t xml:space="preserve">312140:  Distilleries </t>
  </si>
  <si>
    <t xml:space="preserve">312230:  Tobacco Manufacturing </t>
  </si>
  <si>
    <t xml:space="preserve">313110:  Fiber, Yarn, and Thread Mills </t>
  </si>
  <si>
    <t>313210:  Broadwoven Fabric Mills</t>
  </si>
  <si>
    <t>313220:  Narrow Fabric Mills and Schiffli Machine Embroidery</t>
  </si>
  <si>
    <t>313230:  Nonwoven Fabric Mills</t>
  </si>
  <si>
    <t>313240:  Knit Fabric Mills</t>
  </si>
  <si>
    <t>313320:  Fabric Coating Mills</t>
  </si>
  <si>
    <t>314110:  Carpet and Rug Mills</t>
  </si>
  <si>
    <t>314120:  Curtain and Linen Mills</t>
  </si>
  <si>
    <t xml:space="preserve">314910:  Textile Bag and Canvas Mills </t>
  </si>
  <si>
    <t xml:space="preserve">314994:  Rope, Cordage, Twine, Tire Cord, and Tire Fabric Mills </t>
  </si>
  <si>
    <t xml:space="preserve">314999:  All Other Miscellaneous Textile Product Mills </t>
  </si>
  <si>
    <t>315120:  Apparel Knitting Mills</t>
  </si>
  <si>
    <t xml:space="preserve">315210:  Cut and Sew Apparel Contractors </t>
  </si>
  <si>
    <t xml:space="preserve">315250:  Cut and Sew Apparel Manufacturing (except Contractors) </t>
  </si>
  <si>
    <t xml:space="preserve">315990:  Apparel Accessories and Other Apparel Manufacturing </t>
  </si>
  <si>
    <t>316110:  Leather and Hide Tanning and Finishing</t>
  </si>
  <si>
    <t xml:space="preserve">316210:  Footwear Manufacturing </t>
  </si>
  <si>
    <t xml:space="preserve">316990:  Other Leather and Allied Product Manufacturing </t>
  </si>
  <si>
    <t xml:space="preserve">321113:  Sawmills </t>
  </si>
  <si>
    <t xml:space="preserve">321114:  Wood Preservation </t>
  </si>
  <si>
    <t xml:space="preserve">321211:  Hardwood Veneer and Plywood Manufacturing </t>
  </si>
  <si>
    <t xml:space="preserve">321212:  Softwood Veneer and Plywood Manufacturing </t>
  </si>
  <si>
    <t xml:space="preserve">321215:  Engineered Wood Member Manufacturing </t>
  </si>
  <si>
    <t xml:space="preserve">321219:  Reconstituted Wood Product Manufacturing </t>
  </si>
  <si>
    <t xml:space="preserve">321911:  Wood Window and Door Manufacturing </t>
  </si>
  <si>
    <t xml:space="preserve">321912:  Cut Stock, Resawing Lumber, and Planing </t>
  </si>
  <si>
    <t xml:space="preserve">321918:  Other Millwork (including Flooring) </t>
  </si>
  <si>
    <t>321920:  Wood Container and Pallet Manufacturing</t>
  </si>
  <si>
    <t xml:space="preserve">321991:  Manufactured Home (Mobile Home) Manufacturing </t>
  </si>
  <si>
    <t xml:space="preserve">321992:  Prefabricated Wood Building Manufacturing </t>
  </si>
  <si>
    <t xml:space="preserve">321999:  All Other Miscellaneous Wood Product Manufacturing </t>
  </si>
  <si>
    <t xml:space="preserve">322110:  Pulp Mills </t>
  </si>
  <si>
    <t xml:space="preserve">322120:  Paper Mills </t>
  </si>
  <si>
    <t xml:space="preserve">322130:  Paperboard Mills </t>
  </si>
  <si>
    <t xml:space="preserve">322211:  Corrugated and Solid Fiber Box Manufacturing </t>
  </si>
  <si>
    <t xml:space="preserve">322212:  Folding Paperboard Box Manufacturing </t>
  </si>
  <si>
    <t xml:space="preserve">322219:  Other Paperboard Container Manufacturing </t>
  </si>
  <si>
    <t>322220:  Paper Bag and Coated and Treated Paper Manufacturing</t>
  </si>
  <si>
    <t>322230:  Stationery Product Manufacturing</t>
  </si>
  <si>
    <t xml:space="preserve">322291:  Sanitary Paper Product Manufacturing </t>
  </si>
  <si>
    <t xml:space="preserve">322299:  All Other Converted Paper Product Manufacturing </t>
  </si>
  <si>
    <t xml:space="preserve">323111:  Commercial Printing (except Screen and Books) </t>
  </si>
  <si>
    <t xml:space="preserve">323113:  Commercial Screen Printing </t>
  </si>
  <si>
    <t xml:space="preserve">323117:  Books Printing </t>
  </si>
  <si>
    <t>323120:  Support Activities for Printing</t>
  </si>
  <si>
    <t>324110:  Petroleum Refineries</t>
  </si>
  <si>
    <t xml:space="preserve">324121:  Asphalt Paving Mixture and Block Manufacturing </t>
  </si>
  <si>
    <t xml:space="preserve">324122:  Asphalt Shingle and Coating Materials Manufacturing </t>
  </si>
  <si>
    <t xml:space="preserve">324191:  Petroleum Lubricating Oil and Grease Manufacturing </t>
  </si>
  <si>
    <t xml:space="preserve">324199:  All Other Petroleum and Coal Products Manufacturing </t>
  </si>
  <si>
    <t>325120:  Industrial Gas Manufacturing</t>
  </si>
  <si>
    <t>325130:  Synthetic Dye and Pigment Manufacturing</t>
  </si>
  <si>
    <t xml:space="preserve">325180:  Other Basic Inorganic Chemical Manufacturing </t>
  </si>
  <si>
    <t xml:space="preserve">325193:  Ethyl Alcohol Manufacturing </t>
  </si>
  <si>
    <t xml:space="preserve">325194:  Cyclic Crude, Intermediate, and Gum and Wood Chemical Manufacturing </t>
  </si>
  <si>
    <t xml:space="preserve">325199:  All Other Basic Organic Chemical Manufacturing </t>
  </si>
  <si>
    <t xml:space="preserve">325211:  Plastics Material and Resin Manufacturing </t>
  </si>
  <si>
    <t xml:space="preserve">325212:  Synthetic Rubber Manufacturing </t>
  </si>
  <si>
    <t>325220:  Artificial and Synthetic Fibers and Filaments Manufacturing</t>
  </si>
  <si>
    <t xml:space="preserve">325311:  Nitrogenous Fertilizer Manufacturing </t>
  </si>
  <si>
    <t xml:space="preserve">325312:  Phosphatic Fertilizer Manufacturing </t>
  </si>
  <si>
    <t xml:space="preserve">325314:  Fertilizer (Mixing Only) Manufacturing </t>
  </si>
  <si>
    <t>325315:  Compost Manufacturing</t>
  </si>
  <si>
    <t>325320:  Pesticide and Other Agricultural Chemical Manufacturing</t>
  </si>
  <si>
    <t xml:space="preserve">325411:  Medicinal and Botanical Manufacturing </t>
  </si>
  <si>
    <t xml:space="preserve">325412:  Pharmaceutical Preparation Manufacturing </t>
  </si>
  <si>
    <t xml:space="preserve">325413:  In-Vitro Diagnostic Substance Manufacturing </t>
  </si>
  <si>
    <t xml:space="preserve">325414:  Biological Product (except Diagnostic) Manufacturing </t>
  </si>
  <si>
    <t>325510:  Paint and Coating Manufacturing</t>
  </si>
  <si>
    <t>325520:  Adhesive Manufacturing</t>
  </si>
  <si>
    <t xml:space="preserve">325611:  Soap and Other Detergent Manufacturing </t>
  </si>
  <si>
    <t xml:space="preserve">325612:  Polish and Other Sanitation Good Manufacturing </t>
  </si>
  <si>
    <t xml:space="preserve">325613:  Surface Active Agent Manufacturing </t>
  </si>
  <si>
    <t>325620:  Toilet Preparation Manufacturing</t>
  </si>
  <si>
    <t>325910:  Printing Ink Manufacturing</t>
  </si>
  <si>
    <t>325920:  Explosives Manufacturing</t>
  </si>
  <si>
    <t xml:space="preserve">325991:  Custom Compounding of Purchased Resins </t>
  </si>
  <si>
    <t xml:space="preserve">325992:  Photographic Film, Paper, Plate, Chemical, and Copy Toner Manufacturing </t>
  </si>
  <si>
    <t xml:space="preserve">325998:  All Other Miscellaneous Chemical Product and Preparation Manufacturing </t>
  </si>
  <si>
    <t xml:space="preserve">326111:  Plastics Bag and Pouch Manufacturing </t>
  </si>
  <si>
    <t xml:space="preserve">326112:  Plastics Packaging Film and Sheet (including Laminated) Manufacturing </t>
  </si>
  <si>
    <t xml:space="preserve">326113:  Unlaminated Plastics Film and Sheet (except Packaging) Manufacturing </t>
  </si>
  <si>
    <t xml:space="preserve">326121:  Unlaminated Plastics Profile Shape Manufacturing </t>
  </si>
  <si>
    <t xml:space="preserve">326122:  Plastics Pipe and Pipe Fitting Manufacturing </t>
  </si>
  <si>
    <t>326130:  Laminated Plastics Plate, Sheet (except Packaging), and Shape Manufacturing</t>
  </si>
  <si>
    <t>326140:  Polystyrene Foam Product Manufacturing</t>
  </si>
  <si>
    <t>326150:  Urethane and Other Foam Product (except Polystyrene) Manufacturing</t>
  </si>
  <si>
    <t>326160:  Plastics Bottle Manufacturing</t>
  </si>
  <si>
    <t xml:space="preserve">326191:  Plastics Plumbing Fixture Manufacturing </t>
  </si>
  <si>
    <t xml:space="preserve">326199:  All Other Plastics Product Manufacturing </t>
  </si>
  <si>
    <t xml:space="preserve">326211:  Tire Manufacturing (except Retreading) </t>
  </si>
  <si>
    <t xml:space="preserve">326212:  Tire Retreading </t>
  </si>
  <si>
    <t>326220:  Rubber and Plastics Hoses and Belting Manufacturing</t>
  </si>
  <si>
    <t xml:space="preserve">326291:  Rubber Product Manufacturing for Mechanical Use </t>
  </si>
  <si>
    <t xml:space="preserve">326299:  All Other Rubber Product Manufacturing </t>
  </si>
  <si>
    <t xml:space="preserve">327110:  Pottery, Ceramics, and Plumbing Fixture Manufacturing </t>
  </si>
  <si>
    <t xml:space="preserve">327120:  Clay Building Material and Refractories Manufacturing </t>
  </si>
  <si>
    <t xml:space="preserve">327211:  Flat Glass Manufacturing </t>
  </si>
  <si>
    <t xml:space="preserve">327212:  Other Pressed and Blown Glass and Glassware Manufacturing </t>
  </si>
  <si>
    <t xml:space="preserve">327213:  Glass Container Manufacturing </t>
  </si>
  <si>
    <t xml:space="preserve">327215:  Glass Product Manufacturing Made of Purchased Glass </t>
  </si>
  <si>
    <t>327310:  Cement Manufacturing</t>
  </si>
  <si>
    <t>327320:  Ready-Mix Concrete Manufacturing</t>
  </si>
  <si>
    <t xml:space="preserve">327331:  Concrete Block and Brick Manufacturing </t>
  </si>
  <si>
    <t xml:space="preserve">327332:  Concrete Pipe Manufacturing </t>
  </si>
  <si>
    <t xml:space="preserve">327390:  Other Concrete Product Manufacturing </t>
  </si>
  <si>
    <t>327410:  Lime Manufacturing</t>
  </si>
  <si>
    <t>327420:  Gypsum Product Manufacturing</t>
  </si>
  <si>
    <t>327910:  Abrasive Product Manufacturing</t>
  </si>
  <si>
    <t xml:space="preserve">327991:  Cut Stone and Stone Product Manufacturing </t>
  </si>
  <si>
    <t xml:space="preserve">327992:  Ground or Treated Mineral and Earth Manufacturing </t>
  </si>
  <si>
    <t xml:space="preserve">327993:  Mineral Wool Manufacturing </t>
  </si>
  <si>
    <t xml:space="preserve">327999:  All Other Miscellaneous Nonmetallic Mineral Product Manufacturing </t>
  </si>
  <si>
    <t xml:space="preserve">331110:  Iron and Steel Mills and Ferroalloy Manufacturing </t>
  </si>
  <si>
    <t>331210:  Iron and Steel Pipe and Tube Manufacturing from Purchased Steel</t>
  </si>
  <si>
    <t xml:space="preserve">331221:  Rolled Steel Shape Manufacturing </t>
  </si>
  <si>
    <t xml:space="preserve">331222:  Steel Wire Drawing </t>
  </si>
  <si>
    <t xml:space="preserve">331313:  Alumina Refining and Primary Aluminum Production </t>
  </si>
  <si>
    <t xml:space="preserve">331314:  Secondary Smelting and Alloying of Aluminum </t>
  </si>
  <si>
    <t xml:space="preserve">331315:  Aluminum Sheet, Plate, and Foil Manufacturing </t>
  </si>
  <si>
    <t xml:space="preserve">331318:  Other Aluminum Rolling, Drawing, and Extruding </t>
  </si>
  <si>
    <t xml:space="preserve">331410:  Nonferrous Metal (except Aluminum) Smelting and Refining </t>
  </si>
  <si>
    <t>331420:  Copper Rolling, Drawing, Extruding, and Alloying</t>
  </si>
  <si>
    <t xml:space="preserve">331491:  Nonferrous Metal (except Copper and Aluminum) Rolling, Drawing, and Extruding </t>
  </si>
  <si>
    <t xml:space="preserve">331492:  Secondary Smelting, Refining, and Alloying of Nonferrous Metal (except Copper and Aluminum) </t>
  </si>
  <si>
    <t xml:space="preserve">331511:  Iron Foundries </t>
  </si>
  <si>
    <t xml:space="preserve">331512:  Steel Investment Foundries </t>
  </si>
  <si>
    <t xml:space="preserve">331513:  Steel Foundries (except Investment) </t>
  </si>
  <si>
    <t xml:space="preserve">331523:  Nonferrous Metal Die-Casting Foundries </t>
  </si>
  <si>
    <t xml:space="preserve">331524:  Aluminum Foundries (except Die-Casting) </t>
  </si>
  <si>
    <t xml:space="preserve">331529:  Other Nonferrous Metal Foundries (except Die-Casting) </t>
  </si>
  <si>
    <t xml:space="preserve">332111:  Iron and Steel Forging </t>
  </si>
  <si>
    <t xml:space="preserve">332112:  Nonferrous Forging </t>
  </si>
  <si>
    <t xml:space="preserve">332114:  Custom Roll Forming </t>
  </si>
  <si>
    <t xml:space="preserve">332117:  Powder Metallurgy Part Manufacturing </t>
  </si>
  <si>
    <t xml:space="preserve">332119:  Metal Crown, Closure, and Other Metal Stamping (except Automotive) </t>
  </si>
  <si>
    <t xml:space="preserve">332215:  Metal Kitchen Cookware, Utensil, Cutlery, and Flatware (except Precious) Manufacturing </t>
  </si>
  <si>
    <t xml:space="preserve">332216:  Saw Blade and Handtool Manufacturing </t>
  </si>
  <si>
    <t xml:space="preserve">332311:  Prefabricated Metal Building and Component Manufacturing </t>
  </si>
  <si>
    <t xml:space="preserve">332312:  Fabricated Structural Metal Manufacturing </t>
  </si>
  <si>
    <t xml:space="preserve">332313:  Plate Work Manufacturing </t>
  </si>
  <si>
    <t xml:space="preserve">332321:  Metal Window and Door Manufacturing </t>
  </si>
  <si>
    <t xml:space="preserve">332322:  Sheet Metal Work Manufacturing </t>
  </si>
  <si>
    <t xml:space="preserve">332323:  Ornamental and Architectural Metal Work Manufacturing </t>
  </si>
  <si>
    <t>332410:  Power Boiler and Heat Exchanger Manufacturing</t>
  </si>
  <si>
    <t>332420:  Metal Tank (Heavy Gauge) Manufacturing</t>
  </si>
  <si>
    <t xml:space="preserve">332431:  Metal Can Manufacturing </t>
  </si>
  <si>
    <t xml:space="preserve">332439:  Other Metal Container Manufacturing </t>
  </si>
  <si>
    <t>332510:  Hardware Manufacturing</t>
  </si>
  <si>
    <t xml:space="preserve">332613:  Spring Manufacturing </t>
  </si>
  <si>
    <t xml:space="preserve">332618:  Other Fabricated Wire Product Manufacturing </t>
  </si>
  <si>
    <t>332710:  Machine Shops</t>
  </si>
  <si>
    <t xml:space="preserve">332721:  Precision Turned Product Manufacturing </t>
  </si>
  <si>
    <t xml:space="preserve">332722:  Bolt, Nut, Screw, Rivet, and Washer Manufacturing </t>
  </si>
  <si>
    <t xml:space="preserve">332811:  Metal Heat Treating </t>
  </si>
  <si>
    <t xml:space="preserve">332812:  Metal Coating, Engraving (except Jewelry and Silverware), and Allied Services to Manufacturers </t>
  </si>
  <si>
    <t xml:space="preserve">332813:  Electroplating, Plating, Polishing, Anodizing, and Coloring </t>
  </si>
  <si>
    <t xml:space="preserve">332911:  Industrial Valve Manufacturing </t>
  </si>
  <si>
    <t xml:space="preserve">332912:  Fluid Power Valve and Hose Fitting Manufacturing </t>
  </si>
  <si>
    <t xml:space="preserve">332913:  Plumbing Fixture Fitting and Trim Manufacturing </t>
  </si>
  <si>
    <t xml:space="preserve">332919:  Other Metal Valve and Pipe Fitting Manufacturing </t>
  </si>
  <si>
    <t>332991:  Ball and Roller Bearing Manufacturing</t>
  </si>
  <si>
    <t xml:space="preserve">332992:  Small Arms Ammunition Manufacturing </t>
  </si>
  <si>
    <t xml:space="preserve">332993:  Ammunition (except Small Arms) Manufacturing </t>
  </si>
  <si>
    <t xml:space="preserve">332994:  Small Arms, Ordnance, and Ordnance Accessories Manufacturing </t>
  </si>
  <si>
    <t xml:space="preserve">332996:  Fabricated Pipe and Pipe Fitting Manufacturing </t>
  </si>
  <si>
    <t xml:space="preserve">332999:  All Other Miscellaneous Fabricated Metal Product Manufacturing </t>
  </si>
  <si>
    <t xml:space="preserve">333111:  Farm Machinery and Equipment Manufacturing </t>
  </si>
  <si>
    <t xml:space="preserve">333112:  Lawn and Garden Tractor and Home Lawn and Garden Equipment Manufacturing </t>
  </si>
  <si>
    <t>333120:  Construction Machinery Manufacturing</t>
  </si>
  <si>
    <t xml:space="preserve">333131:  Mining Machinery and Equipment Manufacturing </t>
  </si>
  <si>
    <t xml:space="preserve">333132:  Oil and Gas Field Machinery and Equipment Manufacturing </t>
  </si>
  <si>
    <t xml:space="preserve">333241:  Food Product Machinery Manufacturing </t>
  </si>
  <si>
    <t xml:space="preserve">333242:  Semiconductor Machinery Manufacturing </t>
  </si>
  <si>
    <t xml:space="preserve">333243:  Sawmill, Woodworking, and Paper Machinery Manufacturing </t>
  </si>
  <si>
    <t xml:space="preserve">333248:  All Other Industrial Machinery Manufacturing </t>
  </si>
  <si>
    <t xml:space="preserve">333310:  Commercial and Service Industry Machinery Manufacturing </t>
  </si>
  <si>
    <t xml:space="preserve">333413:  Industrial and Commercial Fan and Blower and Air Purification Equipment Manufacturing </t>
  </si>
  <si>
    <t xml:space="preserve">333414:  Heating Equipment (except Warm Air Furnaces) Manufacturing </t>
  </si>
  <si>
    <t xml:space="preserve">333415:  Air-Conditioning and Warm Air Heating Equipment and Commercial and Industrial Refrigeration Equipment Manufacturing </t>
  </si>
  <si>
    <t xml:space="preserve">333511:  Industrial Mold Manufacturing </t>
  </si>
  <si>
    <t xml:space="preserve">333514:  Special Die and Tool, Die Set, Jig, and Fixture Manufacturing </t>
  </si>
  <si>
    <t xml:space="preserve">333515:  Cutting Tool and Machine Tool Accessory Manufacturing </t>
  </si>
  <si>
    <t xml:space="preserve">333517:  Machine Tool Manufacturing </t>
  </si>
  <si>
    <t xml:space="preserve">333519:  Rolling Mill and Other Metalworking Machinery Manufacturing </t>
  </si>
  <si>
    <t xml:space="preserve">333611:  Turbine and Turbine Generator Set Units Manufacturing </t>
  </si>
  <si>
    <t xml:space="preserve">333612:  Speed Changer, Industrial High-Speed Drive, and Gear Manufacturing </t>
  </si>
  <si>
    <t xml:space="preserve">333613:  Mechanical Power Transmission Equipment Manufacturing </t>
  </si>
  <si>
    <t xml:space="preserve">333618:  Other Engine Equipment Manufacturing </t>
  </si>
  <si>
    <t xml:space="preserve">333912:  Air and Gas Compressor Manufacturing </t>
  </si>
  <si>
    <t xml:space="preserve">333914:  Measuring, Dispensing, and Other Pumping Equipment Manufacturing </t>
  </si>
  <si>
    <t xml:space="preserve">333921:  Elevator and Moving Stairway Manufacturing </t>
  </si>
  <si>
    <t xml:space="preserve">333922:  Conveyor and Conveying Equipment Manufacturing </t>
  </si>
  <si>
    <t xml:space="preserve">333923:  Overhead Traveling Crane, Hoist, and Monorail System Manufacturing </t>
  </si>
  <si>
    <t xml:space="preserve">333924:  Industrial Truck, Tractor, Trailer, and Stacker Machinery Manufacturing </t>
  </si>
  <si>
    <t xml:space="preserve">333991:  Power-Driven Handtool Manufacturing </t>
  </si>
  <si>
    <t xml:space="preserve">333992:  Welding and Soldering Equipment Manufacturing </t>
  </si>
  <si>
    <t xml:space="preserve">333993:  Packaging Machinery Manufacturing </t>
  </si>
  <si>
    <t xml:space="preserve">333994:  Industrial Process Furnace and Oven Manufacturing </t>
  </si>
  <si>
    <t xml:space="preserve">333995:  Fluid Power Cylinder and Actuator Manufacturing </t>
  </si>
  <si>
    <t xml:space="preserve">333996:  Fluid Power Pump and Motor Manufacturing </t>
  </si>
  <si>
    <t xml:space="preserve">333998:  All Other Miscellaneous General Purpose Machinery Manufacturing </t>
  </si>
  <si>
    <t xml:space="preserve">334111:  Electronic Computer Manufacturing </t>
  </si>
  <si>
    <t xml:space="preserve">334112:  Computer Storage Device Manufacturing </t>
  </si>
  <si>
    <t xml:space="preserve">334118:  Computer Terminal and Other Computer Peripheral Equipment Manufacturing </t>
  </si>
  <si>
    <t>334210:  Telephone Apparatus Manufacturing</t>
  </si>
  <si>
    <t>334220:  Radio and Television Broadcasting and Wireless Communications Equipment Manufacturing</t>
  </si>
  <si>
    <t>334290:  Other Communications Equipment Manufacturing</t>
  </si>
  <si>
    <t>334310:  Audio and Video Equipment Manufacturing</t>
  </si>
  <si>
    <t xml:space="preserve">334412:  Bare Printed Circuit Board Manufacturing  </t>
  </si>
  <si>
    <t xml:space="preserve">334413:  Semiconductor and Related Device Manufacturing </t>
  </si>
  <si>
    <t xml:space="preserve">334416:  Capacitor, Resistor, Coil, Transformer, and Other Inductor Manufacturing </t>
  </si>
  <si>
    <t xml:space="preserve">334417:  Electronic Connector Manufacturing </t>
  </si>
  <si>
    <t xml:space="preserve">334418:  Printed Circuit Assembly (Electronic Assembly) Manufacturing </t>
  </si>
  <si>
    <t xml:space="preserve">334419:  Other Electronic Component Manufacturing </t>
  </si>
  <si>
    <t xml:space="preserve">334510:  Electromedical and Electrotherapeutic Apparatus Manufacturing </t>
  </si>
  <si>
    <t xml:space="preserve">334511:  Search, Detection, Navigation, Guidance, Aeronautical, and Nautical System and Instrument Manufacturing </t>
  </si>
  <si>
    <t xml:space="preserve">334512:  Automatic Environmental Control Manufacturing for Residential, Commercial, and Appliance Use </t>
  </si>
  <si>
    <t xml:space="preserve">334513:  Instruments and Related Products Manufacturing for Measuring, Displaying, and Controlling Industrial Process Variables </t>
  </si>
  <si>
    <t xml:space="preserve">334514:  Totalizing Fluid Meter and Counting Device Manufacturing </t>
  </si>
  <si>
    <t xml:space="preserve">334515:  Instrument Manufacturing for Measuring and Testing Electricity and Electrical Signals </t>
  </si>
  <si>
    <t xml:space="preserve">334516:  Analytical Laboratory Instrument Manufacturing </t>
  </si>
  <si>
    <t xml:space="preserve">334517:  Irradiation Apparatus Manufacturing </t>
  </si>
  <si>
    <t xml:space="preserve">334519:  Other Measuring and Controlling Device Manufacturing </t>
  </si>
  <si>
    <t xml:space="preserve">334610:  Manufacturing and Reproducing Magnetic and Optical Media </t>
  </si>
  <si>
    <t xml:space="preserve">335131:  Residential Electric Lighting Fixture Manufacturing </t>
  </si>
  <si>
    <t xml:space="preserve">335132:  Commercial, Industrial, and Institutional Electric Lighting Fixture Manufacturing </t>
  </si>
  <si>
    <t xml:space="preserve">335139:  Electric Lamp Bulb and Other Lighting Equipment Manufacturing </t>
  </si>
  <si>
    <t>335210:  Small Electrical Appliance Manufacturing</t>
  </si>
  <si>
    <t xml:space="preserve">335220:  Major Household Appliance Manufacturing </t>
  </si>
  <si>
    <t xml:space="preserve">335311:  Power, Distribution, and Specialty Transformer Manufacturing </t>
  </si>
  <si>
    <t xml:space="preserve">335312:  Motor and Generator Manufacturing </t>
  </si>
  <si>
    <t xml:space="preserve">335313:  Switchgear and Switchboard Apparatus Manufacturing </t>
  </si>
  <si>
    <t xml:space="preserve">335314:  Relay and Industrial Control Manufacturing </t>
  </si>
  <si>
    <t xml:space="preserve">335910:  Battery Manufacturing </t>
  </si>
  <si>
    <t xml:space="preserve">335921:  Fiber Optic Cable Manufacturing </t>
  </si>
  <si>
    <t xml:space="preserve">335929:  Other Communication and Energy Wire Manufacturing </t>
  </si>
  <si>
    <t xml:space="preserve">335931:  Current-Carrying Wiring Device Manufacturing </t>
  </si>
  <si>
    <t xml:space="preserve">335932:  Noncurrent-Carrying Wiring Device Manufacturing </t>
  </si>
  <si>
    <t xml:space="preserve">335991:  Carbon and Graphite Product Manufacturing </t>
  </si>
  <si>
    <t xml:space="preserve">335999:  All Other Miscellaneous Electrical Equipment and Component Manufacturing </t>
  </si>
  <si>
    <t xml:space="preserve">336110:  Automobile and Light Duty Motor Vehicle Manufacturing </t>
  </si>
  <si>
    <t>336120:  Heavy Duty Truck Manufacturing</t>
  </si>
  <si>
    <t xml:space="preserve">336211:  Motor Vehicle Body Manufacturing </t>
  </si>
  <si>
    <t xml:space="preserve">336212:  Truck Trailer Manufacturing </t>
  </si>
  <si>
    <t xml:space="preserve">336213:  Motor Home Manufacturing </t>
  </si>
  <si>
    <t xml:space="preserve">336214:  Travel Trailer and Camper Manufacturing </t>
  </si>
  <si>
    <t>336310:  Motor Vehicle Gasoline Engine and Engine Parts Manufacturing</t>
  </si>
  <si>
    <t>336320:  Motor Vehicle Electrical and Electronic Equipment Manufacturing</t>
  </si>
  <si>
    <t>336330:  Motor Vehicle Steering and Suspension Components (except Spring) Manufacturing</t>
  </si>
  <si>
    <t>336340:  Motor Vehicle Brake System Manufacturing</t>
  </si>
  <si>
    <t>336350:  Motor Vehicle Transmission and Power Train Parts Manufacturing</t>
  </si>
  <si>
    <t>336360:  Motor Vehicle Seating and Interior Trim Manufacturing</t>
  </si>
  <si>
    <t>336370:  Motor Vehicle Metal Stamping</t>
  </si>
  <si>
    <t>336390:  Other Motor Vehicle Parts Manufacturing</t>
  </si>
  <si>
    <t xml:space="preserve">336411:  Aircraft Manufacturing </t>
  </si>
  <si>
    <t xml:space="preserve">336412:  Aircraft Engine and Engine Parts Manufacturing </t>
  </si>
  <si>
    <t xml:space="preserve">336413:  Other Aircraft Parts and Auxiliary Equipment Manufacturing </t>
  </si>
  <si>
    <t xml:space="preserve">336414:  Guided Missile and Space Vehicle Manufacturing </t>
  </si>
  <si>
    <t xml:space="preserve">336415:  Guided Missile and Space Vehicle Propulsion Unit and Propulsion Unit Parts Manufacturing </t>
  </si>
  <si>
    <t xml:space="preserve">336419:  Other Guided Missile and Space Vehicle Parts and Auxiliary Equipment Manufacturing </t>
  </si>
  <si>
    <t>336510:  Railroad Rolling Stock Manufacturing</t>
  </si>
  <si>
    <t xml:space="preserve">336611:  Ship Building and Repairing </t>
  </si>
  <si>
    <t xml:space="preserve">336612:  Boat Building </t>
  </si>
  <si>
    <t xml:space="preserve">336991:  Motorcycle, Bicycle, and Parts Manufacturing </t>
  </si>
  <si>
    <t xml:space="preserve">336992:  Military Armored Vehicle, Tank, and Tank Component Manufacturing </t>
  </si>
  <si>
    <t xml:space="preserve">336999:  All Other Transportation Equipment Manufacturing </t>
  </si>
  <si>
    <t>337110:  Wood Kitchen Cabinet and Countertop Manufacturing</t>
  </si>
  <si>
    <t xml:space="preserve">337121:  Upholstered Household Furniture Manufacturing </t>
  </si>
  <si>
    <t xml:space="preserve">337122:  Nonupholstered Wood Household Furniture Manufacturing </t>
  </si>
  <si>
    <t xml:space="preserve">337126:  Household Furniture (except Wood and Upholstered) Manufacturing </t>
  </si>
  <si>
    <t xml:space="preserve">337127:  Institutional Furniture Manufacturing </t>
  </si>
  <si>
    <t xml:space="preserve">337211:  Wood Office Furniture Manufacturing </t>
  </si>
  <si>
    <t xml:space="preserve">337212:  Custom Architectural Woodwork and Millwork Manufacturing </t>
  </si>
  <si>
    <t xml:space="preserve">337214:  Office Furniture (except Wood) Manufacturing </t>
  </si>
  <si>
    <t xml:space="preserve">337215:  Showcase, Partition, Shelving, and Locker Manufacturing </t>
  </si>
  <si>
    <t>337910:  Mattress Manufacturing</t>
  </si>
  <si>
    <t>337920:  Blind and Shade Manufacturing</t>
  </si>
  <si>
    <t xml:space="preserve">339112:  Surgical and Medical Instrument Manufacturing </t>
  </si>
  <si>
    <t xml:space="preserve">339113:  Surgical Appliance and Supplies Manufacturing </t>
  </si>
  <si>
    <t xml:space="preserve">339114:  Dental Equipment and Supplies Manufacturing </t>
  </si>
  <si>
    <t xml:space="preserve">339115:  Ophthalmic Goods Manufacturing </t>
  </si>
  <si>
    <t xml:space="preserve">339116:  Dental Laboratories </t>
  </si>
  <si>
    <t xml:space="preserve">339910:  Jewelry and Silverware Manufacturing </t>
  </si>
  <si>
    <t>339920:  Sporting and Athletic Goods Manufacturing</t>
  </si>
  <si>
    <t>339930:  Doll, Toy, and Game Manufacturing</t>
  </si>
  <si>
    <t>339940:  Office Supplies (except Paper) Manufacturing</t>
  </si>
  <si>
    <t>339950:  Sign Manufacturing</t>
  </si>
  <si>
    <t xml:space="preserve">339991:  Gasket, Packing, and Sealing Device Manufacturing </t>
  </si>
  <si>
    <t xml:space="preserve">339992:  Musical Instrument Manufacturing </t>
  </si>
  <si>
    <t xml:space="preserve">339993:  Fastener, Button, Needle, and Pin Manufacturing </t>
  </si>
  <si>
    <t xml:space="preserve">339994:  Broom, Brush, and Mop Manufacturing </t>
  </si>
  <si>
    <t xml:space="preserve">339995:  Burial Casket Manufacturing </t>
  </si>
  <si>
    <t xml:space="preserve">339999:  All Other Miscellaneous Manufacturing </t>
  </si>
  <si>
    <t xml:space="preserve">423110:  Automobile and Other Motor Vehicle Merchant Wholesalers </t>
  </si>
  <si>
    <t xml:space="preserve">423120:  Motor Vehicle Supplies and New Parts Merchant Wholesalers </t>
  </si>
  <si>
    <t xml:space="preserve">423130:  Tire and Tube Merchant Wholesalers </t>
  </si>
  <si>
    <t xml:space="preserve">423140:  Motor Vehicle Parts (Used) Merchant Wholesalers </t>
  </si>
  <si>
    <t xml:space="preserve">423210:  Furniture Merchant Wholesalers </t>
  </si>
  <si>
    <t xml:space="preserve">423220:  Home Furnishing Merchant Wholesalers </t>
  </si>
  <si>
    <t xml:space="preserve">423310:  Lumber, Plywood, Millwork, and Wood Panel Merchant Wholesalers </t>
  </si>
  <si>
    <t xml:space="preserve">423320:  Brick, Stone, and Related Construction Material Merchant Wholesalers </t>
  </si>
  <si>
    <t xml:space="preserve">423330:  Roofing, Siding, and Insulation Material Merchant Wholesalers </t>
  </si>
  <si>
    <t xml:space="preserve">423390:  Other Construction Material Merchant Wholesalers </t>
  </si>
  <si>
    <t xml:space="preserve">423410:  Photographic Equipment and Supplies Merchant Wholesalers </t>
  </si>
  <si>
    <t xml:space="preserve">423420:  Office Equipment Merchant Wholesalers </t>
  </si>
  <si>
    <t xml:space="preserve">423430:  Computer and Computer Peripheral Equipment and Software Merchant Wholesalers </t>
  </si>
  <si>
    <t xml:space="preserve">423440:  Other Commercial Equipment Merchant Wholesalers </t>
  </si>
  <si>
    <t xml:space="preserve">423450:  Medical, Dental, and Hospital Equipment and Supplies Merchant Wholesalers </t>
  </si>
  <si>
    <t xml:space="preserve">423460:  Ophthalmic Goods Merchant Wholesalers </t>
  </si>
  <si>
    <t xml:space="preserve">423490:  Other Professional Equipment and Supplies Merchant Wholesalers </t>
  </si>
  <si>
    <t xml:space="preserve">423510:  Metal Service Centers and Other Metal Merchant Wholesalers </t>
  </si>
  <si>
    <t xml:space="preserve">423520:  Coal and Other Mineral and Ore Merchant Wholesalers </t>
  </si>
  <si>
    <t xml:space="preserve">423610:  Electrical Apparatus and Equipment, Wiring Supplies, and Related Equipment Merchant Wholesalers </t>
  </si>
  <si>
    <t xml:space="preserve">423620:  Household Appliances, Electric Housewares, and Consumer Electronics Merchant Wholesalers </t>
  </si>
  <si>
    <t xml:space="preserve">423690:  Other Electronic Parts and Equipment Merchant Wholesalers </t>
  </si>
  <si>
    <t xml:space="preserve">423710:  Hardware Merchant Wholesalers </t>
  </si>
  <si>
    <t xml:space="preserve">423720:  Plumbing and Heating Equipment and Supplies (Hydronics) Merchant Wholesalers </t>
  </si>
  <si>
    <t xml:space="preserve">423730:  Warm Air Heating and Air-Conditioning Equipment and Supplies Merchant Wholesalers </t>
  </si>
  <si>
    <t xml:space="preserve">423740:  Refrigeration Equipment and Supplies Merchant Wholesalers </t>
  </si>
  <si>
    <t xml:space="preserve">423810:  Construction and Mining (except Oil Well) Machinery and Equipment Merchant Wholesalers </t>
  </si>
  <si>
    <t xml:space="preserve">423820:  Farm and Garden Machinery and Equipment Merchant Wholesalers </t>
  </si>
  <si>
    <t xml:space="preserve">423830:  Industrial Machinery and Equipment Merchant Wholesalers </t>
  </si>
  <si>
    <t>423840:  Industrial Supplies Merchant Wholesalers</t>
  </si>
  <si>
    <t xml:space="preserve">423850:  Service Establishment Equipment and Supplies Merchant Wholesalers </t>
  </si>
  <si>
    <t xml:space="preserve">423860:  Transportation Equipment and Supplies (except Motor Vehicle) Merchant Wholesalers </t>
  </si>
  <si>
    <t xml:space="preserve">423910:  Sporting and Recreational Goods and Supplies Merchant Wholesalers </t>
  </si>
  <si>
    <t xml:space="preserve">423920:  Toy and Hobby Goods and Supplies Merchant Wholesalers </t>
  </si>
  <si>
    <t xml:space="preserve">423930:  Recyclable Material Merchant Wholesalers </t>
  </si>
  <si>
    <t xml:space="preserve">423940:  Jewelry, Watch, Precious Stone, and Precious Metal Merchant Wholesalers </t>
  </si>
  <si>
    <t xml:space="preserve">423990:  Other Miscellaneous Durable Goods Merchant Wholesalers </t>
  </si>
  <si>
    <t xml:space="preserve">424110:  Printing and Writing Paper Merchant Wholesalers </t>
  </si>
  <si>
    <t xml:space="preserve">424120:  Stationery and Office Supplies Merchant Wholesalers </t>
  </si>
  <si>
    <t xml:space="preserve">424130:  Industrial and Personal Service Paper Merchant Wholesalers </t>
  </si>
  <si>
    <t xml:space="preserve">424210:  Drugs and Druggists' Sundries Merchant Wholesalers </t>
  </si>
  <si>
    <t xml:space="preserve">424310:  Piece Goods, Notions, and Other Dry Goods Merchant Wholesalers </t>
  </si>
  <si>
    <t xml:space="preserve">424340:  Footwear Merchant Wholesalers </t>
  </si>
  <si>
    <t>424350:  Clothing and Clothing Accessories Merchant Wholesalers</t>
  </si>
  <si>
    <t xml:space="preserve">424410:  General Line Grocery Merchant Wholesalers </t>
  </si>
  <si>
    <t xml:space="preserve">424420:  Packaged Frozen Food Merchant Wholesalers </t>
  </si>
  <si>
    <t xml:space="preserve">424430:  Dairy Product (except Dried or Canned) Merchant Wholesalers </t>
  </si>
  <si>
    <t xml:space="preserve">424440:  Poultry and Poultry Product Merchant Wholesalers </t>
  </si>
  <si>
    <t xml:space="preserve">424450:  Confectionery Merchant Wholesalers </t>
  </si>
  <si>
    <t xml:space="preserve">424460:  Fish and Seafood Merchant Wholesalers </t>
  </si>
  <si>
    <t xml:space="preserve">424470:  Meat and Meat Product Merchant Wholesalers </t>
  </si>
  <si>
    <t xml:space="preserve">424480:  Fresh Fruit and Vegetable Merchant Wholesalers </t>
  </si>
  <si>
    <t xml:space="preserve">424490:  Other Grocery and Related Products Merchant Wholesalers </t>
  </si>
  <si>
    <t xml:space="preserve">424510:  Grain and Field Bean Merchant Wholesalers </t>
  </si>
  <si>
    <t xml:space="preserve">424520:  Livestock Merchant Wholesalers </t>
  </si>
  <si>
    <t xml:space="preserve">424590:  Other Farm Product Raw Material Merchant Wholesalers </t>
  </si>
  <si>
    <t xml:space="preserve">424610:  Plastics Materials and Basic Forms and Shapes Merchant Wholesalers </t>
  </si>
  <si>
    <t xml:space="preserve">424690:  Other Chemical and Allied Products Merchant Wholesalers </t>
  </si>
  <si>
    <t xml:space="preserve">424710:  Petroleum Bulk Stations and Terminals </t>
  </si>
  <si>
    <t xml:space="preserve">424720:  Petroleum and Petroleum Products Merchant Wholesalers (except Bulk Stations and Terminals) </t>
  </si>
  <si>
    <t xml:space="preserve">424810:  Beer and Ale Merchant Wholesalers </t>
  </si>
  <si>
    <t xml:space="preserve">424820:  Wine and Distilled Alcoholic Beverage Merchant Wholesalers </t>
  </si>
  <si>
    <t xml:space="preserve">424910:  Farm Supplies Merchant Wholesalers </t>
  </si>
  <si>
    <t xml:space="preserve">424920:  Book, Periodical, and Newspaper Merchant Wholesalers </t>
  </si>
  <si>
    <t xml:space="preserve">424930:  Flower, Nursery Stock, and Florists' Supplies Merchant Wholesalers </t>
  </si>
  <si>
    <t xml:space="preserve">424940:  Tobacco Product and Electronic Cigarette Merchant Wholesalers </t>
  </si>
  <si>
    <t xml:space="preserve">424950:  Paint, Varnish, and Supplies Merchant Wholesalers </t>
  </si>
  <si>
    <t xml:space="preserve">424990:  Other Miscellaneous Nondurable Goods Merchant Wholesalers </t>
  </si>
  <si>
    <t xml:space="preserve">425120:  Wholesale Trade Agents and Brokers </t>
  </si>
  <si>
    <t xml:space="preserve">441110:  New Car Dealers </t>
  </si>
  <si>
    <t xml:space="preserve">441120:  Used Car Dealers </t>
  </si>
  <si>
    <t xml:space="preserve">441210:  Recreational Vehicle Dealers </t>
  </si>
  <si>
    <t xml:space="preserve">441222:  Boat Dealers </t>
  </si>
  <si>
    <t xml:space="preserve">441227:  Motorcycle, ATV, and All Other Motor Vehicle Dealers </t>
  </si>
  <si>
    <t xml:space="preserve">441330:  Automotive Parts and Accessories Retailers </t>
  </si>
  <si>
    <t xml:space="preserve">441340:  Tire Dealers </t>
  </si>
  <si>
    <t xml:space="preserve">444110:  Home Centers </t>
  </si>
  <si>
    <t xml:space="preserve">444120:  Paint and Wallpaper Retailers </t>
  </si>
  <si>
    <t xml:space="preserve">444140:  Hardware Retailers </t>
  </si>
  <si>
    <t xml:space="preserve">444180:  Other Building Material Dealers </t>
  </si>
  <si>
    <t xml:space="preserve">444230:  Outdoor Power Equipment Retailers </t>
  </si>
  <si>
    <t xml:space="preserve">444240:  Nursery, Garden Center, and Farm Supply Retailers </t>
  </si>
  <si>
    <t xml:space="preserve">445110:  Supermarkets and Other Grocery Retailers (except Convenience Retailers) </t>
  </si>
  <si>
    <t xml:space="preserve">445131:  Convenience Retailers </t>
  </si>
  <si>
    <t xml:space="preserve">445132:  Vending Machine Operators </t>
  </si>
  <si>
    <t xml:space="preserve">445230:  Fruit and Vegetable Retailers </t>
  </si>
  <si>
    <t xml:space="preserve">445240:  Meat Retailers </t>
  </si>
  <si>
    <t xml:space="preserve">445250:  Fish and Seafood Retailers </t>
  </si>
  <si>
    <t xml:space="preserve">445291:  Baked Goods Retailers </t>
  </si>
  <si>
    <t xml:space="preserve">445292:  Confectionery and Nut Retailers </t>
  </si>
  <si>
    <t xml:space="preserve">445298:  All Other Specialty Food Retailers </t>
  </si>
  <si>
    <t xml:space="preserve">445320:  Beer, Wine, and Liquor Retailers </t>
  </si>
  <si>
    <t xml:space="preserve">449110:  Furniture Retailers </t>
  </si>
  <si>
    <t xml:space="preserve">449121:  Floor Covering Retailers </t>
  </si>
  <si>
    <t xml:space="preserve">449122:  Window Treatment Retailers </t>
  </si>
  <si>
    <t xml:space="preserve">449129:  All Other Home Furnishings Retailers </t>
  </si>
  <si>
    <t>449210:  Electronics and Appliance Retailers</t>
  </si>
  <si>
    <t xml:space="preserve">455110:  Department Stores </t>
  </si>
  <si>
    <t xml:space="preserve">455211:  Warehouse Clubs and Supercenters </t>
  </si>
  <si>
    <t xml:space="preserve">455219:  All Other General Merchandise Retailers </t>
  </si>
  <si>
    <t xml:space="preserve">456110:  Pharmacies and Drug Retailers </t>
  </si>
  <si>
    <t xml:space="preserve">456120:  Cosmetics, Beauty Supplies, and Perfume Retailers </t>
  </si>
  <si>
    <t xml:space="preserve">456130:  Optical Goods Retailers </t>
  </si>
  <si>
    <t xml:space="preserve">456191:  Food (Health) Supplement Retailers </t>
  </si>
  <si>
    <t xml:space="preserve">456199:  All Other Health and Personal Care Retailers </t>
  </si>
  <si>
    <t xml:space="preserve">457110:  Gasoline Stations with Convenience Stores </t>
  </si>
  <si>
    <t xml:space="preserve">457120:  Other Gasoline Stations </t>
  </si>
  <si>
    <t xml:space="preserve">457210:  Fuel Dealers </t>
  </si>
  <si>
    <t xml:space="preserve">458110:  Clothing and Clothing Accessories Retailers </t>
  </si>
  <si>
    <t xml:space="preserve">458210:  Shoe Retailers </t>
  </si>
  <si>
    <t xml:space="preserve">458310:  Jewelry Retailers </t>
  </si>
  <si>
    <t xml:space="preserve">458320:  Luggage and Leather Goods Retailers </t>
  </si>
  <si>
    <t xml:space="preserve">459110:  Sporting Goods Retailers </t>
  </si>
  <si>
    <t xml:space="preserve">459120:  Hobby, Toy, and Game Retailers </t>
  </si>
  <si>
    <t xml:space="preserve">459130:  Sewing, Needlework, and Piece Goods Retailers </t>
  </si>
  <si>
    <t xml:space="preserve">459140:  Musical Instrument and Supplies Retailers </t>
  </si>
  <si>
    <t xml:space="preserve">459210:  Book Retailers and News Dealers </t>
  </si>
  <si>
    <t xml:space="preserve">459310:  Florists </t>
  </si>
  <si>
    <t xml:space="preserve">459410:  Office Supplies and Stationery Retailers </t>
  </si>
  <si>
    <t xml:space="preserve">459420:  Gift, Novelty, and Souvenir Retailers </t>
  </si>
  <si>
    <t xml:space="preserve">459510:  Used Merchandise Retailers </t>
  </si>
  <si>
    <t xml:space="preserve">459910:  Pet and Pet Supplies Retailers </t>
  </si>
  <si>
    <t xml:space="preserve">459920:  Art Dealers </t>
  </si>
  <si>
    <t xml:space="preserve">459930:  Manufactured (Mobile) Home Dealers </t>
  </si>
  <si>
    <t xml:space="preserve">459991:  Tobacco, Electronic Cigarette, and Other Smoking Supplies Retailers </t>
  </si>
  <si>
    <t xml:space="preserve">459999:  All Other Miscellaneous Retailers </t>
  </si>
  <si>
    <t xml:space="preserve">481111:  Scheduled Passenger Air Transportation </t>
  </si>
  <si>
    <t xml:space="preserve">481112:  Scheduled Freight Air Transportation </t>
  </si>
  <si>
    <t xml:space="preserve">481211:  Nonscheduled Chartered Passenger Air Transportation </t>
  </si>
  <si>
    <t xml:space="preserve">481212:  Nonscheduled Chartered Freight Air Transportation </t>
  </si>
  <si>
    <t xml:space="preserve">481219:  Other Nonscheduled Air Transportation </t>
  </si>
  <si>
    <t xml:space="preserve">482111:  Line-Haul Railroads </t>
  </si>
  <si>
    <t xml:space="preserve">482112:  Short Line Railroads </t>
  </si>
  <si>
    <t xml:space="preserve">483111:  Deep Sea Freight Transportation </t>
  </si>
  <si>
    <t xml:space="preserve">483112:  Deep Sea Passenger Transportation </t>
  </si>
  <si>
    <t xml:space="preserve">483113:  Coastal and Great Lakes Freight Transportation </t>
  </si>
  <si>
    <t xml:space="preserve">483114:  Coastal and Great Lakes Passenger Transportation </t>
  </si>
  <si>
    <t xml:space="preserve">483211:  Inland Water Freight Transportation </t>
  </si>
  <si>
    <t xml:space="preserve">483212:  Inland Water Passenger Transportation </t>
  </si>
  <si>
    <t xml:space="preserve">484121:  General Freight Trucking, Long-Distance, Truckload </t>
  </si>
  <si>
    <t xml:space="preserve">484122:  General Freight Trucking, Long-Distance, Less Than Truckload </t>
  </si>
  <si>
    <t>484210:  Used Household and Office Goods Moving</t>
  </si>
  <si>
    <t xml:space="preserve">484220:  Specialized Freight (except Used Goods) Trucking, Local </t>
  </si>
  <si>
    <t xml:space="preserve">484230:  Specialized Freight (except Used Goods) Trucking, Long-Distance </t>
  </si>
  <si>
    <t xml:space="preserve">485111:  Mixed Mode Transit Systems </t>
  </si>
  <si>
    <t xml:space="preserve">485112:  Commuter Rail Systems </t>
  </si>
  <si>
    <t xml:space="preserve">485113:  Bus and Other Motor Vehicle Transit Systems </t>
  </si>
  <si>
    <t xml:space="preserve">485119:  Other Urban Transit Systems </t>
  </si>
  <si>
    <t>485210:  Interurban and Rural Bus Transportation</t>
  </si>
  <si>
    <t xml:space="preserve">485310:  Taxi and Ridesharing Services </t>
  </si>
  <si>
    <t>485320:  Limousine Service</t>
  </si>
  <si>
    <t>485410:  School and Employee Bus Transportation</t>
  </si>
  <si>
    <t>485510:  Charter Bus Industry</t>
  </si>
  <si>
    <t xml:space="preserve">485991:  Special Needs Transportation </t>
  </si>
  <si>
    <t xml:space="preserve">485999:  All Other Transit and Ground Passenger Transportation </t>
  </si>
  <si>
    <t>486110:  Pipeline Transportation of Crude Oil</t>
  </si>
  <si>
    <t>486210:  Pipeline Transportation of Natural Gas</t>
  </si>
  <si>
    <t>486910:  Pipeline Transportation of Refined Petroleum Products</t>
  </si>
  <si>
    <t>486990:  All Other Pipeline Transportation</t>
  </si>
  <si>
    <t>487110:  Scenic and Sightseeing Transportation, Land</t>
  </si>
  <si>
    <t>487210:  Scenic and Sightseeing Transportation, Water</t>
  </si>
  <si>
    <t>487990:  Scenic and Sightseeing Transportation, Other</t>
  </si>
  <si>
    <t>488111:  Air Traffic Control</t>
  </si>
  <si>
    <t xml:space="preserve">488119:  Other Airport Operations </t>
  </si>
  <si>
    <t>488190:  Other Support Activities for Air Transportation</t>
  </si>
  <si>
    <t>488210:  Support Activities for Rail Transportation</t>
  </si>
  <si>
    <t>488310:  Port and Harbor Operations</t>
  </si>
  <si>
    <t>488320:  Marine Cargo Handling</t>
  </si>
  <si>
    <t xml:space="preserve">488330:  Navigational Services to Shipping </t>
  </si>
  <si>
    <t>488390:  Other Support Activities for Water Transportation</t>
  </si>
  <si>
    <t>488410:  Motor Vehicle Towing</t>
  </si>
  <si>
    <t xml:space="preserve">488490:  Other Support Activities for Road Transportation </t>
  </si>
  <si>
    <t xml:space="preserve">488510:  Freight Transportation Arrangement </t>
  </si>
  <si>
    <t xml:space="preserve">488991:  Packing and Crating </t>
  </si>
  <si>
    <t xml:space="preserve">488999:  All Other Support Activities for Transportation </t>
  </si>
  <si>
    <t>491110:  Postal Service</t>
  </si>
  <si>
    <t>492110:  Couriers and Express Delivery Services</t>
  </si>
  <si>
    <t>492210:  Local Messengers and Local Delivery</t>
  </si>
  <si>
    <t xml:space="preserve">493110:  General Warehousing and Storage </t>
  </si>
  <si>
    <t>493120:  Refrigerated Warehousing and Storage</t>
  </si>
  <si>
    <t>493130:  Farm Product Warehousing and Storage</t>
  </si>
  <si>
    <t>493190:  Other Warehousing and Storage</t>
  </si>
  <si>
    <t xml:space="preserve">512110:  Motion Picture and Video Production </t>
  </si>
  <si>
    <t>512120:  Motion Picture and Video Distribution</t>
  </si>
  <si>
    <t xml:space="preserve">512131:  Motion Picture Theaters (except Drive-Ins) </t>
  </si>
  <si>
    <t xml:space="preserve">512132:  Drive-In Motion Picture Theaters </t>
  </si>
  <si>
    <t xml:space="preserve">512191:  Teleproduction and Other Postproduction Services </t>
  </si>
  <si>
    <t xml:space="preserve">512199:  Other Motion Picture and Video Industries </t>
  </si>
  <si>
    <t>512230:  Music Publishers</t>
  </si>
  <si>
    <t>512240:  Sound Recording Studios</t>
  </si>
  <si>
    <t>512250:  Record Production and Distribution</t>
  </si>
  <si>
    <t>512290:  Other Sound Recording Industries</t>
  </si>
  <si>
    <t xml:space="preserve">513110:  Newspaper Publishers </t>
  </si>
  <si>
    <t xml:space="preserve">513120:  Periodical Publishers </t>
  </si>
  <si>
    <t xml:space="preserve">513130:  Book Publishers </t>
  </si>
  <si>
    <t xml:space="preserve">513140:  Directory and Mailing List Publishers </t>
  </si>
  <si>
    <t xml:space="preserve">513191:  Greeting Card Publishers </t>
  </si>
  <si>
    <t xml:space="preserve">513199:  All Other Publishers </t>
  </si>
  <si>
    <t>513210:  Software Publishers</t>
  </si>
  <si>
    <t xml:space="preserve">516110:  Radio Broadcasting Stations </t>
  </si>
  <si>
    <t xml:space="preserve">516120:  Television Broadcasting Stations </t>
  </si>
  <si>
    <t>516210:  Media Streaming Distribution Services, Social Networks, and Other Media Networks and Content Providers</t>
  </si>
  <si>
    <t xml:space="preserve">517111:  Wired Telecommunications Carriers </t>
  </si>
  <si>
    <t>517112:  Wireless Telecommunications Carriers (except Satellite)</t>
  </si>
  <si>
    <t>517121:  Telecommunications Resellers</t>
  </si>
  <si>
    <t>517122:  Agents for Wireless Telecommunications Services</t>
  </si>
  <si>
    <t>517410:  Satellite Telecommunications</t>
  </si>
  <si>
    <t xml:space="preserve">517810:  All Other Telecommunications </t>
  </si>
  <si>
    <t>518210:  Computing Infrastructure Providers, Data Processing, Web Hosting, and Related Services</t>
  </si>
  <si>
    <t xml:space="preserve">519210:  Libraries and Archives </t>
  </si>
  <si>
    <t>519290:  Web Search Portals and All Other Information Services</t>
  </si>
  <si>
    <t>521110:  Monetary Authorities-Central Bank</t>
  </si>
  <si>
    <t xml:space="preserve">522110:  Commercial Banking </t>
  </si>
  <si>
    <t xml:space="preserve">522130:  Credit Unions </t>
  </si>
  <si>
    <t xml:space="preserve">522180:  Savings Institutions and Other Depository Credit Intermediation </t>
  </si>
  <si>
    <t xml:space="preserve">522210:  Credit Card Issuing </t>
  </si>
  <si>
    <t xml:space="preserve">522220:  Sales Financing </t>
  </si>
  <si>
    <t xml:space="preserve">522291:  Consumer Lending </t>
  </si>
  <si>
    <t xml:space="preserve">522292:  Real Estate Credit </t>
  </si>
  <si>
    <t xml:space="preserve">522299:  International, Secondary Market, and All Other Nondepository Credit Intermediation </t>
  </si>
  <si>
    <t xml:space="preserve">522310:  Mortgage and Nonmortgage Loan Brokers </t>
  </si>
  <si>
    <t xml:space="preserve">522320:  Financial Transactions Processing, Reserve, and Clearinghouse Activities </t>
  </si>
  <si>
    <t xml:space="preserve">522390:  Other Activities Related to Credit Intermediation </t>
  </si>
  <si>
    <t xml:space="preserve">523150:  Investment Banking and Securities Intermediation </t>
  </si>
  <si>
    <t xml:space="preserve">523160:  Commodity Contracts Intermediation </t>
  </si>
  <si>
    <t>523210:  Securities and Commodity Exchanges</t>
  </si>
  <si>
    <t xml:space="preserve">523910:  Miscellaneous Intermediation </t>
  </si>
  <si>
    <t xml:space="preserve">523940:  Portfolio Management and Investment Advice </t>
  </si>
  <si>
    <t xml:space="preserve">523991:  Trust, Fiduciary, and Custody Activities </t>
  </si>
  <si>
    <t xml:space="preserve">523999:  Miscellaneous Financial Investment Activities </t>
  </si>
  <si>
    <t xml:space="preserve">524113:  Direct Life Insurance Carriers </t>
  </si>
  <si>
    <t xml:space="preserve">524114:  Direct Health and Medical Insurance Carriers </t>
  </si>
  <si>
    <t xml:space="preserve">524126:  Direct Property and Casualty Insurance Carriers </t>
  </si>
  <si>
    <t xml:space="preserve">524127:  Direct Title Insurance Carriers </t>
  </si>
  <si>
    <t xml:space="preserve">524128:  Other Direct Insurance (except Life, Health, and Medical) Carriers </t>
  </si>
  <si>
    <t xml:space="preserve">524130:  Reinsurance Carriers </t>
  </si>
  <si>
    <t xml:space="preserve">524210:  Insurance Agencies and Brokerages </t>
  </si>
  <si>
    <t xml:space="preserve">524291:  Claims Adjusting </t>
  </si>
  <si>
    <t xml:space="preserve">524292:  Pharmacy Benefit Management and Other Third Party Administration of Insurance and Pension Funds </t>
  </si>
  <si>
    <t xml:space="preserve">524298:  All Other Insurance Related Activities </t>
  </si>
  <si>
    <t xml:space="preserve">525110:  Pension Funds </t>
  </si>
  <si>
    <t xml:space="preserve">525120:  Health and Welfare Funds </t>
  </si>
  <si>
    <t xml:space="preserve">525190:  Other Insurance Funds </t>
  </si>
  <si>
    <t xml:space="preserve">525910:  Open-End Investment Funds </t>
  </si>
  <si>
    <t xml:space="preserve">525920:  Trusts, Estates, and Agency Accounts </t>
  </si>
  <si>
    <t xml:space="preserve">525990:  Other Financial Vehicles </t>
  </si>
  <si>
    <t xml:space="preserve">531110:  Lessors of Residential Buildings and Dwellings </t>
  </si>
  <si>
    <t xml:space="preserve">531120:  Lessors of Nonresidential Buildings (except Miniwarehouses) </t>
  </si>
  <si>
    <t xml:space="preserve">531130:  Lessors of Miniwarehouses and Self-Storage Units </t>
  </si>
  <si>
    <t xml:space="preserve">531190:  Lessors of Other Real Estate Property </t>
  </si>
  <si>
    <t>531210:  Offices of Real Estate Agents and Brokers</t>
  </si>
  <si>
    <t xml:space="preserve">531311:  Residential Property Managers </t>
  </si>
  <si>
    <t xml:space="preserve">531312:  Nonresidential Property Managers </t>
  </si>
  <si>
    <t xml:space="preserve">531320:  Offices of Real Estate Appraisers </t>
  </si>
  <si>
    <t xml:space="preserve">531390:  Other Activities Related to Real Estate </t>
  </si>
  <si>
    <t xml:space="preserve">532111:  Passenger Car Rental </t>
  </si>
  <si>
    <t xml:space="preserve">532112:  Passenger Car Leasing </t>
  </si>
  <si>
    <t xml:space="preserve">532120:  Truck, Utility Trailer, and RV (Recreational Vehicle) Rental and Leasing </t>
  </si>
  <si>
    <t>532210:  Consumer Electronics and Appliances Rental</t>
  </si>
  <si>
    <t>532281:  Formal Wear and Costume Rental</t>
  </si>
  <si>
    <t>532282:  Video Tape and Disc Rental</t>
  </si>
  <si>
    <t xml:space="preserve">532283:  Home Health Equipment Rental </t>
  </si>
  <si>
    <t xml:space="preserve">532284:  Recreational Goods Rental </t>
  </si>
  <si>
    <t xml:space="preserve">532289:  All Other Consumer Goods Rental </t>
  </si>
  <si>
    <t>532310:  General Rental Centers</t>
  </si>
  <si>
    <t xml:space="preserve">532411:  Commercial Air, Rail, and Water Transportation Equipment Rental and Leasing </t>
  </si>
  <si>
    <t xml:space="preserve">532412:  Construction, Mining, and Forestry Machinery and Equipment Rental and Leasing </t>
  </si>
  <si>
    <t>532420:  Office Machinery and Equipment Rental and Leasing</t>
  </si>
  <si>
    <t xml:space="preserve">532490:  Other Commercial and Industrial Machinery and Equipment Rental and Leasing </t>
  </si>
  <si>
    <t>533110:  Lessors of Nonfinancial Intangible Assets (except Copyrighted Works)</t>
  </si>
  <si>
    <t>541110:  Offices of Lawyers</t>
  </si>
  <si>
    <t>541120:  Offices of Notaries</t>
  </si>
  <si>
    <t xml:space="preserve">541191:  Title Abstract and Settlement Offices </t>
  </si>
  <si>
    <t xml:space="preserve">541199:  All Other Legal Services </t>
  </si>
  <si>
    <t xml:space="preserve">541211:  Offices of Certified Public Accountants </t>
  </si>
  <si>
    <t xml:space="preserve">541213:  Tax Preparation Services </t>
  </si>
  <si>
    <t xml:space="preserve">541214:  Payroll Services </t>
  </si>
  <si>
    <t xml:space="preserve">541219:  Other Accounting Services </t>
  </si>
  <si>
    <t>541310:  Architectural Services</t>
  </si>
  <si>
    <t>541320:  Landscape Architectural Services</t>
  </si>
  <si>
    <t>541330:  Engineering Services</t>
  </si>
  <si>
    <t>541340:  Drafting Services</t>
  </si>
  <si>
    <t>541350:  Building Inspection Services</t>
  </si>
  <si>
    <t>541360:  Geophysical Surveying and Mapping Services</t>
  </si>
  <si>
    <t>541370:  Surveying and Mapping (except Geophysical) Services</t>
  </si>
  <si>
    <t>541380:  Testing Laboratories and Services</t>
  </si>
  <si>
    <t>541410:  Interior Design Services</t>
  </si>
  <si>
    <t>541420:  Industrial Design Services</t>
  </si>
  <si>
    <t>541430:  Graphic Design Services</t>
  </si>
  <si>
    <t>541490:  Other Specialized Design Services</t>
  </si>
  <si>
    <t xml:space="preserve">541511:  Custom Computer Programming Services </t>
  </si>
  <si>
    <t xml:space="preserve">541512:  Computer Systems Design Services </t>
  </si>
  <si>
    <t xml:space="preserve">541513:  Computer Facilities Management Services </t>
  </si>
  <si>
    <t>541519:  Other Computer Related Services</t>
  </si>
  <si>
    <t xml:space="preserve">541611:  Administrative Management and General Management Consulting Services </t>
  </si>
  <si>
    <t xml:space="preserve">541612:  Human Resources Consulting Services </t>
  </si>
  <si>
    <t xml:space="preserve">541613:  Marketing Consulting Services </t>
  </si>
  <si>
    <t xml:space="preserve">541614:  Process, Physical Distribution, and Logistics Consulting Services </t>
  </si>
  <si>
    <t xml:space="preserve">541618:  Other Management Consulting Services </t>
  </si>
  <si>
    <t>541620:  Environmental Consulting Services</t>
  </si>
  <si>
    <t>541690:  Other Scientific and Technical Consulting Services</t>
  </si>
  <si>
    <t xml:space="preserve">541713:  Research and Development in Nanotechnology </t>
  </si>
  <si>
    <t>541714:  Research and Development in Biotechnology (except Nanobiotechnology)</t>
  </si>
  <si>
    <t xml:space="preserve">541715:  Research and Development in the Physical, Engineering, and Life Sciences (except Nanotechnology and Biotechnology) </t>
  </si>
  <si>
    <t xml:space="preserve">541720:  Research and Development in the Social Sciences and Humanities </t>
  </si>
  <si>
    <t>541810:  Advertising Agencies</t>
  </si>
  <si>
    <t>541820:  Public Relations Agencies</t>
  </si>
  <si>
    <t>541830:  Media Buying Agencies</t>
  </si>
  <si>
    <t>541840:  Media Representatives</t>
  </si>
  <si>
    <t>541850:  Indoor and Outdoor Display Advertising</t>
  </si>
  <si>
    <t>541860:  Direct Mail Advertising</t>
  </si>
  <si>
    <t>541870:  Advertising Material Distribution Services</t>
  </si>
  <si>
    <t xml:space="preserve">541890:  Other Services Related to Advertising </t>
  </si>
  <si>
    <t>541910:  Marketing Research and Public Opinion Polling</t>
  </si>
  <si>
    <t xml:space="preserve">541921:  Photography Studios, Portrait </t>
  </si>
  <si>
    <t xml:space="preserve">541922:  Commercial Photography </t>
  </si>
  <si>
    <t>541930:  Translation and Interpretation Services</t>
  </si>
  <si>
    <t xml:space="preserve">541940:  Veterinary Services </t>
  </si>
  <si>
    <t>541990:  All Other Professional, Scientific, and Technical Services</t>
  </si>
  <si>
    <t xml:space="preserve">551111:  Offices of Bank Holding Companies </t>
  </si>
  <si>
    <t xml:space="preserve">551112:  Offices of Other Holding Companies </t>
  </si>
  <si>
    <t xml:space="preserve">551114:  Corporate, Subsidiary, and Regional Managing Offices </t>
  </si>
  <si>
    <t>561110:  Office Administrative Services</t>
  </si>
  <si>
    <t>561210:  Facilities Support Services</t>
  </si>
  <si>
    <t xml:space="preserve">561311:  Employment Placement Agencies </t>
  </si>
  <si>
    <t xml:space="preserve">561312:  Executive Search Services </t>
  </si>
  <si>
    <t>561320:  Temporary Help Services</t>
  </si>
  <si>
    <t>561330:  Professional Employer Organizations</t>
  </si>
  <si>
    <t>561410:  Document Preparation Services</t>
  </si>
  <si>
    <t xml:space="preserve">561421:  Telephone Answering Services </t>
  </si>
  <si>
    <t xml:space="preserve">561422:  Telemarketing Bureaus and Other Contact Centers </t>
  </si>
  <si>
    <t xml:space="preserve">561431:  Private Mail Centers </t>
  </si>
  <si>
    <t>561440:  Collection Agencies</t>
  </si>
  <si>
    <t>561450:  Credit Bureaus</t>
  </si>
  <si>
    <t xml:space="preserve">561491:  Repossession Services </t>
  </si>
  <si>
    <t xml:space="preserve">561492:  Court Reporting and Stenotype Services </t>
  </si>
  <si>
    <t xml:space="preserve">561499:  All Other Business Support Services </t>
  </si>
  <si>
    <t>561510:  Travel Agencies</t>
  </si>
  <si>
    <t>561520:  Tour Operators</t>
  </si>
  <si>
    <t xml:space="preserve">561591:  Convention and Visitors Bureaus </t>
  </si>
  <si>
    <t xml:space="preserve">561599:  All Other Travel Arrangement and Reservation Services </t>
  </si>
  <si>
    <t xml:space="preserve">561611:  Investigation and Personal Background Check Services </t>
  </si>
  <si>
    <t xml:space="preserve">561612:  Security Guards and Patrol Services </t>
  </si>
  <si>
    <t xml:space="preserve">561613:  Armored Car Services </t>
  </si>
  <si>
    <t xml:space="preserve">561621:  Security Systems Services (except Locksmiths) </t>
  </si>
  <si>
    <t xml:space="preserve">561622:  Locksmiths </t>
  </si>
  <si>
    <t>561710:  Exterminating and Pest Control Services</t>
  </si>
  <si>
    <t xml:space="preserve">561720:  Janitorial Services </t>
  </si>
  <si>
    <t>561730:  Landscaping Services</t>
  </si>
  <si>
    <t>561740:  Carpet and Upholstery Cleaning Services</t>
  </si>
  <si>
    <t xml:space="preserve">561790:  Other Services to Buildings and Dwellings </t>
  </si>
  <si>
    <t>561910:  Packaging and Labeling Services</t>
  </si>
  <si>
    <t>561920:  Convention and Trade Show Organizers</t>
  </si>
  <si>
    <t>561990:  All Other Support Services</t>
  </si>
  <si>
    <t xml:space="preserve">562111:  Solid Waste Collection </t>
  </si>
  <si>
    <t xml:space="preserve">562112:  Hazardous Waste Collection </t>
  </si>
  <si>
    <t xml:space="preserve">562119:  Other Waste Collection </t>
  </si>
  <si>
    <t xml:space="preserve">562211:  Hazardous Waste Treatment and Disposal </t>
  </si>
  <si>
    <t xml:space="preserve">562212:  Solid Waste Landfill </t>
  </si>
  <si>
    <t xml:space="preserve">562213:  Solid Waste Combustors and Incinerators </t>
  </si>
  <si>
    <t xml:space="preserve">562219:  Other Nonhazardous Waste Treatment and Disposal </t>
  </si>
  <si>
    <t xml:space="preserve">562910:  Remediation Services </t>
  </si>
  <si>
    <t xml:space="preserve">562920:  Materials Recovery Facilities </t>
  </si>
  <si>
    <t xml:space="preserve">562991:  Septic Tank and Related Services </t>
  </si>
  <si>
    <t xml:space="preserve">562998:  All Other Miscellaneous Waste Management Services </t>
  </si>
  <si>
    <t xml:space="preserve">611110:  Elementary and Secondary Schools </t>
  </si>
  <si>
    <t xml:space="preserve">611210:  Junior Colleges </t>
  </si>
  <si>
    <t xml:space="preserve">611310:  Colleges, Universities, and Professional Schools </t>
  </si>
  <si>
    <t xml:space="preserve">611410:  Business and Secretarial Schools </t>
  </si>
  <si>
    <t xml:space="preserve">611420:  Computer Training </t>
  </si>
  <si>
    <t xml:space="preserve">611430:  Professional and Management Development Training </t>
  </si>
  <si>
    <t xml:space="preserve">611511:  Cosmetology and Barber Schools </t>
  </si>
  <si>
    <t xml:space="preserve">611512:  Flight Training </t>
  </si>
  <si>
    <t xml:space="preserve">611513:  Apprenticeship Training </t>
  </si>
  <si>
    <t xml:space="preserve">611519:  Other Technical and Trade Schools </t>
  </si>
  <si>
    <t xml:space="preserve">611610:  Fine Arts Schools </t>
  </si>
  <si>
    <t xml:space="preserve">611620:  Sports and Recreation Instruction </t>
  </si>
  <si>
    <t xml:space="preserve">611630:  Language Schools </t>
  </si>
  <si>
    <t xml:space="preserve">611691:  Exam Preparation and Tutoring </t>
  </si>
  <si>
    <t xml:space="preserve">611692:  Automobile Driving Schools </t>
  </si>
  <si>
    <t xml:space="preserve">611699:  All Other Miscellaneous Schools and Instruction </t>
  </si>
  <si>
    <t>611710:  Educational Support Services</t>
  </si>
  <si>
    <t xml:space="preserve">621111:  Offices of Physicians (except Mental Health Specialists) </t>
  </si>
  <si>
    <t xml:space="preserve">621112:  Offices of Physicians, Mental Health Specialists </t>
  </si>
  <si>
    <t xml:space="preserve">621210:  Offices of Dentists </t>
  </si>
  <si>
    <t xml:space="preserve">621310:  Offices of Chiropractors </t>
  </si>
  <si>
    <t>621320:  Offices of Optometrists</t>
  </si>
  <si>
    <t xml:space="preserve">621330:  Offices of Mental Health Practitioners (except Physicians) </t>
  </si>
  <si>
    <t xml:space="preserve">621340:  Offices of Physical, Occupational and Speech Therapists, and Audiologists </t>
  </si>
  <si>
    <t xml:space="preserve">621391:  Offices of Podiatrists </t>
  </si>
  <si>
    <t xml:space="preserve">621399:  Offices of All Other Miscellaneous Health Practitioners </t>
  </si>
  <si>
    <t xml:space="preserve">621410:  Family Planning Centers </t>
  </si>
  <si>
    <t xml:space="preserve">621420:  Outpatient Mental Health and Substance Abuse Centers </t>
  </si>
  <si>
    <t xml:space="preserve">621491:  HMO Medical Centers </t>
  </si>
  <si>
    <t xml:space="preserve">621492:  Kidney Dialysis Centers </t>
  </si>
  <si>
    <t xml:space="preserve">621493:  Freestanding Ambulatory Surgical and Emergency Centers </t>
  </si>
  <si>
    <t xml:space="preserve">621498:  All Other Outpatient Care Centers </t>
  </si>
  <si>
    <t xml:space="preserve">621511:  Medical Laboratories </t>
  </si>
  <si>
    <t xml:space="preserve">621512:  Diagnostic Imaging Centers </t>
  </si>
  <si>
    <t>621610:  Home Health Care Services</t>
  </si>
  <si>
    <t xml:space="preserve">621910:  Ambulance Services </t>
  </si>
  <si>
    <t xml:space="preserve">621991:  Blood and Organ Banks </t>
  </si>
  <si>
    <t xml:space="preserve">621999:  All Other Miscellaneous Ambulatory Health Care Services </t>
  </si>
  <si>
    <t xml:space="preserve">622110:  General Medical and Surgical Hospitals </t>
  </si>
  <si>
    <t xml:space="preserve">622210:  Psychiatric and Substance Abuse Hospitals </t>
  </si>
  <si>
    <t xml:space="preserve">622310:  Specialty (except Psychiatric and Substance Abuse) Hospitals </t>
  </si>
  <si>
    <t xml:space="preserve">623110:  Nursing Care Facilities (Skilled Nursing Facilities) </t>
  </si>
  <si>
    <t xml:space="preserve">623210:  Residential Intellectual and Developmental Disability Facilities </t>
  </si>
  <si>
    <t xml:space="preserve">623220:  Residential Mental Health and Substance Abuse Facilities </t>
  </si>
  <si>
    <t xml:space="preserve">623311:  Continuing Care Retirement Communities </t>
  </si>
  <si>
    <t xml:space="preserve">623312:  Assisted Living Facilities for the Elderly </t>
  </si>
  <si>
    <t xml:space="preserve">623990:  Other Residential Care Facilities </t>
  </si>
  <si>
    <t xml:space="preserve">624110:  Child and Youth Services </t>
  </si>
  <si>
    <t xml:space="preserve">624120:  Services for the Elderly and Persons with Disabilities </t>
  </si>
  <si>
    <t xml:space="preserve">624190:  Other Individual and Family Services </t>
  </si>
  <si>
    <t xml:space="preserve">624210:  Community Food Services </t>
  </si>
  <si>
    <t xml:space="preserve">624221:  Temporary Shelters </t>
  </si>
  <si>
    <t xml:space="preserve">624229:  Other Community Housing Services </t>
  </si>
  <si>
    <t xml:space="preserve">624230:  Emergency and Other Relief Services </t>
  </si>
  <si>
    <t xml:space="preserve">624310:  Vocational Rehabilitation Services </t>
  </si>
  <si>
    <t xml:space="preserve">624410:  Child Care Services </t>
  </si>
  <si>
    <t xml:space="preserve">711110:  Theater Companies and Dinner Theaters </t>
  </si>
  <si>
    <t xml:space="preserve">711120:  Dance Companies </t>
  </si>
  <si>
    <t xml:space="preserve">711130:  Musical Groups and Artists </t>
  </si>
  <si>
    <t xml:space="preserve">711190:  Other Performing Arts Companies </t>
  </si>
  <si>
    <t xml:space="preserve">711211:  Sports Teams and Clubs </t>
  </si>
  <si>
    <t xml:space="preserve">711212:  Racetracks </t>
  </si>
  <si>
    <t xml:space="preserve">711219:  Other Spectator Sports </t>
  </si>
  <si>
    <t xml:space="preserve">711310:  Promoters of Performing Arts, Sports, and Similar Events with Facilities </t>
  </si>
  <si>
    <t xml:space="preserve">711320:  Promoters of Performing Arts, Sports, and Similar Events without Facilities </t>
  </si>
  <si>
    <t>711410:  Agents and Managers for Artists, Athletes, Entertainers, and Other Public Figures</t>
  </si>
  <si>
    <t xml:space="preserve">711510:  Independent Artists, Writers, and Performers </t>
  </si>
  <si>
    <t xml:space="preserve">712110:  Museums </t>
  </si>
  <si>
    <t>712120:  Historical Sites</t>
  </si>
  <si>
    <t xml:space="preserve">712130:  Zoos and Botanical Gardens </t>
  </si>
  <si>
    <t>712190:  Nature Parks and Other Similar Institutions</t>
  </si>
  <si>
    <t xml:space="preserve">713110:  Amusement and Theme Parks </t>
  </si>
  <si>
    <t>713120:  Amusement Arcades</t>
  </si>
  <si>
    <t>713210:  Casinos (except Casino Hotels)</t>
  </si>
  <si>
    <t xml:space="preserve">713290:  Other Gambling Industries </t>
  </si>
  <si>
    <t>713910:  Golf Courses and Country Clubs</t>
  </si>
  <si>
    <t>713920:  Skiing Facilities</t>
  </si>
  <si>
    <t>713930:  Marinas</t>
  </si>
  <si>
    <t xml:space="preserve">713940:  Fitness and Recreational Sports Centers </t>
  </si>
  <si>
    <t>713950:  Bowling Centers</t>
  </si>
  <si>
    <t xml:space="preserve">713990:  All Other Amusement and Recreation Industries </t>
  </si>
  <si>
    <t xml:space="preserve">721110:  Hotels (except Casino Hotels) and Motels </t>
  </si>
  <si>
    <t>721120:  Casino Hotels</t>
  </si>
  <si>
    <t xml:space="preserve">721191:  Bed-and-Breakfast Inns </t>
  </si>
  <si>
    <t xml:space="preserve">721199:  All Other Traveler Accommodation </t>
  </si>
  <si>
    <t xml:space="preserve">721211:  RV (Recreational Vehicle) Parks and Campgrounds </t>
  </si>
  <si>
    <t xml:space="preserve">721214:  Recreational and Vacation Camps (except Campgrounds) </t>
  </si>
  <si>
    <t xml:space="preserve">721310:  Rooming and Boarding Houses, Dormitories, and Workers' Camps </t>
  </si>
  <si>
    <t>722310:  Food Service Contractors</t>
  </si>
  <si>
    <t>722320:  Caterers</t>
  </si>
  <si>
    <t>722330:  Mobile Food Services</t>
  </si>
  <si>
    <t xml:space="preserve">722410:  Drinking Places (Alcoholic Beverages) </t>
  </si>
  <si>
    <t xml:space="preserve">722511:  Full-Service Restaurants </t>
  </si>
  <si>
    <t xml:space="preserve">722513:  Limited-Service Restaurants </t>
  </si>
  <si>
    <t xml:space="preserve">722514:  Cafeterias, Grill Buffets, and Buffets </t>
  </si>
  <si>
    <t xml:space="preserve">722515:  Snack and Nonalcoholic Beverage Bars </t>
  </si>
  <si>
    <t xml:space="preserve">811111:  General Automotive Repair </t>
  </si>
  <si>
    <t xml:space="preserve">811114:  Specialized Automotive Repair </t>
  </si>
  <si>
    <t xml:space="preserve">811121:  Automotive Body, Paint, and Interior Repair and Maintenance </t>
  </si>
  <si>
    <t xml:space="preserve">811122:  Automotive Glass Replacement Shops </t>
  </si>
  <si>
    <t xml:space="preserve">811191:  Automotive Oil Change and Lubrication Shops </t>
  </si>
  <si>
    <t xml:space="preserve">811192:  Car Washes </t>
  </si>
  <si>
    <t xml:space="preserve">811198:  All Other Automotive Repair and Maintenance </t>
  </si>
  <si>
    <t xml:space="preserve">811210:  Electronic and Precision Equipment Repair and Maintenance </t>
  </si>
  <si>
    <t xml:space="preserve">811310:  Commercial and Industrial Machinery and Equipment (except Automotive and Electronic) Repair and Maintenance </t>
  </si>
  <si>
    <t xml:space="preserve">811411:  Home and Garden Equipment Repair and Maintenance </t>
  </si>
  <si>
    <t xml:space="preserve">811412:  Appliance Repair and Maintenance </t>
  </si>
  <si>
    <t>811420:  Reupholstery and Furniture Repair</t>
  </si>
  <si>
    <t>811430:  Footwear and Leather Goods Repair</t>
  </si>
  <si>
    <t xml:space="preserve">811490:  Other Personal and Household Goods Repair and Maintenance </t>
  </si>
  <si>
    <t xml:space="preserve">812111:  Barber Shops </t>
  </si>
  <si>
    <t xml:space="preserve">812112:  Beauty Salons </t>
  </si>
  <si>
    <t xml:space="preserve">812113:  Nail Salons </t>
  </si>
  <si>
    <t xml:space="preserve">812191:  Diet and Weight Reducing Centers </t>
  </si>
  <si>
    <t xml:space="preserve">812199:  Other Personal Care Services </t>
  </si>
  <si>
    <t xml:space="preserve">812210:  Funeral Homes and Funeral Services </t>
  </si>
  <si>
    <t xml:space="preserve">812220:  Cemeteries and Crematories </t>
  </si>
  <si>
    <t xml:space="preserve">812310:  Coin-Operated Laundries and Drycleaners </t>
  </si>
  <si>
    <t xml:space="preserve">812320:  Drycleaning and Laundry Services (except Coin-Operated) </t>
  </si>
  <si>
    <t xml:space="preserve">812331:  Linen Supply </t>
  </si>
  <si>
    <t xml:space="preserve">812332:  Industrial Launderers </t>
  </si>
  <si>
    <t xml:space="preserve">812910:  Pet Care (except Veterinary) Services </t>
  </si>
  <si>
    <t xml:space="preserve">812921:  Photofinishing Laboratories (except One-Hour) </t>
  </si>
  <si>
    <t xml:space="preserve">812922:  One-Hour Photofinishing </t>
  </si>
  <si>
    <t xml:space="preserve">812930:  Parking Lots and Garages </t>
  </si>
  <si>
    <t xml:space="preserve">812990:  All Other Personal Services </t>
  </si>
  <si>
    <t xml:space="preserve">813110:  Religious Organizations </t>
  </si>
  <si>
    <t xml:space="preserve">813211:  Grantmaking Foundations </t>
  </si>
  <si>
    <t xml:space="preserve">813212:  Voluntary Health Organizations </t>
  </si>
  <si>
    <t xml:space="preserve">813219:  Other Grantmaking and Giving Services </t>
  </si>
  <si>
    <t xml:space="preserve">813311:  Human Rights Organizations </t>
  </si>
  <si>
    <t xml:space="preserve">813312:  Environment, Conservation and Wildlife Organizations </t>
  </si>
  <si>
    <t xml:space="preserve">813319:  Other Social Advocacy Organizations </t>
  </si>
  <si>
    <t xml:space="preserve">813410:  Civic and Social Organizations </t>
  </si>
  <si>
    <t xml:space="preserve">813910:  Business Associations </t>
  </si>
  <si>
    <t xml:space="preserve">813920:  Professional Organizations </t>
  </si>
  <si>
    <t xml:space="preserve">813930:  Labor Unions and Similar Labor Organizations </t>
  </si>
  <si>
    <t xml:space="preserve">813940:  Political Organizations </t>
  </si>
  <si>
    <t xml:space="preserve">813990:  Other Similar Organizations (except Business, Professional, Labor, and Political Organizations) </t>
  </si>
  <si>
    <t>814110:  Private Households</t>
  </si>
  <si>
    <t xml:space="preserve">921110:  Executive Offices </t>
  </si>
  <si>
    <t xml:space="preserve">921120:  Legislative Bodies </t>
  </si>
  <si>
    <t xml:space="preserve">921130:  Public Finance Activities </t>
  </si>
  <si>
    <t xml:space="preserve">921140:  Executive and Legislative Offices, Combined </t>
  </si>
  <si>
    <t xml:space="preserve">921150:  American Indian and Alaska Native Tribal Governments </t>
  </si>
  <si>
    <t xml:space="preserve">921190:  Other General Government Support </t>
  </si>
  <si>
    <t xml:space="preserve">922110:  Courts </t>
  </si>
  <si>
    <t xml:space="preserve">922120:  Police Protection </t>
  </si>
  <si>
    <t xml:space="preserve">922130:  Legal Counsel and Prosecution </t>
  </si>
  <si>
    <t xml:space="preserve">922140:  Correctional Institutions </t>
  </si>
  <si>
    <t xml:space="preserve">922150:  Parole Offices and Probation Offices </t>
  </si>
  <si>
    <t xml:space="preserve">922160:  Fire Protection </t>
  </si>
  <si>
    <t xml:space="preserve">922190:  Other Justice, Public Order, and Safety Activities </t>
  </si>
  <si>
    <t xml:space="preserve">923110:  Administration of Education Programs </t>
  </si>
  <si>
    <t xml:space="preserve">923120:  Administration of Public Health Programs </t>
  </si>
  <si>
    <t xml:space="preserve">923130:  Administration of Human Resource Programs (except Education, Public Health, and Veterans' Affairs Programs) </t>
  </si>
  <si>
    <t xml:space="preserve">923140:  Administration of Veterans' Affairs </t>
  </si>
  <si>
    <t xml:space="preserve">924110:  Administration of Air and Water Resource and Solid Waste Management Programs </t>
  </si>
  <si>
    <t xml:space="preserve">924120:  Administration of Conservation Programs </t>
  </si>
  <si>
    <t xml:space="preserve">925110:  Administration of Housing Programs </t>
  </si>
  <si>
    <t xml:space="preserve">925120:  Administration of Urban Planning and Community and Rural Development </t>
  </si>
  <si>
    <t xml:space="preserve">926110:  Administration of General Economic Programs </t>
  </si>
  <si>
    <t xml:space="preserve">926120:  Regulation and Administration of Transportation Programs </t>
  </si>
  <si>
    <t xml:space="preserve">926130:  Regulation and Administration of Communications, Electric, Gas, and Other Utilities </t>
  </si>
  <si>
    <t xml:space="preserve">926140:  Regulation of Agricultural Marketing and Commodities </t>
  </si>
  <si>
    <t xml:space="preserve">926150:  Regulation, Licensing, and Inspection of Miscellaneous Commercial Sectors </t>
  </si>
  <si>
    <t xml:space="preserve">927110:  Space Research and Technology </t>
  </si>
  <si>
    <t xml:space="preserve">928110:  National Security </t>
  </si>
  <si>
    <t xml:space="preserve">928120:  International Affairs </t>
  </si>
  <si>
    <t>SBICCT Areas</t>
  </si>
  <si>
    <t>Status</t>
  </si>
  <si>
    <t>State/Territory</t>
  </si>
  <si>
    <t>Venture/Expansion Stage</t>
  </si>
  <si>
    <t>Rate Structure</t>
  </si>
  <si>
    <t>Geo/Regional Focus</t>
  </si>
  <si>
    <t>Binary</t>
  </si>
  <si>
    <t>Board Status</t>
  </si>
  <si>
    <t>Monitoring</t>
  </si>
  <si>
    <t>Types of Licensees</t>
  </si>
  <si>
    <t>Convenant Category</t>
  </si>
  <si>
    <t>Overview SBICCT</t>
  </si>
  <si>
    <t>Service Provider</t>
  </si>
  <si>
    <t>Countries</t>
  </si>
  <si>
    <t>Carry Econ Category</t>
  </si>
  <si>
    <t>Commitment</t>
  </si>
  <si>
    <t>Investor Category</t>
  </si>
  <si>
    <t>SBICCT/CTLP</t>
  </si>
  <si>
    <t>Fund of Funds</t>
  </si>
  <si>
    <t>Angel</t>
  </si>
  <si>
    <t>Banks</t>
  </si>
  <si>
    <t>Advanced Computing and Software</t>
  </si>
  <si>
    <t>Co-investment</t>
  </si>
  <si>
    <t>Bridge Loan</t>
  </si>
  <si>
    <t>AK</t>
  </si>
  <si>
    <t>Pre-Seed</t>
  </si>
  <si>
    <t>Fixed Rate</t>
  </si>
  <si>
    <t>No Change</t>
  </si>
  <si>
    <t>Non-Leveraged</t>
  </si>
  <si>
    <t>Limited Liability Corporation</t>
  </si>
  <si>
    <t>Covenant Violation</t>
  </si>
  <si>
    <t>United States of America (USA)</t>
  </si>
  <si>
    <t>Principal</t>
  </si>
  <si>
    <t>Native American or Alaska Native</t>
  </si>
  <si>
    <t>Hard Circle</t>
  </si>
  <si>
    <t>Entity Institutional</t>
  </si>
  <si>
    <t xml:space="preserve">SBICCT  </t>
  </si>
  <si>
    <t>Venture Capital</t>
  </si>
  <si>
    <t>Balanced Venture</t>
  </si>
  <si>
    <t>Advanced Materials</t>
  </si>
  <si>
    <t>Partially Realized</t>
  </si>
  <si>
    <t>AL</t>
  </si>
  <si>
    <t>Seed</t>
  </si>
  <si>
    <t>Convertible Note</t>
  </si>
  <si>
    <t>Senior Unsecured Debt</t>
  </si>
  <si>
    <t>Floating Rate</t>
  </si>
  <si>
    <t>East Coast</t>
  </si>
  <si>
    <t>Board Member</t>
  </si>
  <si>
    <t>Change Implemented</t>
  </si>
  <si>
    <t>Standard Debenture SBIC</t>
  </si>
  <si>
    <t>C-Corp</t>
  </si>
  <si>
    <t>Restructuring</t>
  </si>
  <si>
    <t>Afghanistan</t>
  </si>
  <si>
    <t>Employee</t>
  </si>
  <si>
    <t>Not Hispanic or Latino</t>
  </si>
  <si>
    <t>Soft Circle</t>
  </si>
  <si>
    <t>Individual Institutional</t>
  </si>
  <si>
    <t>CTLP</t>
  </si>
  <si>
    <t>Consumer Durables and Apparel</t>
  </si>
  <si>
    <t>Biotechnology</t>
  </si>
  <si>
    <t>Equity Fund Investment</t>
  </si>
  <si>
    <t>AR</t>
  </si>
  <si>
    <t>Post-Seed</t>
  </si>
  <si>
    <t>Preferred Equity</t>
  </si>
  <si>
    <t>Unitrache  Debt</t>
  </si>
  <si>
    <t>N/A</t>
  </si>
  <si>
    <t>Intend to Change</t>
  </si>
  <si>
    <t>Both</t>
  </si>
  <si>
    <t>Accounting &amp; Tax</t>
  </si>
  <si>
    <t>Albania</t>
  </si>
  <si>
    <t>Member of the GP (non-Principal)</t>
  </si>
  <si>
    <t>Undisclosed</t>
  </si>
  <si>
    <t>Non-Institutional</t>
  </si>
  <si>
    <t>Neither</t>
  </si>
  <si>
    <t>Secondaries</t>
  </si>
  <si>
    <t>Co-Investment</t>
  </si>
  <si>
    <t>Directed Energy</t>
  </si>
  <si>
    <t>Leveraged Buyout</t>
  </si>
  <si>
    <t>Initial Public Offering</t>
  </si>
  <si>
    <t>AZ</t>
  </si>
  <si>
    <t>A</t>
  </si>
  <si>
    <t>SAFE Note</t>
  </si>
  <si>
    <t>Subordinated Debt with Warrants</t>
  </si>
  <si>
    <t>West Coast</t>
  </si>
  <si>
    <t>Reinvestor SBIC</t>
  </si>
  <si>
    <t>Depository Bank and Lender</t>
  </si>
  <si>
    <t>Algeria</t>
  </si>
  <si>
    <t>Management Company Owner (non-Principal)</t>
  </si>
  <si>
    <t>Dual Commitment - Primary</t>
  </si>
  <si>
    <t>Direct Lending</t>
  </si>
  <si>
    <t>Defense</t>
  </si>
  <si>
    <t>FutureG</t>
  </si>
  <si>
    <t>Liquidation/Sale of Assets</t>
  </si>
  <si>
    <t>CA</t>
  </si>
  <si>
    <t>B</t>
  </si>
  <si>
    <t>Structured Equity</t>
  </si>
  <si>
    <t>South</t>
  </si>
  <si>
    <t>IT Services</t>
  </si>
  <si>
    <t>Andorra</t>
  </si>
  <si>
    <t>Charitable Donation</t>
  </si>
  <si>
    <t xml:space="preserve">Private Equity   </t>
  </si>
  <si>
    <t>Direct Secondary</t>
  </si>
  <si>
    <t>Human-Machine Interfaces</t>
  </si>
  <si>
    <t>Royalty or Revenue-Based Investment</t>
  </si>
  <si>
    <t>Merger</t>
  </si>
  <si>
    <t>CO</t>
  </si>
  <si>
    <t>C</t>
  </si>
  <si>
    <t>Subordinated Debt with PIK Notes</t>
  </si>
  <si>
    <t>Fund Administration and Reporting</t>
  </si>
  <si>
    <t>Angola</t>
  </si>
  <si>
    <t>Other Non-Profit</t>
  </si>
  <si>
    <t>Hybrid</t>
  </si>
  <si>
    <t>Distressed</t>
  </si>
  <si>
    <t>Diversified Financials</t>
  </si>
  <si>
    <t>Hypersonics</t>
  </si>
  <si>
    <t>Structured Credit</t>
  </si>
  <si>
    <t>Platform Acquisition</t>
  </si>
  <si>
    <t>CT</t>
  </si>
  <si>
    <t>D</t>
  </si>
  <si>
    <t>Royalty</t>
  </si>
  <si>
    <t>Legal Counsel</t>
  </si>
  <si>
    <t>Anguilla</t>
  </si>
  <si>
    <t>Carry Reserve for Future Hires or Promotion</t>
  </si>
  <si>
    <t>Early Venture</t>
  </si>
  <si>
    <t>Integrated Network Systems-of-Systems</t>
  </si>
  <si>
    <t>Control Equity</t>
  </si>
  <si>
    <t>E</t>
  </si>
  <si>
    <t>Revenue-Based Loan</t>
  </si>
  <si>
    <t>Northwest</t>
  </si>
  <si>
    <t>Antigua &amp; Barbuda</t>
  </si>
  <si>
    <t>Carry Reserve for Performance Incentive</t>
  </si>
  <si>
    <t>Real Estate</t>
  </si>
  <si>
    <t>Energy</t>
  </si>
  <si>
    <t>Integrated Sensing and Cyber</t>
  </si>
  <si>
    <t>Sale to Financial Buyer</t>
  </si>
  <si>
    <t>DE</t>
  </si>
  <si>
    <t>F or Later</t>
  </si>
  <si>
    <t>Loan</t>
  </si>
  <si>
    <t>Outsourced HR Services</t>
  </si>
  <si>
    <t>Argentina</t>
  </si>
  <si>
    <t xml:space="preserve">Other  </t>
  </si>
  <si>
    <t>CLO/CDO</t>
  </si>
  <si>
    <t>Fund Secondary</t>
  </si>
  <si>
    <t>Food, Beverage &amp; Tobacco</t>
  </si>
  <si>
    <t>Microelectronics</t>
  </si>
  <si>
    <t>Sale to Strategic Buyer</t>
  </si>
  <si>
    <t>FL</t>
  </si>
  <si>
    <t>Early-Stage</t>
  </si>
  <si>
    <t>South Central</t>
  </si>
  <si>
    <t>Retirement Benefits</t>
  </si>
  <si>
    <t>Armenia</t>
  </si>
  <si>
    <t>CAPCO</t>
  </si>
  <si>
    <t>Quantum Science</t>
  </si>
  <si>
    <t>Secondary Sale</t>
  </si>
  <si>
    <t>GA</t>
  </si>
  <si>
    <t>Business Insurance Provider</t>
  </si>
  <si>
    <t>Australia</t>
  </si>
  <si>
    <t>New Markets Tax Credit Program</t>
  </si>
  <si>
    <t>Healthcare Services</t>
  </si>
  <si>
    <t>Renewable Energy Generation and Storage</t>
  </si>
  <si>
    <t>Seed Financing</t>
  </si>
  <si>
    <t>HI</t>
  </si>
  <si>
    <t>Office Leasor / Workspace Provider</t>
  </si>
  <si>
    <t>Austria</t>
  </si>
  <si>
    <t>SPV</t>
  </si>
  <si>
    <t>Late Venture</t>
  </si>
  <si>
    <t>Household Products</t>
  </si>
  <si>
    <t>Space Technology</t>
  </si>
  <si>
    <t>IA</t>
  </si>
  <si>
    <t>Regulatory Compliance</t>
  </si>
  <si>
    <t>Azerbaijan</t>
  </si>
  <si>
    <t>Mezzanine</t>
  </si>
  <si>
    <t>Industrials</t>
  </si>
  <si>
    <t>Trusted AI and Autonomy</t>
  </si>
  <si>
    <t>ID</t>
  </si>
  <si>
    <t>Leveraged Buyout (LBO)</t>
  </si>
  <si>
    <t>Outsourced CFO Services</t>
  </si>
  <si>
    <t>Bahamas</t>
  </si>
  <si>
    <t>Multiple</t>
  </si>
  <si>
    <t>Insurance</t>
  </si>
  <si>
    <t>IL</t>
  </si>
  <si>
    <t>Heath Insurance Provider</t>
  </si>
  <si>
    <t>Bahrain</t>
  </si>
  <si>
    <t xml:space="preserve">IT Services </t>
  </si>
  <si>
    <t>IN</t>
  </si>
  <si>
    <t>Management Buy-in</t>
  </si>
  <si>
    <t>GP Stake Provider</t>
  </si>
  <si>
    <t>Bangladesh</t>
  </si>
  <si>
    <t>Special Situations</t>
  </si>
  <si>
    <t>KS</t>
  </si>
  <si>
    <t>Distressed Investing</t>
  </si>
  <si>
    <t xml:space="preserve">Other </t>
  </si>
  <si>
    <t>Barbados</t>
  </si>
  <si>
    <t>Venture</t>
  </si>
  <si>
    <t>Materials</t>
  </si>
  <si>
    <t>KY</t>
  </si>
  <si>
    <t>Turnaround</t>
  </si>
  <si>
    <t>Belarus</t>
  </si>
  <si>
    <t>Venture Debt</t>
  </si>
  <si>
    <t>Media &amp; Entertainment</t>
  </si>
  <si>
    <t>LA</t>
  </si>
  <si>
    <t>Belgium</t>
  </si>
  <si>
    <t>Medical Devices &amp; Equipment</t>
  </si>
  <si>
    <t>MA</t>
  </si>
  <si>
    <t>Belize</t>
  </si>
  <si>
    <t>Multi-Sector (Less than/Equal to 3 Sectors)</t>
  </si>
  <si>
    <t>Benin</t>
  </si>
  <si>
    <t>Personal Care</t>
  </si>
  <si>
    <t>ME</t>
  </si>
  <si>
    <t>PIPE</t>
  </si>
  <si>
    <t>Bermuda</t>
  </si>
  <si>
    <t>MI</t>
  </si>
  <si>
    <t>Buy-and-Build</t>
  </si>
  <si>
    <t>Bhutan</t>
  </si>
  <si>
    <t>Retailing and Distribution</t>
  </si>
  <si>
    <t>MN</t>
  </si>
  <si>
    <t>Bolivia</t>
  </si>
  <si>
    <t>Semiconductors and Semiconductor Equipment</t>
  </si>
  <si>
    <t>MO</t>
  </si>
  <si>
    <t>Bosnia &amp; Herzegovina</t>
  </si>
  <si>
    <t xml:space="preserve">Software </t>
  </si>
  <si>
    <t>MS</t>
  </si>
  <si>
    <t>Public</t>
  </si>
  <si>
    <t>Botswana</t>
  </si>
  <si>
    <t>Technology Hardware and Equipment</t>
  </si>
  <si>
    <t>MT</t>
  </si>
  <si>
    <t>Brazil</t>
  </si>
  <si>
    <t>Telecommunication Services</t>
  </si>
  <si>
    <t>Brunei Darussalam</t>
  </si>
  <si>
    <t>NC</t>
  </si>
  <si>
    <t>Bulgaria</t>
  </si>
  <si>
    <t>Transportation</t>
  </si>
  <si>
    <t>ND</t>
  </si>
  <si>
    <t>Burkina Faso</t>
  </si>
  <si>
    <t>NE</t>
  </si>
  <si>
    <t>Burundi</t>
  </si>
  <si>
    <t>NH</t>
  </si>
  <si>
    <t>Cambodia</t>
  </si>
  <si>
    <t>NJ</t>
  </si>
  <si>
    <t>Cameroon</t>
  </si>
  <si>
    <t>NM</t>
  </si>
  <si>
    <t>Canada</t>
  </si>
  <si>
    <t>Non-US</t>
  </si>
  <si>
    <t>Cape Verde</t>
  </si>
  <si>
    <t>NV</t>
  </si>
  <si>
    <t>Cayman Islands</t>
  </si>
  <si>
    <t>NY</t>
  </si>
  <si>
    <t>Central African Republic</t>
  </si>
  <si>
    <t>OH</t>
  </si>
  <si>
    <t>Chad</t>
  </si>
  <si>
    <t>OK</t>
  </si>
  <si>
    <t>Chile</t>
  </si>
  <si>
    <t>OR</t>
  </si>
  <si>
    <t>China</t>
  </si>
  <si>
    <t>PA</t>
  </si>
  <si>
    <t>China - Hong Kong / Macau</t>
  </si>
  <si>
    <t>PR</t>
  </si>
  <si>
    <t>Colombia</t>
  </si>
  <si>
    <t>RI</t>
  </si>
  <si>
    <t>Comoros</t>
  </si>
  <si>
    <t>SC</t>
  </si>
  <si>
    <t>Congo</t>
  </si>
  <si>
    <t>Congo, Democratic Republic of (DRC)</t>
  </si>
  <si>
    <t>TN</t>
  </si>
  <si>
    <t>Costa Rica</t>
  </si>
  <si>
    <t>TX</t>
  </si>
  <si>
    <t>Croatia</t>
  </si>
  <si>
    <t>UT</t>
  </si>
  <si>
    <t>Cuba</t>
  </si>
  <si>
    <t>VA</t>
  </si>
  <si>
    <t>Cyprus</t>
  </si>
  <si>
    <t>VT</t>
  </si>
  <si>
    <t>Czech Republic</t>
  </si>
  <si>
    <t>WA</t>
  </si>
  <si>
    <t>Denmark</t>
  </si>
  <si>
    <t>WI</t>
  </si>
  <si>
    <t>Djibouti</t>
  </si>
  <si>
    <t>WV</t>
  </si>
  <si>
    <t>Dominica</t>
  </si>
  <si>
    <t>WY</t>
  </si>
  <si>
    <t>Dominican Republic</t>
  </si>
  <si>
    <t>GUAM</t>
  </si>
  <si>
    <t>Ecuador</t>
  </si>
  <si>
    <t>Egypt</t>
  </si>
  <si>
    <t>El Salvador</t>
  </si>
  <si>
    <t>Equatorial Guinea</t>
  </si>
  <si>
    <t>Eritrea</t>
  </si>
  <si>
    <t>Estonia</t>
  </si>
  <si>
    <t>Eswatini</t>
  </si>
  <si>
    <t>Ethiopia</t>
  </si>
  <si>
    <t>Fiji</t>
  </si>
  <si>
    <t>Finland</t>
  </si>
  <si>
    <t>France</t>
  </si>
  <si>
    <t>French Guiana</t>
  </si>
  <si>
    <t>Gabon</t>
  </si>
  <si>
    <t>Gambia, Republic of The</t>
  </si>
  <si>
    <t>Georgia</t>
  </si>
  <si>
    <t>Germany</t>
  </si>
  <si>
    <t>Ghana</t>
  </si>
  <si>
    <t>Great Britain</t>
  </si>
  <si>
    <t>Greece</t>
  </si>
  <si>
    <t>Grenada</t>
  </si>
  <si>
    <t>Guadeloupe</t>
  </si>
  <si>
    <t>Guatemala</t>
  </si>
  <si>
    <t>Guinea</t>
  </si>
  <si>
    <t>Guinea-Bissau</t>
  </si>
  <si>
    <t>Guyana</t>
  </si>
  <si>
    <t>Haiti</t>
  </si>
  <si>
    <t>Honduras</t>
  </si>
  <si>
    <t>Hungary</t>
  </si>
  <si>
    <t>Iceland</t>
  </si>
  <si>
    <t>India</t>
  </si>
  <si>
    <t>Indonesia</t>
  </si>
  <si>
    <t>Iran</t>
  </si>
  <si>
    <t>Iraq</t>
  </si>
  <si>
    <t>Israel and the Occupied Territories</t>
  </si>
  <si>
    <t>Italy</t>
  </si>
  <si>
    <t>Ivory Coast (Cote d'Ivoire)</t>
  </si>
  <si>
    <t>Jamaica</t>
  </si>
  <si>
    <t>Japan</t>
  </si>
  <si>
    <t>Jordan</t>
  </si>
  <si>
    <t>Kazakhstan</t>
  </si>
  <si>
    <t>Kenya</t>
  </si>
  <si>
    <t>Korea, Democratic Republic of (North Korea)</t>
  </si>
  <si>
    <t>Korea, Republic of (South Korea)</t>
  </si>
  <si>
    <t>Kosovo</t>
  </si>
  <si>
    <t>Kuwait</t>
  </si>
  <si>
    <t>Kyrgyz Republic (Kyrgyzstan)</t>
  </si>
  <si>
    <t>Laos</t>
  </si>
  <si>
    <t>Latvia</t>
  </si>
  <si>
    <t>Lebanon</t>
  </si>
  <si>
    <t>Lesotho</t>
  </si>
  <si>
    <t>Liberia</t>
  </si>
  <si>
    <t>Libya</t>
  </si>
  <si>
    <t>Liechtenstein</t>
  </si>
  <si>
    <t>Lithuania</t>
  </si>
  <si>
    <t>Luxembourg</t>
  </si>
  <si>
    <t>Madagascar</t>
  </si>
  <si>
    <t>Malawi</t>
  </si>
  <si>
    <t>Malaysia</t>
  </si>
  <si>
    <t>Maldives</t>
  </si>
  <si>
    <t>Mali</t>
  </si>
  <si>
    <t>Malta</t>
  </si>
  <si>
    <t>Martinique</t>
  </si>
  <si>
    <t>Mauritania</t>
  </si>
  <si>
    <t>Mauritius</t>
  </si>
  <si>
    <t>Mayotte</t>
  </si>
  <si>
    <t>Mexico</t>
  </si>
  <si>
    <t>Moldova, Republic of</t>
  </si>
  <si>
    <t>Monaco</t>
  </si>
  <si>
    <t>Mongolia</t>
  </si>
  <si>
    <t>Montenegro</t>
  </si>
  <si>
    <t>Montserrat</t>
  </si>
  <si>
    <t>Morocco</t>
  </si>
  <si>
    <t>Mozambique</t>
  </si>
  <si>
    <t>Myanmar/Burma</t>
  </si>
  <si>
    <t>Namibia</t>
  </si>
  <si>
    <t>Nepal</t>
  </si>
  <si>
    <t>Netherlands</t>
  </si>
  <si>
    <t>New Zealand</t>
  </si>
  <si>
    <t>Nicaragua</t>
  </si>
  <si>
    <t>Niger</t>
  </si>
  <si>
    <t>Nigeria</t>
  </si>
  <si>
    <t>North Macedonia, Republic of</t>
  </si>
  <si>
    <t>Norway</t>
  </si>
  <si>
    <t>Oman</t>
  </si>
  <si>
    <t>Pacific Islands</t>
  </si>
  <si>
    <t>Pakistan</t>
  </si>
  <si>
    <t>Panama</t>
  </si>
  <si>
    <t>Papua New Guinea</t>
  </si>
  <si>
    <t>Paraguay</t>
  </si>
  <si>
    <t>Peru</t>
  </si>
  <si>
    <t>Philippines</t>
  </si>
  <si>
    <t>Poland</t>
  </si>
  <si>
    <t>Portugal</t>
  </si>
  <si>
    <t>Puerto Rico</t>
  </si>
  <si>
    <t>Qatar</t>
  </si>
  <si>
    <t>Reunion</t>
  </si>
  <si>
    <t>Romania</t>
  </si>
  <si>
    <t>Russian Federation</t>
  </si>
  <si>
    <t>Rwanda</t>
  </si>
  <si>
    <t>Saint Kitts and Nevis</t>
  </si>
  <si>
    <t>Saint Lucia</t>
  </si>
  <si>
    <t>Saint Vincent and the Grenadines</t>
  </si>
  <si>
    <t>Samoa</t>
  </si>
  <si>
    <t>Sao Tome and Principe</t>
  </si>
  <si>
    <t>Saudi Arabia</t>
  </si>
  <si>
    <t>Senegal</t>
  </si>
  <si>
    <t>Serbia</t>
  </si>
  <si>
    <t>Seychelles</t>
  </si>
  <si>
    <t>Sierra Leone</t>
  </si>
  <si>
    <t>Singapore</t>
  </si>
  <si>
    <t>Slovak Republic (Slovakia)</t>
  </si>
  <si>
    <t>Slovenia</t>
  </si>
  <si>
    <t>Solomon Islands</t>
  </si>
  <si>
    <t>Somalia</t>
  </si>
  <si>
    <t>South Africa</t>
  </si>
  <si>
    <t>South Sudan</t>
  </si>
  <si>
    <t>Spain</t>
  </si>
  <si>
    <t>Sri Lanka</t>
  </si>
  <si>
    <t>Sudan</t>
  </si>
  <si>
    <t>Suriname</t>
  </si>
  <si>
    <t>Sweden</t>
  </si>
  <si>
    <t>Switzerland</t>
  </si>
  <si>
    <t>Syria</t>
  </si>
  <si>
    <t>Tajikistan</t>
  </si>
  <si>
    <t>Tanzania</t>
  </si>
  <si>
    <t>Thailand</t>
  </si>
  <si>
    <t>Timor Leste</t>
  </si>
  <si>
    <t>Togo</t>
  </si>
  <si>
    <t>Trinidad &amp; Tobago</t>
  </si>
  <si>
    <t>Tunisia</t>
  </si>
  <si>
    <t>Türkiye (Turkey)</t>
  </si>
  <si>
    <t>Turkmenistan</t>
  </si>
  <si>
    <t>Turks &amp; Caicos Islands</t>
  </si>
  <si>
    <t>Uganda</t>
  </si>
  <si>
    <t>Ukraine</t>
  </si>
  <si>
    <t>United Arab Emirates</t>
  </si>
  <si>
    <t>Uruguay</t>
  </si>
  <si>
    <t>Uzbekistan</t>
  </si>
  <si>
    <t>Venezuela</t>
  </si>
  <si>
    <t>Vietnam</t>
  </si>
  <si>
    <t>Virgin Islands (UK)</t>
  </si>
  <si>
    <t>Virgin Islands (US)</t>
  </si>
  <si>
    <t>Yemen</t>
  </si>
  <si>
    <t>Zambia</t>
  </si>
  <si>
    <t>Zimbabwe</t>
  </si>
  <si>
    <t>Expiration Date 2/28/2026</t>
  </si>
  <si>
    <t xml:space="preserve">After SBA reviews the application materials and completes operational and investment due diligence, the Applicant will be invited to interview before the investment committee or notified of the Agency's decision to decline to proceed with an interview. 
Following the interview, the Investment Committee will vote to "Green Light" the Applicant to raise capital and proceed to submit final legal documents and final licensing fee when prepared to hold a first close. The Investment Committee will recommend its "Green Light" decision to SBA Administrator for concurrence or non-concurrence. If the SBA Administrator concurs with a decision by the Investment Committee to grant a "Green Light", the Applicant will be notified of the decision along with the Agency's Total Intended Leverage Commitment available to the Applicant following licensure. 
When the Green Lit Applicant has one or more closings, the Applicant may submit for final licensure if it has raised enough capital to satisfy the requirements of 13 CFR §§ 107.200 and 107.300.  It should submit its Final Licensing Application, which includes all final versions of legal documents including redline copies of any draft documents submitted with the MAQ. Additionally, the Applicant must submit Exhibit E, the Legal Document Certification, and Exhibit F, the Capital Certificate, along with the Final Licensing Fee.
</t>
  </si>
  <si>
    <r>
      <rPr>
        <sz val="8"/>
        <color rgb="FF002060"/>
        <rFont val="Verdana"/>
        <family val="2"/>
      </rPr>
      <t>Eligible “Expedited Subsequent Funds” as described in § 107.305(e) are permitted to submit a streamlined Subsequent Fund MAQ. For application to be considered complete and ready for review, all elements and attachments listed in the Subsequent Fund MAQ and Exhibit A through Exhibit D must be provided, along with the requisition application fee paid at https://www.pay.gov/public/home</t>
    </r>
    <r>
      <rPr>
        <sz val="8"/>
        <color rgb="FFFF0000"/>
        <rFont val="Verdana"/>
        <family val="2"/>
      </rPr>
      <t xml:space="preserve">. </t>
    </r>
    <r>
      <rPr>
        <sz val="8"/>
        <color rgb="FF002060"/>
        <rFont val="Verdana"/>
        <family val="2"/>
      </rPr>
      <t xml:space="preserve">All forms are available on </t>
    </r>
    <r>
      <rPr>
        <b/>
        <sz val="8"/>
        <color rgb="FF002060"/>
        <rFont val="Verdana"/>
        <family val="2"/>
      </rPr>
      <t>SBA.gov/partners/sbics/forms-guides</t>
    </r>
    <r>
      <rPr>
        <sz val="8"/>
        <color rgb="FF002060"/>
        <rFont val="Verdana"/>
        <family val="2"/>
      </rPr>
      <t>.</t>
    </r>
    <r>
      <rPr>
        <sz val="8"/>
        <color rgb="FFFF0000"/>
        <rFont val="Verdana"/>
        <family val="2"/>
      </rPr>
      <t xml:space="preserve">
</t>
    </r>
    <r>
      <rPr>
        <sz val="8"/>
        <color rgb="FF002060"/>
        <rFont val="Verdana"/>
        <family val="2"/>
      </rPr>
      <t xml:space="preserve">Applications are emailed to </t>
    </r>
    <r>
      <rPr>
        <b/>
        <sz val="8"/>
        <color rgb="FF002060"/>
        <rFont val="Verdana"/>
        <family val="2"/>
      </rPr>
      <t>SBIC_Applications@SBA.gov.</t>
    </r>
    <r>
      <rPr>
        <sz val="8"/>
        <color rgb="FF002060"/>
        <rFont val="Verdana"/>
        <family val="2"/>
      </rPr>
      <t xml:space="preserve"> All applicants will receive confirmation of receipt of an application within 2 - 4 business days of submission. </t>
    </r>
    <r>
      <rPr>
        <sz val="8"/>
        <color rgb="FFFF0000"/>
        <rFont val="Verdana"/>
        <family val="2"/>
      </rPr>
      <t xml:space="preserve">
</t>
    </r>
  </si>
  <si>
    <t>This tab lists all required attachments that must be submitted with MAQ Form 2181 for an application to be considered complete. For reference, attachments that will be required later at the time of Final License application are also listed. If the commitment of any investor is contingent upon the execution of any side letter agreement, such side letter agreement (or any draft thereof) must be submitted in connection with the Final Licensing Application in order for the Applicant's submission to be deemed complete.</t>
  </si>
  <si>
    <t>Submit final, clean version and redlined version of document that was submitted to and approved by SBA during the Green Light.</t>
  </si>
  <si>
    <t xml:space="preserve">If you intend on seeking SBA approval for a valuation methodology other than the Valuation Guidelines for SBICs, please explain your valuation methodology. Also, identify the team members responsible for approving valuations, including their roles.
</t>
  </si>
  <si>
    <t>Periodicity of management team meetings</t>
  </si>
  <si>
    <t xml:space="preserve">Voting power of principals </t>
  </si>
  <si>
    <t xml:space="preserve">Describe the processes you will use to monitor your compliance with SBIC program regulations and manage recurring regulatory examinations.  Please </t>
  </si>
  <si>
    <t xml:space="preserve">All Applicants must fully complete this Narrative tab and all requested attachments. Expand text boxes as needed to ensure all content is visible.
</t>
  </si>
  <si>
    <t>Please describe the formula you will use to calculate the management fee that the SBIC will be charged.  Describe any changes that may occur over the course of the fund’s life.  If requesting the inclusion of portfolio services charges in the management fee offset calculation, please include the scope of the request in the space below as well.</t>
  </si>
  <si>
    <t>Provide details concerning any compensation, including bonuses, the principals earn outside this partnership.  Include a list of any funds for which (i) the principals are earning carried interest, or (ii) the firm is earning management fees.</t>
  </si>
  <si>
    <t>Please describe your policy on the allocation of fees, such as transaction fees, investment banking fees, monitoring fees, directors’ fees, etc., between the SBIC and any management or other affiliated entities.</t>
  </si>
  <si>
    <t>Identify your minimum to close, and discuss how your investment strategy, fund operations or other SBIC-related activities would change if you fail to reach your target fundraising level and must operate with this lower amount of capital.</t>
  </si>
  <si>
    <t>Do you have or intend to establish any third party borrowing arrangements before or after licensure? If "Yes," please provide a description of your current or expected capital call and/or borrowing arrangements. For licensing applications, provide any associated borrowing agreements. If you have any draft third party borrowing arrangements in place, please submit them in connection with this application. (Please review 13 CFR 107.550)</t>
  </si>
  <si>
    <t>List below the ownership percentages for the Applicant’s Investment Adviser/Manager and General Partner.</t>
  </si>
  <si>
    <t>Associates and Affiliates – Organizational Structure</t>
  </si>
  <si>
    <t>Read the definition of Associate (13 CFR 107.50) and Affiliate(13 CFR 121.103).  Indicate whether any individual or entity identified in your organizational chart or in the previous question is an Associate or Affiliate of any other SBIC applicant or currently licensed SBIC.</t>
  </si>
  <si>
    <t xml:space="preserve">The SBICCT Initiative requires a strategic intent to invest at least 60% of an SBIC's private capital and SBA leverage in companies in one or multiple critical technologies and supply chain and component-level technologies and production processes vital to U.S. national and economic security interests. If there are allocation targets by area, please describe. If you plan to invest in other technology areas, please describe these industries or technology verticals and the intended allocation. </t>
  </si>
  <si>
    <t>Describe the types of investments the parent fund currently makes or plans to make.  Discuss how those investments and future investments relate to the SBIC’s investment strategy.  Please also identify the criteria that will be utilized for determining how an investment will be allocated between the Applicant and the parent fund, and confirm whether there is in place a formal allocation policy to govern such decisions.</t>
  </si>
  <si>
    <t>Staffing Chart</t>
  </si>
  <si>
    <t xml:space="preserve">Complete the table for the SBIC’s management entity (either a separate company or the GP if there’s no external adviser/manager), reflecting the management team at its peak staffing level. Include principals, junior investment team members, back-office personnel, and anyone else receiving compensation.  </t>
  </si>
  <si>
    <r>
      <t xml:space="preserve">                                                                                                                                                                                                                                                                                                                                                                                                                                                                                                                                                                                                                                                                                                                                                    </t>
    </r>
    <r>
      <rPr>
        <b/>
        <i/>
        <sz val="10"/>
        <color theme="1"/>
        <rFont val="Arial"/>
        <family val="2"/>
      </rPr>
      <t xml:space="preserve"> CFO Designation:</t>
    </r>
    <r>
      <rPr>
        <i/>
        <sz val="10"/>
        <color theme="1"/>
        <rFont val="Arial"/>
        <family val="2"/>
      </rPr>
      <t xml:space="preserve"> Identify the staff member (principal or employee) serving as CFO. If part-time, list their title as "CFO (Part-Time)." If the CFO position is unfilled, follow the guidance for unfilled positions below. If a CFO has been identified before submitting your License Application, they need to provide SBA Form 2181: Exhibits A through D
</t>
    </r>
  </si>
  <si>
    <t>Unfilled Positions: For roles not yet filled, leave the "Name" field blank and enter the position title, salary, and other requested details. In the "No." column, note the number of hires anticipated. In the "ID'd" column, indicate the number of candidates identified but not yet hired.</t>
  </si>
  <si>
    <t>Individual Name (Last Name, First Name)</t>
  </si>
  <si>
    <t>Salary</t>
  </si>
  <si>
    <t>Bonus</t>
  </si>
  <si>
    <t>Hire Date</t>
  </si>
  <si>
    <t xml:space="preserve">No. </t>
  </si>
  <si>
    <t>ID'd</t>
  </si>
  <si>
    <t>(Note: If you need to insert additional rows, please do so above the last line)</t>
  </si>
  <si>
    <t xml:space="preserve">Use the table below to indicate the amount of capital raised as of your application submission date as well as your forecast of future fundraising results.  The list should be ranked from the most secure capital commitments to the least secure.
Begin with the names of any individual or entity investors that have made "hard" commitments to the fund.  Next select their "Investor Category" from the drop-down menu, select "hard circle" from the Commitment drop-down menu, indicate whether or not the investor is a Foreign Investor, then provide the dollar value of their commitment in the "Current" column.
Once you have listed all of the "hard" commitments made to the fund, list the names of any investors that have made "soft" commitments to the fund and enter the dollar value of their commitment in the "Forecast" column.
Finally, provide an estimate of any additional commitments you expect to raise from any of the Investor Categories.  Use one row for each Investor Category.  Under "Investor Name," enter "N/A", select the relevant "Investor Category" and provide the dollar value of the additional commitments to be raised in the "Forecast" column. </t>
  </si>
  <si>
    <t>Investor Name</t>
  </si>
  <si>
    <t>Foreign</t>
  </si>
  <si>
    <t>Current</t>
  </si>
  <si>
    <t>Forecast</t>
  </si>
  <si>
    <t>The SBIC Headquarters must be an office open to the public during normal working hours, as required by 13 CFR § 107.504(b)</t>
  </si>
  <si>
    <t>Net Job Change</t>
  </si>
  <si>
    <r>
      <t xml:space="preserve">The undersigned hereby certifies to SBA that all of the information provided in this Form 2181, related exhibits and any other information or documentation submitted in connection with this application is true, correct and complete to the best of the undersigned's knowledge. By selecting "✓" next to each of the 8 items listed below related to eligibility for expedited subsequent fund license processing, each principal and Control Person of the Applicant represents and warrants to SBA that, to the best of their knowledge, the Applicant meets </t>
    </r>
    <r>
      <rPr>
        <b/>
        <i/>
        <sz val="8"/>
        <color rgb="FF002060"/>
        <rFont val="Verdana"/>
        <family val="2"/>
      </rPr>
      <t>all elements</t>
    </r>
    <r>
      <rPr>
        <sz val="8"/>
        <color rgb="FF002060"/>
        <rFont val="Verdana"/>
        <family val="2"/>
      </rPr>
      <t xml:space="preserve"> of such item to be considered for expedited subsequent fund license processing. The undersigned represents and warrants to SBA that if the Applicant, its principals, and/or Control Persons become aware of any facts or of the occurrence or impending occurrence of any event that would cause one or more of Applicant's representations and warranties contained below to be or to become untrue, the Applicant shall immediately notify SBA in writing. The undersigned certifies that the information presented on the printed version of this form is identical to that presented in any electronic version of this form the undersigned has submitted or caused to be submitted to SBA contemporaneously and that all cells containing information appear in full on such printed version. The undersigned understands that knowingly making a false statement is a violation of Federal law and could result in criminal prosecution under 18 USC §§ 287, 371, 1001, 1006, and 1014, including fines of up to $1 million and up to 30 years imprisonment, 15 USC §§ 645 and 687(f), civil penalties under 31 U.S.C. § 3729, government-wide debarment or suspension, and denial, suspension, or revocation of a Small Business Investment Company license.
</t>
    </r>
  </si>
  <si>
    <r>
      <t xml:space="preserve">This form must be signed by all principals of the Applicant certifying the information provided related to expedited subsequent fund qualification is true, correct and complete to the best of the Applicant's knowledge. The Applicant must submit this subsequent fund certification with both the Initial License Application and Final License Application.  
SBA will accept an electronic signature that complies with the requirement of SBA’s SOP 10 10, as amended from time to time.  Alternatively, SBA will accept a PDF version with approved digital signatures along with the completed Excel workbook.
</t>
    </r>
    <r>
      <rPr>
        <b/>
        <i/>
        <sz val="8"/>
        <color rgb="FF002060"/>
        <rFont val="Verdana"/>
        <family val="2"/>
      </rPr>
      <t xml:space="preserve">If all 8 statements above are answered in the affirmative as indicated by a </t>
    </r>
    <r>
      <rPr>
        <b/>
        <i/>
        <sz val="8"/>
        <color rgb="FF002060"/>
        <rFont val="Source Sans Pro"/>
        <family val="2"/>
      </rPr>
      <t>✓</t>
    </r>
    <r>
      <rPr>
        <b/>
        <i/>
        <sz val="8"/>
        <color rgb="FF002060"/>
        <rFont val="Verdana"/>
        <family val="2"/>
      </rPr>
      <t>, the Applicant may:</t>
    </r>
    <r>
      <rPr>
        <sz val="8"/>
        <color rgb="FF002060"/>
        <rFont val="Verdana"/>
        <family val="2"/>
      </rPr>
      <t xml:space="preserve">
 - proceed to answer the following subsequent fund narrative questions in lieu of the full "Narrative" tab.
 - complete the Investment Track Record tabs for </t>
    </r>
    <r>
      <rPr>
        <b/>
        <sz val="8"/>
        <color rgb="FF002060"/>
        <rFont val="Verdana"/>
        <family val="2"/>
      </rPr>
      <t>all principals</t>
    </r>
    <r>
      <rPr>
        <sz val="8"/>
        <color rgb="FF002060"/>
        <rFont val="Verdana"/>
        <family val="2"/>
      </rPr>
      <t xml:space="preserve"> of the Applicant.
 - submit bios on the "Principal Bios" tab for only new principals of the Applicant not previously named in the most recent license application.
 - skip the "Small Business Impact" tab.
 - complete the "Firm and Service provider" tab for only new service providers or changes of address and/or contact information.
 - complete the "References" tab for only new principals of the Applicant not previously named in the most recent license application.
</t>
    </r>
  </si>
  <si>
    <r>
      <rPr>
        <b/>
        <sz val="8"/>
        <color rgb="FFFF0000"/>
        <rFont val="Verdana"/>
        <family val="2"/>
      </rPr>
      <t>***Important Notice for Subsequent Fund Requests***</t>
    </r>
    <r>
      <rPr>
        <sz val="8"/>
        <color rgb="FF002060"/>
        <rFont val="Verdana"/>
        <family val="2"/>
      </rPr>
      <t xml:space="preserve">
Any Applicant whose management team currently manages an active Licensee may submit a Subsequent Fund MAQ, provided that:  (1) SBA retains discretion to require that such Applicant submit the standard MAQ or request additional information if SBA is unable to properly evaluate an Applicant under the factors required by the Act and described in 13 CFR 107.305; and (2) only those Applicants meeting all of the criteria described in § 107.305(e) are entitled to an “Expedited Subsequent Fund Evaluation Process."
</t>
    </r>
    <r>
      <rPr>
        <b/>
        <sz val="8"/>
        <color rgb="FF002060"/>
        <rFont val="Verdana"/>
        <family val="2"/>
      </rPr>
      <t>However, if any criterion is not met, Applicants MUST complete and submit the full MAQ, SBA Form 2181, SBIC MAQ,</t>
    </r>
    <r>
      <rPr>
        <sz val="8"/>
        <color rgb="FF002060"/>
        <rFont val="Verdana"/>
        <family val="2"/>
      </rPr>
      <t xml:space="preserve"> to proceed with their subsequent fund request. The Sub-Fund MAQ is not appropriate in these cases and should not be used.</t>
    </r>
  </si>
  <si>
    <r>
      <rPr>
        <b/>
        <sz val="8"/>
        <color rgb="FF002060"/>
        <rFont val="Verdana"/>
        <family val="2"/>
      </rPr>
      <t>Clean Regulatory History</t>
    </r>
    <r>
      <rPr>
        <sz val="8"/>
        <color rgb="FF002060"/>
        <rFont val="Verdana"/>
        <family val="2"/>
      </rPr>
      <t>—There arer no major findings, significant “other matters” or unresolved “other matters” related to Licensees managed by the principals of the Applicant in the previous three years or three SBIC examinations (whichever period is longer).</t>
    </r>
  </si>
  <si>
    <t>Applicant Fund Name</t>
  </si>
  <si>
    <t>General Partner Operating Agreement**</t>
  </si>
  <si>
    <t>General Partner Certification of Formation</t>
  </si>
  <si>
    <t>Formation Opinion</t>
  </si>
  <si>
    <t xml:space="preserve">    (1) Exhibit A Activities Relationships Certification
    (2) Exhibit B Individual Declarations
    (3) Exhibit C Significant Investor Declarations
    (4) Exhibit D Individual Legal Questionnaire
    (5) Resumes</t>
  </si>
  <si>
    <t xml:space="preserve">    (1) Info Release
    (2) Overview 
    (3) Fund Overview Table
    (4) Narrative
    (5) Staffing Chart
    (6) Capitalization
    (7) Principal Bios
    (8) Applicant Economics and Time
    (9) Firm and Service Providers
    (10) Licensing Expenses
    (11) Applicant Principals
    (12) References
    (13) Investment Track Record
    (14) Historical Cash Flows
    (15) Fund Cash Flows
    (16) Small Business Impact
    (17) Covenant Defaults
      </t>
  </si>
  <si>
    <r>
      <t xml:space="preserve">    (1) Exhibit E Legal Document Certification
    (2) Exhibit F Capital Certificate</t>
    </r>
    <r>
      <rPr>
        <sz val="8"/>
        <rFont val="Verdana"/>
        <family val="2"/>
      </rPr>
      <t xml:space="preserve">
    (3) Exhibit G Transferor's Liability Certificate</t>
    </r>
    <r>
      <rPr>
        <sz val="8"/>
        <color rgb="FF000000"/>
        <rFont val="Verdana"/>
        <family val="2"/>
      </rPr>
      <t xml:space="preserve">
    </t>
    </r>
  </si>
  <si>
    <t>SBICCT Applicants only</t>
  </si>
  <si>
    <t xml:space="preserve">    (1) SBA Form 1030 Risk Assessment Supplemental Information
    (2) SBA Form 1032 SBIC Critical Technologies Supplemental Questionnaire
    (3) Compliance Agreement</t>
  </si>
  <si>
    <t>✓
✓
✓</t>
  </si>
  <si>
    <r>
      <t>✓</t>
    </r>
    <r>
      <rPr>
        <sz val="8"/>
        <color theme="1"/>
        <rFont val="Calibri"/>
        <family val="2"/>
      </rPr>
      <t xml:space="preserve">¹
✓¹
</t>
    </r>
    <r>
      <rPr>
        <sz val="8"/>
        <color theme="1"/>
        <rFont val="Verdana"/>
        <family val="2"/>
      </rPr>
      <t>✓¹</t>
    </r>
  </si>
  <si>
    <t>**For General Partners structured as a limited partnership, substitute General Partner Operating Agreement and General Partner Certificate of Formation with General Partner Limited Partnership Agreement and Certificate of Limited Partnership, and include the governing documents applicable to the general partner of the General Partner (including the certificate of formation and LLC Operating Agreement, as appropriate)</t>
  </si>
  <si>
    <t>Cost of loans and investments for all “active” portfolio companies</t>
  </si>
  <si>
    <t>Current Title</t>
  </si>
  <si>
    <t>For Reinvestor SBICs ONLY, include a description of the Underserved focus of the proposed fund and how this is reflected in the fund's investment strategy.</t>
  </si>
  <si>
    <t xml:space="preserve">Discuss your approach to influencing and maximizing partial and full realization opportunities for equity capital investments or approach to maximizing potential cash returns for  long-term loans and debt investments.  Depending upon the investment strategy, explain the measures you take to influence positive and aligned outcomes for both the portfolio concern and investors in the fund. </t>
  </si>
  <si>
    <t>Does your firm currently maintain relationships in other firm-managed funds with non-U.S. investor entities and/or individuals? If yes, please list the countries, the number of investors, and $ assets by country.</t>
  </si>
  <si>
    <t>Investment Strategy Themes (Voluntary)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</si>
</sst>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quot;$&quot;0.0,,&quot; M&quot;_);[Red]\(&quot;$&quot;0.0,,&quot; M&quot;\)"/>
    <numFmt numFmtId="166" formatCode="#,##0.00\x"/>
    <numFmt numFmtId="167" formatCode="0.0%;[Red]\(0.0%\)"/>
    <numFmt numFmtId="168" formatCode="0.0%"/>
    <numFmt numFmtId="169" formatCode="[&lt;=9999999]###\-####;\(###\)\ ###\-####"/>
    <numFmt numFmtId="170" formatCode="0.0%;\(0.0%\)"/>
    <numFmt numFmtId="171" formatCode="#,##0.0;\(#,##0.0\)"/>
    <numFmt numFmtId="172" formatCode="&quot;$&quot;0,,&quot; M&quot;;[Red]\(&quot;$&quot;0,,&quot; M&quot;\)"/>
    <numFmt numFmtId="173" formatCode="&quot;$&quot;#,##0.00"/>
    <numFmt numFmtId="174" formatCode="#.#\X"/>
    <numFmt numFmtId="175" formatCode="0.0000"/>
    <numFmt numFmtId="176" formatCode="#,##0.0%_);\(#,##0.0%\)"/>
    <numFmt numFmtId="177" formatCode="&quot;$&quot;0.0,,&quot; M&quot;;&quot;$&quot;0.0,,&quot; M&quot;"/>
    <numFmt numFmtId="178" formatCode="&quot;$&quot;0.0,,&quot; M&quot;;[Red]\(&quot;$&quot;0.0,,&quot; M&quot;\)"/>
    <numFmt numFmtId="179" formatCode="0.0"/>
    <numFmt numFmtId="180" formatCode="#,##0.0%_);[Red]\(#,##0.0%\)"/>
    <numFmt numFmtId="181" formatCode="&quot;$&quot;0.00,,&quot; M&quot;;[Red]\(&quot;$&quot;0.00,,&quot; M&quot;\)"/>
    <numFmt numFmtId="182" formatCode="&quot;$&quot;#,##0,,&quot; M&quot;;[Red]\(&quot;$&quot;#,##0,,&quot; M&quot;\)"/>
    <numFmt numFmtId="183" formatCode="&quot;$&quot;#,##0.0,,&quot; M&quot;;[Red]\(&quot;$&quot;#,##0.0,,&quot; M&quot;\)"/>
    <numFmt numFmtId="184" formatCode="&quot;$&quot;#,##0,,&quot; M&quot;;\(&quot;$&quot;#,##0,,&quot; M&quot;\)"/>
    <numFmt numFmtId="185" formatCode="[$-F800]dddd\,\ mmmm\ dd\,\ yyyy"/>
    <numFmt numFmtId="186" formatCode="00000"/>
    <numFmt numFmtId="187" formatCode="_(&quot;$&quot;* #,##0_);_(&quot;$&quot;* \(#,##0\);_(&quot;$&quot;* &quot;-&quot;??_);_(@_)"/>
    <numFmt numFmtId="188" formatCode="00\-0000000"/>
    <numFmt numFmtId="189" formatCode="0.00\x"/>
    <numFmt numFmtId="190" formatCode="0.0\x"/>
    <numFmt numFmtId="191" formatCode="00000\-0000"/>
    <numFmt numFmtId="192" formatCode="#,##0.000_);[Red]\(#,##0.000\)"/>
    <numFmt numFmtId="193" formatCode="[$-409]mmmm\ d\,\ yyyy;@"/>
  </numFmts>
  <fonts count="154">
    <font>
      <sz val="11"/>
      <color theme="1"/>
      <name val="Calibri"/>
      <family val="2"/>
      <scheme val="minor"/>
    </font>
    <font>
      <sz val="11"/>
      <color theme="1"/>
      <name val="Calibri"/>
      <family val="2"/>
      <scheme val="minor"/>
    </font>
    <font>
      <sz val="10"/>
      <color theme="1"/>
      <name val="Arial"/>
      <family val="2"/>
    </font>
    <font>
      <sz val="10"/>
      <color rgb="FF0000FF"/>
      <name val="Arial"/>
      <family val="2"/>
    </font>
    <font>
      <b/>
      <sz val="12"/>
      <color theme="0"/>
      <name val="Arial"/>
      <family val="2"/>
    </font>
    <font>
      <sz val="12"/>
      <color rgb="FF002060"/>
      <name val="Arial"/>
      <family val="2"/>
    </font>
    <font>
      <sz val="12"/>
      <color theme="4"/>
      <name val="Arial"/>
      <family val="2"/>
    </font>
    <font>
      <b/>
      <sz val="16"/>
      <name val="Arial"/>
      <family val="2"/>
    </font>
    <font>
      <b/>
      <sz val="12"/>
      <color theme="1"/>
      <name val="Arial"/>
      <family val="2"/>
    </font>
    <font>
      <u/>
      <sz val="10"/>
      <color theme="10"/>
      <name val="Arial"/>
      <family val="2"/>
    </font>
    <font>
      <sz val="12"/>
      <color theme="1"/>
      <name val="Arial"/>
      <family val="2"/>
    </font>
    <font>
      <sz val="10"/>
      <color rgb="FF002060"/>
      <name val="Verdana"/>
      <family val="2"/>
    </font>
    <font>
      <sz val="10"/>
      <color rgb="FF002060"/>
      <name val="Calibri Light"/>
      <family val="2"/>
      <scheme val="major"/>
    </font>
    <font>
      <sz val="10"/>
      <name val="Arial"/>
      <family val="2"/>
    </font>
    <font>
      <b/>
      <sz val="8"/>
      <name val="Arial"/>
      <family val="2"/>
    </font>
    <font>
      <sz val="8"/>
      <name val="Arial"/>
      <family val="2"/>
    </font>
    <font>
      <b/>
      <sz val="8"/>
      <color rgb="FF002060"/>
      <name val="Verdana"/>
      <family val="2"/>
    </font>
    <font>
      <sz val="8"/>
      <color theme="1"/>
      <name val="Calibri"/>
      <family val="2"/>
    </font>
    <font>
      <sz val="8"/>
      <color rgb="FF002060"/>
      <name val="Verdana"/>
      <family val="2"/>
    </font>
    <font>
      <b/>
      <sz val="9"/>
      <color theme="1"/>
      <name val="Verdana"/>
      <family val="2"/>
    </font>
    <font>
      <sz val="9"/>
      <color theme="1"/>
      <name val="Verdana"/>
      <family val="2"/>
    </font>
    <font>
      <sz val="8"/>
      <color theme="1"/>
      <name val="Verdana"/>
      <family val="2"/>
    </font>
    <font>
      <sz val="8"/>
      <color rgb="FF0000FF"/>
      <name val="Verdana"/>
      <family val="2"/>
    </font>
    <font>
      <i/>
      <sz val="8"/>
      <color theme="1"/>
      <name val="Verdana"/>
      <family val="2"/>
    </font>
    <font>
      <i/>
      <sz val="7"/>
      <color theme="1"/>
      <name val="Verdana"/>
      <family val="2"/>
    </font>
    <font>
      <i/>
      <sz val="7"/>
      <name val="Verdana"/>
      <family val="2"/>
    </font>
    <font>
      <i/>
      <sz val="8"/>
      <color rgb="FF002060"/>
      <name val="Verdana"/>
      <family val="2"/>
    </font>
    <font>
      <b/>
      <i/>
      <sz val="8"/>
      <color rgb="FF002060"/>
      <name val="Verdana"/>
      <family val="2"/>
    </font>
    <font>
      <u/>
      <sz val="8"/>
      <color rgb="FF002060"/>
      <name val="Verdana"/>
      <family val="2"/>
    </font>
    <font>
      <b/>
      <sz val="9"/>
      <color rgb="FF000000"/>
      <name val="Calibri"/>
      <family val="2"/>
    </font>
    <font>
      <sz val="9"/>
      <color rgb="FF000000"/>
      <name val="Calibri"/>
      <family val="2"/>
    </font>
    <font>
      <sz val="9"/>
      <name val="Calibri"/>
      <family val="2"/>
    </font>
    <font>
      <b/>
      <sz val="8"/>
      <color rgb="FF0000FF"/>
      <name val="Arial"/>
      <family val="2"/>
    </font>
    <font>
      <sz val="8"/>
      <color rgb="FFFF0000"/>
      <name val="Arial"/>
      <family val="2"/>
    </font>
    <font>
      <sz val="8"/>
      <color rgb="FF44546A"/>
      <name val="Verdana"/>
      <family val="2"/>
    </font>
    <font>
      <b/>
      <sz val="8"/>
      <color rgb="FF44546A"/>
      <name val="Verdana"/>
      <family val="2"/>
    </font>
    <font>
      <b/>
      <sz val="10"/>
      <color rgb="FF4472C4"/>
      <name val="Verdana"/>
      <family val="2"/>
    </font>
    <font>
      <i/>
      <sz val="8"/>
      <color rgb="FF44546A"/>
      <name val="Verdana"/>
      <family val="2"/>
    </font>
    <font>
      <b/>
      <sz val="8"/>
      <color rgb="FFA6A6A6"/>
      <name val="Verdana"/>
      <family val="2"/>
    </font>
    <font>
      <sz val="8"/>
      <color theme="1"/>
      <name val="Verdana"/>
      <family val="2"/>
    </font>
    <font>
      <sz val="8"/>
      <color rgb="FF000000"/>
      <name val="Verdana"/>
      <family val="2"/>
    </font>
    <font>
      <sz val="8"/>
      <color rgb="FF44546A"/>
      <name val="Calibri"/>
      <family val="2"/>
      <scheme val="minor"/>
    </font>
    <font>
      <b/>
      <sz val="11"/>
      <color theme="1"/>
      <name val="Calibri"/>
      <family val="2"/>
      <scheme val="minor"/>
    </font>
    <font>
      <sz val="8"/>
      <color rgb="FFFF0000"/>
      <name val="Verdana"/>
      <family val="2"/>
    </font>
    <font>
      <sz val="11"/>
      <color rgb="FFFF0000"/>
      <name val="Garamond"/>
      <family val="1"/>
    </font>
    <font>
      <sz val="11"/>
      <color theme="1"/>
      <name val="Garamond"/>
      <family val="1"/>
    </font>
    <font>
      <u/>
      <sz val="8"/>
      <color rgb="FF44546A"/>
      <name val="Verdana"/>
      <family val="2"/>
    </font>
    <font>
      <sz val="9"/>
      <color theme="1"/>
      <name val="Calibri"/>
      <family val="2"/>
      <scheme val="minor"/>
    </font>
    <font>
      <sz val="8"/>
      <color theme="3"/>
      <name val="Verdana"/>
      <family val="2"/>
    </font>
    <font>
      <sz val="10"/>
      <name val="Arial"/>
      <family val="2"/>
    </font>
    <font>
      <sz val="11"/>
      <color theme="1"/>
      <name val="Verdana"/>
      <family val="2"/>
    </font>
    <font>
      <sz val="9"/>
      <color rgb="FF000000"/>
      <name val="Verdana"/>
      <family val="2"/>
    </font>
    <font>
      <sz val="8"/>
      <name val="Verdana"/>
      <family val="2"/>
    </font>
    <font>
      <sz val="8"/>
      <color theme="0"/>
      <name val="Verdana"/>
      <family val="2"/>
    </font>
    <font>
      <sz val="10"/>
      <name val="Verdana"/>
      <family val="2"/>
    </font>
    <font>
      <sz val="8"/>
      <color indexed="8"/>
      <name val="Verdana"/>
      <family val="2"/>
    </font>
    <font>
      <sz val="10"/>
      <color rgb="FF273D49"/>
      <name val="Verdana"/>
      <family val="2"/>
    </font>
    <font>
      <sz val="9"/>
      <name val="Verdana"/>
      <family val="2"/>
    </font>
    <font>
      <i/>
      <sz val="8"/>
      <name val="Verdana"/>
      <family val="2"/>
    </font>
    <font>
      <sz val="8"/>
      <color theme="0" tint="-0.499984740745262"/>
      <name val="Verdana"/>
      <family val="2"/>
    </font>
    <font>
      <sz val="12"/>
      <name val="Verdana"/>
      <family val="2"/>
    </font>
    <font>
      <i/>
      <sz val="8"/>
      <color rgb="FF000000"/>
      <name val="Verdana"/>
      <family val="2"/>
    </font>
    <font>
      <sz val="8"/>
      <name val="Calibri"/>
      <family val="2"/>
      <scheme val="minor"/>
    </font>
    <font>
      <sz val="11"/>
      <name val="Calibri"/>
      <family val="2"/>
      <scheme val="minor"/>
    </font>
    <font>
      <sz val="8"/>
      <name val="Calibri"/>
      <family val="2"/>
    </font>
    <font>
      <sz val="11"/>
      <color theme="0"/>
      <name val="Verdana"/>
      <family val="2"/>
    </font>
    <font>
      <b/>
      <sz val="8"/>
      <color indexed="8"/>
      <name val="Verdana"/>
      <family val="2"/>
    </font>
    <font>
      <sz val="11"/>
      <name val="Verdana"/>
      <family val="2"/>
    </font>
    <font>
      <sz val="9"/>
      <color theme="0"/>
      <name val="Verdana"/>
      <family val="2"/>
    </font>
    <font>
      <i/>
      <sz val="8"/>
      <color theme="0"/>
      <name val="Verdana"/>
      <family val="2"/>
    </font>
    <font>
      <i/>
      <sz val="9"/>
      <color rgb="FF002060"/>
      <name val="Verdana"/>
      <family val="2"/>
    </font>
    <font>
      <b/>
      <sz val="9"/>
      <color rgb="FF002060"/>
      <name val="Verdana"/>
      <family val="2"/>
    </font>
    <font>
      <sz val="9"/>
      <color rgb="FF002060"/>
      <name val="Verdana"/>
      <family val="2"/>
    </font>
    <font>
      <b/>
      <sz val="10"/>
      <color rgb="FF000000"/>
      <name val="Calibri"/>
      <family val="2"/>
    </font>
    <font>
      <sz val="10"/>
      <color rgb="FF000000"/>
      <name val="Calibri"/>
      <family val="2"/>
    </font>
    <font>
      <sz val="10"/>
      <color theme="1"/>
      <name val="Verdana"/>
      <family val="2"/>
    </font>
    <font>
      <sz val="12"/>
      <color theme="1"/>
      <name val="Times New Roman"/>
      <family val="1"/>
    </font>
    <font>
      <sz val="8"/>
      <name val="Times New Roman"/>
      <family val="1"/>
    </font>
    <font>
      <sz val="8"/>
      <color theme="1"/>
      <name val="Times New Roman"/>
      <family val="1"/>
    </font>
    <font>
      <sz val="8"/>
      <color rgb="FF000000"/>
      <name val="Times New Roman"/>
      <family val="1"/>
    </font>
    <font>
      <b/>
      <sz val="8"/>
      <color rgb="FF000000"/>
      <name val="Times New Roman"/>
      <family val="1"/>
    </font>
    <font>
      <sz val="8"/>
      <color rgb="FFFF0000"/>
      <name val="Times New Roman"/>
      <family val="1"/>
    </font>
    <font>
      <sz val="10"/>
      <color rgb="FF002060"/>
      <name val="Calibri  "/>
    </font>
    <font>
      <sz val="9"/>
      <name val="Calibri  "/>
    </font>
    <font>
      <b/>
      <sz val="12"/>
      <color rgb="FF002060"/>
      <name val="Calibri  "/>
    </font>
    <font>
      <b/>
      <sz val="9"/>
      <color rgb="FF000000"/>
      <name val="Verdana"/>
      <family val="2"/>
    </font>
    <font>
      <sz val="9"/>
      <color rgb="FFFF0000"/>
      <name val="Verdana"/>
      <family val="2"/>
    </font>
    <font>
      <b/>
      <sz val="9"/>
      <name val="Verdana"/>
      <family val="2"/>
    </font>
    <font>
      <sz val="9"/>
      <color rgb="FF0D0D0D"/>
      <name val="Verdana"/>
      <family val="2"/>
    </font>
    <font>
      <b/>
      <sz val="18"/>
      <name val="Times New Roman"/>
      <family val="1"/>
    </font>
    <font>
      <sz val="10"/>
      <color rgb="FFFF0000"/>
      <name val="Times New Roman"/>
      <family val="1"/>
    </font>
    <font>
      <sz val="10"/>
      <name val="Times New Roman"/>
      <family val="1"/>
    </font>
    <font>
      <b/>
      <sz val="10"/>
      <name val="Times New Roman"/>
      <family val="1"/>
    </font>
    <font>
      <b/>
      <sz val="10"/>
      <color rgb="FFFF0000"/>
      <name val="Times New Roman"/>
      <family val="1"/>
    </font>
    <font>
      <sz val="10"/>
      <color theme="1"/>
      <name val="Times New Roman"/>
      <family val="1"/>
    </font>
    <font>
      <b/>
      <sz val="10"/>
      <color theme="1"/>
      <name val="Times New Roman"/>
      <family val="1"/>
    </font>
    <font>
      <i/>
      <sz val="10"/>
      <color theme="1"/>
      <name val="Times New Roman"/>
      <family val="1"/>
    </font>
    <font>
      <i/>
      <sz val="10"/>
      <color rgb="FFFF0000"/>
      <name val="Times New Roman"/>
      <family val="1"/>
    </font>
    <font>
      <b/>
      <sz val="9"/>
      <color indexed="8"/>
      <name val="Verdana"/>
      <family val="2"/>
    </font>
    <font>
      <b/>
      <sz val="8"/>
      <color theme="1"/>
      <name val="Verdana"/>
      <family val="2"/>
    </font>
    <font>
      <sz val="8"/>
      <color theme="4"/>
      <name val="Verdana"/>
      <family val="2"/>
    </font>
    <font>
      <b/>
      <sz val="12"/>
      <name val="Arial"/>
      <family val="2"/>
    </font>
    <font>
      <sz val="12"/>
      <name val="Arial"/>
      <family val="2"/>
    </font>
    <font>
      <sz val="12"/>
      <color theme="1"/>
      <name val="Calibri"/>
      <family val="2"/>
      <scheme val="minor"/>
    </font>
    <font>
      <b/>
      <sz val="14"/>
      <name val="Arial"/>
      <family val="2"/>
    </font>
    <font>
      <sz val="14"/>
      <color theme="1"/>
      <name val="Calibri"/>
      <family val="2"/>
      <scheme val="minor"/>
    </font>
    <font>
      <sz val="14"/>
      <name val="Arial"/>
      <family val="2"/>
    </font>
    <font>
      <b/>
      <sz val="9"/>
      <name val="Times New Roman"/>
      <family val="1"/>
    </font>
    <font>
      <sz val="9"/>
      <color rgb="FFFF0000"/>
      <name val="Times New Roman"/>
      <family val="1"/>
    </font>
    <font>
      <sz val="10"/>
      <name val="Arial"/>
      <family val="2"/>
    </font>
    <font>
      <b/>
      <sz val="8"/>
      <name val="Verdana"/>
      <family val="2"/>
    </font>
    <font>
      <sz val="11"/>
      <color rgb="FF000000"/>
      <name val="Calibri"/>
      <family val="2"/>
    </font>
    <font>
      <i/>
      <sz val="9"/>
      <color rgb="FF000000"/>
      <name val="Calibri"/>
      <family val="2"/>
    </font>
    <font>
      <b/>
      <sz val="8"/>
      <color rgb="FF000000"/>
      <name val="Verdana"/>
      <family val="2"/>
    </font>
    <font>
      <b/>
      <i/>
      <sz val="12"/>
      <color rgb="FF000000"/>
      <name val="Calibri"/>
      <family val="2"/>
    </font>
    <font>
      <i/>
      <sz val="10"/>
      <color theme="1"/>
      <name val="Calibri"/>
      <family val="2"/>
      <scheme val="minor"/>
    </font>
    <font>
      <sz val="10"/>
      <color theme="1"/>
      <name val="Calibri"/>
      <family val="2"/>
      <scheme val="minor"/>
    </font>
    <font>
      <i/>
      <sz val="9"/>
      <color theme="1"/>
      <name val="Calibri"/>
      <family val="2"/>
      <scheme val="minor"/>
    </font>
    <font>
      <sz val="7"/>
      <color rgb="FF002060"/>
      <name val="Verdana"/>
      <family val="2"/>
    </font>
    <font>
      <b/>
      <sz val="8"/>
      <color theme="1"/>
      <name val="Times New Roman"/>
      <family val="1"/>
    </font>
    <font>
      <b/>
      <sz val="14"/>
      <color indexed="12"/>
      <name val="Arial"/>
      <family val="2"/>
    </font>
    <font>
      <b/>
      <sz val="8"/>
      <color indexed="12"/>
      <name val="Arial"/>
      <family val="2"/>
    </font>
    <font>
      <b/>
      <sz val="10"/>
      <name val="Verdana"/>
      <family val="2"/>
    </font>
    <font>
      <b/>
      <sz val="12"/>
      <name val="Verdana"/>
      <family val="2"/>
    </font>
    <font>
      <sz val="12"/>
      <color indexed="8"/>
      <name val="Verdana"/>
      <family val="2"/>
    </font>
    <font>
      <sz val="8"/>
      <color theme="0" tint="-4.9989318521683403E-2"/>
      <name val="Verdana"/>
      <family val="2"/>
    </font>
    <font>
      <b/>
      <i/>
      <sz val="8"/>
      <name val="Verdana"/>
      <family val="2"/>
    </font>
    <font>
      <b/>
      <sz val="8"/>
      <color theme="0" tint="-4.9989318521683403E-2"/>
      <name val="Verdana"/>
      <family val="2"/>
    </font>
    <font>
      <sz val="8"/>
      <color theme="0" tint="-0.249977111117893"/>
      <name val="Verdana"/>
      <family val="2"/>
    </font>
    <font>
      <sz val="8"/>
      <color theme="0"/>
      <name val="Arial"/>
      <family val="2"/>
    </font>
    <font>
      <b/>
      <sz val="12"/>
      <color theme="0"/>
      <name val="Times New Roman"/>
      <family val="1"/>
    </font>
    <font>
      <b/>
      <sz val="8"/>
      <color theme="4"/>
      <name val="Verdana"/>
      <family val="2"/>
    </font>
    <font>
      <b/>
      <sz val="8"/>
      <color rgb="FF0000FF"/>
      <name val="Verdana"/>
      <family val="2"/>
    </font>
    <font>
      <b/>
      <sz val="12"/>
      <color rgb="FF002060"/>
      <name val="Verdana"/>
      <family val="2"/>
    </font>
    <font>
      <b/>
      <sz val="10"/>
      <color theme="0"/>
      <name val="Verdana"/>
      <family val="2"/>
    </font>
    <font>
      <sz val="10"/>
      <color theme="0"/>
      <name val="Verdana"/>
      <family val="2"/>
    </font>
    <font>
      <u/>
      <sz val="10"/>
      <color rgb="FF002060"/>
      <name val="Verdana"/>
      <family val="2"/>
    </font>
    <font>
      <b/>
      <sz val="10"/>
      <color rgb="FF002060"/>
      <name val="Verdana"/>
      <family val="2"/>
    </font>
    <font>
      <b/>
      <sz val="12"/>
      <color rgb="FF002060"/>
      <name val="Times New Roman"/>
      <family val="1"/>
    </font>
    <font>
      <sz val="10"/>
      <color rgb="FF002060"/>
      <name val="Times New Roman"/>
      <family val="1"/>
    </font>
    <font>
      <sz val="9"/>
      <name val="Times New Roman"/>
      <family val="1"/>
    </font>
    <font>
      <b/>
      <sz val="9"/>
      <color rgb="FF002060"/>
      <name val="Times New Roman"/>
      <family val="1"/>
    </font>
    <font>
      <u/>
      <sz val="9"/>
      <color rgb="FF000000"/>
      <name val="Calibri"/>
      <family val="2"/>
    </font>
    <font>
      <b/>
      <sz val="8"/>
      <color rgb="FFFF0000"/>
      <name val="Verdana"/>
      <family val="2"/>
    </font>
    <font>
      <sz val="8"/>
      <color rgb="FF0000FF"/>
      <name val="Arial"/>
      <family val="2"/>
    </font>
    <font>
      <b/>
      <i/>
      <sz val="8"/>
      <color rgb="FF002060"/>
      <name val="Source Sans Pro"/>
      <family val="2"/>
    </font>
    <font>
      <sz val="12"/>
      <color rgb="FF002060"/>
      <name val="Wingdings"/>
      <charset val="2"/>
    </font>
    <font>
      <sz val="11"/>
      <color theme="1"/>
      <name val="Aptos Narrow"/>
      <family val="2"/>
    </font>
    <font>
      <b/>
      <sz val="10"/>
      <color rgb="FF002060"/>
      <name val="Times New Roman"/>
      <family val="1"/>
    </font>
    <font>
      <i/>
      <sz val="10"/>
      <color theme="1"/>
      <name val="Arial"/>
      <family val="2"/>
    </font>
    <font>
      <b/>
      <i/>
      <sz val="10"/>
      <color theme="1"/>
      <name val="Arial"/>
      <family val="2"/>
    </font>
    <font>
      <i/>
      <sz val="8"/>
      <color theme="1"/>
      <name val="Arial"/>
      <family val="2"/>
    </font>
    <font>
      <b/>
      <sz val="9"/>
      <color indexed="81"/>
      <name val="Tahoma"/>
      <charset val="1"/>
    </font>
    <font>
      <sz val="9"/>
      <color indexed="81"/>
      <name val="Tahoma"/>
      <charset val="1"/>
    </font>
  </fonts>
  <fills count="31">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2060"/>
        <bgColor indexed="64"/>
      </patternFill>
    </fill>
    <fill>
      <patternFill patternType="solid">
        <fgColor theme="8" tint="0.79998168889431442"/>
        <bgColor indexed="64"/>
      </patternFill>
    </fill>
    <fill>
      <patternFill patternType="solid">
        <fgColor indexed="9"/>
        <bgColor indexed="64"/>
      </patternFill>
    </fill>
    <fill>
      <patternFill patternType="solid">
        <fgColor rgb="FFF8F8F8"/>
        <bgColor rgb="FF000000"/>
      </patternFill>
    </fill>
    <fill>
      <patternFill patternType="solid">
        <fgColor rgb="FFD9E1F2"/>
        <bgColor rgb="FF000000"/>
      </patternFill>
    </fill>
    <fill>
      <patternFill patternType="solid">
        <fgColor rgb="FFFFFFFF"/>
        <bgColor rgb="FF000000"/>
      </patternFill>
    </fill>
    <fill>
      <patternFill patternType="solid">
        <fgColor rgb="FFE7E6E6"/>
        <bgColor indexed="64"/>
      </patternFill>
    </fill>
    <fill>
      <patternFill patternType="solid">
        <fgColor rgb="FFF2F2F2"/>
        <bgColor indexed="64"/>
      </patternFill>
    </fill>
    <fill>
      <patternFill patternType="solid">
        <fgColor rgb="FFFFFFFF"/>
        <bgColor indexed="64"/>
      </patternFill>
    </fill>
    <fill>
      <patternFill patternType="solid">
        <fgColor rgb="FFDDEBF7"/>
        <bgColor indexed="64"/>
      </patternFill>
    </fill>
    <fill>
      <patternFill patternType="solid">
        <fgColor theme="0"/>
        <bgColor rgb="FF000000"/>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indexed="43"/>
        <bgColor indexed="64"/>
      </patternFill>
    </fill>
    <fill>
      <patternFill patternType="solid">
        <fgColor theme="4" tint="0.79998168889431442"/>
        <bgColor indexed="64"/>
      </patternFill>
    </fill>
    <fill>
      <patternFill patternType="solid">
        <fgColor theme="2"/>
        <bgColor indexed="64"/>
      </patternFill>
    </fill>
    <fill>
      <patternFill patternType="solid">
        <fgColor theme="1"/>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rgb="FFF8F8F8"/>
        <bgColor rgb="FFF8F8F8"/>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D9E1F2"/>
        <bgColor indexed="64"/>
      </patternFill>
    </fill>
    <fill>
      <patternFill patternType="solid">
        <fgColor theme="0" tint="-4.9989318521683403E-2"/>
        <bgColor rgb="FF000000"/>
      </patternFill>
    </fill>
    <fill>
      <patternFill patternType="solid">
        <fgColor theme="8" tint="0.59999389629810485"/>
        <bgColor indexed="64"/>
      </patternFill>
    </fill>
  </fills>
  <borders count="184">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rgb="FF002060"/>
      </bottom>
      <diagonal/>
    </border>
    <border>
      <left/>
      <right/>
      <top style="medium">
        <color rgb="FF002060"/>
      </top>
      <bottom style="medium">
        <color rgb="FF002060"/>
      </bottom>
      <diagonal/>
    </border>
    <border>
      <left/>
      <right/>
      <top style="thin">
        <color theme="0" tint="-0.14996795556505021"/>
      </top>
      <bottom style="thin">
        <color theme="0" tint="-0.149967955565050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thin">
        <color indexed="64"/>
      </left>
      <right style="thin">
        <color indexed="64"/>
      </right>
      <top/>
      <bottom/>
      <diagonal/>
    </border>
    <border>
      <left style="thin">
        <color indexed="64"/>
      </left>
      <right style="thin">
        <color indexed="64"/>
      </right>
      <top style="thin">
        <color theme="0" tint="-0.14996795556505021"/>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style="thin">
        <color rgb="FF000000"/>
      </right>
      <top style="thin">
        <color indexed="64"/>
      </top>
      <bottom style="thin">
        <color indexed="64"/>
      </bottom>
      <diagonal/>
    </border>
    <border>
      <left/>
      <right/>
      <top/>
      <bottom style="thin">
        <color rgb="FF000000"/>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rgb="FF000000"/>
      </left>
      <right/>
      <top/>
      <bottom/>
      <diagonal/>
    </border>
    <border>
      <left style="thin">
        <color rgb="FF44546A"/>
      </left>
      <right/>
      <top style="thin">
        <color rgb="FF44546A"/>
      </top>
      <bottom style="thin">
        <color rgb="FF44546A"/>
      </bottom>
      <diagonal/>
    </border>
    <border>
      <left/>
      <right/>
      <top style="thin">
        <color rgb="FF44546A"/>
      </top>
      <bottom style="thin">
        <color rgb="FF44546A"/>
      </bottom>
      <diagonal/>
    </border>
    <border>
      <left/>
      <right style="thin">
        <color rgb="FF44546A"/>
      </right>
      <top style="thin">
        <color rgb="FF44546A"/>
      </top>
      <bottom style="thin">
        <color rgb="FF44546A"/>
      </bottom>
      <diagonal/>
    </border>
    <border>
      <left style="thin">
        <color rgb="FF44546A"/>
      </left>
      <right/>
      <top style="thin">
        <color rgb="FF44546A"/>
      </top>
      <bottom/>
      <diagonal/>
    </border>
    <border>
      <left/>
      <right/>
      <top style="thin">
        <color rgb="FF44546A"/>
      </top>
      <bottom/>
      <diagonal/>
    </border>
    <border>
      <left/>
      <right style="thin">
        <color rgb="FF44546A"/>
      </right>
      <top style="thin">
        <color rgb="FF44546A"/>
      </top>
      <bottom/>
      <diagonal/>
    </border>
    <border>
      <left style="thin">
        <color rgb="FF44546A"/>
      </left>
      <right/>
      <top/>
      <bottom/>
      <diagonal/>
    </border>
    <border>
      <left/>
      <right style="thin">
        <color rgb="FF44546A"/>
      </right>
      <top/>
      <bottom/>
      <diagonal/>
    </border>
    <border>
      <left style="thin">
        <color rgb="FF44546A"/>
      </left>
      <right/>
      <top/>
      <bottom style="thin">
        <color rgb="FF44546A"/>
      </bottom>
      <diagonal/>
    </border>
    <border>
      <left/>
      <right/>
      <top/>
      <bottom style="thin">
        <color rgb="FF44546A"/>
      </bottom>
      <diagonal/>
    </border>
    <border>
      <left/>
      <right style="thin">
        <color rgb="FF44546A"/>
      </right>
      <top/>
      <bottom style="thin">
        <color rgb="FF44546A"/>
      </bottom>
      <diagonal/>
    </border>
    <border>
      <left style="thin">
        <color rgb="FF44546A"/>
      </left>
      <right style="thin">
        <color rgb="FF44546A"/>
      </right>
      <top style="thin">
        <color rgb="FF44546A"/>
      </top>
      <bottom style="thin">
        <color rgb="FF44546A"/>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44546A"/>
      </left>
      <right/>
      <top style="thin">
        <color rgb="FF000000"/>
      </top>
      <bottom/>
      <diagonal/>
    </border>
    <border>
      <left/>
      <right/>
      <top style="thin">
        <color rgb="FF000000"/>
      </top>
      <bottom/>
      <diagonal/>
    </border>
    <border>
      <left/>
      <right style="thin">
        <color rgb="FF44546A"/>
      </right>
      <top style="thin">
        <color rgb="FF000000"/>
      </top>
      <bottom/>
      <diagonal/>
    </border>
    <border>
      <left/>
      <right style="thin">
        <color rgb="FF000000"/>
      </right>
      <top/>
      <bottom/>
      <diagonal/>
    </border>
    <border>
      <left style="thin">
        <color indexed="64"/>
      </left>
      <right/>
      <top style="thin">
        <color rgb="FF000000"/>
      </top>
      <bottom/>
      <diagonal/>
    </border>
    <border>
      <left/>
      <right/>
      <top style="thin">
        <color rgb="FF000000"/>
      </top>
      <bottom style="thin">
        <color rgb="FF000000"/>
      </bottom>
      <diagonal/>
    </border>
    <border>
      <left style="thin">
        <color theme="0"/>
      </left>
      <right/>
      <top/>
      <bottom/>
      <diagonal/>
    </border>
    <border>
      <left style="thin">
        <color theme="0"/>
      </left>
      <right style="thin">
        <color theme="0"/>
      </right>
      <top/>
      <bottom/>
      <diagonal/>
    </border>
    <border>
      <left style="thin">
        <color indexed="64"/>
      </left>
      <right/>
      <top/>
      <bottom style="thin">
        <color theme="0" tint="-0.14996795556505021"/>
      </bottom>
      <diagonal/>
    </border>
    <border>
      <left/>
      <right/>
      <top/>
      <bottom style="thin">
        <color theme="0" tint="-0.14996795556505021"/>
      </bottom>
      <diagonal/>
    </border>
    <border>
      <left/>
      <right style="thin">
        <color indexed="64"/>
      </right>
      <top/>
      <bottom style="thin">
        <color theme="0" tint="-0.14996795556505021"/>
      </bottom>
      <diagonal/>
    </border>
    <border>
      <left/>
      <right/>
      <top style="thin">
        <color theme="2"/>
      </top>
      <bottom style="thin">
        <color theme="2"/>
      </bottom>
      <diagonal/>
    </border>
    <border>
      <left style="thin">
        <color indexed="64"/>
      </left>
      <right/>
      <top style="thin">
        <color theme="0" tint="-0.14996795556505021"/>
      </top>
      <bottom style="thin">
        <color theme="2"/>
      </bottom>
      <diagonal/>
    </border>
    <border>
      <left/>
      <right/>
      <top style="thin">
        <color theme="0" tint="-0.14996795556505021"/>
      </top>
      <bottom style="thin">
        <color theme="2"/>
      </bottom>
      <diagonal/>
    </border>
    <border>
      <left/>
      <right style="thin">
        <color indexed="64"/>
      </right>
      <top style="thin">
        <color theme="0" tint="-0.14996795556505021"/>
      </top>
      <bottom style="thin">
        <color theme="2"/>
      </bottom>
      <diagonal/>
    </border>
    <border>
      <left/>
      <right style="thin">
        <color indexed="64"/>
      </right>
      <top style="thin">
        <color theme="2"/>
      </top>
      <bottom style="thin">
        <color theme="2"/>
      </bottom>
      <diagonal/>
    </border>
    <border>
      <left style="thin">
        <color theme="2"/>
      </left>
      <right/>
      <top style="thin">
        <color theme="0" tint="-0.14996795556505021"/>
      </top>
      <bottom style="thin">
        <color theme="0" tint="-0.14996795556505021"/>
      </bottom>
      <diagonal/>
    </border>
    <border>
      <left style="thin">
        <color indexed="64"/>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top style="thin">
        <color theme="2"/>
      </top>
      <bottom/>
      <diagonal/>
    </border>
    <border>
      <left/>
      <right style="thin">
        <color indexed="64"/>
      </right>
      <top style="thin">
        <color theme="2"/>
      </top>
      <bottom/>
      <diagonal/>
    </border>
    <border>
      <left style="thin">
        <color indexed="64"/>
      </left>
      <right/>
      <top style="thin">
        <color theme="2"/>
      </top>
      <bottom style="thin">
        <color theme="2"/>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indexed="64"/>
      </left>
      <right/>
      <top style="thin">
        <color theme="0" tint="-0.14996795556505021"/>
      </top>
      <bottom style="thin">
        <color theme="3"/>
      </bottom>
      <diagonal/>
    </border>
    <border>
      <left/>
      <right/>
      <top style="thin">
        <color theme="0" tint="-0.14996795556505021"/>
      </top>
      <bottom style="thin">
        <color theme="3"/>
      </bottom>
      <diagonal/>
    </border>
    <border>
      <left/>
      <right style="thin">
        <color indexed="64"/>
      </right>
      <top style="thin">
        <color theme="0" tint="-0.14996795556505021"/>
      </top>
      <bottom style="thin">
        <color theme="3"/>
      </bottom>
      <diagonal/>
    </border>
    <border>
      <left/>
      <right/>
      <top style="thin">
        <color theme="3"/>
      </top>
      <bottom style="thin">
        <color rgb="FF000000"/>
      </bottom>
      <diagonal/>
    </border>
    <border>
      <left/>
      <right/>
      <top style="thin">
        <color theme="3"/>
      </top>
      <bottom style="thin">
        <color indexed="64"/>
      </bottom>
      <diagonal/>
    </border>
    <border>
      <left/>
      <right/>
      <top style="thin">
        <color rgb="FF00000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right/>
      <top/>
      <bottom style="thick">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style="medium">
        <color rgb="FF002060"/>
      </top>
      <bottom style="medium">
        <color rgb="FF002060"/>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rgb="FF002060"/>
      </top>
      <bottom style="thin">
        <color indexed="64"/>
      </bottom>
      <diagonal/>
    </border>
    <border>
      <left style="medium">
        <color indexed="64"/>
      </left>
      <right style="medium">
        <color indexed="64"/>
      </right>
      <top style="thin">
        <color indexed="64"/>
      </top>
      <bottom/>
      <diagonal/>
    </border>
    <border>
      <left/>
      <right style="thin">
        <color rgb="FFFF0000"/>
      </right>
      <top style="thin">
        <color indexed="64"/>
      </top>
      <bottom/>
      <diagonal/>
    </border>
    <border>
      <left style="thin">
        <color rgb="FFFF0000"/>
      </left>
      <right style="thin">
        <color rgb="FFFF0000"/>
      </right>
      <top style="thin">
        <color indexed="64"/>
      </top>
      <bottom style="thin">
        <color rgb="FFFF0000"/>
      </bottom>
      <diagonal/>
    </border>
    <border>
      <left style="thin">
        <color rgb="FFFF0000"/>
      </left>
      <right style="thin">
        <color indexed="64"/>
      </right>
      <top style="thin">
        <color indexed="64"/>
      </top>
      <bottom style="medium">
        <color indexed="64"/>
      </bottom>
      <diagonal/>
    </border>
    <border>
      <left style="thin">
        <color rgb="FFFF0000"/>
      </left>
      <right style="thin">
        <color rgb="FFFF0000"/>
      </right>
      <top style="thin">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top style="double">
        <color indexed="64"/>
      </top>
      <bottom style="double">
        <color indexed="64"/>
      </bottom>
      <diagonal/>
    </border>
    <border>
      <left style="medium">
        <color rgb="FF002060"/>
      </left>
      <right/>
      <top/>
      <bottom/>
      <diagonal/>
    </border>
    <border>
      <left style="hair">
        <color indexed="64"/>
      </left>
      <right style="thin">
        <color indexed="64"/>
      </right>
      <top style="thin">
        <color indexed="64"/>
      </top>
      <bottom style="thin">
        <color rgb="FF000000"/>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medium">
        <color rgb="FF002060"/>
      </top>
      <bottom style="medium">
        <color rgb="FF002060"/>
      </bottom>
      <diagonal/>
    </border>
    <border>
      <left style="hair">
        <color indexed="64"/>
      </left>
      <right style="hair">
        <color indexed="64"/>
      </right>
      <top style="medium">
        <color rgb="FF002060"/>
      </top>
      <bottom style="medium">
        <color rgb="FF002060"/>
      </bottom>
      <diagonal/>
    </border>
    <border>
      <left style="hair">
        <color indexed="64"/>
      </left>
      <right style="medium">
        <color rgb="FF002060"/>
      </right>
      <top style="medium">
        <color rgb="FF002060"/>
      </top>
      <bottom style="medium">
        <color rgb="FF002060"/>
      </bottom>
      <diagonal/>
    </border>
    <border>
      <left style="medium">
        <color indexed="64"/>
      </left>
      <right style="thin">
        <color indexed="64"/>
      </right>
      <top/>
      <bottom style="thin">
        <color indexed="64"/>
      </bottom>
      <diagonal/>
    </border>
    <border>
      <left style="thin">
        <color indexed="64"/>
      </left>
      <right style="hair">
        <color indexed="64"/>
      </right>
      <top style="medium">
        <color rgb="FF002060"/>
      </top>
      <bottom style="thin">
        <color auto="1"/>
      </bottom>
      <diagonal/>
    </border>
    <border>
      <left style="hair">
        <color indexed="64"/>
      </left>
      <right style="hair">
        <color indexed="64"/>
      </right>
      <top style="medium">
        <color rgb="FF002060"/>
      </top>
      <bottom style="thin">
        <color auto="1"/>
      </bottom>
      <diagonal/>
    </border>
    <border>
      <left style="hair">
        <color indexed="64"/>
      </left>
      <right style="thin">
        <color auto="1"/>
      </right>
      <top style="medium">
        <color rgb="FF002060"/>
      </top>
      <bottom style="thin">
        <color auto="1"/>
      </bottom>
      <diagonal/>
    </border>
    <border>
      <left style="thin">
        <color indexed="64"/>
      </left>
      <right style="hair">
        <color indexed="64"/>
      </right>
      <top style="hair">
        <color indexed="64"/>
      </top>
      <bottom style="thin">
        <color indexed="64"/>
      </bottom>
      <diagonal/>
    </border>
    <border>
      <left/>
      <right style="hair">
        <color rgb="FF002060"/>
      </right>
      <top style="medium">
        <color rgb="FF002060"/>
      </top>
      <bottom style="medium">
        <color rgb="FF002060"/>
      </bottom>
      <diagonal/>
    </border>
    <border>
      <left style="hair">
        <color rgb="FF002060"/>
      </left>
      <right style="hair">
        <color rgb="FF002060"/>
      </right>
      <top style="medium">
        <color rgb="FF002060"/>
      </top>
      <bottom style="medium">
        <color rgb="FF002060"/>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rgb="FFFF0000"/>
      </left>
      <right style="medium">
        <color rgb="FFFF0000"/>
      </right>
      <top style="medium">
        <color rgb="FFFF0000"/>
      </top>
      <bottom style="medium">
        <color rgb="FFFF0000"/>
      </bottom>
      <diagonal/>
    </border>
    <border>
      <left/>
      <right/>
      <top style="medium">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FF0000"/>
      </left>
      <right style="medium">
        <color rgb="FFFF0000"/>
      </right>
      <top style="thin">
        <color rgb="FFFF0000"/>
      </top>
      <bottom style="thin">
        <color rgb="FFFF000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medium">
        <color theme="1"/>
      </left>
      <right style="medium">
        <color indexed="64"/>
      </right>
      <top style="medium">
        <color theme="1"/>
      </top>
      <bottom style="medium">
        <color theme="1"/>
      </bottom>
      <diagonal/>
    </border>
    <border>
      <left/>
      <right/>
      <top style="double">
        <color indexed="64"/>
      </top>
      <bottom/>
      <diagonal/>
    </border>
    <border>
      <left style="hair">
        <color indexed="64"/>
      </left>
      <right/>
      <top style="hair">
        <color indexed="64"/>
      </top>
      <bottom style="thin">
        <color indexed="64"/>
      </bottom>
      <diagonal/>
    </border>
    <border>
      <left style="thin">
        <color indexed="64"/>
      </left>
      <right/>
      <top style="thin">
        <color rgb="FF000000"/>
      </top>
      <bottom style="thin">
        <color indexed="64"/>
      </bottom>
      <diagonal/>
    </border>
    <border>
      <left style="hair">
        <color indexed="64"/>
      </left>
      <right style="thin">
        <color indexed="64"/>
      </right>
      <top style="thin">
        <color indexed="64"/>
      </top>
      <bottom style="thin">
        <color indexed="64"/>
      </bottom>
      <diagonal/>
    </border>
    <border>
      <left/>
      <right style="thin">
        <color theme="0"/>
      </right>
      <top/>
      <bottom style="thin">
        <color rgb="FF000000"/>
      </bottom>
      <diagonal/>
    </border>
  </borders>
  <cellStyleXfs count="20">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3" fillId="0" borderId="0"/>
    <xf numFmtId="0" fontId="13" fillId="6" borderId="0"/>
    <xf numFmtId="0" fontId="2" fillId="0" borderId="0"/>
    <xf numFmtId="9" fontId="2" fillId="0" borderId="0" applyFont="0" applyFill="0" applyBorder="0" applyAlignment="0" applyProtection="0"/>
    <xf numFmtId="44" fontId="1" fillId="0" borderId="0" applyFont="0" applyFill="0" applyBorder="0" applyAlignment="0" applyProtection="0"/>
    <xf numFmtId="0" fontId="49" fillId="0" borderId="0"/>
    <xf numFmtId="0" fontId="13" fillId="6" borderId="0"/>
    <xf numFmtId="9" fontId="13" fillId="0" borderId="0" applyFont="0" applyFill="0" applyBorder="0" applyAlignment="0" applyProtection="0"/>
    <xf numFmtId="9" fontId="13" fillId="0" borderId="0" applyFont="0" applyFill="0" applyBorder="0" applyAlignment="0" applyProtection="0"/>
    <xf numFmtId="43" fontId="1" fillId="0" borderId="0" applyFont="0" applyFill="0" applyBorder="0" applyAlignment="0" applyProtection="0"/>
    <xf numFmtId="0" fontId="1" fillId="24" borderId="0"/>
    <xf numFmtId="0" fontId="109" fillId="0" borderId="0"/>
    <xf numFmtId="43" fontId="13" fillId="0" borderId="0" applyFont="0" applyFill="0" applyBorder="0" applyAlignment="0" applyProtection="0"/>
    <xf numFmtId="44" fontId="1" fillId="0" borderId="0"/>
  </cellStyleXfs>
  <cellXfs count="1303">
    <xf numFmtId="0" fontId="0" fillId="0" borderId="0" xfId="0"/>
    <xf numFmtId="0" fontId="4" fillId="4" borderId="0" xfId="0"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6" fillId="0" borderId="0" xfId="0" applyFont="1" applyAlignment="1">
      <alignment horizontal="center"/>
    </xf>
    <xf numFmtId="0" fontId="4" fillId="4" borderId="0" xfId="0" applyFont="1" applyFill="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7" fillId="2" borderId="0" xfId="0" applyFont="1" applyFill="1" applyAlignment="1">
      <alignment horizontal="left"/>
    </xf>
    <xf numFmtId="0" fontId="0" fillId="2" borderId="0" xfId="0" applyFill="1"/>
    <xf numFmtId="0" fontId="0" fillId="2" borderId="0" xfId="0" applyFill="1" applyAlignment="1">
      <alignment horizontal="center"/>
    </xf>
    <xf numFmtId="0" fontId="0" fillId="2" borderId="0" xfId="0" applyFill="1" applyAlignment="1">
      <alignment horizontal="right"/>
    </xf>
    <xf numFmtId="0" fontId="8" fillId="2" borderId="14" xfId="0" applyFont="1" applyFill="1" applyBorder="1"/>
    <xf numFmtId="0" fontId="0" fillId="2" borderId="14" xfId="0" applyFill="1" applyBorder="1"/>
    <xf numFmtId="0" fontId="0" fillId="2" borderId="14" xfId="0" applyFill="1" applyBorder="1" applyAlignment="1">
      <alignment horizontal="center"/>
    </xf>
    <xf numFmtId="0" fontId="0" fillId="2" borderId="14" xfId="0" applyFill="1" applyBorder="1" applyAlignment="1">
      <alignment horizontal="right"/>
    </xf>
    <xf numFmtId="0" fontId="12" fillId="0" borderId="0" xfId="3" applyFont="1" applyAlignment="1">
      <alignment vertical="center"/>
    </xf>
    <xf numFmtId="0" fontId="18" fillId="0" borderId="16" xfId="3" applyFont="1" applyBorder="1" applyAlignment="1">
      <alignment horizontal="center" vertical="center" wrapText="1"/>
    </xf>
    <xf numFmtId="0" fontId="21" fillId="0" borderId="0" xfId="0" applyFont="1"/>
    <xf numFmtId="0" fontId="21" fillId="2" borderId="0" xfId="0" applyFont="1" applyFill="1"/>
    <xf numFmtId="0" fontId="21" fillId="2" borderId="10" xfId="0" applyFont="1" applyFill="1" applyBorder="1"/>
    <xf numFmtId="0" fontId="23" fillId="2" borderId="0" xfId="0" applyFont="1" applyFill="1"/>
    <xf numFmtId="0" fontId="21" fillId="2" borderId="0" xfId="0" applyFont="1" applyFill="1" applyAlignment="1">
      <alignment vertical="top"/>
    </xf>
    <xf numFmtId="0" fontId="24" fillId="0" borderId="0" xfId="0" applyFont="1" applyAlignment="1">
      <alignment horizontal="center" vertical="center"/>
    </xf>
    <xf numFmtId="0" fontId="23" fillId="2" borderId="0" xfId="0" applyFont="1" applyFill="1" applyAlignment="1">
      <alignment horizontal="left"/>
    </xf>
    <xf numFmtId="0" fontId="20" fillId="2" borderId="0" xfId="8" applyFont="1" applyFill="1"/>
    <xf numFmtId="0" fontId="18" fillId="2" borderId="0" xfId="8" applyFont="1" applyFill="1" applyAlignment="1">
      <alignment horizontal="left"/>
    </xf>
    <xf numFmtId="0" fontId="18" fillId="2" borderId="0" xfId="8" applyFont="1" applyFill="1" applyAlignment="1">
      <alignment horizontal="left" vertical="center"/>
    </xf>
    <xf numFmtId="0" fontId="18" fillId="2" borderId="0" xfId="8" applyFont="1" applyFill="1"/>
    <xf numFmtId="0" fontId="18" fillId="2" borderId="14" xfId="8" applyFont="1" applyFill="1" applyBorder="1"/>
    <xf numFmtId="0" fontId="16" fillId="2" borderId="14" xfId="8" applyFont="1" applyFill="1" applyBorder="1"/>
    <xf numFmtId="0" fontId="28" fillId="2" borderId="0" xfId="2" applyFont="1" applyFill="1"/>
    <xf numFmtId="0" fontId="18" fillId="2" borderId="0" xfId="8" applyFont="1" applyFill="1" applyAlignment="1">
      <alignment horizontal="center"/>
    </xf>
    <xf numFmtId="0" fontId="26" fillId="2" borderId="0" xfId="8" applyFont="1" applyFill="1" applyAlignment="1">
      <alignment horizontal="right"/>
    </xf>
    <xf numFmtId="0" fontId="18" fillId="0" borderId="0" xfId="8" applyFont="1"/>
    <xf numFmtId="0" fontId="16" fillId="2" borderId="0" xfId="8" applyFont="1" applyFill="1" applyAlignment="1">
      <alignment horizontal="left"/>
    </xf>
    <xf numFmtId="0" fontId="11" fillId="2" borderId="0" xfId="0" applyFont="1" applyFill="1" applyAlignment="1">
      <alignment horizontal="left"/>
    </xf>
    <xf numFmtId="0" fontId="30" fillId="7" borderId="19" xfId="0" applyFont="1" applyFill="1" applyBorder="1"/>
    <xf numFmtId="0" fontId="29" fillId="7" borderId="20" xfId="0" applyFont="1" applyFill="1" applyBorder="1"/>
    <xf numFmtId="0" fontId="30" fillId="7" borderId="0" xfId="0" applyFont="1" applyFill="1"/>
    <xf numFmtId="0" fontId="29" fillId="7" borderId="39" xfId="0" applyFont="1" applyFill="1" applyBorder="1"/>
    <xf numFmtId="0" fontId="30" fillId="8" borderId="14" xfId="0" applyFont="1" applyFill="1" applyBorder="1"/>
    <xf numFmtId="0" fontId="30" fillId="8" borderId="41" xfId="0" applyFont="1" applyFill="1" applyBorder="1"/>
    <xf numFmtId="0" fontId="32" fillId="9" borderId="0" xfId="0" applyFont="1" applyFill="1"/>
    <xf numFmtId="0" fontId="15" fillId="9" borderId="0" xfId="0" applyFont="1" applyFill="1" applyAlignment="1">
      <alignment wrapText="1"/>
    </xf>
    <xf numFmtId="0" fontId="33" fillId="9" borderId="0" xfId="0" applyFont="1" applyFill="1" applyAlignment="1">
      <alignment wrapText="1"/>
    </xf>
    <xf numFmtId="0" fontId="30" fillId="7" borderId="14" xfId="0" applyFont="1" applyFill="1" applyBorder="1" applyAlignment="1">
      <alignment wrapText="1"/>
    </xf>
    <xf numFmtId="0" fontId="18" fillId="2" borderId="0" xfId="8" applyFont="1" applyFill="1" applyAlignment="1">
      <alignment wrapText="1"/>
    </xf>
    <xf numFmtId="0" fontId="18" fillId="2" borderId="0" xfId="8" applyFont="1" applyFill="1" applyAlignment="1">
      <alignment horizontal="center" wrapText="1"/>
    </xf>
    <xf numFmtId="0" fontId="18" fillId="2" borderId="0" xfId="8" applyFont="1" applyFill="1" applyAlignment="1">
      <alignment vertical="top" wrapText="1"/>
    </xf>
    <xf numFmtId="0" fontId="34" fillId="0" borderId="0" xfId="0" applyFont="1"/>
    <xf numFmtId="0" fontId="34" fillId="2" borderId="0" xfId="8" applyFont="1" applyFill="1" applyAlignment="1">
      <alignment vertical="top" wrapText="1"/>
    </xf>
    <xf numFmtId="0" fontId="35" fillId="0" borderId="0" xfId="0" applyFont="1"/>
    <xf numFmtId="0" fontId="35" fillId="2" borderId="0" xfId="8" applyFont="1" applyFill="1" applyAlignment="1">
      <alignment vertical="top" wrapText="1"/>
    </xf>
    <xf numFmtId="0" fontId="36" fillId="2" borderId="0" xfId="8" applyFont="1" applyFill="1" applyAlignment="1">
      <alignment horizontal="center" wrapText="1"/>
    </xf>
    <xf numFmtId="0" fontId="34" fillId="2" borderId="0" xfId="8" applyFont="1" applyFill="1" applyAlignment="1">
      <alignment vertical="top"/>
    </xf>
    <xf numFmtId="0" fontId="34" fillId="12" borderId="0" xfId="8" applyFont="1" applyFill="1" applyAlignment="1">
      <alignment horizontal="center" vertical="top" wrapText="1"/>
    </xf>
    <xf numFmtId="0" fontId="29" fillId="12" borderId="0" xfId="0" applyFont="1" applyFill="1"/>
    <xf numFmtId="0" fontId="30" fillId="12" borderId="14" xfId="0" applyFont="1" applyFill="1" applyBorder="1" applyAlignment="1">
      <alignment wrapText="1"/>
    </xf>
    <xf numFmtId="0" fontId="30" fillId="12" borderId="14" xfId="0" applyFont="1" applyFill="1" applyBorder="1"/>
    <xf numFmtId="0" fontId="15" fillId="12" borderId="0" xfId="0" applyFont="1" applyFill="1" applyAlignment="1">
      <alignment wrapText="1"/>
    </xf>
    <xf numFmtId="0" fontId="0" fillId="12" borderId="0" xfId="0" applyFill="1"/>
    <xf numFmtId="0" fontId="18" fillId="12" borderId="0" xfId="8" applyFont="1" applyFill="1" applyAlignment="1">
      <alignment horizontal="center" wrapText="1"/>
    </xf>
    <xf numFmtId="0" fontId="16" fillId="12" borderId="0" xfId="8" applyFont="1" applyFill="1" applyAlignment="1">
      <alignment horizontal="left" wrapText="1"/>
    </xf>
    <xf numFmtId="0" fontId="16" fillId="12" borderId="0" xfId="8" applyFont="1" applyFill="1" applyAlignment="1">
      <alignment horizontal="center" wrapText="1"/>
    </xf>
    <xf numFmtId="0" fontId="35" fillId="12" borderId="0" xfId="8" applyFont="1" applyFill="1" applyAlignment="1">
      <alignment vertical="top" wrapText="1"/>
    </xf>
    <xf numFmtId="0" fontId="30" fillId="12" borderId="19" xfId="0" applyFont="1" applyFill="1" applyBorder="1"/>
    <xf numFmtId="0" fontId="30" fillId="12" borderId="0" xfId="0" applyFont="1" applyFill="1"/>
    <xf numFmtId="0" fontId="34" fillId="12" borderId="0" xfId="8" applyFont="1" applyFill="1" applyAlignment="1">
      <alignment vertical="top" wrapText="1"/>
    </xf>
    <xf numFmtId="0" fontId="35" fillId="12" borderId="0" xfId="8" applyFont="1" applyFill="1" applyAlignment="1">
      <alignment horizontal="right" vertical="top" wrapText="1"/>
    </xf>
    <xf numFmtId="0" fontId="16" fillId="2" borderId="0" xfId="8" applyFont="1" applyFill="1" applyAlignment="1">
      <alignment horizontal="right" vertical="center" wrapText="1"/>
    </xf>
    <xf numFmtId="0" fontId="34" fillId="12" borderId="58" xfId="8" applyFont="1" applyFill="1" applyBorder="1" applyAlignment="1">
      <alignment vertical="top" wrapText="1"/>
    </xf>
    <xf numFmtId="0" fontId="37" fillId="12" borderId="0" xfId="8" applyFont="1" applyFill="1" applyAlignment="1">
      <alignment vertical="top" wrapText="1"/>
    </xf>
    <xf numFmtId="0" fontId="38" fillId="12" borderId="0" xfId="8" applyFont="1" applyFill="1" applyAlignment="1">
      <alignment vertical="top" wrapText="1"/>
    </xf>
    <xf numFmtId="0" fontId="37" fillId="13" borderId="52" xfId="8" applyFont="1" applyFill="1" applyBorder="1" applyAlignment="1">
      <alignment vertical="top" wrapText="1"/>
    </xf>
    <xf numFmtId="0" fontId="34" fillId="13" borderId="54" xfId="8" applyFont="1" applyFill="1" applyBorder="1" applyAlignment="1">
      <alignment vertical="top" wrapText="1"/>
    </xf>
    <xf numFmtId="0" fontId="37" fillId="13" borderId="53" xfId="8" applyFont="1" applyFill="1" applyBorder="1" applyAlignment="1">
      <alignment vertical="top" wrapText="1"/>
    </xf>
    <xf numFmtId="0" fontId="39" fillId="12" borderId="0" xfId="0" applyFont="1" applyFill="1" applyAlignment="1">
      <alignment vertical="top"/>
    </xf>
    <xf numFmtId="0" fontId="37" fillId="12" borderId="0" xfId="0" applyFont="1" applyFill="1"/>
    <xf numFmtId="0" fontId="29" fillId="12" borderId="18" xfId="0" applyFont="1" applyFill="1" applyBorder="1"/>
    <xf numFmtId="0" fontId="30" fillId="12" borderId="21" xfId="0" applyFont="1" applyFill="1" applyBorder="1"/>
    <xf numFmtId="0" fontId="0" fillId="12" borderId="60" xfId="0" applyFill="1" applyBorder="1"/>
    <xf numFmtId="0" fontId="41" fillId="12" borderId="0" xfId="0" applyFont="1" applyFill="1" applyAlignment="1">
      <alignment horizontal="right" vertical="center"/>
    </xf>
    <xf numFmtId="0" fontId="34" fillId="12" borderId="0" xfId="0" applyFont="1" applyFill="1" applyAlignment="1">
      <alignment horizontal="left" indent="2"/>
    </xf>
    <xf numFmtId="0" fontId="35" fillId="12" borderId="0" xfId="0" applyFont="1" applyFill="1" applyAlignment="1">
      <alignment horizontal="right"/>
    </xf>
    <xf numFmtId="0" fontId="42" fillId="12" borderId="0" xfId="0" applyFont="1" applyFill="1"/>
    <xf numFmtId="0" fontId="42" fillId="0" borderId="0" xfId="0" applyFont="1"/>
    <xf numFmtId="0" fontId="34" fillId="12" borderId="0" xfId="0" applyFont="1" applyFill="1" applyAlignment="1">
      <alignment vertical="top"/>
    </xf>
    <xf numFmtId="0" fontId="40" fillId="12" borderId="0" xfId="0" applyFont="1" applyFill="1"/>
    <xf numFmtId="0" fontId="29" fillId="12" borderId="19" xfId="0" applyFont="1" applyFill="1" applyBorder="1"/>
    <xf numFmtId="0" fontId="24" fillId="2" borderId="0" xfId="0" applyFont="1" applyFill="1" applyAlignment="1">
      <alignment horizontal="center" vertical="center"/>
    </xf>
    <xf numFmtId="0" fontId="30" fillId="8" borderId="0" xfId="0" applyFont="1" applyFill="1"/>
    <xf numFmtId="0" fontId="15" fillId="2" borderId="0" xfId="6" applyFont="1" applyFill="1" applyAlignment="1">
      <alignment wrapText="1"/>
    </xf>
    <xf numFmtId="0" fontId="14" fillId="2" borderId="0" xfId="7" applyFont="1" applyFill="1" applyAlignment="1">
      <alignment horizontal="center"/>
    </xf>
    <xf numFmtId="0" fontId="18" fillId="0" borderId="0" xfId="3" applyFont="1" applyAlignment="1">
      <alignment horizontal="center" vertical="center" wrapText="1"/>
    </xf>
    <xf numFmtId="0" fontId="18" fillId="2" borderId="0" xfId="3" applyFont="1" applyFill="1" applyAlignment="1">
      <alignment horizontal="center" vertical="center" wrapText="1"/>
    </xf>
    <xf numFmtId="0" fontId="29" fillId="2" borderId="19" xfId="0" applyFont="1" applyFill="1" applyBorder="1"/>
    <xf numFmtId="0" fontId="29" fillId="2" borderId="0" xfId="0" applyFont="1" applyFill="1"/>
    <xf numFmtId="0" fontId="30" fillId="2" borderId="14" xfId="0" applyFont="1" applyFill="1" applyBorder="1"/>
    <xf numFmtId="0" fontId="30" fillId="8" borderId="69" xfId="0" applyFont="1" applyFill="1" applyBorder="1"/>
    <xf numFmtId="0" fontId="30" fillId="8" borderId="70" xfId="0" applyFont="1" applyFill="1" applyBorder="1"/>
    <xf numFmtId="0" fontId="30" fillId="8" borderId="12" xfId="0" applyFont="1" applyFill="1" applyBorder="1"/>
    <xf numFmtId="0" fontId="30" fillId="8" borderId="19" xfId="0" applyFont="1" applyFill="1" applyBorder="1"/>
    <xf numFmtId="0" fontId="30" fillId="14" borderId="14" xfId="0" applyFont="1" applyFill="1" applyBorder="1" applyAlignment="1">
      <alignment horizontal="left"/>
    </xf>
    <xf numFmtId="0" fontId="30" fillId="2" borderId="14" xfId="0" applyFont="1" applyFill="1" applyBorder="1" applyAlignment="1">
      <alignment wrapText="1"/>
    </xf>
    <xf numFmtId="0" fontId="30" fillId="14" borderId="0" xfId="0" applyFont="1" applyFill="1"/>
    <xf numFmtId="0" fontId="30" fillId="14" borderId="14" xfId="0" applyFont="1" applyFill="1" applyBorder="1"/>
    <xf numFmtId="0" fontId="43" fillId="15" borderId="44" xfId="0" applyFont="1" applyFill="1" applyBorder="1" applyAlignment="1">
      <alignment vertical="top"/>
    </xf>
    <xf numFmtId="0" fontId="18" fillId="0" borderId="0" xfId="8" applyFont="1" applyAlignment="1">
      <alignment horizontal="left" vertical="top" wrapText="1"/>
    </xf>
    <xf numFmtId="0" fontId="18" fillId="0" borderId="71" xfId="8" applyFont="1" applyBorder="1" applyAlignment="1">
      <alignment horizontal="left" vertical="top" wrapText="1"/>
    </xf>
    <xf numFmtId="0" fontId="18" fillId="0" borderId="72" xfId="8" applyFont="1" applyBorder="1" applyAlignment="1">
      <alignment horizontal="left" vertical="top" wrapText="1"/>
    </xf>
    <xf numFmtId="0" fontId="30" fillId="14" borderId="19" xfId="0" applyFont="1" applyFill="1" applyBorder="1"/>
    <xf numFmtId="0" fontId="29" fillId="14" borderId="0" xfId="0" applyFont="1" applyFill="1"/>
    <xf numFmtId="0" fontId="30" fillId="8" borderId="13" xfId="0" applyFont="1" applyFill="1" applyBorder="1"/>
    <xf numFmtId="0" fontId="30" fillId="14" borderId="0" xfId="0" applyFont="1" applyFill="1" applyAlignment="1">
      <alignment wrapText="1"/>
    </xf>
    <xf numFmtId="0" fontId="30" fillId="14" borderId="14" xfId="0" applyFont="1" applyFill="1" applyBorder="1" applyAlignment="1">
      <alignment vertical="top" wrapText="1"/>
    </xf>
    <xf numFmtId="0" fontId="30" fillId="14" borderId="14" xfId="0" applyFont="1" applyFill="1" applyBorder="1" applyAlignment="1">
      <alignment wrapText="1"/>
    </xf>
    <xf numFmtId="0" fontId="34" fillId="2" borderId="0" xfId="8" applyFont="1" applyFill="1" applyAlignment="1">
      <alignment horizontal="center" vertical="top" wrapText="1"/>
    </xf>
    <xf numFmtId="0" fontId="34" fillId="12" borderId="0" xfId="8" applyFont="1" applyFill="1" applyAlignment="1">
      <alignment vertical="top"/>
    </xf>
    <xf numFmtId="0" fontId="43" fillId="15" borderId="85" xfId="0" applyFont="1" applyFill="1" applyBorder="1" applyAlignment="1">
      <alignment vertical="top"/>
    </xf>
    <xf numFmtId="0" fontId="36" fillId="12" borderId="0" xfId="8" applyFont="1" applyFill="1" applyAlignment="1">
      <alignment vertical="top"/>
    </xf>
    <xf numFmtId="0" fontId="36" fillId="12" borderId="0" xfId="8" applyFont="1" applyFill="1" applyAlignment="1">
      <alignment horizontal="left" vertical="center"/>
    </xf>
    <xf numFmtId="0" fontId="34" fillId="2" borderId="0" xfId="0" applyFont="1" applyFill="1" applyAlignment="1">
      <alignment horizontal="left" vertical="top"/>
    </xf>
    <xf numFmtId="0" fontId="34" fillId="12" borderId="100" xfId="0" applyFont="1" applyFill="1" applyBorder="1"/>
    <xf numFmtId="0" fontId="44" fillId="2" borderId="0" xfId="0" applyFont="1" applyFill="1" applyAlignment="1">
      <alignment horizontal="left" indent="2"/>
    </xf>
    <xf numFmtId="1" fontId="34" fillId="11" borderId="85" xfId="8" applyNumberFormat="1" applyFont="1" applyFill="1" applyBorder="1" applyAlignment="1">
      <alignment vertical="top" wrapText="1"/>
    </xf>
    <xf numFmtId="0" fontId="34" fillId="2" borderId="71" xfId="8" applyFont="1" applyFill="1" applyBorder="1" applyAlignment="1">
      <alignment vertical="top" wrapText="1"/>
    </xf>
    <xf numFmtId="0" fontId="34" fillId="2" borderId="102" xfId="8" applyFont="1" applyFill="1" applyBorder="1" applyAlignment="1">
      <alignment vertical="top" wrapText="1"/>
    </xf>
    <xf numFmtId="0" fontId="34" fillId="12" borderId="0" xfId="0" applyFont="1" applyFill="1" applyAlignment="1">
      <alignment horizontal="right"/>
    </xf>
    <xf numFmtId="0" fontId="45" fillId="2" borderId="0" xfId="0" applyFont="1" applyFill="1"/>
    <xf numFmtId="0" fontId="45" fillId="2" borderId="0" xfId="0" applyFont="1" applyFill="1" applyAlignment="1">
      <alignment horizontal="left" indent="2"/>
    </xf>
    <xf numFmtId="0" fontId="42" fillId="2" borderId="0" xfId="0" applyFont="1" applyFill="1"/>
    <xf numFmtId="0" fontId="46" fillId="12" borderId="0" xfId="0" applyFont="1" applyFill="1"/>
    <xf numFmtId="0" fontId="35" fillId="12" borderId="0" xfId="8" applyFont="1" applyFill="1" applyAlignment="1">
      <alignment vertical="top"/>
    </xf>
    <xf numFmtId="0" fontId="35" fillId="2" borderId="0" xfId="8" applyFont="1" applyFill="1" applyAlignment="1">
      <alignment vertical="top"/>
    </xf>
    <xf numFmtId="0" fontId="36" fillId="2" borderId="0" xfId="8" applyFont="1" applyFill="1" applyAlignment="1">
      <alignment horizontal="left"/>
    </xf>
    <xf numFmtId="0" fontId="47" fillId="0" borderId="0" xfId="0" applyFont="1"/>
    <xf numFmtId="0" fontId="30" fillId="8" borderId="106" xfId="0" applyFont="1" applyFill="1" applyBorder="1"/>
    <xf numFmtId="0" fontId="30" fillId="8" borderId="107" xfId="0" applyFont="1" applyFill="1" applyBorder="1"/>
    <xf numFmtId="14" fontId="21" fillId="0" borderId="0" xfId="0" applyNumberFormat="1" applyFont="1"/>
    <xf numFmtId="0" fontId="29" fillId="7" borderId="0" xfId="0" applyFont="1" applyFill="1"/>
    <xf numFmtId="14" fontId="48" fillId="7" borderId="0" xfId="0" applyNumberFormat="1" applyFont="1" applyFill="1"/>
    <xf numFmtId="14" fontId="48" fillId="12" borderId="0" xfId="0" applyNumberFormat="1" applyFont="1" applyFill="1"/>
    <xf numFmtId="0" fontId="5" fillId="0" borderId="0" xfId="0" applyFont="1" applyAlignment="1">
      <alignment horizontal="left"/>
    </xf>
    <xf numFmtId="0" fontId="4" fillId="4" borderId="0" xfId="0" applyFont="1" applyFill="1" applyAlignment="1">
      <alignment horizontal="left"/>
    </xf>
    <xf numFmtId="0" fontId="0" fillId="0" borderId="0" xfId="0" applyAlignment="1">
      <alignment horizontal="left"/>
    </xf>
    <xf numFmtId="0" fontId="18" fillId="2" borderId="108" xfId="8" applyFont="1" applyFill="1" applyBorder="1"/>
    <xf numFmtId="0" fontId="18" fillId="2" borderId="109" xfId="8" applyFont="1" applyFill="1" applyBorder="1"/>
    <xf numFmtId="0" fontId="18" fillId="2" borderId="110" xfId="8" applyFont="1" applyFill="1" applyBorder="1"/>
    <xf numFmtId="0" fontId="30" fillId="12" borderId="111" xfId="0" applyFont="1" applyFill="1" applyBorder="1"/>
    <xf numFmtId="0" fontId="29" fillId="14" borderId="111" xfId="0" applyFont="1" applyFill="1" applyBorder="1"/>
    <xf numFmtId="0" fontId="21" fillId="12" borderId="0" xfId="0" applyFont="1" applyFill="1"/>
    <xf numFmtId="0" fontId="41" fillId="12" borderId="0" xfId="0" applyFont="1" applyFill="1" applyAlignment="1">
      <alignment horizontal="right" vertical="top"/>
    </xf>
    <xf numFmtId="0" fontId="18" fillId="2" borderId="0" xfId="0" applyFont="1" applyFill="1"/>
    <xf numFmtId="0" fontId="50" fillId="2" borderId="0" xfId="0" applyFont="1" applyFill="1"/>
    <xf numFmtId="0" fontId="50" fillId="0" borderId="0" xfId="0" applyFont="1"/>
    <xf numFmtId="0" fontId="51" fillId="8" borderId="69" xfId="0" applyFont="1" applyFill="1" applyBorder="1"/>
    <xf numFmtId="0" fontId="52" fillId="0" borderId="0" xfId="6" applyFont="1" applyAlignment="1">
      <alignment vertical="center"/>
    </xf>
    <xf numFmtId="0" fontId="52" fillId="0" borderId="0" xfId="6" applyFont="1" applyAlignment="1">
      <alignment horizontal="center" vertical="center"/>
    </xf>
    <xf numFmtId="0" fontId="53" fillId="0" borderId="0" xfId="6" applyFont="1" applyAlignment="1">
      <alignment vertical="center"/>
    </xf>
    <xf numFmtId="0" fontId="54" fillId="0" borderId="0" xfId="11" applyFont="1"/>
    <xf numFmtId="38" fontId="52" fillId="3" borderId="13" xfId="12" applyNumberFormat="1" applyFont="1" applyFill="1" applyBorder="1" applyAlignment="1" applyProtection="1">
      <alignment horizontal="center" vertical="center" wrapText="1"/>
      <protection locked="0"/>
    </xf>
    <xf numFmtId="38" fontId="52" fillId="2" borderId="0" xfId="12" applyNumberFormat="1" applyFont="1" applyFill="1" applyAlignment="1">
      <alignment horizontal="center" vertical="center" wrapText="1"/>
    </xf>
    <xf numFmtId="0" fontId="52" fillId="2" borderId="0" xfId="6" applyFont="1" applyFill="1" applyAlignment="1">
      <alignment vertical="center"/>
    </xf>
    <xf numFmtId="0" fontId="55" fillId="2" borderId="0" xfId="6" applyFont="1" applyFill="1" applyAlignment="1">
      <alignment horizontal="center" vertical="center"/>
    </xf>
    <xf numFmtId="0" fontId="52" fillId="0" borderId="18" xfId="6" applyFont="1" applyBorder="1" applyAlignment="1">
      <alignment vertical="center"/>
    </xf>
    <xf numFmtId="175" fontId="56" fillId="0" borderId="0" xfId="11" applyNumberFormat="1" applyFont="1"/>
    <xf numFmtId="0" fontId="57" fillId="0" borderId="0" xfId="12" applyFont="1" applyFill="1" applyAlignment="1">
      <alignment horizontal="centerContinuous" vertical="center" wrapText="1"/>
    </xf>
    <xf numFmtId="0" fontId="52" fillId="0" borderId="21" xfId="6" applyFont="1" applyBorder="1" applyAlignment="1">
      <alignment vertical="center"/>
    </xf>
    <xf numFmtId="0" fontId="52" fillId="0" borderId="0" xfId="11" applyFont="1"/>
    <xf numFmtId="37" fontId="52" fillId="0" borderId="0" xfId="6" applyNumberFormat="1" applyFont="1" applyAlignment="1">
      <alignment horizontal="center" vertical="center"/>
    </xf>
    <xf numFmtId="0" fontId="58" fillId="0" borderId="0" xfId="6" applyFont="1" applyAlignment="1">
      <alignment vertical="center"/>
    </xf>
    <xf numFmtId="168" fontId="58" fillId="0" borderId="0" xfId="13" applyNumberFormat="1" applyFont="1" applyAlignment="1" applyProtection="1">
      <alignment horizontal="center" vertical="center"/>
    </xf>
    <xf numFmtId="2" fontId="52" fillId="0" borderId="21" xfId="14" applyNumberFormat="1" applyFont="1" applyBorder="1" applyAlignment="1" applyProtection="1">
      <alignment horizontal="right" vertical="center"/>
    </xf>
    <xf numFmtId="166" fontId="52" fillId="2" borderId="0" xfId="6" applyNumberFormat="1" applyFont="1" applyFill="1" applyAlignment="1">
      <alignment horizontal="right" vertical="center" indent="1"/>
    </xf>
    <xf numFmtId="0" fontId="52" fillId="2" borderId="0" xfId="6" applyFont="1" applyFill="1" applyAlignment="1">
      <alignment horizontal="right" vertical="center"/>
    </xf>
    <xf numFmtId="38" fontId="52" fillId="0" borderId="0" xfId="6" applyNumberFormat="1" applyFont="1" applyAlignment="1">
      <alignment vertical="center"/>
    </xf>
    <xf numFmtId="2" fontId="52" fillId="0" borderId="12" xfId="14" applyNumberFormat="1" applyFont="1" applyBorder="1" applyAlignment="1" applyProtection="1">
      <alignment horizontal="center" vertical="center"/>
    </xf>
    <xf numFmtId="166" fontId="52" fillId="0" borderId="0" xfId="6" applyNumberFormat="1" applyFont="1" applyAlignment="1">
      <alignment horizontal="right" vertical="center" indent="1"/>
    </xf>
    <xf numFmtId="176" fontId="52" fillId="0" borderId="31" xfId="13" applyNumberFormat="1" applyFont="1" applyBorder="1" applyAlignment="1" applyProtection="1">
      <alignment horizontal="right" vertical="center"/>
    </xf>
    <xf numFmtId="168" fontId="58" fillId="0" borderId="31" xfId="13" applyNumberFormat="1" applyFont="1" applyBorder="1" applyAlignment="1" applyProtection="1">
      <alignment horizontal="right" vertical="center"/>
    </xf>
    <xf numFmtId="37" fontId="52" fillId="0" borderId="31" xfId="6" applyNumberFormat="1" applyFont="1" applyBorder="1" applyAlignment="1">
      <alignment horizontal="right" vertical="center"/>
    </xf>
    <xf numFmtId="168" fontId="52" fillId="0" borderId="0" xfId="6" applyNumberFormat="1" applyFont="1" applyAlignment="1">
      <alignment horizontal="center" vertical="center"/>
    </xf>
    <xf numFmtId="166" fontId="52" fillId="0" borderId="0" xfId="6" applyNumberFormat="1" applyFont="1" applyAlignment="1">
      <alignment horizontal="center" vertical="center"/>
    </xf>
    <xf numFmtId="0" fontId="52" fillId="0" borderId="31" xfId="6" applyFont="1" applyBorder="1" applyAlignment="1">
      <alignment horizontal="right" vertical="center"/>
    </xf>
    <xf numFmtId="0" fontId="52" fillId="0" borderId="31" xfId="6" applyFont="1" applyBorder="1" applyAlignment="1">
      <alignment vertical="center"/>
    </xf>
    <xf numFmtId="2" fontId="52" fillId="0" borderId="0" xfId="14" applyNumberFormat="1" applyFont="1" applyAlignment="1" applyProtection="1">
      <alignment horizontal="center" vertical="center"/>
    </xf>
    <xf numFmtId="37" fontId="52" fillId="0" borderId="21" xfId="6" applyNumberFormat="1" applyFont="1" applyBorder="1" applyAlignment="1">
      <alignment horizontal="right" vertical="center"/>
    </xf>
    <xf numFmtId="0" fontId="52" fillId="19" borderId="4" xfId="11" applyFont="1" applyFill="1" applyBorder="1" applyAlignment="1">
      <alignment horizontal="center" vertical="center"/>
    </xf>
    <xf numFmtId="0" fontId="52" fillId="0" borderId="31" xfId="11" applyFont="1" applyBorder="1" applyAlignment="1">
      <alignment horizontal="center" vertical="center"/>
    </xf>
    <xf numFmtId="0" fontId="52" fillId="2" borderId="31" xfId="11" applyFont="1" applyFill="1" applyBorder="1" applyAlignment="1">
      <alignment horizontal="center" vertical="center"/>
    </xf>
    <xf numFmtId="0" fontId="52" fillId="19" borderId="2" xfId="11" applyFont="1" applyFill="1" applyBorder="1" applyAlignment="1">
      <alignment horizontal="center" vertical="center"/>
    </xf>
    <xf numFmtId="0" fontId="52" fillId="0" borderId="21" xfId="6" applyFont="1" applyBorder="1" applyAlignment="1">
      <alignment horizontal="right" vertical="center"/>
    </xf>
    <xf numFmtId="0" fontId="52" fillId="0" borderId="0" xfId="11" applyFont="1" applyAlignment="1">
      <alignment horizontal="center" vertical="center"/>
    </xf>
    <xf numFmtId="2" fontId="52" fillId="2" borderId="0" xfId="6" applyNumberFormat="1" applyFont="1" applyFill="1" applyAlignment="1">
      <alignment horizontal="center" vertical="center"/>
    </xf>
    <xf numFmtId="179" fontId="52" fillId="19" borderId="4" xfId="11" applyNumberFormat="1" applyFont="1" applyFill="1" applyBorder="1" applyAlignment="1">
      <alignment horizontal="center" vertical="center"/>
    </xf>
    <xf numFmtId="0" fontId="52" fillId="2" borderId="21" xfId="12" applyFont="1" applyFill="1" applyBorder="1" applyAlignment="1">
      <alignment horizontal="right" vertical="center" wrapText="1"/>
    </xf>
    <xf numFmtId="0" fontId="52" fillId="2" borderId="21" xfId="12" quotePrefix="1" applyFont="1" applyFill="1" applyBorder="1" applyAlignment="1">
      <alignment horizontal="right" vertical="center" wrapText="1"/>
    </xf>
    <xf numFmtId="0" fontId="52" fillId="2" borderId="0" xfId="11" applyFont="1" applyFill="1" applyAlignment="1">
      <alignment horizontal="center" vertical="center"/>
    </xf>
    <xf numFmtId="181" fontId="52" fillId="19" borderId="4" xfId="11" applyNumberFormat="1" applyFont="1" applyFill="1" applyBorder="1" applyAlignment="1">
      <alignment horizontal="center" vertical="center" wrapText="1"/>
    </xf>
    <xf numFmtId="0" fontId="52" fillId="2" borderId="25" xfId="12" applyFont="1" applyFill="1" applyBorder="1" applyAlignment="1">
      <alignment horizontal="right" vertical="center" wrapText="1"/>
    </xf>
    <xf numFmtId="0" fontId="52" fillId="0" borderId="0" xfId="6" applyFont="1" applyAlignment="1">
      <alignment horizontal="right" vertical="center"/>
    </xf>
    <xf numFmtId="181" fontId="52" fillId="0" borderId="31" xfId="11" applyNumberFormat="1" applyFont="1" applyBorder="1" applyAlignment="1">
      <alignment horizontal="center" vertical="center" wrapText="1"/>
    </xf>
    <xf numFmtId="0" fontId="52" fillId="2" borderId="0" xfId="12" applyFont="1" applyFill="1" applyAlignment="1">
      <alignment horizontal="right" vertical="center" wrapText="1"/>
    </xf>
    <xf numFmtId="0" fontId="59" fillId="0" borderId="0" xfId="6" applyFont="1" applyAlignment="1">
      <alignment vertical="center"/>
    </xf>
    <xf numFmtId="0" fontId="55" fillId="0" borderId="0" xfId="6" applyFont="1" applyAlignment="1">
      <alignment horizontal="right" vertical="center"/>
    </xf>
    <xf numFmtId="8" fontId="52" fillId="0" borderId="0" xfId="6" applyNumberFormat="1" applyFont="1" applyAlignment="1">
      <alignment vertical="center"/>
    </xf>
    <xf numFmtId="0" fontId="52" fillId="2" borderId="0" xfId="12" applyFont="1" applyFill="1" applyAlignment="1">
      <alignment horizontal="center" vertical="center" wrapText="1"/>
    </xf>
    <xf numFmtId="0" fontId="59" fillId="0" borderId="0" xfId="6" applyFont="1" applyAlignment="1">
      <alignment horizontal="right" vertical="center"/>
    </xf>
    <xf numFmtId="0" fontId="51" fillId="12" borderId="0" xfId="0" applyFont="1" applyFill="1"/>
    <xf numFmtId="0" fontId="51" fillId="2" borderId="19" xfId="0" applyFont="1" applyFill="1" applyBorder="1"/>
    <xf numFmtId="0" fontId="51" fillId="2" borderId="0" xfId="0" applyFont="1" applyFill="1"/>
    <xf numFmtId="0" fontId="52" fillId="0" borderId="112" xfId="12" applyFont="1" applyFill="1" applyBorder="1" applyAlignment="1">
      <alignment horizontal="center" vertical="center" wrapText="1"/>
    </xf>
    <xf numFmtId="0" fontId="52" fillId="0" borderId="113" xfId="12" applyFont="1" applyFill="1" applyBorder="1" applyAlignment="1">
      <alignment horizontal="center" vertical="center" wrapText="1"/>
    </xf>
    <xf numFmtId="0" fontId="52" fillId="0" borderId="115" xfId="12" applyFont="1" applyFill="1" applyBorder="1" applyAlignment="1">
      <alignment horizontal="center" vertical="center" wrapText="1"/>
    </xf>
    <xf numFmtId="164" fontId="52" fillId="0" borderId="3" xfId="12" applyNumberFormat="1" applyFont="1" applyFill="1" applyBorder="1" applyAlignment="1">
      <alignment horizontal="center" vertical="center" wrapText="1"/>
    </xf>
    <xf numFmtId="164" fontId="52" fillId="0" borderId="117" xfId="12" applyNumberFormat="1" applyFont="1" applyFill="1" applyBorder="1" applyAlignment="1">
      <alignment horizontal="center" vertical="center" wrapText="1"/>
    </xf>
    <xf numFmtId="164" fontId="52" fillId="0" borderId="4" xfId="12" applyNumberFormat="1" applyFont="1" applyFill="1" applyBorder="1" applyAlignment="1">
      <alignment horizontal="center" vertical="center" wrapText="1"/>
    </xf>
    <xf numFmtId="0" fontId="52" fillId="0" borderId="5" xfId="12" applyFont="1" applyFill="1" applyBorder="1" applyAlignment="1">
      <alignment horizontal="center" vertical="center" wrapText="1"/>
    </xf>
    <xf numFmtId="38" fontId="52" fillId="0" borderId="0" xfId="12" applyNumberFormat="1" applyFont="1" applyFill="1" applyAlignment="1">
      <alignment horizontal="center" vertical="center" wrapText="1"/>
    </xf>
    <xf numFmtId="38" fontId="52" fillId="3" borderId="20" xfId="12" applyNumberFormat="1" applyFont="1" applyFill="1" applyBorder="1" applyAlignment="1" applyProtection="1">
      <alignment horizontal="center" vertical="center" wrapText="1"/>
      <protection locked="0"/>
    </xf>
    <xf numFmtId="14" fontId="55" fillId="0" borderId="0" xfId="6" applyNumberFormat="1" applyFont="1" applyAlignment="1">
      <alignment horizontal="center" vertical="center"/>
    </xf>
    <xf numFmtId="38" fontId="52" fillId="0" borderId="6" xfId="12" applyNumberFormat="1" applyFont="1" applyFill="1" applyBorder="1" applyAlignment="1">
      <alignment horizontal="center" vertical="center" wrapText="1"/>
    </xf>
    <xf numFmtId="38" fontId="52" fillId="0" borderId="0" xfId="12" applyNumberFormat="1" applyFont="1" applyFill="1" applyAlignment="1">
      <alignment horizontal="right" vertical="center"/>
    </xf>
    <xf numFmtId="0" fontId="60" fillId="0" borderId="19" xfId="12" applyFont="1" applyFill="1" applyBorder="1" applyAlignment="1">
      <alignment horizontal="centerContinuous" vertical="center" wrapText="1"/>
    </xf>
    <xf numFmtId="0" fontId="60" fillId="2" borderId="19" xfId="12" applyFont="1" applyFill="1" applyBorder="1" applyAlignment="1">
      <alignment horizontal="centerContinuous" vertical="center" wrapText="1"/>
    </xf>
    <xf numFmtId="0" fontId="60" fillId="0" borderId="20" xfId="12" applyFont="1" applyFill="1" applyBorder="1" applyAlignment="1">
      <alignment horizontal="centerContinuous" vertical="center" wrapText="1"/>
    </xf>
    <xf numFmtId="0" fontId="60" fillId="0" borderId="0" xfId="12" applyFont="1" applyFill="1" applyAlignment="1">
      <alignment horizontal="centerContinuous" vertical="center" wrapText="1"/>
    </xf>
    <xf numFmtId="0" fontId="52" fillId="0" borderId="4" xfId="12" applyFont="1" applyFill="1" applyBorder="1" applyAlignment="1">
      <alignment horizontal="center" vertical="center" wrapText="1"/>
    </xf>
    <xf numFmtId="0" fontId="57" fillId="0" borderId="25" xfId="11" applyFont="1" applyBorder="1" applyAlignment="1">
      <alignment horizontal="centerContinuous" vertical="center"/>
    </xf>
    <xf numFmtId="0" fontId="57" fillId="0" borderId="14" xfId="11" applyFont="1" applyBorder="1" applyAlignment="1">
      <alignment horizontal="centerContinuous" vertical="center"/>
    </xf>
    <xf numFmtId="0" fontId="57" fillId="0" borderId="26" xfId="11" applyFont="1" applyBorder="1" applyAlignment="1">
      <alignment horizontal="centerContinuous" vertical="center"/>
    </xf>
    <xf numFmtId="0" fontId="57" fillId="0" borderId="0" xfId="11" applyFont="1" applyAlignment="1">
      <alignment horizontal="centerContinuous" vertical="center"/>
    </xf>
    <xf numFmtId="0" fontId="52" fillId="2" borderId="31" xfId="6" applyFont="1" applyFill="1" applyBorder="1" applyAlignment="1">
      <alignment horizontal="right" vertical="center" indent="1"/>
    </xf>
    <xf numFmtId="0" fontId="52" fillId="2" borderId="31" xfId="6" applyFont="1" applyFill="1" applyBorder="1" applyAlignment="1">
      <alignment horizontal="center" vertical="center"/>
    </xf>
    <xf numFmtId="0" fontId="52" fillId="2" borderId="0" xfId="6" applyFont="1" applyFill="1" applyAlignment="1">
      <alignment horizontal="right" vertical="center" indent="1"/>
    </xf>
    <xf numFmtId="166" fontId="52" fillId="0" borderId="21" xfId="6" applyNumberFormat="1" applyFont="1" applyBorder="1" applyAlignment="1">
      <alignment horizontal="right" vertical="center"/>
    </xf>
    <xf numFmtId="168" fontId="52" fillId="2" borderId="31" xfId="6" applyNumberFormat="1" applyFont="1" applyFill="1" applyBorder="1" applyAlignment="1">
      <alignment horizontal="right" vertical="center" indent="1"/>
    </xf>
    <xf numFmtId="168" fontId="52" fillId="2" borderId="0" xfId="6" applyNumberFormat="1" applyFont="1" applyFill="1" applyAlignment="1">
      <alignment horizontal="right" vertical="center" indent="1"/>
    </xf>
    <xf numFmtId="166" fontId="52" fillId="2" borderId="2" xfId="6" applyNumberFormat="1" applyFont="1" applyFill="1" applyBorder="1" applyAlignment="1">
      <alignment horizontal="right" vertical="center"/>
    </xf>
    <xf numFmtId="166" fontId="52" fillId="0" borderId="12" xfId="6" applyNumberFormat="1" applyFont="1" applyBorder="1" applyAlignment="1">
      <alignment horizontal="center" vertical="center"/>
    </xf>
    <xf numFmtId="37" fontId="52" fillId="0" borderId="4" xfId="6" applyNumberFormat="1" applyFont="1" applyBorder="1" applyAlignment="1">
      <alignment horizontal="right" vertical="center"/>
    </xf>
    <xf numFmtId="0" fontId="58" fillId="0" borderId="21" xfId="6" applyFont="1" applyBorder="1" applyAlignment="1">
      <alignment vertical="center"/>
    </xf>
    <xf numFmtId="0" fontId="58" fillId="2" borderId="0" xfId="6" quotePrefix="1" applyFont="1" applyFill="1" applyAlignment="1">
      <alignment horizontal="right" vertical="center" indent="1"/>
    </xf>
    <xf numFmtId="0" fontId="58" fillId="0" borderId="0" xfId="6" applyFont="1" applyAlignment="1">
      <alignment horizontal="right" vertical="center"/>
    </xf>
    <xf numFmtId="38" fontId="52" fillId="0" borderId="3" xfId="6" applyNumberFormat="1" applyFont="1" applyBorder="1" applyAlignment="1">
      <alignment horizontal="right" vertical="center"/>
    </xf>
    <xf numFmtId="38" fontId="52" fillId="0" borderId="19" xfId="6" applyNumberFormat="1" applyFont="1" applyBorder="1" applyAlignment="1">
      <alignment horizontal="right" vertical="center"/>
    </xf>
    <xf numFmtId="0" fontId="52" fillId="2" borderId="0" xfId="12" quotePrefix="1" applyFont="1" applyFill="1" applyAlignment="1">
      <alignment horizontal="center" vertical="center" wrapText="1"/>
    </xf>
    <xf numFmtId="0" fontId="21" fillId="12" borderId="0" xfId="0" applyFont="1" applyFill="1" applyAlignment="1">
      <alignment horizontal="left"/>
    </xf>
    <xf numFmtId="0" fontId="0" fillId="12" borderId="14" xfId="0" applyFill="1" applyBorder="1"/>
    <xf numFmtId="0" fontId="18" fillId="12" borderId="14" xfId="0" applyFont="1" applyFill="1" applyBorder="1" applyAlignment="1">
      <alignment horizontal="left"/>
    </xf>
    <xf numFmtId="0" fontId="21" fillId="12" borderId="0" xfId="0" applyFont="1" applyFill="1" applyAlignment="1">
      <alignment horizontal="left" vertical="center"/>
    </xf>
    <xf numFmtId="0" fontId="61" fillId="12" borderId="0" xfId="0" applyFont="1" applyFill="1"/>
    <xf numFmtId="0" fontId="36" fillId="12" borderId="0" xfId="8" applyFont="1" applyFill="1" applyAlignment="1">
      <alignment horizontal="center" vertical="center" wrapText="1"/>
    </xf>
    <xf numFmtId="0" fontId="36" fillId="12" borderId="0" xfId="8" applyFont="1" applyFill="1" applyAlignment="1">
      <alignment vertical="top" wrapText="1"/>
    </xf>
    <xf numFmtId="0" fontId="34" fillId="12" borderId="0" xfId="0" applyFont="1" applyFill="1" applyAlignment="1">
      <alignment horizontal="left" indent="1"/>
    </xf>
    <xf numFmtId="0" fontId="34" fillId="2" borderId="0" xfId="8" applyFont="1" applyFill="1" applyAlignment="1">
      <alignment horizontal="right" vertical="top" wrapText="1"/>
    </xf>
    <xf numFmtId="0" fontId="35" fillId="2" borderId="0" xfId="8" applyFont="1" applyFill="1" applyAlignment="1">
      <alignment horizontal="right" vertical="top" wrapText="1"/>
    </xf>
    <xf numFmtId="0" fontId="36" fillId="12" borderId="0" xfId="8" applyFont="1" applyFill="1" applyAlignment="1">
      <alignment horizontal="right" vertical="center" wrapText="1"/>
    </xf>
    <xf numFmtId="0" fontId="21" fillId="12" borderId="0" xfId="0" applyFont="1" applyFill="1" applyAlignment="1">
      <alignment horizontal="left" indent="1"/>
    </xf>
    <xf numFmtId="0" fontId="21" fillId="12" borderId="14" xfId="0" applyFont="1" applyFill="1" applyBorder="1" applyAlignment="1">
      <alignment horizontal="right"/>
    </xf>
    <xf numFmtId="0" fontId="21" fillId="12" borderId="14" xfId="0" applyFont="1" applyFill="1" applyBorder="1"/>
    <xf numFmtId="0" fontId="21" fillId="12" borderId="0" xfId="0" applyFont="1" applyFill="1" applyAlignment="1">
      <alignment horizontal="center"/>
    </xf>
    <xf numFmtId="0" fontId="21" fillId="12" borderId="0" xfId="0" applyFont="1" applyFill="1" applyAlignment="1">
      <alignment horizontal="center" vertical="center"/>
    </xf>
    <xf numFmtId="0" fontId="21" fillId="12" borderId="0" xfId="0" applyFont="1" applyFill="1" applyAlignment="1">
      <alignment vertical="top"/>
    </xf>
    <xf numFmtId="0" fontId="37" fillId="11" borderId="52" xfId="8" applyFont="1" applyFill="1" applyBorder="1" applyAlignment="1">
      <alignment vertical="top" wrapText="1"/>
    </xf>
    <xf numFmtId="0" fontId="37" fillId="11" borderId="53" xfId="8" applyFont="1" applyFill="1" applyBorder="1" applyAlignment="1">
      <alignment vertical="top" wrapText="1"/>
    </xf>
    <xf numFmtId="0" fontId="37" fillId="11" borderId="54" xfId="8" applyFont="1" applyFill="1" applyBorder="1" applyAlignment="1">
      <alignment vertical="top" wrapText="1"/>
    </xf>
    <xf numFmtId="0" fontId="62" fillId="12" borderId="0" xfId="0" applyFont="1" applyFill="1" applyAlignment="1">
      <alignment horizontal="right" vertical="center"/>
    </xf>
    <xf numFmtId="0" fontId="63" fillId="12" borderId="60" xfId="0" applyFont="1" applyFill="1" applyBorder="1"/>
    <xf numFmtId="0" fontId="63" fillId="12" borderId="0" xfId="0" applyFont="1" applyFill="1"/>
    <xf numFmtId="0" fontId="52" fillId="12" borderId="0" xfId="0" applyFont="1" applyFill="1" applyAlignment="1">
      <alignment horizontal="center"/>
    </xf>
    <xf numFmtId="0" fontId="52" fillId="12" borderId="0" xfId="0" applyFont="1" applyFill="1" applyAlignment="1">
      <alignment horizontal="left"/>
    </xf>
    <xf numFmtId="0" fontId="63" fillId="0" borderId="0" xfId="0" applyFont="1"/>
    <xf numFmtId="0" fontId="52" fillId="2" borderId="0" xfId="0" applyFont="1" applyFill="1" applyAlignment="1">
      <alignment horizontal="right"/>
    </xf>
    <xf numFmtId="0" fontId="31" fillId="12" borderId="0" xfId="0" applyFont="1" applyFill="1" applyAlignment="1">
      <alignment horizontal="right"/>
    </xf>
    <xf numFmtId="0" fontId="52" fillId="12" borderId="0" xfId="0" applyFont="1" applyFill="1" applyAlignment="1">
      <alignment horizontal="right"/>
    </xf>
    <xf numFmtId="1" fontId="65" fillId="2" borderId="0" xfId="0" applyNumberFormat="1" applyFont="1" applyFill="1"/>
    <xf numFmtId="0" fontId="53" fillId="2" borderId="0" xfId="6" applyFont="1" applyFill="1" applyAlignment="1">
      <alignment horizontal="right" vertical="center"/>
    </xf>
    <xf numFmtId="0" fontId="55" fillId="0" borderId="3" xfId="6" applyFont="1" applyBorder="1" applyAlignment="1">
      <alignment horizontal="center" vertical="center" wrapText="1"/>
    </xf>
    <xf numFmtId="0" fontId="67" fillId="2" borderId="0" xfId="0" applyFont="1" applyFill="1"/>
    <xf numFmtId="0" fontId="67" fillId="0" borderId="0" xfId="0" applyFont="1"/>
    <xf numFmtId="179" fontId="52" fillId="19" borderId="20" xfId="11" applyNumberFormat="1" applyFont="1" applyFill="1" applyBorder="1" applyAlignment="1">
      <alignment horizontal="center" vertical="center"/>
    </xf>
    <xf numFmtId="181" fontId="52" fillId="0" borderId="39" xfId="11" applyNumberFormat="1" applyFont="1" applyBorder="1" applyAlignment="1">
      <alignment horizontal="center" vertical="center" wrapText="1"/>
    </xf>
    <xf numFmtId="179" fontId="52" fillId="19" borderId="3" xfId="11" applyNumberFormat="1" applyFont="1" applyFill="1" applyBorder="1" applyAlignment="1">
      <alignment horizontal="center" vertical="center"/>
    </xf>
    <xf numFmtId="9" fontId="52" fillId="19" borderId="3" xfId="13" applyFont="1" applyFill="1" applyBorder="1" applyAlignment="1" applyProtection="1">
      <alignment horizontal="center" vertical="center"/>
    </xf>
    <xf numFmtId="181" fontId="52" fillId="19" borderId="3" xfId="11" applyNumberFormat="1" applyFont="1" applyFill="1" applyBorder="1" applyAlignment="1">
      <alignment horizontal="center" vertical="center" wrapText="1"/>
    </xf>
    <xf numFmtId="181" fontId="52" fillId="0" borderId="3" xfId="11" applyNumberFormat="1" applyFont="1" applyBorder="1" applyAlignment="1">
      <alignment horizontal="center" vertical="center" wrapText="1"/>
    </xf>
    <xf numFmtId="0" fontId="53" fillId="2" borderId="0" xfId="6" applyFont="1" applyFill="1" applyAlignment="1">
      <alignment horizontal="left" vertical="center"/>
    </xf>
    <xf numFmtId="0" fontId="53" fillId="2" borderId="0" xfId="6" applyFont="1" applyFill="1" applyAlignment="1">
      <alignment vertical="center"/>
    </xf>
    <xf numFmtId="37" fontId="53" fillId="2" borderId="0" xfId="6" applyNumberFormat="1" applyFont="1" applyFill="1" applyAlignment="1">
      <alignment horizontal="center" vertical="center"/>
    </xf>
    <xf numFmtId="8" fontId="53" fillId="2" borderId="0" xfId="6" applyNumberFormat="1" applyFont="1" applyFill="1" applyAlignment="1">
      <alignment vertical="center"/>
    </xf>
    <xf numFmtId="182" fontId="53" fillId="2" borderId="0" xfId="6" applyNumberFormat="1" applyFont="1" applyFill="1" applyAlignment="1">
      <alignment horizontal="left" vertical="center"/>
    </xf>
    <xf numFmtId="183" fontId="53" fillId="2" borderId="0" xfId="6" applyNumberFormat="1" applyFont="1" applyFill="1" applyAlignment="1">
      <alignment vertical="center"/>
    </xf>
    <xf numFmtId="182" fontId="53" fillId="2" borderId="0" xfId="6" applyNumberFormat="1" applyFont="1" applyFill="1" applyAlignment="1">
      <alignment vertical="center"/>
    </xf>
    <xf numFmtId="184" fontId="53" fillId="2" borderId="0" xfId="6" applyNumberFormat="1" applyFont="1" applyFill="1" applyAlignment="1">
      <alignment horizontal="left" vertical="center"/>
    </xf>
    <xf numFmtId="184" fontId="53" fillId="2" borderId="0" xfId="6" applyNumberFormat="1" applyFont="1" applyFill="1" applyAlignment="1">
      <alignment vertical="center"/>
    </xf>
    <xf numFmtId="0" fontId="53" fillId="2" borderId="0" xfId="6" applyFont="1" applyFill="1" applyAlignment="1">
      <alignment horizontal="center" vertical="center"/>
    </xf>
    <xf numFmtId="168" fontId="52" fillId="0" borderId="4" xfId="1" applyNumberFormat="1" applyFont="1" applyBorder="1" applyAlignment="1">
      <alignment horizontal="right" vertical="center"/>
    </xf>
    <xf numFmtId="0" fontId="68" fillId="12" borderId="0" xfId="0" applyFont="1" applyFill="1"/>
    <xf numFmtId="0" fontId="69" fillId="2" borderId="0" xfId="0" applyFont="1" applyFill="1"/>
    <xf numFmtId="185" fontId="53" fillId="0" borderId="0" xfId="6" applyNumberFormat="1" applyFont="1" applyAlignment="1">
      <alignment vertical="center"/>
    </xf>
    <xf numFmtId="9" fontId="52" fillId="19" borderId="26" xfId="13" applyFont="1" applyFill="1" applyBorder="1" applyAlignment="1" applyProtection="1">
      <alignment horizontal="center" vertical="center"/>
    </xf>
    <xf numFmtId="9" fontId="52" fillId="19" borderId="2" xfId="13" applyFont="1" applyFill="1" applyBorder="1" applyAlignment="1" applyProtection="1">
      <alignment horizontal="center" vertical="center"/>
    </xf>
    <xf numFmtId="0" fontId="17" fillId="2" borderId="0" xfId="0" applyFont="1" applyFill="1"/>
    <xf numFmtId="0" fontId="29" fillId="14" borderId="19" xfId="0" applyFont="1" applyFill="1" applyBorder="1"/>
    <xf numFmtId="0" fontId="71" fillId="2" borderId="14" xfId="8" applyFont="1" applyFill="1" applyBorder="1"/>
    <xf numFmtId="0" fontId="72" fillId="2" borderId="0" xfId="8" applyFont="1" applyFill="1"/>
    <xf numFmtId="0" fontId="72" fillId="2" borderId="14" xfId="8" applyFont="1" applyFill="1" applyBorder="1"/>
    <xf numFmtId="0" fontId="72" fillId="2" borderId="0" xfId="8" applyFont="1" applyFill="1" applyAlignment="1">
      <alignment horizontal="center"/>
    </xf>
    <xf numFmtId="0" fontId="72" fillId="2" borderId="34" xfId="8" applyFont="1" applyFill="1" applyBorder="1" applyAlignment="1">
      <alignment horizontal="center" wrapText="1"/>
    </xf>
    <xf numFmtId="0" fontId="72" fillId="2" borderId="33" xfId="8" applyFont="1" applyFill="1" applyBorder="1" applyAlignment="1">
      <alignment horizontal="center" wrapText="1"/>
    </xf>
    <xf numFmtId="0" fontId="70" fillId="2" borderId="0" xfId="8" applyFont="1" applyFill="1"/>
    <xf numFmtId="9" fontId="72" fillId="2" borderId="0" xfId="1" applyFont="1" applyFill="1"/>
    <xf numFmtId="0" fontId="73" fillId="12" borderId="0" xfId="0" applyFont="1" applyFill="1"/>
    <xf numFmtId="0" fontId="74" fillId="2" borderId="14" xfId="0" applyFont="1" applyFill="1" applyBorder="1" applyAlignment="1">
      <alignment wrapText="1"/>
    </xf>
    <xf numFmtId="0" fontId="74" fillId="8" borderId="41" xfId="0" applyFont="1" applyFill="1" applyBorder="1"/>
    <xf numFmtId="0" fontId="75" fillId="12" borderId="0" xfId="0" applyFont="1" applyFill="1" applyAlignment="1">
      <alignment vertical="top"/>
    </xf>
    <xf numFmtId="0" fontId="71" fillId="2" borderId="3" xfId="8" applyFont="1" applyFill="1" applyBorder="1" applyAlignment="1">
      <alignment horizontal="center" textRotation="90" wrapText="1"/>
    </xf>
    <xf numFmtId="9" fontId="72" fillId="5" borderId="3" xfId="8" applyNumberFormat="1" applyFont="1" applyFill="1" applyBorder="1" applyAlignment="1">
      <alignment horizontal="center"/>
    </xf>
    <xf numFmtId="0" fontId="76" fillId="0" borderId="0" xfId="0" applyFont="1"/>
    <xf numFmtId="0" fontId="79" fillId="11" borderId="3" xfId="0" applyFont="1" applyFill="1" applyBorder="1" applyAlignment="1">
      <alignment horizontal="center" vertical="center" wrapText="1"/>
    </xf>
    <xf numFmtId="6" fontId="79" fillId="11" borderId="3" xfId="0" applyNumberFormat="1" applyFont="1" applyFill="1" applyBorder="1" applyAlignment="1">
      <alignment horizontal="center" vertical="center" wrapText="1"/>
    </xf>
    <xf numFmtId="0" fontId="79" fillId="12" borderId="3" xfId="0" applyFont="1" applyFill="1" applyBorder="1" applyAlignment="1">
      <alignment horizontal="center" vertical="center" wrapText="1"/>
    </xf>
    <xf numFmtId="9" fontId="78" fillId="0" borderId="2" xfId="0" applyNumberFormat="1" applyFont="1" applyBorder="1" applyAlignment="1">
      <alignment horizontal="center" vertical="center" wrapText="1"/>
    </xf>
    <xf numFmtId="9" fontId="78" fillId="0" borderId="25" xfId="0" applyNumberFormat="1" applyFont="1" applyBorder="1" applyAlignment="1">
      <alignment horizontal="center" vertical="center" wrapText="1"/>
    </xf>
    <xf numFmtId="0" fontId="78" fillId="0" borderId="3" xfId="0" applyFont="1" applyBorder="1" applyAlignment="1">
      <alignment horizontal="center" vertical="center"/>
    </xf>
    <xf numFmtId="6" fontId="78" fillId="0" borderId="2" xfId="0" applyNumberFormat="1" applyFont="1" applyBorder="1" applyAlignment="1">
      <alignment horizontal="center" vertical="center"/>
    </xf>
    <xf numFmtId="0" fontId="82" fillId="0" borderId="0" xfId="3" applyFont="1" applyAlignment="1">
      <alignment horizontal="left" vertical="center"/>
    </xf>
    <xf numFmtId="0" fontId="82" fillId="0" borderId="0" xfId="3" applyFont="1" applyAlignment="1">
      <alignment vertical="center"/>
    </xf>
    <xf numFmtId="0" fontId="83" fillId="12" borderId="0" xfId="0" applyFont="1" applyFill="1" applyAlignment="1">
      <alignment horizontal="right"/>
    </xf>
    <xf numFmtId="0" fontId="51" fillId="14" borderId="0" xfId="0" applyFont="1" applyFill="1"/>
    <xf numFmtId="0" fontId="85" fillId="14" borderId="0" xfId="0" applyFont="1" applyFill="1"/>
    <xf numFmtId="14" fontId="51" fillId="14" borderId="0" xfId="0" applyNumberFormat="1" applyFont="1" applyFill="1"/>
    <xf numFmtId="0" fontId="51" fillId="14" borderId="14" xfId="0" applyFont="1" applyFill="1" applyBorder="1"/>
    <xf numFmtId="0" fontId="51" fillId="8" borderId="41" xfId="0" applyFont="1" applyFill="1" applyBorder="1"/>
    <xf numFmtId="0" fontId="51" fillId="8" borderId="12" xfId="0" applyFont="1" applyFill="1" applyBorder="1"/>
    <xf numFmtId="0" fontId="51" fillId="8" borderId="14" xfId="0" applyFont="1" applyFill="1" applyBorder="1"/>
    <xf numFmtId="0" fontId="51" fillId="8" borderId="13" xfId="0" applyFont="1" applyFill="1" applyBorder="1"/>
    <xf numFmtId="0" fontId="51" fillId="14" borderId="0" xfId="0" applyFont="1" applyFill="1" applyAlignment="1">
      <alignment wrapText="1"/>
    </xf>
    <xf numFmtId="0" fontId="86" fillId="14" borderId="0" xfId="0" applyFont="1" applyFill="1"/>
    <xf numFmtId="0" fontId="57" fillId="14" borderId="0" xfId="0" applyFont="1" applyFill="1"/>
    <xf numFmtId="0" fontId="51" fillId="14" borderId="39" xfId="0" applyFont="1" applyFill="1" applyBorder="1"/>
    <xf numFmtId="0" fontId="88" fillId="9" borderId="20" xfId="0" applyFont="1" applyFill="1" applyBorder="1" applyAlignment="1">
      <alignment wrapText="1"/>
    </xf>
    <xf numFmtId="9" fontId="88" fillId="9" borderId="20" xfId="1" applyFont="1" applyFill="1" applyBorder="1"/>
    <xf numFmtId="0" fontId="20" fillId="2" borderId="0" xfId="0" applyFont="1" applyFill="1"/>
    <xf numFmtId="0" fontId="20" fillId="0" borderId="0" xfId="0" applyFont="1"/>
    <xf numFmtId="0" fontId="72" fillId="2" borderId="42" xfId="8" applyFont="1" applyFill="1" applyBorder="1" applyAlignment="1">
      <alignment horizontal="center" wrapText="1"/>
    </xf>
    <xf numFmtId="0" fontId="72" fillId="5" borderId="43" xfId="8" applyFont="1" applyFill="1" applyBorder="1" applyAlignment="1">
      <alignment vertical="center"/>
    </xf>
    <xf numFmtId="0" fontId="72" fillId="5" borderId="36" xfId="8" applyFont="1" applyFill="1" applyBorder="1" applyAlignment="1">
      <alignment vertical="center"/>
    </xf>
    <xf numFmtId="0" fontId="72" fillId="5" borderId="35" xfId="8" applyFont="1" applyFill="1" applyBorder="1" applyAlignment="1">
      <alignment vertical="center"/>
    </xf>
    <xf numFmtId="9" fontId="72" fillId="5" borderId="36" xfId="1" applyFont="1" applyFill="1" applyBorder="1" applyAlignment="1">
      <alignment vertical="center"/>
    </xf>
    <xf numFmtId="9" fontId="72" fillId="5" borderId="35" xfId="1" applyFont="1" applyFill="1" applyBorder="1" applyAlignment="1">
      <alignment vertical="center"/>
    </xf>
    <xf numFmtId="0" fontId="88" fillId="9" borderId="39" xfId="0" applyFont="1" applyFill="1" applyBorder="1" applyAlignment="1">
      <alignment wrapText="1"/>
    </xf>
    <xf numFmtId="9" fontId="88" fillId="9" borderId="39" xfId="1" applyFont="1" applyFill="1" applyBorder="1"/>
    <xf numFmtId="0" fontId="90" fillId="0" borderId="0" xfId="0" applyFont="1"/>
    <xf numFmtId="0" fontId="92" fillId="12" borderId="0" xfId="0" applyFont="1" applyFill="1" applyAlignment="1">
      <alignment vertical="center" wrapText="1"/>
    </xf>
    <xf numFmtId="0" fontId="92" fillId="12" borderId="39" xfId="0" applyFont="1" applyFill="1" applyBorder="1" applyAlignment="1">
      <alignment vertical="center" wrapText="1"/>
    </xf>
    <xf numFmtId="0" fontId="91" fillId="12" borderId="21" xfId="0" applyFont="1" applyFill="1" applyBorder="1" applyAlignment="1">
      <alignment vertical="center"/>
    </xf>
    <xf numFmtId="0" fontId="92" fillId="12" borderId="0" xfId="0" applyFont="1" applyFill="1" applyAlignment="1">
      <alignment vertical="center"/>
    </xf>
    <xf numFmtId="0" fontId="93" fillId="12" borderId="39" xfId="0" applyFont="1" applyFill="1" applyBorder="1" applyAlignment="1">
      <alignment vertical="center"/>
    </xf>
    <xf numFmtId="0" fontId="92" fillId="15" borderId="133" xfId="0" applyFont="1" applyFill="1" applyBorder="1" applyAlignment="1">
      <alignment horizontal="center" vertical="center" wrapText="1"/>
    </xf>
    <xf numFmtId="0" fontId="92" fillId="12" borderId="0" xfId="0" applyFont="1" applyFill="1" applyAlignment="1">
      <alignment horizontal="right" vertical="center"/>
    </xf>
    <xf numFmtId="0" fontId="91" fillId="15" borderId="2" xfId="0" applyFont="1" applyFill="1" applyBorder="1" applyAlignment="1">
      <alignment horizontal="center" vertical="center"/>
    </xf>
    <xf numFmtId="0" fontId="93" fillId="12" borderId="39" xfId="0" applyFont="1" applyFill="1" applyBorder="1" applyAlignment="1">
      <alignment horizontal="right" vertical="center"/>
    </xf>
    <xf numFmtId="0" fontId="94" fillId="15" borderId="3" xfId="0" applyFont="1" applyFill="1" applyBorder="1" applyAlignment="1">
      <alignment horizontal="center" vertical="center"/>
    </xf>
    <xf numFmtId="0" fontId="95" fillId="12" borderId="0" xfId="0" applyFont="1" applyFill="1" applyAlignment="1">
      <alignment vertical="center"/>
    </xf>
    <xf numFmtId="9" fontId="96" fillId="15" borderId="3" xfId="0" applyNumberFormat="1" applyFont="1" applyFill="1" applyBorder="1" applyAlignment="1">
      <alignment horizontal="center" vertical="center"/>
    </xf>
    <xf numFmtId="0" fontId="94" fillId="12" borderId="0" xfId="0" applyFont="1" applyFill="1" applyAlignment="1">
      <alignment horizontal="center" vertical="center"/>
    </xf>
    <xf numFmtId="10" fontId="94" fillId="15" borderId="3" xfId="0" applyNumberFormat="1" applyFont="1" applyFill="1" applyBorder="1" applyAlignment="1">
      <alignment horizontal="center" vertical="center"/>
    </xf>
    <xf numFmtId="10" fontId="91" fillId="15" borderId="3" xfId="0" applyNumberFormat="1" applyFont="1" applyFill="1" applyBorder="1" applyAlignment="1">
      <alignment horizontal="center" vertical="center"/>
    </xf>
    <xf numFmtId="0" fontId="91" fillId="12" borderId="0" xfId="0" applyFont="1" applyFill="1" applyAlignment="1">
      <alignment horizontal="right" vertical="center"/>
    </xf>
    <xf numFmtId="0" fontId="97" fillId="12" borderId="39" xfId="0" applyFont="1" applyFill="1" applyBorder="1" applyAlignment="1">
      <alignment vertical="center"/>
    </xf>
    <xf numFmtId="9" fontId="91" fillId="15" borderId="3" xfId="0" applyNumberFormat="1" applyFont="1" applyFill="1" applyBorder="1" applyAlignment="1">
      <alignment horizontal="center" vertical="center"/>
    </xf>
    <xf numFmtId="0" fontId="0" fillId="0" borderId="21" xfId="0" applyBorder="1"/>
    <xf numFmtId="0" fontId="92" fillId="12" borderId="39" xfId="0" applyFont="1" applyFill="1" applyBorder="1" applyAlignment="1">
      <alignment vertical="center"/>
    </xf>
    <xf numFmtId="0" fontId="91" fillId="0" borderId="21" xfId="0" applyFont="1" applyBorder="1"/>
    <xf numFmtId="0" fontId="91" fillId="0" borderId="25" xfId="0" applyFont="1" applyBorder="1"/>
    <xf numFmtId="0" fontId="92" fillId="12" borderId="14" xfId="0" applyFont="1" applyFill="1" applyBorder="1" applyAlignment="1">
      <alignment horizontal="right" vertical="center"/>
    </xf>
    <xf numFmtId="0" fontId="93" fillId="12" borderId="26" xfId="0" applyFont="1" applyFill="1" applyBorder="1" applyAlignment="1">
      <alignment horizontal="right" vertical="center"/>
    </xf>
    <xf numFmtId="0" fontId="91" fillId="0" borderId="0" xfId="0" applyFont="1"/>
    <xf numFmtId="0" fontId="93" fillId="12" borderId="0" xfId="0" applyFont="1" applyFill="1" applyAlignment="1">
      <alignment horizontal="right" vertical="center"/>
    </xf>
    <xf numFmtId="0" fontId="34" fillId="0" borderId="0" xfId="8" applyFont="1" applyAlignment="1">
      <alignment horizontal="center" vertical="top" wrapText="1"/>
    </xf>
    <xf numFmtId="0" fontId="21" fillId="0" borderId="0" xfId="0" applyFont="1" applyAlignment="1">
      <alignment vertical="top"/>
    </xf>
    <xf numFmtId="0" fontId="30" fillId="0" borderId="0" xfId="0" applyFont="1"/>
    <xf numFmtId="0" fontId="30" fillId="2" borderId="0" xfId="0" applyFont="1" applyFill="1"/>
    <xf numFmtId="0" fontId="16" fillId="2" borderId="0" xfId="8" applyFont="1" applyFill="1" applyAlignment="1">
      <alignment horizontal="right" vertical="center"/>
    </xf>
    <xf numFmtId="0" fontId="29" fillId="7" borderId="19" xfId="0" applyFont="1" applyFill="1" applyBorder="1"/>
    <xf numFmtId="0" fontId="29" fillId="12" borderId="19" xfId="0" applyFont="1" applyFill="1" applyBorder="1" applyAlignment="1">
      <alignment horizontal="center"/>
    </xf>
    <xf numFmtId="0" fontId="22" fillId="0" borderId="0" xfId="0" applyFont="1"/>
    <xf numFmtId="187" fontId="22" fillId="0" borderId="0" xfId="10" applyNumberFormat="1" applyFont="1" applyFill="1" applyBorder="1"/>
    <xf numFmtId="0" fontId="18" fillId="0" borderId="21" xfId="3" applyFont="1" applyBorder="1" applyAlignment="1">
      <alignment horizontal="center" vertical="center" wrapText="1"/>
    </xf>
    <xf numFmtId="185" fontId="53" fillId="0" borderId="19" xfId="6" applyNumberFormat="1" applyFont="1" applyBorder="1" applyAlignment="1">
      <alignment vertical="center"/>
    </xf>
    <xf numFmtId="0" fontId="52" fillId="0" borderId="137" xfId="6" applyFont="1" applyBorder="1" applyAlignment="1">
      <alignment horizontal="center" vertical="center" wrapText="1"/>
    </xf>
    <xf numFmtId="14" fontId="55" fillId="18" borderId="138" xfId="6" applyNumberFormat="1" applyFont="1" applyFill="1" applyBorder="1" applyAlignment="1" applyProtection="1">
      <alignment horizontal="center" vertical="center"/>
      <protection locked="0"/>
    </xf>
    <xf numFmtId="38" fontId="52" fillId="3" borderId="5" xfId="12" applyNumberFormat="1" applyFont="1" applyFill="1" applyBorder="1" applyAlignment="1" applyProtection="1">
      <alignment horizontal="center" vertical="center" wrapText="1"/>
      <protection locked="0"/>
    </xf>
    <xf numFmtId="38" fontId="52" fillId="3" borderId="127" xfId="12" applyNumberFormat="1" applyFont="1" applyFill="1" applyBorder="1" applyAlignment="1" applyProtection="1">
      <alignment horizontal="center" vertical="center" wrapText="1"/>
      <protection locked="0"/>
    </xf>
    <xf numFmtId="38" fontId="52" fillId="3" borderId="119" xfId="12" applyNumberFormat="1" applyFont="1" applyFill="1" applyBorder="1" applyAlignment="1" applyProtection="1">
      <alignment horizontal="center" vertical="center" wrapText="1"/>
      <protection locked="0"/>
    </xf>
    <xf numFmtId="0" fontId="55" fillId="0" borderId="133" xfId="6" applyFont="1" applyBorder="1" applyAlignment="1">
      <alignment horizontal="center" vertical="center" wrapText="1"/>
    </xf>
    <xf numFmtId="0" fontId="55" fillId="0" borderId="130" xfId="6" applyFont="1" applyBorder="1" applyAlignment="1">
      <alignment horizontal="center" vertical="center" wrapText="1"/>
    </xf>
    <xf numFmtId="0" fontId="51" fillId="12" borderId="0" xfId="0" applyFont="1" applyFill="1" applyAlignment="1">
      <alignment vertical="top" wrapText="1"/>
    </xf>
    <xf numFmtId="0" fontId="51" fillId="12" borderId="0" xfId="0" applyFont="1" applyFill="1" applyAlignment="1">
      <alignment wrapText="1"/>
    </xf>
    <xf numFmtId="14" fontId="98" fillId="18" borderId="140" xfId="6" applyNumberFormat="1" applyFont="1" applyFill="1" applyBorder="1" applyAlignment="1" applyProtection="1">
      <alignment horizontal="center" vertical="center"/>
      <protection locked="0"/>
    </xf>
    <xf numFmtId="183" fontId="91" fillId="15" borderId="3" xfId="0" applyNumberFormat="1" applyFont="1" applyFill="1" applyBorder="1" applyAlignment="1">
      <alignment horizontal="center" vertical="center"/>
    </xf>
    <xf numFmtId="2" fontId="94" fillId="15" borderId="3" xfId="0" applyNumberFormat="1" applyFont="1" applyFill="1" applyBorder="1" applyAlignment="1">
      <alignment horizontal="center" vertical="center"/>
    </xf>
    <xf numFmtId="0" fontId="21" fillId="24" borderId="0" xfId="16" applyFont="1"/>
    <xf numFmtId="0" fontId="1" fillId="24" borderId="0" xfId="16"/>
    <xf numFmtId="0" fontId="100" fillId="24" borderId="0" xfId="16" applyFont="1"/>
    <xf numFmtId="0" fontId="21" fillId="24" borderId="0" xfId="16" applyFont="1" applyAlignment="1">
      <alignment horizontal="left"/>
    </xf>
    <xf numFmtId="0" fontId="30" fillId="7" borderId="14" xfId="0" applyFont="1" applyFill="1" applyBorder="1" applyAlignment="1">
      <alignment vertical="top" wrapText="1"/>
    </xf>
    <xf numFmtId="0" fontId="30" fillId="7" borderId="14" xfId="0" applyFont="1" applyFill="1" applyBorder="1" applyAlignment="1">
      <alignment horizontal="centerContinuous" vertical="top" wrapText="1"/>
    </xf>
    <xf numFmtId="0" fontId="30" fillId="0" borderId="0" xfId="0" applyFont="1" applyAlignment="1">
      <alignment horizontal="right"/>
    </xf>
    <xf numFmtId="42" fontId="30" fillId="0" borderId="0" xfId="0" applyNumberFormat="1" applyFont="1"/>
    <xf numFmtId="10" fontId="58" fillId="0" borderId="0" xfId="6" applyNumberFormat="1" applyFont="1" applyAlignment="1">
      <alignment vertical="center"/>
    </xf>
    <xf numFmtId="10" fontId="52" fillId="0" borderId="0" xfId="6" applyNumberFormat="1" applyFont="1" applyAlignment="1">
      <alignment horizontal="center" vertical="center"/>
    </xf>
    <xf numFmtId="10" fontId="54" fillId="0" borderId="0" xfId="11" applyNumberFormat="1" applyFont="1"/>
    <xf numFmtId="10" fontId="52" fillId="0" borderId="0" xfId="6" applyNumberFormat="1" applyFont="1" applyAlignment="1">
      <alignment horizontal="center" vertical="center" wrapText="1"/>
    </xf>
    <xf numFmtId="0" fontId="52" fillId="0" borderId="0" xfId="6" applyFont="1" applyAlignment="1">
      <alignment horizontal="center" vertical="center" wrapText="1"/>
    </xf>
    <xf numFmtId="164" fontId="52" fillId="0" borderId="118" xfId="12" applyNumberFormat="1" applyFont="1" applyFill="1" applyBorder="1" applyAlignment="1">
      <alignment horizontal="center" vertical="center" wrapText="1"/>
    </xf>
    <xf numFmtId="168" fontId="52" fillId="0" borderId="4" xfId="1" applyNumberFormat="1" applyFont="1" applyFill="1" applyBorder="1" applyAlignment="1">
      <alignment horizontal="right" vertical="center"/>
    </xf>
    <xf numFmtId="1" fontId="21" fillId="5" borderId="3" xfId="0" applyNumberFormat="1" applyFont="1" applyFill="1" applyBorder="1" applyAlignment="1">
      <alignment horizontal="center"/>
    </xf>
    <xf numFmtId="0" fontId="15" fillId="2" borderId="0" xfId="6" applyFont="1" applyFill="1" applyAlignment="1">
      <alignment horizontal="centerContinuous" wrapText="1"/>
    </xf>
    <xf numFmtId="0" fontId="0" fillId="2" borderId="0" xfId="0" applyFill="1" applyAlignment="1">
      <alignment horizontal="centerContinuous"/>
    </xf>
    <xf numFmtId="0" fontId="0" fillId="0" borderId="0" xfId="0" applyAlignment="1">
      <alignment horizontal="centerContinuous"/>
    </xf>
    <xf numFmtId="164" fontId="14" fillId="2" borderId="0" xfId="6" applyNumberFormat="1" applyFont="1" applyFill="1" applyAlignment="1">
      <alignment horizontal="centerContinuous" vertical="center"/>
    </xf>
    <xf numFmtId="0" fontId="101" fillId="2" borderId="0" xfId="6" applyFont="1" applyFill="1" applyAlignment="1">
      <alignment horizontal="centerContinuous" vertical="center"/>
    </xf>
    <xf numFmtId="0" fontId="102" fillId="2" borderId="0" xfId="6" applyFont="1" applyFill="1" applyAlignment="1">
      <alignment horizontal="centerContinuous" wrapText="1"/>
    </xf>
    <xf numFmtId="0" fontId="103" fillId="2" borderId="0" xfId="0" applyFont="1" applyFill="1" applyAlignment="1">
      <alignment horizontal="centerContinuous"/>
    </xf>
    <xf numFmtId="0" fontId="103" fillId="0" borderId="0" xfId="0" applyFont="1" applyAlignment="1">
      <alignment horizontal="centerContinuous"/>
    </xf>
    <xf numFmtId="164" fontId="101" fillId="2" borderId="0" xfId="6" applyNumberFormat="1" applyFont="1" applyFill="1" applyAlignment="1">
      <alignment horizontal="centerContinuous" vertical="center"/>
    </xf>
    <xf numFmtId="0" fontId="104" fillId="2" borderId="0" xfId="6" applyFont="1" applyFill="1" applyAlignment="1">
      <alignment horizontal="centerContinuous" vertical="center"/>
    </xf>
    <xf numFmtId="0" fontId="105" fillId="0" borderId="0" xfId="0" applyFont="1" applyAlignment="1">
      <alignment horizontal="centerContinuous"/>
    </xf>
    <xf numFmtId="164" fontId="104" fillId="2" borderId="0" xfId="6" applyNumberFormat="1" applyFont="1" applyFill="1" applyAlignment="1">
      <alignment horizontal="centerContinuous" vertical="center"/>
    </xf>
    <xf numFmtId="0" fontId="106" fillId="2" borderId="0" xfId="6" applyFont="1" applyFill="1" applyAlignment="1">
      <alignment horizontal="centerContinuous" wrapText="1"/>
    </xf>
    <xf numFmtId="0" fontId="22" fillId="0" borderId="3" xfId="0" applyFont="1" applyBorder="1"/>
    <xf numFmtId="0" fontId="29" fillId="0" borderId="0" xfId="0" applyFont="1"/>
    <xf numFmtId="0" fontId="30" fillId="0" borderId="0" xfId="0" applyFont="1" applyAlignment="1">
      <alignment wrapText="1"/>
    </xf>
    <xf numFmtId="0" fontId="15" fillId="0" borderId="0" xfId="0" applyFont="1" applyAlignment="1">
      <alignment wrapText="1"/>
    </xf>
    <xf numFmtId="0" fontId="18" fillId="0" borderId="0" xfId="8" applyFont="1" applyAlignment="1">
      <alignment horizontal="center" wrapText="1"/>
    </xf>
    <xf numFmtId="0" fontId="30" fillId="12" borderId="0" xfId="0" applyFont="1" applyFill="1" applyAlignment="1">
      <alignment wrapText="1"/>
    </xf>
    <xf numFmtId="0" fontId="51" fillId="12" borderId="19" xfId="0" applyFont="1" applyFill="1" applyBorder="1" applyAlignment="1">
      <alignment horizontal="centerContinuous"/>
    </xf>
    <xf numFmtId="0" fontId="51" fillId="2" borderId="19" xfId="0" applyFont="1" applyFill="1" applyBorder="1" applyAlignment="1">
      <alignment horizontal="centerContinuous"/>
    </xf>
    <xf numFmtId="0" fontId="51" fillId="12" borderId="0" xfId="0" applyFont="1" applyFill="1" applyAlignment="1">
      <alignment horizontal="centerContinuous"/>
    </xf>
    <xf numFmtId="0" fontId="85" fillId="12" borderId="0" xfId="0" applyFont="1" applyFill="1" applyAlignment="1">
      <alignment horizontal="centerContinuous" vertical="center" wrapText="1"/>
    </xf>
    <xf numFmtId="0" fontId="30" fillId="7" borderId="39" xfId="0" applyFont="1" applyFill="1" applyBorder="1"/>
    <xf numFmtId="0" fontId="85" fillId="12" borderId="0" xfId="0" applyFont="1" applyFill="1"/>
    <xf numFmtId="0" fontId="16" fillId="2" borderId="14" xfId="0" applyFont="1" applyFill="1" applyBorder="1"/>
    <xf numFmtId="0" fontId="81" fillId="0" borderId="3" xfId="0" applyFont="1" applyBorder="1" applyAlignment="1">
      <alignment horizontal="center" vertical="center" wrapText="1"/>
    </xf>
    <xf numFmtId="9" fontId="78" fillId="0" borderId="3" xfId="0" quotePrefix="1" applyNumberFormat="1" applyFont="1" applyBorder="1" applyAlignment="1">
      <alignment horizontal="center" vertical="center" wrapText="1"/>
    </xf>
    <xf numFmtId="9" fontId="78" fillId="0" borderId="3" xfId="0" applyNumberFormat="1" applyFont="1" applyBorder="1" applyAlignment="1">
      <alignment horizontal="center" vertical="center" wrapText="1"/>
    </xf>
    <xf numFmtId="0" fontId="81" fillId="11" borderId="3" xfId="0" applyFont="1" applyFill="1" applyBorder="1" applyAlignment="1">
      <alignment horizontal="center" vertical="center" wrapText="1"/>
    </xf>
    <xf numFmtId="9" fontId="79" fillId="11" borderId="3" xfId="0" applyNumberFormat="1" applyFont="1" applyFill="1" applyBorder="1" applyAlignment="1">
      <alignment horizontal="center" vertical="center" wrapText="1"/>
    </xf>
    <xf numFmtId="0" fontId="78" fillId="0" borderId="3" xfId="0" applyFont="1" applyBorder="1" applyAlignment="1">
      <alignment horizontal="center" vertical="center" wrapText="1"/>
    </xf>
    <xf numFmtId="42" fontId="21" fillId="2" borderId="0" xfId="0" applyNumberFormat="1" applyFont="1" applyFill="1"/>
    <xf numFmtId="0" fontId="30" fillId="0" borderId="14" xfId="0" applyFont="1" applyBorder="1"/>
    <xf numFmtId="0" fontId="106" fillId="0" borderId="0" xfId="6" applyFont="1" applyAlignment="1">
      <alignment horizontal="centerContinuous" wrapText="1"/>
    </xf>
    <xf numFmtId="9" fontId="21" fillId="0" borderId="0" xfId="0" applyNumberFormat="1" applyFont="1" applyAlignment="1">
      <alignment horizontal="center"/>
    </xf>
    <xf numFmtId="9" fontId="21" fillId="0" borderId="0" xfId="1" applyFont="1" applyFill="1" applyBorder="1" applyAlignment="1">
      <alignment horizontal="center"/>
    </xf>
    <xf numFmtId="0" fontId="102" fillId="0" borderId="0" xfId="6" applyFont="1" applyAlignment="1">
      <alignment horizontal="centerContinuous" wrapText="1"/>
    </xf>
    <xf numFmtId="9" fontId="78" fillId="0" borderId="11" xfId="0" applyNumberFormat="1" applyFont="1" applyBorder="1" applyAlignment="1">
      <alignment horizontal="center" vertical="center" wrapText="1"/>
    </xf>
    <xf numFmtId="9" fontId="78" fillId="0" borderId="13" xfId="0" applyNumberFormat="1" applyFont="1" applyBorder="1" applyAlignment="1">
      <alignment horizontal="center" vertical="center" wrapText="1"/>
    </xf>
    <xf numFmtId="9" fontId="79" fillId="11" borderId="11" xfId="0" applyNumberFormat="1" applyFont="1" applyFill="1" applyBorder="1" applyAlignment="1">
      <alignment horizontal="center" vertical="center" wrapText="1"/>
    </xf>
    <xf numFmtId="9" fontId="79" fillId="11" borderId="13" xfId="0" applyNumberFormat="1" applyFont="1" applyFill="1" applyBorder="1" applyAlignment="1">
      <alignment horizontal="center" vertical="center" wrapText="1"/>
    </xf>
    <xf numFmtId="0" fontId="107" fillId="22" borderId="120" xfId="0" applyFont="1" applyFill="1" applyBorder="1" applyAlignment="1">
      <alignment vertical="center" wrapText="1"/>
    </xf>
    <xf numFmtId="0" fontId="107" fillId="22" borderId="134" xfId="0" applyFont="1" applyFill="1" applyBorder="1" applyAlignment="1">
      <alignment horizontal="centerContinuous" vertical="center" wrapText="1"/>
    </xf>
    <xf numFmtId="0" fontId="107" fillId="22" borderId="120" xfId="0" applyFont="1" applyFill="1" applyBorder="1" applyAlignment="1">
      <alignment horizontal="centerContinuous" vertical="center" wrapText="1"/>
    </xf>
    <xf numFmtId="0" fontId="79" fillId="12" borderId="11" xfId="0" applyFont="1" applyFill="1" applyBorder="1" applyAlignment="1">
      <alignment horizontal="centerContinuous" vertical="center" wrapText="1"/>
    </xf>
    <xf numFmtId="0" fontId="79" fillId="12" borderId="13" xfId="0" applyFont="1" applyFill="1" applyBorder="1" applyAlignment="1">
      <alignment horizontal="centerContinuous" vertical="center" wrapText="1"/>
    </xf>
    <xf numFmtId="0" fontId="107" fillId="22" borderId="8" xfId="0" applyFont="1" applyFill="1" applyBorder="1" applyAlignment="1">
      <alignment horizontal="centerContinuous" vertical="center" wrapText="1"/>
    </xf>
    <xf numFmtId="0" fontId="107" fillId="22" borderId="7" xfId="0" applyFont="1" applyFill="1" applyBorder="1" applyAlignment="1">
      <alignment vertical="center" wrapText="1"/>
    </xf>
    <xf numFmtId="0" fontId="107" fillId="22" borderId="7" xfId="0" applyFont="1" applyFill="1" applyBorder="1" applyAlignment="1">
      <alignment horizontal="centerContinuous" vertical="center" wrapText="1"/>
    </xf>
    <xf numFmtId="0" fontId="78" fillId="0" borderId="128" xfId="0" applyFont="1" applyBorder="1" applyAlignment="1">
      <alignment horizontal="centerContinuous" vertical="center" wrapText="1"/>
    </xf>
    <xf numFmtId="0" fontId="78" fillId="0" borderId="129" xfId="0" applyFont="1" applyBorder="1" applyAlignment="1">
      <alignment horizontal="centerContinuous" vertical="center" wrapText="1"/>
    </xf>
    <xf numFmtId="0" fontId="79" fillId="11" borderId="11" xfId="0" applyFont="1" applyFill="1" applyBorder="1" applyAlignment="1">
      <alignment horizontal="centerContinuous" vertical="center" wrapText="1"/>
    </xf>
    <xf numFmtId="0" fontId="79" fillId="11" borderId="13" xfId="0" applyFont="1" applyFill="1" applyBorder="1" applyAlignment="1">
      <alignment horizontal="centerContinuous" vertical="center" wrapText="1"/>
    </xf>
    <xf numFmtId="9" fontId="79" fillId="11" borderId="11" xfId="0" applyNumberFormat="1" applyFont="1" applyFill="1" applyBorder="1" applyAlignment="1">
      <alignment vertical="center" wrapText="1"/>
    </xf>
    <xf numFmtId="9" fontId="79" fillId="11" borderId="13" xfId="0" applyNumberFormat="1" applyFont="1" applyFill="1" applyBorder="1" applyAlignment="1">
      <alignment vertical="center" wrapText="1"/>
    </xf>
    <xf numFmtId="9" fontId="78" fillId="0" borderId="11" xfId="0" applyNumberFormat="1" applyFont="1" applyBorder="1" applyAlignment="1">
      <alignment vertical="center" wrapText="1"/>
    </xf>
    <xf numFmtId="9" fontId="78" fillId="0" borderId="13" xfId="0" applyNumberFormat="1" applyFont="1" applyBorder="1" applyAlignment="1">
      <alignment vertical="center" wrapText="1"/>
    </xf>
    <xf numFmtId="0" fontId="81" fillId="11" borderId="3" xfId="0" applyFont="1" applyFill="1" applyBorder="1" applyAlignment="1">
      <alignment vertical="center" wrapText="1"/>
    </xf>
    <xf numFmtId="0" fontId="81" fillId="0" borderId="3" xfId="0" applyFont="1" applyBorder="1" applyAlignment="1">
      <alignment vertical="center" wrapText="1"/>
    </xf>
    <xf numFmtId="9" fontId="79" fillId="11" borderId="3" xfId="0" applyNumberFormat="1" applyFont="1" applyFill="1" applyBorder="1" applyAlignment="1">
      <alignment vertical="center" wrapText="1"/>
    </xf>
    <xf numFmtId="9" fontId="78" fillId="0" borderId="3" xfId="0" applyNumberFormat="1" applyFont="1" applyBorder="1" applyAlignment="1">
      <alignment vertical="center" wrapText="1"/>
    </xf>
    <xf numFmtId="0" fontId="107" fillId="22" borderId="131" xfId="0" applyFont="1" applyFill="1" applyBorder="1" applyAlignment="1">
      <alignment horizontal="centerContinuous" vertical="center" wrapText="1"/>
    </xf>
    <xf numFmtId="0" fontId="107" fillId="22" borderId="1" xfId="0" applyFont="1" applyFill="1" applyBorder="1" applyAlignment="1">
      <alignment horizontal="centerContinuous" vertical="center" wrapText="1"/>
    </xf>
    <xf numFmtId="0" fontId="77" fillId="2" borderId="3" xfId="0" applyFont="1" applyFill="1" applyBorder="1" applyAlignment="1">
      <alignment horizontal="center"/>
    </xf>
    <xf numFmtId="0" fontId="77" fillId="11" borderId="3" xfId="0" applyFont="1" applyFill="1" applyBorder="1" applyAlignment="1">
      <alignment horizontal="center" vertical="center" wrapText="1"/>
    </xf>
    <xf numFmtId="0" fontId="77" fillId="0" borderId="3" xfId="0" applyFont="1" applyBorder="1" applyAlignment="1">
      <alignment horizontal="center" vertical="center" wrapText="1"/>
    </xf>
    <xf numFmtId="0" fontId="78" fillId="0" borderId="11" xfId="0" applyFont="1" applyBorder="1" applyAlignment="1">
      <alignment horizontal="centerContinuous" vertical="center" wrapText="1"/>
    </xf>
    <xf numFmtId="0" fontId="78" fillId="0" borderId="13" xfId="0" applyFont="1" applyBorder="1" applyAlignment="1">
      <alignment horizontal="centerContinuous" vertical="center" wrapText="1"/>
    </xf>
    <xf numFmtId="0" fontId="107" fillId="22" borderId="130" xfId="0" applyFont="1" applyFill="1" applyBorder="1" applyAlignment="1">
      <alignment horizontal="centerContinuous" vertical="center" wrapText="1"/>
    </xf>
    <xf numFmtId="42" fontId="79" fillId="11" borderId="3" xfId="0" applyNumberFormat="1" applyFont="1" applyFill="1" applyBorder="1" applyAlignment="1">
      <alignment horizontal="center" vertical="center" wrapText="1"/>
    </xf>
    <xf numFmtId="42" fontId="78" fillId="0" borderId="3" xfId="0" applyNumberFormat="1" applyFont="1" applyBorder="1" applyAlignment="1">
      <alignment horizontal="center" vertical="center" wrapText="1"/>
    </xf>
    <xf numFmtId="190" fontId="79" fillId="12" borderId="3" xfId="0" applyNumberFormat="1" applyFont="1" applyFill="1" applyBorder="1" applyAlignment="1">
      <alignment horizontal="center" vertical="center" wrapText="1"/>
    </xf>
    <xf numFmtId="168" fontId="79" fillId="11" borderId="3" xfId="0" applyNumberFormat="1" applyFont="1" applyFill="1" applyBorder="1" applyAlignment="1">
      <alignment horizontal="center" vertical="center" wrapText="1"/>
    </xf>
    <xf numFmtId="9" fontId="78" fillId="2" borderId="3" xfId="0" applyNumberFormat="1" applyFont="1" applyFill="1" applyBorder="1" applyAlignment="1">
      <alignment horizontal="center" vertical="center" wrapText="1"/>
    </xf>
    <xf numFmtId="0" fontId="51" fillId="0" borderId="0" xfId="0" applyFont="1" applyAlignment="1">
      <alignment horizontal="centerContinuous"/>
    </xf>
    <xf numFmtId="0" fontId="51" fillId="0" borderId="0" xfId="0" applyFont="1" applyAlignment="1">
      <alignment vertical="top" wrapText="1"/>
    </xf>
    <xf numFmtId="0" fontId="51" fillId="0" borderId="0" xfId="0" applyFont="1"/>
    <xf numFmtId="0" fontId="51" fillId="0" borderId="0" xfId="0" applyFont="1" applyAlignment="1">
      <alignment wrapText="1"/>
    </xf>
    <xf numFmtId="0" fontId="110" fillId="0" borderId="0" xfId="6" applyFont="1" applyAlignment="1">
      <alignment horizontal="center" vertical="center" wrapText="1"/>
    </xf>
    <xf numFmtId="0" fontId="110" fillId="0" borderId="0" xfId="6" applyFont="1" applyAlignment="1">
      <alignment vertical="center"/>
    </xf>
    <xf numFmtId="0" fontId="51" fillId="8" borderId="11" xfId="0" applyFont="1" applyFill="1" applyBorder="1"/>
    <xf numFmtId="41" fontId="52" fillId="0" borderId="13" xfId="12" applyNumberFormat="1" applyFont="1" applyFill="1" applyBorder="1" applyAlignment="1" applyProtection="1">
      <alignment horizontal="center" vertical="center" wrapText="1"/>
      <protection locked="0"/>
    </xf>
    <xf numFmtId="41" fontId="52" fillId="0" borderId="20" xfId="12" applyNumberFormat="1" applyFont="1" applyFill="1" applyBorder="1" applyAlignment="1" applyProtection="1">
      <alignment horizontal="center" vertical="center" wrapText="1"/>
      <protection locked="0"/>
    </xf>
    <xf numFmtId="41" fontId="52" fillId="0" borderId="139" xfId="15" applyNumberFormat="1" applyFont="1" applyFill="1" applyBorder="1" applyAlignment="1" applyProtection="1">
      <alignment horizontal="center" vertical="center" wrapText="1"/>
      <protection locked="0"/>
    </xf>
    <xf numFmtId="41" fontId="52" fillId="0" borderId="5" xfId="12" applyNumberFormat="1" applyFont="1" applyFill="1" applyBorder="1" applyAlignment="1" applyProtection="1">
      <alignment horizontal="center" vertical="center" wrapText="1"/>
      <protection locked="0"/>
    </xf>
    <xf numFmtId="41" fontId="52" fillId="0" borderId="127" xfId="12" applyNumberFormat="1" applyFont="1" applyFill="1" applyBorder="1" applyAlignment="1" applyProtection="1">
      <alignment horizontal="center" vertical="center" wrapText="1"/>
      <protection locked="0"/>
    </xf>
    <xf numFmtId="0" fontId="52" fillId="25" borderId="115" xfId="12" applyFont="1" applyFill="1" applyBorder="1" applyAlignment="1">
      <alignment horizontal="center" vertical="center" wrapText="1"/>
    </xf>
    <xf numFmtId="0" fontId="52" fillId="25" borderId="3" xfId="12" applyFont="1" applyFill="1" applyBorder="1" applyAlignment="1">
      <alignment horizontal="center" vertical="center" wrapText="1"/>
    </xf>
    <xf numFmtId="164" fontId="52" fillId="25" borderId="115" xfId="12" applyNumberFormat="1" applyFont="1" applyFill="1" applyBorder="1" applyAlignment="1">
      <alignment horizontal="center" vertical="center" wrapText="1"/>
    </xf>
    <xf numFmtId="164" fontId="52" fillId="25" borderId="3" xfId="12" applyNumberFormat="1" applyFont="1" applyFill="1" applyBorder="1" applyAlignment="1">
      <alignment horizontal="center" vertical="center" wrapText="1"/>
    </xf>
    <xf numFmtId="164" fontId="52" fillId="25" borderId="117" xfId="12" applyNumberFormat="1" applyFont="1" applyFill="1" applyBorder="1" applyAlignment="1">
      <alignment horizontal="center" vertical="center" wrapText="1"/>
    </xf>
    <xf numFmtId="164" fontId="52" fillId="25" borderId="4" xfId="12" applyNumberFormat="1" applyFont="1" applyFill="1" applyBorder="1" applyAlignment="1">
      <alignment horizontal="center" vertical="center" wrapText="1"/>
    </xf>
    <xf numFmtId="0" fontId="52" fillId="25" borderId="118" xfId="12" applyFont="1" applyFill="1" applyBorder="1" applyAlignment="1">
      <alignment horizontal="center" vertical="center" wrapText="1"/>
    </xf>
    <xf numFmtId="0" fontId="52" fillId="25" borderId="5" xfId="12" applyFont="1" applyFill="1" applyBorder="1" applyAlignment="1">
      <alignment horizontal="center" vertical="center" wrapText="1"/>
    </xf>
    <xf numFmtId="164" fontId="52" fillId="25" borderId="118" xfId="12" applyNumberFormat="1" applyFont="1" applyFill="1" applyBorder="1" applyAlignment="1">
      <alignment horizontal="center" vertical="center" wrapText="1"/>
    </xf>
    <xf numFmtId="168" fontId="52" fillId="25" borderId="4" xfId="1" applyNumberFormat="1" applyFont="1" applyFill="1" applyBorder="1" applyAlignment="1">
      <alignment horizontal="right" vertical="center"/>
    </xf>
    <xf numFmtId="166" fontId="52" fillId="25" borderId="2" xfId="6" applyNumberFormat="1" applyFont="1" applyFill="1" applyBorder="1" applyAlignment="1">
      <alignment horizontal="right" vertical="center"/>
    </xf>
    <xf numFmtId="37" fontId="52" fillId="25" borderId="4" xfId="6" applyNumberFormat="1" applyFont="1" applyFill="1" applyBorder="1" applyAlignment="1">
      <alignment horizontal="right" vertical="center"/>
    </xf>
    <xf numFmtId="176" fontId="52" fillId="25" borderId="31" xfId="13" applyNumberFormat="1" applyFont="1" applyFill="1" applyBorder="1" applyAlignment="1" applyProtection="1">
      <alignment horizontal="right" vertical="center"/>
    </xf>
    <xf numFmtId="168" fontId="58" fillId="25" borderId="31" xfId="13" applyNumberFormat="1" applyFont="1" applyFill="1" applyBorder="1" applyAlignment="1" applyProtection="1">
      <alignment horizontal="right" vertical="center"/>
    </xf>
    <xf numFmtId="37" fontId="52" fillId="25" borderId="31" xfId="6" applyNumberFormat="1" applyFont="1" applyFill="1" applyBorder="1" applyAlignment="1">
      <alignment horizontal="right" vertical="center"/>
    </xf>
    <xf numFmtId="38" fontId="52" fillId="25" borderId="3" xfId="6" applyNumberFormat="1" applyFont="1" applyFill="1" applyBorder="1" applyAlignment="1">
      <alignment horizontal="right" vertical="center"/>
    </xf>
    <xf numFmtId="0" fontId="52" fillId="25" borderId="3" xfId="11" applyFont="1" applyFill="1" applyBorder="1" applyAlignment="1">
      <alignment horizontal="center" vertical="center"/>
    </xf>
    <xf numFmtId="0" fontId="52" fillId="25" borderId="39" xfId="11" applyFont="1" applyFill="1" applyBorder="1" applyAlignment="1">
      <alignment horizontal="center" vertical="center"/>
    </xf>
    <xf numFmtId="0" fontId="52" fillId="25" borderId="31" xfId="11" applyFont="1" applyFill="1" applyBorder="1" applyAlignment="1">
      <alignment horizontal="center" vertical="center"/>
    </xf>
    <xf numFmtId="0" fontId="52" fillId="19" borderId="20" xfId="11" applyFont="1" applyFill="1" applyBorder="1" applyAlignment="1">
      <alignment horizontal="center" vertical="center"/>
    </xf>
    <xf numFmtId="0" fontId="52" fillId="0" borderId="39" xfId="11" applyFont="1" applyBorder="1" applyAlignment="1">
      <alignment horizontal="center" vertical="center"/>
    </xf>
    <xf numFmtId="0" fontId="52" fillId="19" borderId="26" xfId="11" applyFont="1" applyFill="1" applyBorder="1" applyAlignment="1">
      <alignment horizontal="center" vertical="center"/>
    </xf>
    <xf numFmtId="41" fontId="52" fillId="25" borderId="3" xfId="12" applyNumberFormat="1" applyFont="1" applyFill="1" applyBorder="1" applyAlignment="1">
      <alignment horizontal="center" vertical="center" wrapText="1"/>
    </xf>
    <xf numFmtId="0" fontId="30" fillId="0" borderId="38" xfId="0" applyFont="1" applyBorder="1" applyAlignment="1">
      <alignment horizontal="right"/>
    </xf>
    <xf numFmtId="0" fontId="22" fillId="0" borderId="2" xfId="0" applyFont="1" applyBorder="1" applyAlignment="1">
      <alignment horizontal="center"/>
    </xf>
    <xf numFmtId="164" fontId="22" fillId="0" borderId="2" xfId="0" applyNumberFormat="1" applyFont="1" applyBorder="1" applyAlignment="1">
      <alignment horizontal="center"/>
    </xf>
    <xf numFmtId="0" fontId="22" fillId="0" borderId="3" xfId="0" applyFont="1" applyBorder="1" applyAlignment="1">
      <alignment horizontal="center"/>
    </xf>
    <xf numFmtId="166" fontId="52" fillId="5" borderId="2" xfId="0" applyNumberFormat="1" applyFont="1" applyFill="1" applyBorder="1"/>
    <xf numFmtId="167" fontId="52" fillId="5" borderId="2" xfId="1" applyNumberFormat="1" applyFont="1" applyFill="1" applyBorder="1"/>
    <xf numFmtId="0" fontId="58" fillId="2" borderId="6" xfId="0" applyFont="1" applyFill="1" applyBorder="1"/>
    <xf numFmtId="0" fontId="52" fillId="2" borderId="6" xfId="0" quotePrefix="1" applyFont="1" applyFill="1" applyBorder="1"/>
    <xf numFmtId="0" fontId="52" fillId="2" borderId="6" xfId="0" applyFont="1" applyFill="1" applyBorder="1"/>
    <xf numFmtId="168" fontId="52" fillId="3" borderId="1" xfId="1" applyNumberFormat="1" applyFont="1" applyFill="1" applyBorder="1"/>
    <xf numFmtId="0" fontId="52" fillId="2" borderId="7" xfId="0" quotePrefix="1" applyFont="1" applyFill="1" applyBorder="1" applyAlignment="1">
      <alignment horizontal="left" indent="1"/>
    </xf>
    <xf numFmtId="0" fontId="52" fillId="2" borderId="8" xfId="0" quotePrefix="1" applyFont="1" applyFill="1" applyBorder="1" applyAlignment="1">
      <alignment horizontal="center"/>
    </xf>
    <xf numFmtId="0" fontId="52" fillId="2" borderId="0" xfId="0" applyFont="1" applyFill="1"/>
    <xf numFmtId="166" fontId="52" fillId="2" borderId="9" xfId="0" applyNumberFormat="1" applyFont="1" applyFill="1" applyBorder="1"/>
    <xf numFmtId="0" fontId="29" fillId="8" borderId="38" xfId="0" applyFont="1" applyFill="1" applyBorder="1"/>
    <xf numFmtId="14" fontId="30" fillId="8" borderId="0" xfId="0" applyNumberFormat="1" applyFont="1" applyFill="1" applyAlignment="1">
      <alignment horizontal="center"/>
    </xf>
    <xf numFmtId="42" fontId="21" fillId="5" borderId="3" xfId="0" applyNumberFormat="1" applyFont="1" applyFill="1" applyBorder="1" applyAlignment="1">
      <alignment horizontal="center"/>
    </xf>
    <xf numFmtId="9" fontId="21" fillId="5" borderId="3" xfId="0" applyNumberFormat="1" applyFont="1" applyFill="1" applyBorder="1" applyAlignment="1">
      <alignment horizontal="center"/>
    </xf>
    <xf numFmtId="166" fontId="52" fillId="20" borderId="31" xfId="6" applyNumberFormat="1" applyFont="1" applyFill="1" applyBorder="1" applyAlignment="1">
      <alignment horizontal="right" vertical="center" indent="1"/>
    </xf>
    <xf numFmtId="0" fontId="52" fillId="20" borderId="31" xfId="6" applyFont="1" applyFill="1" applyBorder="1" applyAlignment="1">
      <alignment vertical="center"/>
    </xf>
    <xf numFmtId="1" fontId="52" fillId="20" borderId="31" xfId="6" applyNumberFormat="1" applyFont="1" applyFill="1" applyBorder="1" applyAlignment="1">
      <alignment horizontal="right" vertical="center" indent="1"/>
    </xf>
    <xf numFmtId="177" fontId="52" fillId="20" borderId="31" xfId="6" applyNumberFormat="1" applyFont="1" applyFill="1" applyBorder="1" applyAlignment="1">
      <alignment horizontal="right" vertical="center" indent="1"/>
    </xf>
    <xf numFmtId="176" fontId="52" fillId="20" borderId="31" xfId="6" applyNumberFormat="1" applyFont="1" applyFill="1" applyBorder="1" applyAlignment="1">
      <alignment horizontal="right" vertical="center" indent="1"/>
    </xf>
    <xf numFmtId="178" fontId="52" fillId="20" borderId="31" xfId="6" applyNumberFormat="1" applyFont="1" applyFill="1" applyBorder="1" applyAlignment="1">
      <alignment horizontal="right" vertical="center" indent="1"/>
    </xf>
    <xf numFmtId="178" fontId="52" fillId="20" borderId="31" xfId="6" applyNumberFormat="1" applyFont="1" applyFill="1" applyBorder="1" applyAlignment="1">
      <alignment vertical="center"/>
    </xf>
    <xf numFmtId="168" fontId="52" fillId="20" borderId="31" xfId="13" applyNumberFormat="1" applyFont="1" applyFill="1" applyBorder="1" applyAlignment="1" applyProtection="1">
      <alignment horizontal="right" vertical="center" indent="1"/>
    </xf>
    <xf numFmtId="180" fontId="52" fillId="20" borderId="31" xfId="13" applyNumberFormat="1" applyFont="1" applyFill="1" applyBorder="1" applyAlignment="1" applyProtection="1">
      <alignment horizontal="right" vertical="center" indent="1"/>
    </xf>
    <xf numFmtId="168" fontId="52" fillId="20" borderId="31" xfId="1" applyNumberFormat="1" applyFont="1" applyFill="1" applyBorder="1" applyAlignment="1" applyProtection="1">
      <alignment horizontal="right" vertical="center" indent="1"/>
    </xf>
    <xf numFmtId="0" fontId="54" fillId="20" borderId="31" xfId="11" applyFont="1" applyFill="1" applyBorder="1"/>
    <xf numFmtId="0" fontId="52" fillId="20" borderId="31" xfId="12" applyFont="1" applyFill="1" applyBorder="1" applyAlignment="1">
      <alignment horizontal="right" vertical="center" wrapText="1"/>
    </xf>
    <xf numFmtId="2" fontId="52" fillId="20" borderId="2" xfId="6" applyNumberFormat="1" applyFont="1" applyFill="1" applyBorder="1" applyAlignment="1">
      <alignment horizontal="right" vertical="center" indent="1"/>
    </xf>
    <xf numFmtId="14" fontId="30" fillId="8" borderId="41" xfId="0" applyNumberFormat="1" applyFont="1" applyFill="1" applyBorder="1" applyAlignment="1">
      <alignment horizontal="center"/>
    </xf>
    <xf numFmtId="14" fontId="30" fillId="8" borderId="3" xfId="0" applyNumberFormat="1" applyFont="1" applyFill="1" applyBorder="1" applyAlignment="1">
      <alignment horizontal="center"/>
    </xf>
    <xf numFmtId="188" fontId="18" fillId="5" borderId="44" xfId="8" applyNumberFormat="1" applyFont="1" applyFill="1" applyBorder="1" applyAlignment="1">
      <alignment horizontal="center" vertical="center"/>
    </xf>
    <xf numFmtId="0" fontId="111" fillId="0" borderId="0" xfId="0" applyFont="1" applyAlignment="1">
      <alignment horizontal="left"/>
    </xf>
    <xf numFmtId="0" fontId="111" fillId="0" borderId="0" xfId="0" applyFont="1"/>
    <xf numFmtId="187" fontId="30" fillId="0" borderId="38" xfId="0" applyNumberFormat="1" applyFont="1" applyBorder="1" applyAlignment="1">
      <alignment horizontal="right"/>
    </xf>
    <xf numFmtId="14" fontId="30" fillId="0" borderId="38" xfId="0" applyNumberFormat="1" applyFont="1" applyBorder="1" applyAlignment="1">
      <alignment horizontal="right"/>
    </xf>
    <xf numFmtId="14" fontId="51" fillId="8" borderId="3" xfId="0" applyNumberFormat="1" applyFont="1" applyFill="1" applyBorder="1"/>
    <xf numFmtId="0" fontId="51" fillId="12" borderId="0" xfId="0" applyFont="1" applyFill="1" applyAlignment="1">
      <alignment horizontal="centerContinuous" vertical="top" wrapText="1"/>
    </xf>
    <xf numFmtId="0" fontId="51" fillId="12" borderId="0" xfId="0" applyFont="1" applyFill="1" applyAlignment="1">
      <alignment horizontal="centerContinuous" wrapText="1"/>
    </xf>
    <xf numFmtId="0" fontId="112" fillId="0" borderId="38" xfId="0" applyFont="1" applyBorder="1" applyAlignment="1">
      <alignment horizontal="right"/>
    </xf>
    <xf numFmtId="165" fontId="99" fillId="0" borderId="19" xfId="0" quotePrefix="1" applyNumberFormat="1" applyFont="1" applyBorder="1"/>
    <xf numFmtId="0" fontId="99" fillId="0" borderId="0" xfId="0" quotePrefix="1" applyFont="1"/>
    <xf numFmtId="0" fontId="29" fillId="0" borderId="19" xfId="0" applyFont="1" applyBorder="1"/>
    <xf numFmtId="0" fontId="30" fillId="0" borderId="14" xfId="0" applyFont="1" applyBorder="1" applyAlignment="1">
      <alignment wrapText="1"/>
    </xf>
    <xf numFmtId="0" fontId="22" fillId="0" borderId="3" xfId="0" applyFont="1" applyBorder="1" applyAlignment="1">
      <alignment wrapText="1"/>
    </xf>
    <xf numFmtId="0" fontId="84" fillId="0" borderId="0" xfId="3" applyFont="1" applyAlignment="1">
      <alignment horizontal="left" vertical="center"/>
    </xf>
    <xf numFmtId="0" fontId="52" fillId="0" borderId="0" xfId="3" applyFont="1" applyAlignment="1">
      <alignment horizontal="right"/>
    </xf>
    <xf numFmtId="0" fontId="29" fillId="7" borderId="14" xfId="0" applyFont="1" applyFill="1" applyBorder="1" applyAlignment="1">
      <alignment horizontal="left" vertical="top"/>
    </xf>
    <xf numFmtId="0" fontId="50" fillId="0" borderId="0" xfId="0" applyFont="1" applyAlignment="1">
      <alignment horizontal="centerContinuous"/>
    </xf>
    <xf numFmtId="14" fontId="51" fillId="8" borderId="3" xfId="0" applyNumberFormat="1" applyFont="1" applyFill="1" applyBorder="1" applyAlignment="1">
      <alignment horizontal="center"/>
    </xf>
    <xf numFmtId="0" fontId="30" fillId="7" borderId="0" xfId="0" applyFont="1" applyFill="1" applyAlignment="1">
      <alignment horizontal="right"/>
    </xf>
    <xf numFmtId="0" fontId="29" fillId="14" borderId="14" xfId="0" applyFont="1" applyFill="1" applyBorder="1" applyAlignment="1">
      <alignment horizontal="left"/>
    </xf>
    <xf numFmtId="14" fontId="30" fillId="8" borderId="41" xfId="0" applyNumberFormat="1" applyFont="1" applyFill="1" applyBorder="1" applyAlignment="1">
      <alignment horizontal="left"/>
    </xf>
    <xf numFmtId="0" fontId="30" fillId="12" borderId="0" xfId="0" applyFont="1" applyFill="1" applyAlignment="1">
      <alignment vertical="top" wrapText="1"/>
    </xf>
    <xf numFmtId="0" fontId="30" fillId="12" borderId="58" xfId="0" applyFont="1" applyFill="1" applyBorder="1" applyAlignment="1">
      <alignment vertical="top" wrapText="1"/>
    </xf>
    <xf numFmtId="0" fontId="72" fillId="5" borderId="3" xfId="8" applyFont="1" applyFill="1" applyBorder="1" applyAlignment="1">
      <alignment horizontal="center" wrapText="1"/>
    </xf>
    <xf numFmtId="0" fontId="72" fillId="0" borderId="3" xfId="8" applyFont="1" applyBorder="1"/>
    <xf numFmtId="42" fontId="72" fillId="0" borderId="3" xfId="10" applyNumberFormat="1" applyFont="1" applyFill="1" applyBorder="1" applyAlignment="1">
      <alignment horizontal="center"/>
    </xf>
    <xf numFmtId="9" fontId="72" fillId="0" borderId="3" xfId="9" applyFont="1" applyFill="1" applyBorder="1" applyAlignment="1">
      <alignment horizontal="center"/>
    </xf>
    <xf numFmtId="0" fontId="72" fillId="0" borderId="3" xfId="8" applyFont="1" applyBorder="1" applyAlignment="1">
      <alignment horizontal="center"/>
    </xf>
    <xf numFmtId="9" fontId="72" fillId="0" borderId="3" xfId="8" applyNumberFormat="1" applyFont="1" applyBorder="1" applyAlignment="1">
      <alignment horizontal="center"/>
    </xf>
    <xf numFmtId="14" fontId="111" fillId="8" borderId="3" xfId="0" applyNumberFormat="1" applyFont="1" applyFill="1" applyBorder="1"/>
    <xf numFmtId="0" fontId="18" fillId="0" borderId="35" xfId="8" applyFont="1" applyBorder="1"/>
    <xf numFmtId="0" fontId="18" fillId="0" borderId="36" xfId="8" applyFont="1" applyBorder="1" applyAlignment="1">
      <alignment horizontal="center"/>
    </xf>
    <xf numFmtId="0" fontId="18" fillId="0" borderId="36" xfId="8" applyFont="1" applyBorder="1"/>
    <xf numFmtId="0" fontId="18" fillId="0" borderId="43" xfId="8" applyFont="1" applyBorder="1"/>
    <xf numFmtId="169" fontId="18" fillId="0" borderId="36" xfId="8" applyNumberFormat="1" applyFont="1" applyBorder="1" applyAlignment="1">
      <alignment horizontal="center"/>
    </xf>
    <xf numFmtId="0" fontId="9" fillId="0" borderId="36" xfId="2" applyFill="1" applyBorder="1"/>
    <xf numFmtId="0" fontId="18" fillId="0" borderId="36" xfId="8" applyFont="1" applyBorder="1" applyAlignment="1">
      <alignment wrapText="1"/>
    </xf>
    <xf numFmtId="0" fontId="18" fillId="0" borderId="38" xfId="8" applyFont="1" applyBorder="1"/>
    <xf numFmtId="0" fontId="18" fillId="0" borderId="35" xfId="8" applyFont="1" applyBorder="1" applyAlignment="1">
      <alignment vertical="center"/>
    </xf>
    <xf numFmtId="0" fontId="18" fillId="0" borderId="36" xfId="8" applyFont="1" applyBorder="1" applyAlignment="1">
      <alignment vertical="center"/>
    </xf>
    <xf numFmtId="169" fontId="18" fillId="0" borderId="36" xfId="8" applyNumberFormat="1" applyFont="1" applyBorder="1" applyAlignment="1">
      <alignment horizontal="center" vertical="center"/>
    </xf>
    <xf numFmtId="0" fontId="9" fillId="0" borderId="36" xfId="2" applyFill="1" applyBorder="1" applyAlignment="1">
      <alignment vertical="center"/>
    </xf>
    <xf numFmtId="0" fontId="9" fillId="0" borderId="37" xfId="2" applyFill="1" applyBorder="1" applyAlignment="1">
      <alignment vertical="center"/>
    </xf>
    <xf numFmtId="0" fontId="18" fillId="5" borderId="33" xfId="8" applyFont="1" applyFill="1" applyBorder="1" applyAlignment="1">
      <alignment horizontal="center" wrapText="1"/>
    </xf>
    <xf numFmtId="0" fontId="18" fillId="5" borderId="3" xfId="8" applyFont="1" applyFill="1" applyBorder="1" applyAlignment="1">
      <alignment horizontal="center" wrapText="1"/>
    </xf>
    <xf numFmtId="0" fontId="18" fillId="5" borderId="33" xfId="8" applyFont="1" applyFill="1" applyBorder="1" applyAlignment="1">
      <alignment horizontal="center" vertical="center" wrapText="1"/>
    </xf>
    <xf numFmtId="14" fontId="111" fillId="8" borderId="106" xfId="0" applyNumberFormat="1" applyFont="1" applyFill="1" applyBorder="1"/>
    <xf numFmtId="0" fontId="18" fillId="0" borderId="144" xfId="3" applyFont="1" applyBorder="1" applyAlignment="1">
      <alignment horizontal="center" vertical="center" wrapText="1"/>
    </xf>
    <xf numFmtId="0" fontId="30" fillId="8" borderId="12" xfId="0" applyFont="1" applyFill="1" applyBorder="1" applyAlignment="1">
      <alignment horizontal="right"/>
    </xf>
    <xf numFmtId="14" fontId="48" fillId="0" borderId="0" xfId="0" applyNumberFormat="1" applyFont="1"/>
    <xf numFmtId="0" fontId="30" fillId="0" borderId="14" xfId="0" applyFont="1" applyBorder="1" applyAlignment="1">
      <alignment horizontal="centerContinuous" vertical="top" wrapText="1"/>
    </xf>
    <xf numFmtId="0" fontId="30" fillId="0" borderId="14" xfId="0" applyFont="1" applyBorder="1" applyAlignment="1">
      <alignment vertical="top" wrapText="1"/>
    </xf>
    <xf numFmtId="0" fontId="113" fillId="8" borderId="38" xfId="0" applyFont="1" applyFill="1" applyBorder="1" applyAlignment="1">
      <alignment horizontal="center" vertical="center"/>
    </xf>
    <xf numFmtId="0" fontId="113" fillId="8" borderId="38" xfId="0" applyFont="1" applyFill="1" applyBorder="1" applyAlignment="1">
      <alignment horizontal="center" vertical="center" wrapText="1"/>
    </xf>
    <xf numFmtId="0" fontId="113" fillId="8" borderId="147" xfId="0" applyFont="1" applyFill="1" applyBorder="1" applyAlignment="1">
      <alignment horizontal="center" vertical="center" wrapText="1"/>
    </xf>
    <xf numFmtId="189" fontId="22" fillId="0" borderId="2" xfId="0" applyNumberFormat="1" applyFont="1" applyBorder="1" applyAlignment="1">
      <alignment horizontal="center"/>
    </xf>
    <xf numFmtId="168" fontId="99" fillId="0" borderId="141" xfId="0" applyNumberFormat="1" applyFont="1" applyBorder="1" applyAlignment="1">
      <alignment horizontal="center"/>
    </xf>
    <xf numFmtId="168" fontId="99" fillId="0" borderId="143" xfId="0" applyNumberFormat="1" applyFont="1" applyBorder="1" applyAlignment="1">
      <alignment horizontal="center"/>
    </xf>
    <xf numFmtId="0" fontId="114" fillId="0" borderId="14" xfId="0" applyFont="1" applyBorder="1" applyAlignment="1">
      <alignment horizontal="left" vertical="top"/>
    </xf>
    <xf numFmtId="0" fontId="99" fillId="0" borderId="0" xfId="0" applyFont="1" applyAlignment="1">
      <alignment horizontal="right"/>
    </xf>
    <xf numFmtId="0" fontId="30" fillId="0" borderId="38" xfId="0" applyFont="1" applyBorder="1" applyAlignment="1" applyProtection="1">
      <alignment horizontal="right"/>
      <protection locked="0"/>
    </xf>
    <xf numFmtId="0" fontId="30" fillId="0" borderId="38" xfId="0" applyFont="1" applyBorder="1" applyProtection="1">
      <protection locked="0"/>
    </xf>
    <xf numFmtId="42" fontId="30" fillId="0" borderId="38" xfId="0" applyNumberFormat="1" applyFont="1" applyBorder="1" applyProtection="1">
      <protection locked="0"/>
    </xf>
    <xf numFmtId="0" fontId="52" fillId="0" borderId="2" xfId="0" applyFont="1" applyBorder="1" applyProtection="1">
      <protection locked="0"/>
    </xf>
    <xf numFmtId="188" fontId="52" fillId="0" borderId="2" xfId="0" applyNumberFormat="1" applyFont="1" applyBorder="1" applyAlignment="1" applyProtection="1">
      <alignment horizontal="center"/>
      <protection locked="0"/>
    </xf>
    <xf numFmtId="0" fontId="52" fillId="0" borderId="2" xfId="0" applyFont="1" applyBorder="1" applyAlignment="1" applyProtection="1">
      <alignment horizontal="center"/>
      <protection locked="0"/>
    </xf>
    <xf numFmtId="164" fontId="52" fillId="0" borderId="2" xfId="0" applyNumberFormat="1" applyFont="1" applyBorder="1" applyAlignment="1" applyProtection="1">
      <alignment horizontal="center"/>
      <protection locked="0"/>
    </xf>
    <xf numFmtId="0" fontId="52" fillId="0" borderId="3" xfId="0" applyFont="1" applyBorder="1" applyProtection="1">
      <protection locked="0"/>
    </xf>
    <xf numFmtId="188" fontId="52" fillId="0" borderId="3" xfId="0" applyNumberFormat="1" applyFont="1" applyBorder="1" applyAlignment="1" applyProtection="1">
      <alignment horizontal="center"/>
      <protection locked="0"/>
    </xf>
    <xf numFmtId="0" fontId="52" fillId="0" borderId="3" xfId="0" applyFont="1" applyBorder="1" applyAlignment="1" applyProtection="1">
      <alignment horizontal="center"/>
      <protection locked="0"/>
    </xf>
    <xf numFmtId="0" fontId="24" fillId="2"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0" fontId="52" fillId="0" borderId="2" xfId="0" applyFont="1" applyBorder="1" applyAlignment="1" applyProtection="1">
      <alignment horizontal="centerContinuous"/>
      <protection locked="0"/>
    </xf>
    <xf numFmtId="0" fontId="21" fillId="2" borderId="0" xfId="0" applyFont="1" applyFill="1" applyProtection="1">
      <protection locked="0"/>
    </xf>
    <xf numFmtId="1" fontId="21" fillId="0" borderId="3" xfId="0" applyNumberFormat="1" applyFont="1" applyBorder="1" applyAlignment="1" applyProtection="1">
      <alignment horizontal="center"/>
      <protection locked="0"/>
    </xf>
    <xf numFmtId="42" fontId="21" fillId="0" borderId="3" xfId="0" applyNumberFormat="1" applyFont="1" applyBorder="1" applyProtection="1">
      <protection locked="0"/>
    </xf>
    <xf numFmtId="9" fontId="21" fillId="0" borderId="3" xfId="1" applyFont="1" applyFill="1" applyBorder="1" applyAlignment="1" applyProtection="1">
      <alignment horizontal="center"/>
      <protection locked="0"/>
    </xf>
    <xf numFmtId="14" fontId="21" fillId="0" borderId="3" xfId="0" applyNumberFormat="1" applyFont="1" applyBorder="1" applyProtection="1">
      <protection locked="0"/>
    </xf>
    <xf numFmtId="0" fontId="21" fillId="0" borderId="3" xfId="0" applyFont="1" applyBorder="1" applyProtection="1">
      <protection locked="0"/>
    </xf>
    <xf numFmtId="1" fontId="21" fillId="0" borderId="3" xfId="0" applyNumberFormat="1" applyFont="1" applyBorder="1" applyProtection="1">
      <protection locked="0"/>
    </xf>
    <xf numFmtId="9" fontId="21" fillId="0" borderId="3" xfId="1" applyFont="1" applyFill="1" applyBorder="1" applyProtection="1">
      <protection locked="0"/>
    </xf>
    <xf numFmtId="9" fontId="21" fillId="0" borderId="0" xfId="1" applyFont="1" applyFill="1" applyBorder="1" applyProtection="1">
      <protection locked="0"/>
    </xf>
    <xf numFmtId="0" fontId="52" fillId="2" borderId="7" xfId="0" quotePrefix="1" applyFont="1" applyFill="1" applyBorder="1" applyAlignment="1" applyProtection="1">
      <alignment horizontal="left" indent="1"/>
      <protection locked="0"/>
    </xf>
    <xf numFmtId="0" fontId="52" fillId="2" borderId="8" xfId="0" quotePrefix="1" applyFont="1" applyFill="1" applyBorder="1" applyAlignment="1" applyProtection="1">
      <alignment horizontal="center"/>
      <protection locked="0"/>
    </xf>
    <xf numFmtId="0" fontId="21" fillId="0" borderId="0" xfId="0" applyFont="1" applyProtection="1">
      <protection locked="0"/>
    </xf>
    <xf numFmtId="41" fontId="52" fillId="0" borderId="3" xfId="15" applyNumberFormat="1" applyFont="1" applyFill="1" applyBorder="1" applyProtection="1">
      <protection locked="0"/>
    </xf>
    <xf numFmtId="41" fontId="52" fillId="0" borderId="13" xfId="15" applyNumberFormat="1" applyFont="1" applyFill="1" applyBorder="1" applyProtection="1">
      <protection locked="0"/>
    </xf>
    <xf numFmtId="38" fontId="52" fillId="2" borderId="19" xfId="12" applyNumberFormat="1" applyFont="1" applyFill="1" applyBorder="1" applyAlignment="1" applyProtection="1">
      <alignment horizontal="center" vertical="center" wrapText="1"/>
      <protection locked="0"/>
    </xf>
    <xf numFmtId="0" fontId="52" fillId="0" borderId="19" xfId="6" applyFont="1" applyBorder="1" applyAlignment="1" applyProtection="1">
      <alignment vertical="center"/>
      <protection locked="0"/>
    </xf>
    <xf numFmtId="38" fontId="52" fillId="2" borderId="0" xfId="12" applyNumberFormat="1" applyFont="1" applyFill="1" applyAlignment="1" applyProtection="1">
      <alignment horizontal="center" vertical="center" wrapText="1"/>
      <protection locked="0"/>
    </xf>
    <xf numFmtId="0" fontId="52" fillId="0" borderId="0" xfId="6" applyFont="1" applyAlignment="1" applyProtection="1">
      <alignment vertical="center"/>
      <protection locked="0"/>
    </xf>
    <xf numFmtId="41" fontId="52" fillId="0" borderId="4" xfId="15" applyNumberFormat="1" applyFont="1" applyFill="1" applyBorder="1" applyProtection="1">
      <protection locked="0"/>
    </xf>
    <xf numFmtId="41" fontId="52" fillId="0" borderId="20" xfId="15" applyNumberFormat="1" applyFont="1" applyFill="1" applyBorder="1" applyProtection="1">
      <protection locked="0"/>
    </xf>
    <xf numFmtId="38" fontId="52" fillId="2" borderId="19" xfId="12" applyNumberFormat="1" applyFont="1" applyFill="1" applyBorder="1" applyAlignment="1" applyProtection="1">
      <alignment horizontal="right" vertical="center"/>
      <protection locked="0"/>
    </xf>
    <xf numFmtId="41" fontId="52" fillId="0" borderId="3" xfId="12" applyNumberFormat="1" applyFont="1" applyFill="1" applyBorder="1" applyAlignment="1" applyProtection="1">
      <alignment horizontal="center" vertical="center" wrapText="1"/>
      <protection locked="0"/>
    </xf>
    <xf numFmtId="1" fontId="55" fillId="15" borderId="114" xfId="6" applyNumberFormat="1" applyFont="1" applyFill="1" applyBorder="1" applyAlignment="1">
      <alignment horizontal="center" vertical="center"/>
    </xf>
    <xf numFmtId="14" fontId="55" fillId="15" borderId="0" xfId="6" applyNumberFormat="1" applyFont="1" applyFill="1" applyAlignment="1">
      <alignment horizontal="center" vertical="center"/>
    </xf>
    <xf numFmtId="1" fontId="55" fillId="15" borderId="116" xfId="6" applyNumberFormat="1" applyFont="1" applyFill="1" applyBorder="1" applyAlignment="1">
      <alignment horizontal="center" vertical="center"/>
    </xf>
    <xf numFmtId="14" fontId="55" fillId="15" borderId="151" xfId="6" applyNumberFormat="1" applyFont="1" applyFill="1" applyBorder="1" applyAlignment="1">
      <alignment horizontal="center" vertical="center"/>
    </xf>
    <xf numFmtId="1" fontId="55" fillId="15" borderId="136" xfId="6" applyNumberFormat="1" applyFont="1" applyFill="1" applyBorder="1" applyAlignment="1">
      <alignment horizontal="center" vertical="center"/>
    </xf>
    <xf numFmtId="0" fontId="18" fillId="0" borderId="44" xfId="8" applyFont="1" applyBorder="1" applyAlignment="1" applyProtection="1">
      <alignment vertical="center"/>
      <protection locked="0"/>
    </xf>
    <xf numFmtId="0" fontId="18" fillId="0" borderId="44" xfId="8" applyFont="1" applyBorder="1" applyAlignment="1" applyProtection="1">
      <alignment horizontal="center" wrapText="1"/>
      <protection locked="0"/>
    </xf>
    <xf numFmtId="14" fontId="18" fillId="0" borderId="44" xfId="8" applyNumberFormat="1" applyFont="1" applyBorder="1" applyAlignment="1" applyProtection="1">
      <alignment vertical="center"/>
      <protection locked="0"/>
    </xf>
    <xf numFmtId="1" fontId="18" fillId="0" borderId="44" xfId="8" applyNumberFormat="1" applyFont="1" applyBorder="1" applyAlignment="1" applyProtection="1">
      <alignment vertical="center"/>
      <protection locked="0"/>
    </xf>
    <xf numFmtId="41" fontId="18" fillId="0" borderId="44" xfId="8" applyNumberFormat="1" applyFont="1" applyBorder="1" applyAlignment="1" applyProtection="1">
      <alignment vertical="center"/>
      <protection locked="0"/>
    </xf>
    <xf numFmtId="9" fontId="18" fillId="0" borderId="44" xfId="1" applyFont="1" applyFill="1" applyBorder="1" applyAlignment="1" applyProtection="1">
      <alignment vertical="center"/>
      <protection locked="0"/>
    </xf>
    <xf numFmtId="14" fontId="18" fillId="0" borderId="44" xfId="8" applyNumberFormat="1" applyFont="1" applyBorder="1" applyAlignment="1" applyProtection="1">
      <alignment horizontal="center" wrapText="1"/>
      <protection locked="0"/>
    </xf>
    <xf numFmtId="1" fontId="18" fillId="0" borderId="44" xfId="8" applyNumberFormat="1" applyFont="1" applyBorder="1" applyAlignment="1" applyProtection="1">
      <alignment horizontal="center" wrapText="1"/>
      <protection locked="0"/>
    </xf>
    <xf numFmtId="41" fontId="18" fillId="0" borderId="44" xfId="8" applyNumberFormat="1" applyFont="1" applyBorder="1" applyAlignment="1" applyProtection="1">
      <alignment horizontal="center" wrapText="1"/>
      <protection locked="0"/>
    </xf>
    <xf numFmtId="9" fontId="18" fillId="0" borderId="44" xfId="1" applyFont="1" applyFill="1" applyBorder="1" applyAlignment="1" applyProtection="1">
      <alignment horizontal="center" wrapText="1"/>
      <protection locked="0"/>
    </xf>
    <xf numFmtId="0" fontId="18" fillId="15" borderId="45" xfId="8" applyFont="1" applyFill="1" applyBorder="1" applyAlignment="1">
      <alignment horizontal="center" wrapText="1"/>
    </xf>
    <xf numFmtId="0" fontId="18" fillId="15" borderId="46" xfId="8" applyFont="1" applyFill="1" applyBorder="1" applyAlignment="1">
      <alignment horizontal="center" wrapText="1"/>
    </xf>
    <xf numFmtId="0" fontId="18" fillId="15" borderId="47" xfId="8" applyFont="1" applyFill="1" applyBorder="1" applyAlignment="1">
      <alignment horizontal="center" wrapText="1"/>
    </xf>
    <xf numFmtId="0" fontId="18" fillId="15" borderId="145" xfId="8" applyFont="1" applyFill="1" applyBorder="1" applyAlignment="1">
      <alignment horizontal="center" wrapText="1"/>
    </xf>
    <xf numFmtId="0" fontId="23" fillId="2" borderId="135" xfId="0" applyFont="1" applyFill="1" applyBorder="1" applyAlignment="1" applyProtection="1">
      <alignment horizontal="center" vertical="center" wrapText="1"/>
      <protection locked="0"/>
    </xf>
    <xf numFmtId="0" fontId="115" fillId="2" borderId="0" xfId="0" applyFont="1" applyFill="1" applyAlignment="1">
      <alignment horizontal="centerContinuous"/>
    </xf>
    <xf numFmtId="0" fontId="116" fillId="2" borderId="0" xfId="0" applyFont="1" applyFill="1" applyAlignment="1">
      <alignment horizontal="centerContinuous"/>
    </xf>
    <xf numFmtId="0" fontId="117" fillId="2" borderId="0" xfId="0" applyFont="1" applyFill="1"/>
    <xf numFmtId="0" fontId="110" fillId="2" borderId="1" xfId="0" quotePrefix="1" applyFont="1" applyFill="1" applyBorder="1" applyAlignment="1">
      <alignment horizontal="right"/>
    </xf>
    <xf numFmtId="0" fontId="25" fillId="0" borderId="152" xfId="0" applyFont="1" applyBorder="1" applyAlignment="1" applyProtection="1">
      <alignment horizontal="center" vertical="center" wrapText="1"/>
      <protection locked="0"/>
    </xf>
    <xf numFmtId="0" fontId="25" fillId="0" borderId="153" xfId="0" applyFont="1" applyBorder="1" applyAlignment="1" applyProtection="1">
      <alignment horizontal="center" vertical="center" wrapText="1"/>
      <protection locked="0"/>
    </xf>
    <xf numFmtId="0" fontId="24" fillId="0" borderId="154" xfId="0" applyFont="1" applyBorder="1" applyAlignment="1" applyProtection="1">
      <alignment horizontal="center" vertical="center"/>
      <protection locked="0"/>
    </xf>
    <xf numFmtId="0" fontId="24" fillId="2" borderId="155" xfId="0" applyFont="1" applyFill="1" applyBorder="1" applyAlignment="1" applyProtection="1">
      <alignment horizontal="center" vertical="center" wrapText="1"/>
      <protection locked="0"/>
    </xf>
    <xf numFmtId="0" fontId="24" fillId="2" borderId="147" xfId="0" applyFont="1" applyFill="1" applyBorder="1" applyAlignment="1" applyProtection="1">
      <alignment horizontal="center" vertical="center" wrapText="1"/>
      <protection locked="0"/>
    </xf>
    <xf numFmtId="0" fontId="24" fillId="2" borderId="146" xfId="0" applyFont="1" applyFill="1" applyBorder="1" applyAlignment="1" applyProtection="1">
      <alignment horizontal="center" vertical="center" wrapText="1"/>
      <protection locked="0"/>
    </xf>
    <xf numFmtId="42" fontId="111" fillId="0" borderId="0" xfId="0" applyNumberFormat="1" applyFont="1"/>
    <xf numFmtId="0" fontId="18" fillId="15" borderId="16" xfId="3" applyFont="1" applyFill="1" applyBorder="1" applyAlignment="1">
      <alignment horizontal="center" vertical="center" wrapText="1"/>
    </xf>
    <xf numFmtId="0" fontId="22" fillId="2" borderId="3" xfId="0" applyFont="1" applyFill="1" applyBorder="1" applyProtection="1">
      <protection locked="0"/>
    </xf>
    <xf numFmtId="0" fontId="22" fillId="2" borderId="11" xfId="0" applyFont="1" applyFill="1" applyBorder="1" applyProtection="1">
      <protection locked="0"/>
    </xf>
    <xf numFmtId="0" fontId="18" fillId="15" borderId="156" xfId="3" applyFont="1" applyFill="1" applyBorder="1" applyAlignment="1">
      <alignment horizontal="center" vertical="center" wrapText="1"/>
    </xf>
    <xf numFmtId="0" fontId="18" fillId="15" borderId="157" xfId="3" applyFont="1" applyFill="1" applyBorder="1" applyAlignment="1">
      <alignment horizontal="center" vertical="center" wrapText="1"/>
    </xf>
    <xf numFmtId="0" fontId="9" fillId="15" borderId="157" xfId="2" applyFill="1" applyBorder="1" applyAlignment="1">
      <alignment horizontal="center" vertical="center" wrapText="1"/>
    </xf>
    <xf numFmtId="0" fontId="22" fillId="2" borderId="4" xfId="0" applyFont="1" applyFill="1" applyBorder="1" applyProtection="1">
      <protection locked="0"/>
    </xf>
    <xf numFmtId="0" fontId="22" fillId="2" borderId="18" xfId="0" applyFont="1" applyFill="1" applyBorder="1" applyProtection="1">
      <protection locked="0"/>
    </xf>
    <xf numFmtId="0" fontId="23" fillId="0" borderId="3" xfId="0" applyFont="1" applyBorder="1" applyAlignment="1" applyProtection="1">
      <alignment wrapText="1"/>
      <protection locked="0"/>
    </xf>
    <xf numFmtId="0" fontId="3" fillId="0" borderId="3" xfId="0" applyFont="1" applyBorder="1" applyAlignment="1">
      <alignment vertical="top"/>
    </xf>
    <xf numFmtId="1" fontId="3" fillId="0" borderId="3" xfId="0" applyNumberFormat="1" applyFont="1" applyBorder="1" applyAlignment="1">
      <alignment horizontal="center" vertical="top"/>
    </xf>
    <xf numFmtId="169" fontId="3" fillId="0" borderId="3" xfId="0" applyNumberFormat="1" applyFont="1" applyBorder="1" applyAlignment="1">
      <alignment horizontal="right" vertical="top"/>
    </xf>
    <xf numFmtId="0" fontId="9" fillId="0" borderId="3" xfId="2" applyFill="1" applyBorder="1" applyAlignment="1">
      <alignment horizontal="right" vertical="top"/>
    </xf>
    <xf numFmtId="0" fontId="3" fillId="0" borderId="3" xfId="0" applyFont="1" applyBorder="1" applyAlignment="1">
      <alignment horizontal="right" vertical="top"/>
    </xf>
    <xf numFmtId="0" fontId="3" fillId="0" borderId="3" xfId="0" applyFont="1" applyBorder="1" applyAlignment="1">
      <alignment horizontal="left" vertical="top" wrapText="1"/>
    </xf>
    <xf numFmtId="0" fontId="18" fillId="19" borderId="124" xfId="3" applyFont="1" applyFill="1" applyBorder="1" applyAlignment="1">
      <alignment horizontal="center" vertical="center" wrapText="1"/>
    </xf>
    <xf numFmtId="0" fontId="18" fillId="19" borderId="148" xfId="3" applyFont="1" applyFill="1" applyBorder="1" applyAlignment="1">
      <alignment horizontal="center" vertical="center" wrapText="1"/>
    </xf>
    <xf numFmtId="0" fontId="18" fillId="19" borderId="149" xfId="3" applyFont="1" applyFill="1" applyBorder="1" applyAlignment="1">
      <alignment horizontal="center" vertical="center" wrapText="1"/>
    </xf>
    <xf numFmtId="0" fontId="18" fillId="19" borderId="150" xfId="3" applyFont="1" applyFill="1" applyBorder="1" applyAlignment="1">
      <alignment horizontal="center" vertical="center" wrapText="1"/>
    </xf>
    <xf numFmtId="10" fontId="72" fillId="0" borderId="3" xfId="1" applyNumberFormat="1" applyFont="1" applyFill="1" applyBorder="1" applyAlignment="1">
      <alignment horizontal="center"/>
    </xf>
    <xf numFmtId="14" fontId="18" fillId="0" borderId="44" xfId="8" applyNumberFormat="1" applyFont="1" applyBorder="1" applyAlignment="1" applyProtection="1">
      <alignment vertical="center" wrapText="1"/>
      <protection locked="0"/>
    </xf>
    <xf numFmtId="0" fontId="91" fillId="0" borderId="3" xfId="0" applyFont="1" applyBorder="1" applyAlignment="1" applyProtection="1">
      <alignment horizontal="center" vertical="center"/>
      <protection locked="0"/>
    </xf>
    <xf numFmtId="10" fontId="91" fillId="0" borderId="3" xfId="0" applyNumberFormat="1" applyFont="1" applyBorder="1" applyAlignment="1" applyProtection="1">
      <alignment horizontal="center" vertical="center"/>
      <protection locked="0"/>
    </xf>
    <xf numFmtId="189" fontId="91" fillId="0" borderId="3" xfId="0" applyNumberFormat="1" applyFont="1" applyBorder="1" applyAlignment="1" applyProtection="1">
      <alignment horizontal="center" vertical="center"/>
      <protection locked="0"/>
    </xf>
    <xf numFmtId="41" fontId="52" fillId="0" borderId="2" xfId="0" applyNumberFormat="1" applyFont="1" applyBorder="1" applyProtection="1">
      <protection locked="0"/>
    </xf>
    <xf numFmtId="41" fontId="52" fillId="5" borderId="2" xfId="0" applyNumberFormat="1" applyFont="1" applyFill="1" applyBorder="1"/>
    <xf numFmtId="42" fontId="52" fillId="26" borderId="1" xfId="0" applyNumberFormat="1" applyFont="1" applyFill="1" applyBorder="1"/>
    <xf numFmtId="42" fontId="52" fillId="5" borderId="2" xfId="0" applyNumberFormat="1" applyFont="1" applyFill="1" applyBorder="1"/>
    <xf numFmtId="42" fontId="52" fillId="0" borderId="2" xfId="0" applyNumberFormat="1" applyFont="1" applyBorder="1" applyProtection="1">
      <protection locked="0"/>
    </xf>
    <xf numFmtId="191" fontId="18" fillId="0" borderId="38" xfId="8" applyNumberFormat="1" applyFont="1" applyBorder="1" applyProtection="1">
      <protection locked="0"/>
    </xf>
    <xf numFmtId="0" fontId="9" fillId="5" borderId="33" xfId="2" applyFill="1" applyBorder="1" applyAlignment="1">
      <alignment horizontal="center" wrapText="1"/>
    </xf>
    <xf numFmtId="191" fontId="72" fillId="5" borderId="36" xfId="8" applyNumberFormat="1" applyFont="1" applyFill="1" applyBorder="1" applyAlignment="1">
      <alignment vertical="center"/>
    </xf>
    <xf numFmtId="191" fontId="88" fillId="9" borderId="39" xfId="0" applyNumberFormat="1" applyFont="1" applyFill="1" applyBorder="1" applyAlignment="1">
      <alignment wrapText="1"/>
    </xf>
    <xf numFmtId="191" fontId="88" fillId="9" borderId="20" xfId="0" applyNumberFormat="1" applyFont="1" applyFill="1" applyBorder="1" applyAlignment="1">
      <alignment wrapText="1"/>
    </xf>
    <xf numFmtId="0" fontId="9" fillId="2" borderId="34" xfId="2" applyFill="1" applyBorder="1" applyAlignment="1">
      <alignment horizontal="center" wrapText="1"/>
    </xf>
    <xf numFmtId="0" fontId="54" fillId="2" borderId="0" xfId="11" applyFont="1" applyFill="1"/>
    <xf numFmtId="0" fontId="58" fillId="2" borderId="0" xfId="6" applyFont="1" applyFill="1" applyAlignment="1">
      <alignment vertical="center"/>
    </xf>
    <xf numFmtId="42" fontId="22" fillId="0" borderId="2" xfId="0" applyNumberFormat="1" applyFont="1" applyBorder="1" applyAlignment="1">
      <alignment horizontal="center"/>
    </xf>
    <xf numFmtId="42" fontId="99" fillId="5" borderId="141" xfId="0" applyNumberFormat="1" applyFont="1" applyFill="1" applyBorder="1"/>
    <xf numFmtId="190" fontId="52" fillId="19" borderId="3" xfId="11" applyNumberFormat="1" applyFont="1" applyFill="1" applyBorder="1" applyAlignment="1">
      <alignment horizontal="center" vertical="center"/>
    </xf>
    <xf numFmtId="0" fontId="78" fillId="0" borderId="0" xfId="0" applyFont="1"/>
    <xf numFmtId="0" fontId="119" fillId="27" borderId="6" xfId="0" applyFont="1" applyFill="1" applyBorder="1" applyAlignment="1">
      <alignment horizontal="center" vertical="center" wrapText="1"/>
    </xf>
    <xf numFmtId="0" fontId="119" fillId="27" borderId="158" xfId="0" applyFont="1" applyFill="1" applyBorder="1" applyAlignment="1">
      <alignment vertical="center" wrapText="1"/>
    </xf>
    <xf numFmtId="0" fontId="119" fillId="27" borderId="6" xfId="0" applyFont="1" applyFill="1" applyBorder="1" applyAlignment="1">
      <alignment vertical="center" wrapText="1"/>
    </xf>
    <xf numFmtId="0" fontId="119" fillId="27" borderId="158" xfId="0" applyFont="1" applyFill="1" applyBorder="1" applyAlignment="1">
      <alignment horizontal="centerContinuous" vertical="center" wrapText="1"/>
    </xf>
    <xf numFmtId="0" fontId="78" fillId="0" borderId="25" xfId="0" applyFont="1" applyBorder="1" applyAlignment="1">
      <alignment vertical="center" wrapText="1"/>
    </xf>
    <xf numFmtId="0" fontId="78" fillId="0" borderId="14" xfId="0" applyFont="1" applyBorder="1"/>
    <xf numFmtId="0" fontId="76" fillId="0" borderId="14" xfId="0" applyFont="1" applyBorder="1"/>
    <xf numFmtId="0" fontId="78" fillId="0" borderId="25" xfId="0" applyFont="1" applyBorder="1"/>
    <xf numFmtId="0" fontId="119" fillId="27" borderId="159" xfId="0" applyFont="1" applyFill="1" applyBorder="1" applyAlignment="1">
      <alignment horizontal="centerContinuous" vertical="center" wrapText="1"/>
    </xf>
    <xf numFmtId="9" fontId="78" fillId="0" borderId="2" xfId="0" applyNumberFormat="1" applyFont="1" applyBorder="1" applyAlignment="1">
      <alignment horizontal="right"/>
    </xf>
    <xf numFmtId="168" fontId="78" fillId="0" borderId="25" xfId="0" applyNumberFormat="1" applyFont="1" applyBorder="1" applyAlignment="1">
      <alignment horizontal="center"/>
    </xf>
    <xf numFmtId="0" fontId="78" fillId="0" borderId="11" xfId="0" applyFont="1" applyBorder="1" applyAlignment="1">
      <alignment vertical="center" wrapText="1"/>
    </xf>
    <xf numFmtId="0" fontId="78" fillId="0" borderId="12" xfId="0" applyFont="1" applyBorder="1"/>
    <xf numFmtId="168" fontId="78" fillId="0" borderId="11" xfId="0" applyNumberFormat="1" applyFont="1" applyBorder="1" applyAlignment="1">
      <alignment horizontal="center"/>
    </xf>
    <xf numFmtId="0" fontId="76" fillId="0" borderId="12" xfId="0" applyFont="1" applyBorder="1"/>
    <xf numFmtId="0" fontId="78" fillId="0" borderId="11" xfId="0" applyFont="1" applyBorder="1"/>
    <xf numFmtId="0" fontId="78" fillId="0" borderId="3" xfId="0" applyFont="1" applyBorder="1" applyAlignment="1">
      <alignment horizontal="right"/>
    </xf>
    <xf numFmtId="0" fontId="120" fillId="6" borderId="0" xfId="6" applyFont="1" applyFill="1" applyAlignment="1">
      <alignment horizontal="left"/>
    </xf>
    <xf numFmtId="0" fontId="120" fillId="6" borderId="0" xfId="6" applyFont="1" applyFill="1" applyAlignment="1">
      <alignment vertical="center"/>
    </xf>
    <xf numFmtId="0" fontId="121" fillId="6" borderId="0" xfId="6" applyFont="1" applyFill="1" applyAlignment="1">
      <alignment vertical="center" wrapText="1"/>
    </xf>
    <xf numFmtId="0" fontId="13" fillId="0" borderId="0" xfId="6"/>
    <xf numFmtId="0" fontId="121" fillId="6" borderId="0" xfId="6" applyFont="1" applyFill="1" applyAlignment="1">
      <alignment vertical="center"/>
    </xf>
    <xf numFmtId="0" fontId="15" fillId="0" borderId="0" xfId="6" applyFont="1" applyAlignment="1">
      <alignment vertical="center"/>
    </xf>
    <xf numFmtId="0" fontId="13" fillId="2" borderId="0" xfId="6" applyFill="1"/>
    <xf numFmtId="0" fontId="121" fillId="6" borderId="0" xfId="6" applyFont="1" applyFill="1" applyAlignment="1">
      <alignment horizontal="left" vertical="center"/>
    </xf>
    <xf numFmtId="14" fontId="121" fillId="6" borderId="0" xfId="6" applyNumberFormat="1" applyFont="1" applyFill="1" applyAlignment="1">
      <alignment horizontal="center" vertical="center" wrapText="1"/>
    </xf>
    <xf numFmtId="0" fontId="15" fillId="0" borderId="0" xfId="6" applyFont="1" applyAlignment="1">
      <alignment horizontal="center" vertical="center"/>
    </xf>
    <xf numFmtId="0" fontId="15" fillId="0" borderId="0" xfId="6" applyFont="1" applyAlignment="1">
      <alignment horizontal="right" vertical="center"/>
    </xf>
    <xf numFmtId="0" fontId="15" fillId="2" borderId="0" xfId="6" applyFont="1" applyFill="1" applyAlignment="1">
      <alignment vertical="center"/>
    </xf>
    <xf numFmtId="14" fontId="15" fillId="0" borderId="0" xfId="6" applyNumberFormat="1" applyFont="1" applyAlignment="1">
      <alignment vertical="center"/>
    </xf>
    <xf numFmtId="9" fontId="15" fillId="0" borderId="0" xfId="6" applyNumberFormat="1" applyFont="1" applyAlignment="1">
      <alignment vertical="center"/>
    </xf>
    <xf numFmtId="0" fontId="52" fillId="15" borderId="116" xfId="6" applyFont="1" applyFill="1" applyBorder="1" applyAlignment="1">
      <alignment horizontal="center" vertical="center"/>
    </xf>
    <xf numFmtId="14" fontId="55" fillId="15" borderId="162" xfId="6" applyNumberFormat="1" applyFont="1" applyFill="1" applyBorder="1" applyAlignment="1">
      <alignment horizontal="center" vertical="center"/>
    </xf>
    <xf numFmtId="38" fontId="52" fillId="15" borderId="163" xfId="12" applyNumberFormat="1" applyFont="1" applyFill="1" applyBorder="1" applyAlignment="1">
      <alignment horizontal="center" vertical="center" wrapText="1"/>
    </xf>
    <xf numFmtId="0" fontId="110" fillId="0" borderId="0" xfId="6" applyFont="1" applyAlignment="1">
      <alignment horizontal="centerContinuous" vertical="center"/>
    </xf>
    <xf numFmtId="0" fontId="54" fillId="0" borderId="0" xfId="6" applyFont="1"/>
    <xf numFmtId="0" fontId="54" fillId="2" borderId="0" xfId="6" applyFont="1" applyFill="1"/>
    <xf numFmtId="0" fontId="110" fillId="0" borderId="133" xfId="6" applyFont="1" applyBorder="1" applyAlignment="1" applyProtection="1">
      <alignment horizontal="centerContinuous" vertical="center"/>
      <protection locked="0"/>
    </xf>
    <xf numFmtId="0" fontId="122" fillId="0" borderId="0" xfId="6" applyFont="1" applyAlignment="1">
      <alignment horizontal="centerContinuous" vertical="center" wrapText="1"/>
    </xf>
    <xf numFmtId="0" fontId="54" fillId="0" borderId="0" xfId="6" applyFont="1" applyAlignment="1">
      <alignment horizontal="centerContinuous" vertical="center"/>
    </xf>
    <xf numFmtId="0" fontId="52" fillId="0" borderId="0" xfId="6" applyFont="1" applyAlignment="1">
      <alignment horizontal="centerContinuous" vertical="center"/>
    </xf>
    <xf numFmtId="0" fontId="110" fillId="0" borderId="133" xfId="6" applyFont="1" applyBorder="1" applyAlignment="1">
      <alignment horizontal="centerContinuous" vertical="center"/>
    </xf>
    <xf numFmtId="0" fontId="122" fillId="0" borderId="0" xfId="6" applyFont="1" applyAlignment="1">
      <alignment horizontal="centerContinuous" vertical="center"/>
    </xf>
    <xf numFmtId="0" fontId="110" fillId="0" borderId="10" xfId="6" applyFont="1" applyBorder="1" applyAlignment="1">
      <alignment horizontal="centerContinuous" vertical="center"/>
    </xf>
    <xf numFmtId="0" fontId="52" fillId="0" borderId="10" xfId="6" applyFont="1" applyBorder="1" applyAlignment="1">
      <alignment horizontal="centerContinuous" vertical="center"/>
    </xf>
    <xf numFmtId="0" fontId="110" fillId="0" borderId="133" xfId="12" applyFont="1" applyFill="1" applyBorder="1" applyAlignment="1">
      <alignment horizontal="center" vertical="center" wrapText="1"/>
    </xf>
    <xf numFmtId="0" fontId="122" fillId="0" borderId="0" xfId="6" applyFont="1"/>
    <xf numFmtId="0" fontId="110" fillId="0" borderId="131" xfId="12" applyFont="1" applyFill="1" applyBorder="1" applyAlignment="1">
      <alignment horizontal="center" vertical="center" wrapText="1"/>
    </xf>
    <xf numFmtId="0" fontId="110" fillId="0" borderId="1" xfId="12" applyFont="1" applyFill="1" applyBorder="1" applyAlignment="1">
      <alignment horizontal="center" vertical="center" wrapText="1"/>
    </xf>
    <xf numFmtId="0" fontId="110" fillId="0" borderId="122" xfId="12" applyFont="1" applyFill="1" applyBorder="1" applyAlignment="1">
      <alignment horizontal="center" vertical="center" wrapText="1"/>
    </xf>
    <xf numFmtId="0" fontId="110" fillId="0" borderId="160" xfId="12" applyFont="1" applyFill="1" applyBorder="1" applyAlignment="1">
      <alignment horizontal="center" vertical="center" wrapText="1"/>
    </xf>
    <xf numFmtId="0" fontId="110" fillId="0" borderId="133" xfId="6" applyFont="1" applyBorder="1" applyAlignment="1">
      <alignment horizontal="center" vertical="center" wrapText="1"/>
    </xf>
    <xf numFmtId="0" fontId="21" fillId="2" borderId="116" xfId="6" applyFont="1" applyFill="1" applyBorder="1" applyAlignment="1">
      <alignment horizontal="center" vertical="center"/>
    </xf>
    <xf numFmtId="0" fontId="55" fillId="0" borderId="162" xfId="6" applyFont="1" applyBorder="1" applyAlignment="1">
      <alignment horizontal="center" vertical="center"/>
    </xf>
    <xf numFmtId="38" fontId="110" fillId="2" borderId="163" xfId="12" applyNumberFormat="1" applyFont="1" applyFill="1" applyBorder="1" applyAlignment="1">
      <alignment horizontal="center" vertical="center" wrapText="1"/>
    </xf>
    <xf numFmtId="38" fontId="110" fillId="18" borderId="115" xfId="12" applyNumberFormat="1" applyFont="1" applyFill="1" applyBorder="1" applyAlignment="1" applyProtection="1">
      <alignment horizontal="center" vertical="center" wrapText="1"/>
      <protection locked="0"/>
    </xf>
    <xf numFmtId="38" fontId="110" fillId="18" borderId="12" xfId="12" applyNumberFormat="1" applyFont="1" applyFill="1" applyBorder="1" applyAlignment="1" applyProtection="1">
      <alignment horizontal="center" vertical="center" wrapText="1"/>
      <protection locked="0"/>
    </xf>
    <xf numFmtId="38" fontId="110" fillId="18" borderId="13" xfId="12" applyNumberFormat="1" applyFont="1" applyFill="1" applyBorder="1" applyAlignment="1" applyProtection="1">
      <alignment horizontal="center" vertical="center" wrapText="1"/>
      <protection locked="0"/>
    </xf>
    <xf numFmtId="38" fontId="110" fillId="18" borderId="3" xfId="12" applyNumberFormat="1" applyFont="1" applyFill="1" applyBorder="1" applyAlignment="1" applyProtection="1">
      <alignment horizontal="center" vertical="center" wrapText="1"/>
      <protection locked="0"/>
    </xf>
    <xf numFmtId="38" fontId="110" fillId="18" borderId="11" xfId="12" applyNumberFormat="1" applyFont="1" applyFill="1" applyBorder="1" applyAlignment="1" applyProtection="1">
      <alignment horizontal="center" vertical="center" wrapText="1"/>
      <protection locked="0"/>
    </xf>
    <xf numFmtId="38" fontId="110" fillId="18" borderId="164" xfId="12" applyNumberFormat="1" applyFont="1" applyFill="1" applyBorder="1" applyAlignment="1" applyProtection="1">
      <alignment horizontal="center" vertical="center" wrapText="1"/>
      <protection locked="0"/>
    </xf>
    <xf numFmtId="38" fontId="110" fillId="2" borderId="164" xfId="12" applyNumberFormat="1" applyFont="1" applyFill="1" applyBorder="1" applyAlignment="1">
      <alignment horizontal="center" vertical="center" wrapText="1"/>
    </xf>
    <xf numFmtId="38" fontId="110" fillId="2" borderId="165" xfId="12" applyNumberFormat="1" applyFont="1" applyFill="1" applyBorder="1" applyAlignment="1">
      <alignment horizontal="center" vertical="center" wrapText="1"/>
    </xf>
    <xf numFmtId="38" fontId="110" fillId="2" borderId="115" xfId="12" applyNumberFormat="1" applyFont="1" applyFill="1" applyBorder="1" applyAlignment="1">
      <alignment horizontal="center" vertical="center" wrapText="1"/>
    </xf>
    <xf numFmtId="38" fontId="110" fillId="2" borderId="3" xfId="12" applyNumberFormat="1" applyFont="1" applyFill="1" applyBorder="1" applyAlignment="1">
      <alignment horizontal="center" vertical="center" wrapText="1"/>
    </xf>
    <xf numFmtId="38" fontId="52" fillId="0" borderId="115" xfId="12" applyNumberFormat="1" applyFont="1" applyFill="1" applyBorder="1" applyAlignment="1" applyProtection="1">
      <alignment horizontal="center" vertical="center" wrapText="1"/>
      <protection locked="0"/>
    </xf>
    <xf numFmtId="38" fontId="52" fillId="0" borderId="12" xfId="12" applyNumberFormat="1" applyFont="1" applyFill="1" applyBorder="1" applyAlignment="1" applyProtection="1">
      <alignment horizontal="center" vertical="center" wrapText="1"/>
      <protection locked="0"/>
    </xf>
    <xf numFmtId="38" fontId="52" fillId="0" borderId="13" xfId="12" applyNumberFormat="1" applyFont="1" applyFill="1" applyBorder="1" applyAlignment="1" applyProtection="1">
      <alignment horizontal="center" vertical="center" wrapText="1"/>
      <protection locked="0"/>
    </xf>
    <xf numFmtId="38" fontId="52" fillId="0" borderId="3" xfId="12" applyNumberFormat="1" applyFont="1" applyFill="1" applyBorder="1" applyAlignment="1" applyProtection="1">
      <alignment horizontal="center" vertical="center" wrapText="1"/>
      <protection locked="0"/>
    </xf>
    <xf numFmtId="38" fontId="52" fillId="0" borderId="11" xfId="12" applyNumberFormat="1" applyFont="1" applyFill="1" applyBorder="1" applyAlignment="1" applyProtection="1">
      <alignment horizontal="center" vertical="center" wrapText="1"/>
      <protection locked="0"/>
    </xf>
    <xf numFmtId="38" fontId="52" fillId="0" borderId="164" xfId="12" applyNumberFormat="1" applyFont="1" applyFill="1" applyBorder="1" applyAlignment="1" applyProtection="1">
      <alignment horizontal="center" vertical="center" wrapText="1"/>
      <protection locked="0"/>
    </xf>
    <xf numFmtId="38" fontId="52" fillId="15" borderId="164" xfId="12" applyNumberFormat="1" applyFont="1" applyFill="1" applyBorder="1" applyAlignment="1">
      <alignment horizontal="center" vertical="center" wrapText="1"/>
    </xf>
    <xf numFmtId="38" fontId="52" fillId="15" borderId="165" xfId="12" applyNumberFormat="1" applyFont="1" applyFill="1" applyBorder="1" applyAlignment="1">
      <alignment horizontal="center" vertical="center" wrapText="1"/>
    </xf>
    <xf numFmtId="38" fontId="52" fillId="15" borderId="115" xfId="12" applyNumberFormat="1" applyFont="1" applyFill="1" applyBorder="1" applyAlignment="1">
      <alignment horizontal="center" vertical="center" wrapText="1"/>
    </xf>
    <xf numFmtId="38" fontId="52" fillId="15" borderId="3" xfId="12" applyNumberFormat="1" applyFont="1" applyFill="1" applyBorder="1" applyAlignment="1">
      <alignment horizontal="center" vertical="center" wrapText="1"/>
    </xf>
    <xf numFmtId="0" fontId="52" fillId="15" borderId="0" xfId="6" applyFont="1" applyFill="1" applyAlignment="1">
      <alignment vertical="center"/>
    </xf>
    <xf numFmtId="9" fontId="52" fillId="0" borderId="0" xfId="14" applyFont="1" applyAlignment="1" applyProtection="1">
      <alignment vertical="center"/>
    </xf>
    <xf numFmtId="10" fontId="52" fillId="0" borderId="0" xfId="14" applyNumberFormat="1" applyFont="1" applyAlignment="1" applyProtection="1">
      <alignment vertical="center"/>
    </xf>
    <xf numFmtId="38" fontId="52" fillId="0" borderId="117" xfId="12" applyNumberFormat="1" applyFont="1" applyFill="1" applyBorder="1" applyAlignment="1" applyProtection="1">
      <alignment horizontal="center" vertical="center" wrapText="1"/>
      <protection locked="0"/>
    </xf>
    <xf numFmtId="38" fontId="52" fillId="0" borderId="19" xfId="12" applyNumberFormat="1" applyFont="1" applyFill="1" applyBorder="1" applyAlignment="1" applyProtection="1">
      <alignment horizontal="center" vertical="center" wrapText="1"/>
      <protection locked="0"/>
    </xf>
    <xf numFmtId="38" fontId="52" fillId="15" borderId="136" xfId="12" applyNumberFormat="1" applyFont="1" applyFill="1" applyBorder="1" applyAlignment="1">
      <alignment horizontal="center" vertical="center" wrapText="1"/>
    </xf>
    <xf numFmtId="38" fontId="52" fillId="0" borderId="20" xfId="12" applyNumberFormat="1" applyFont="1" applyFill="1" applyBorder="1" applyAlignment="1" applyProtection="1">
      <alignment horizontal="center" vertical="center" wrapText="1"/>
      <protection locked="0"/>
    </xf>
    <xf numFmtId="0" fontId="21" fillId="15" borderId="121" xfId="6" applyFont="1" applyFill="1" applyBorder="1" applyAlignment="1">
      <alignment horizontal="center" vertical="center"/>
    </xf>
    <xf numFmtId="14" fontId="55" fillId="15" borderId="177" xfId="6" applyNumberFormat="1" applyFont="1" applyFill="1" applyBorder="1" applyAlignment="1">
      <alignment horizontal="center" vertical="center"/>
    </xf>
    <xf numFmtId="0" fontId="52" fillId="2" borderId="0" xfId="6" applyFont="1" applyFill="1" applyAlignment="1">
      <alignment horizontal="center" vertical="center"/>
    </xf>
    <xf numFmtId="14" fontId="21" fillId="2" borderId="0" xfId="6" applyNumberFormat="1" applyFont="1" applyFill="1" applyAlignment="1">
      <alignment horizontal="center" vertical="center"/>
    </xf>
    <xf numFmtId="38" fontId="110" fillId="2" borderId="0" xfId="12" applyNumberFormat="1" applyFont="1" applyFill="1" applyAlignment="1">
      <alignment horizontal="center" vertical="center" wrapText="1"/>
    </xf>
    <xf numFmtId="38" fontId="54" fillId="2" borderId="0" xfId="6" applyNumberFormat="1" applyFont="1" applyFill="1"/>
    <xf numFmtId="38" fontId="52" fillId="15" borderId="168" xfId="12" applyNumberFormat="1" applyFont="1" applyFill="1" applyBorder="1" applyAlignment="1">
      <alignment horizontal="center" vertical="center" wrapText="1"/>
    </xf>
    <xf numFmtId="38" fontId="52" fillId="15" borderId="169" xfId="12" applyNumberFormat="1" applyFont="1" applyFill="1" applyBorder="1" applyAlignment="1">
      <alignment horizontal="center" vertical="center" wrapText="1"/>
    </xf>
    <xf numFmtId="38" fontId="52" fillId="15" borderId="170" xfId="12" applyNumberFormat="1" applyFont="1" applyFill="1" applyBorder="1" applyAlignment="1">
      <alignment horizontal="center" vertical="center" wrapText="1"/>
    </xf>
    <xf numFmtId="38" fontId="52" fillId="15" borderId="133" xfId="12" applyNumberFormat="1" applyFont="1" applyFill="1" applyBorder="1" applyAlignment="1">
      <alignment horizontal="center" vertical="center" wrapText="1"/>
    </xf>
    <xf numFmtId="0" fontId="123" fillId="2" borderId="0" xfId="6" applyFont="1" applyFill="1" applyAlignment="1">
      <alignment horizontal="left" vertical="center"/>
    </xf>
    <xf numFmtId="0" fontId="124" fillId="2" borderId="0" xfId="6" applyFont="1" applyFill="1" applyAlignment="1">
      <alignment horizontal="centerContinuous" vertical="center"/>
    </xf>
    <xf numFmtId="0" fontId="110" fillId="2" borderId="10" xfId="12" applyFont="1" applyFill="1" applyBorder="1" applyAlignment="1">
      <alignment horizontal="center" vertical="center" wrapText="1"/>
    </xf>
    <xf numFmtId="0" fontId="110" fillId="2" borderId="0" xfId="12" applyFont="1" applyFill="1" applyAlignment="1">
      <alignment horizontal="center" vertical="center" wrapText="1"/>
    </xf>
    <xf numFmtId="0" fontId="110" fillId="2" borderId="0" xfId="6" applyFont="1" applyFill="1" applyAlignment="1">
      <alignment horizontal="right" vertical="center"/>
    </xf>
    <xf numFmtId="38" fontId="110" fillId="15" borderId="133" xfId="6" applyNumberFormat="1" applyFont="1" applyFill="1" applyBorder="1" applyAlignment="1">
      <alignment horizontal="center" vertical="center"/>
    </xf>
    <xf numFmtId="38" fontId="110" fillId="15" borderId="166" xfId="12" applyNumberFormat="1" applyFont="1" applyFill="1" applyBorder="1" applyAlignment="1">
      <alignment horizontal="center" vertical="center" wrapText="1"/>
    </xf>
    <xf numFmtId="38" fontId="52" fillId="0" borderId="133" xfId="12" applyNumberFormat="1" applyFont="1" applyFill="1" applyBorder="1" applyAlignment="1" applyProtection="1">
      <alignment horizontal="center" vertical="center" wrapText="1"/>
      <protection locked="0"/>
    </xf>
    <xf numFmtId="38" fontId="52" fillId="0" borderId="10" xfId="12" applyNumberFormat="1" applyFont="1" applyFill="1" applyBorder="1" applyAlignment="1" applyProtection="1">
      <alignment horizontal="center" vertical="center" wrapText="1"/>
      <protection locked="0"/>
    </xf>
    <xf numFmtId="38" fontId="52" fillId="0" borderId="166" xfId="12" applyNumberFormat="1" applyFont="1" applyFill="1" applyBorder="1" applyAlignment="1" applyProtection="1">
      <alignment horizontal="center" vertical="center" wrapText="1"/>
      <protection locked="0"/>
    </xf>
    <xf numFmtId="38" fontId="110" fillId="15" borderId="167" xfId="12" applyNumberFormat="1" applyFont="1" applyFill="1" applyBorder="1" applyAlignment="1">
      <alignment horizontal="center" vertical="center" wrapText="1"/>
    </xf>
    <xf numFmtId="42" fontId="52" fillId="15" borderId="133" xfId="6" applyNumberFormat="1" applyFont="1" applyFill="1" applyBorder="1" applyAlignment="1">
      <alignment horizontal="center" vertical="center"/>
    </xf>
    <xf numFmtId="38" fontId="52" fillId="0" borderId="167" xfId="12" applyNumberFormat="1" applyFont="1" applyFill="1" applyBorder="1" applyAlignment="1" applyProtection="1">
      <alignment horizontal="center" vertical="center" wrapText="1"/>
      <protection locked="0"/>
    </xf>
    <xf numFmtId="38" fontId="110" fillId="15" borderId="170" xfId="12" applyNumberFormat="1" applyFont="1" applyFill="1" applyBorder="1" applyAlignment="1">
      <alignment horizontal="center" vertical="center" wrapText="1"/>
    </xf>
    <xf numFmtId="166" fontId="110" fillId="0" borderId="0" xfId="6" applyNumberFormat="1" applyFont="1" applyAlignment="1">
      <alignment horizontal="right" vertical="center"/>
    </xf>
    <xf numFmtId="192" fontId="52" fillId="0" borderId="0" xfId="6" applyNumberFormat="1" applyFont="1" applyAlignment="1">
      <alignment vertical="center"/>
    </xf>
    <xf numFmtId="0" fontId="110" fillId="0" borderId="0" xfId="6" applyFont="1" applyAlignment="1">
      <alignment horizontal="right" vertical="center"/>
    </xf>
    <xf numFmtId="0" fontId="52" fillId="0" borderId="0" xfId="6" applyFont="1" applyAlignment="1">
      <alignment horizontal="left" vertical="center" indent="1"/>
    </xf>
    <xf numFmtId="0" fontId="125" fillId="0" borderId="0" xfId="6" applyFont="1" applyAlignment="1">
      <alignment vertical="center"/>
    </xf>
    <xf numFmtId="0" fontId="126" fillId="0" borderId="0" xfId="6" applyFont="1" applyAlignment="1">
      <alignment horizontal="right" vertical="center"/>
    </xf>
    <xf numFmtId="0" fontId="127" fillId="0" borderId="0" xfId="6" applyFont="1" applyAlignment="1">
      <alignment vertical="center"/>
    </xf>
    <xf numFmtId="0" fontId="128" fillId="0" borderId="0" xfId="6" applyFont="1" applyAlignment="1">
      <alignment vertical="center"/>
    </xf>
    <xf numFmtId="0" fontId="128" fillId="0" borderId="0" xfId="14" applyNumberFormat="1" applyFont="1" applyAlignment="1" applyProtection="1">
      <alignment vertical="center"/>
    </xf>
    <xf numFmtId="0" fontId="110" fillId="0" borderId="0" xfId="6" applyFont="1" applyAlignment="1">
      <alignment horizontal="center" vertical="center"/>
    </xf>
    <xf numFmtId="14" fontId="52" fillId="0" borderId="0" xfId="6" applyNumberFormat="1" applyFont="1" applyAlignment="1">
      <alignment vertical="center"/>
    </xf>
    <xf numFmtId="0" fontId="66" fillId="0" borderId="133" xfId="6" applyFont="1" applyBorder="1" applyAlignment="1">
      <alignment horizontal="center" vertical="center" wrapText="1"/>
    </xf>
    <xf numFmtId="0" fontId="66" fillId="0" borderId="130" xfId="6" applyFont="1" applyBorder="1" applyAlignment="1">
      <alignment horizontal="center" vertical="center" wrapText="1"/>
    </xf>
    <xf numFmtId="168" fontId="110" fillId="15" borderId="4" xfId="6" applyNumberFormat="1" applyFont="1" applyFill="1" applyBorder="1" applyAlignment="1">
      <alignment horizontal="right" vertical="center" indent="1"/>
    </xf>
    <xf numFmtId="166" fontId="110" fillId="15" borderId="31" xfId="6" applyNumberFormat="1" applyFont="1" applyFill="1" applyBorder="1" applyAlignment="1">
      <alignment horizontal="right" vertical="center" indent="1"/>
    </xf>
    <xf numFmtId="166" fontId="110" fillId="15" borderId="2" xfId="6" applyNumberFormat="1" applyFont="1" applyFill="1" applyBorder="1" applyAlignment="1">
      <alignment horizontal="right" vertical="center" indent="1"/>
    </xf>
    <xf numFmtId="0" fontId="110" fillId="0" borderId="0" xfId="12" applyFont="1" applyFill="1" applyAlignment="1">
      <alignment horizontal="center" vertical="center" wrapText="1"/>
    </xf>
    <xf numFmtId="38" fontId="52" fillId="15" borderId="0" xfId="12" applyNumberFormat="1" applyFont="1" applyFill="1" applyAlignment="1">
      <alignment horizontal="center" vertical="center" wrapText="1"/>
    </xf>
    <xf numFmtId="168" fontId="110" fillId="15" borderId="0" xfId="6" applyNumberFormat="1" applyFont="1" applyFill="1" applyAlignment="1">
      <alignment horizontal="right" vertical="center" indent="1"/>
    </xf>
    <xf numFmtId="166" fontId="110" fillId="15" borderId="0" xfId="6" applyNumberFormat="1" applyFont="1" applyFill="1" applyAlignment="1">
      <alignment horizontal="right" vertical="center" indent="1"/>
    </xf>
    <xf numFmtId="38" fontId="110" fillId="15" borderId="160" xfId="12" applyNumberFormat="1" applyFont="1" applyFill="1" applyBorder="1" applyAlignment="1">
      <alignment horizontal="center" vertical="center" wrapText="1"/>
    </xf>
    <xf numFmtId="9" fontId="21" fillId="15" borderId="3" xfId="0" applyNumberFormat="1" applyFont="1" applyFill="1" applyBorder="1" applyAlignment="1">
      <alignment horizontal="center"/>
    </xf>
    <xf numFmtId="1" fontId="21" fillId="15" borderId="3" xfId="0" applyNumberFormat="1" applyFont="1" applyFill="1" applyBorder="1" applyAlignment="1">
      <alignment horizontal="center"/>
    </xf>
    <xf numFmtId="42" fontId="21" fillId="15" borderId="3" xfId="0" applyNumberFormat="1" applyFont="1" applyFill="1" applyBorder="1" applyAlignment="1">
      <alignment horizontal="center"/>
    </xf>
    <xf numFmtId="10" fontId="52" fillId="0" borderId="3" xfId="14" applyNumberFormat="1" applyFont="1" applyFill="1" applyBorder="1" applyAlignment="1" applyProtection="1">
      <alignment horizontal="center" vertical="center"/>
      <protection locked="0"/>
    </xf>
    <xf numFmtId="0" fontId="110" fillId="0" borderId="3" xfId="6" applyFont="1" applyBorder="1" applyAlignment="1" applyProtection="1">
      <alignment horizontal="center" vertical="center"/>
      <protection locked="0"/>
    </xf>
    <xf numFmtId="9" fontId="52" fillId="0" borderId="3" xfId="14" applyFont="1" applyFill="1" applyBorder="1" applyAlignment="1" applyProtection="1">
      <alignment horizontal="center" vertical="center"/>
      <protection locked="0"/>
    </xf>
    <xf numFmtId="168" fontId="110" fillId="0" borderId="3" xfId="6" applyNumberFormat="1" applyFont="1" applyBorder="1" applyAlignment="1" applyProtection="1">
      <alignment horizontal="right" vertical="center" indent="1"/>
      <protection locked="0"/>
    </xf>
    <xf numFmtId="168" fontId="110" fillId="15" borderId="3" xfId="6" applyNumberFormat="1" applyFont="1" applyFill="1" applyBorder="1" applyAlignment="1">
      <alignment horizontal="right" vertical="center" indent="1"/>
    </xf>
    <xf numFmtId="0" fontId="52" fillId="2" borderId="3" xfId="0" applyFont="1" applyFill="1" applyBorder="1" applyProtection="1">
      <protection locked="0"/>
    </xf>
    <xf numFmtId="188" fontId="52" fillId="28" borderId="3" xfId="0" applyNumberFormat="1" applyFont="1" applyFill="1" applyBorder="1" applyAlignment="1">
      <alignment horizontal="center"/>
    </xf>
    <xf numFmtId="0" fontId="52" fillId="28" borderId="3" xfId="0" applyFont="1" applyFill="1" applyBorder="1"/>
    <xf numFmtId="0" fontId="52" fillId="28" borderId="3" xfId="0" applyFont="1" applyFill="1" applyBorder="1" applyAlignment="1">
      <alignment horizontal="center"/>
    </xf>
    <xf numFmtId="164" fontId="52" fillId="28" borderId="2" xfId="0" applyNumberFormat="1" applyFont="1" applyFill="1" applyBorder="1" applyAlignment="1">
      <alignment horizontal="center"/>
    </xf>
    <xf numFmtId="42" fontId="52" fillId="28" borderId="2" xfId="0" applyNumberFormat="1" applyFont="1" applyFill="1" applyBorder="1"/>
    <xf numFmtId="41" fontId="52" fillId="28" borderId="2" xfId="0" applyNumberFormat="1" applyFont="1" applyFill="1" applyBorder="1"/>
    <xf numFmtId="0" fontId="52" fillId="2" borderId="4" xfId="0" applyFont="1" applyFill="1" applyBorder="1" applyProtection="1">
      <protection locked="0"/>
    </xf>
    <xf numFmtId="188" fontId="52" fillId="28" borderId="4" xfId="0" applyNumberFormat="1" applyFont="1" applyFill="1" applyBorder="1" applyAlignment="1">
      <alignment horizontal="center"/>
    </xf>
    <xf numFmtId="0" fontId="52" fillId="28" borderId="4" xfId="0" applyFont="1" applyFill="1" applyBorder="1"/>
    <xf numFmtId="0" fontId="52" fillId="28" borderId="4" xfId="0" applyFont="1" applyFill="1" applyBorder="1" applyAlignment="1">
      <alignment horizontal="center"/>
    </xf>
    <xf numFmtId="164" fontId="52" fillId="28" borderId="31" xfId="0" applyNumberFormat="1" applyFont="1" applyFill="1" applyBorder="1" applyAlignment="1">
      <alignment horizontal="center"/>
    </xf>
    <xf numFmtId="41" fontId="52" fillId="28" borderId="31" xfId="0" applyNumberFormat="1" applyFont="1" applyFill="1" applyBorder="1"/>
    <xf numFmtId="0" fontId="52" fillId="0" borderId="0" xfId="0" applyFont="1"/>
    <xf numFmtId="0" fontId="110" fillId="15" borderId="3" xfId="0" applyFont="1" applyFill="1" applyBorder="1" applyAlignment="1">
      <alignment horizontal="right"/>
    </xf>
    <xf numFmtId="42" fontId="52" fillId="15" borderId="2" xfId="0" applyNumberFormat="1" applyFont="1" applyFill="1" applyBorder="1"/>
    <xf numFmtId="168" fontId="99" fillId="0" borderId="179" xfId="0" applyNumberFormat="1" applyFont="1" applyBorder="1" applyAlignment="1">
      <alignment horizontal="center"/>
    </xf>
    <xf numFmtId="190" fontId="99" fillId="0" borderId="141" xfId="0" applyNumberFormat="1" applyFont="1" applyBorder="1" applyAlignment="1" applyProtection="1">
      <alignment horizontal="center"/>
      <protection locked="0"/>
    </xf>
    <xf numFmtId="0" fontId="113" fillId="8" borderId="180" xfId="0" applyFont="1" applyFill="1" applyBorder="1" applyAlignment="1">
      <alignment horizontal="center" vertical="center" wrapText="1"/>
    </xf>
    <xf numFmtId="168" fontId="22" fillId="0" borderId="2" xfId="0" applyNumberFormat="1" applyFont="1" applyBorder="1" applyAlignment="1">
      <alignment horizontal="center"/>
    </xf>
    <xf numFmtId="0" fontId="51" fillId="8" borderId="181" xfId="0" applyFont="1" applyFill="1" applyBorder="1"/>
    <xf numFmtId="168" fontId="110" fillId="15" borderId="3" xfId="6" applyNumberFormat="1" applyFont="1" applyFill="1" applyBorder="1" applyAlignment="1" applyProtection="1">
      <alignment horizontal="right" vertical="center" indent="1"/>
      <protection locked="0"/>
    </xf>
    <xf numFmtId="14" fontId="110" fillId="15" borderId="178" xfId="6" applyNumberFormat="1" applyFont="1" applyFill="1" applyBorder="1" applyAlignment="1">
      <alignment horizontal="center" vertical="center"/>
    </xf>
    <xf numFmtId="42" fontId="30" fillId="15" borderId="38" xfId="0" applyNumberFormat="1" applyFont="1" applyFill="1" applyBorder="1" applyProtection="1">
      <protection locked="0"/>
    </xf>
    <xf numFmtId="42" fontId="129" fillId="0" borderId="0" xfId="6" applyNumberFormat="1" applyFont="1" applyAlignment="1">
      <alignment vertical="center"/>
    </xf>
    <xf numFmtId="0" fontId="89" fillId="23" borderId="1" xfId="0" applyFont="1" applyFill="1" applyBorder="1" applyAlignment="1">
      <alignment horizontal="centerContinuous" vertical="center"/>
    </xf>
    <xf numFmtId="0" fontId="89" fillId="23" borderId="7" xfId="0" applyFont="1" applyFill="1" applyBorder="1" applyAlignment="1">
      <alignment horizontal="centerContinuous" vertical="center"/>
    </xf>
    <xf numFmtId="0" fontId="89" fillId="23" borderId="122" xfId="0" applyFont="1" applyFill="1" applyBorder="1" applyAlignment="1">
      <alignment horizontal="centerContinuous" vertical="center"/>
    </xf>
    <xf numFmtId="0" fontId="89" fillId="0" borderId="0" xfId="0" applyFont="1" applyAlignment="1">
      <alignment vertical="center"/>
    </xf>
    <xf numFmtId="0" fontId="91" fillId="12" borderId="3" xfId="0" applyFont="1" applyFill="1" applyBorder="1" applyAlignment="1" applyProtection="1">
      <alignment horizontal="center" vertical="center"/>
      <protection locked="0"/>
    </xf>
    <xf numFmtId="189" fontId="91" fillId="15" borderId="3" xfId="0" applyNumberFormat="1" applyFont="1" applyFill="1" applyBorder="1" applyAlignment="1">
      <alignment horizontal="center" vertical="center"/>
    </xf>
    <xf numFmtId="0" fontId="94" fillId="12" borderId="12" xfId="0" applyFont="1" applyFill="1" applyBorder="1" applyAlignment="1">
      <alignment horizontal="center" vertical="center"/>
    </xf>
    <xf numFmtId="0" fontId="97" fillId="12" borderId="0" xfId="0" applyFont="1" applyFill="1" applyAlignment="1">
      <alignment horizontal="right" vertical="center"/>
    </xf>
    <xf numFmtId="0" fontId="27" fillId="2" borderId="0" xfId="8" applyFont="1" applyFill="1" applyAlignment="1" applyProtection="1">
      <alignment horizontal="left" vertical="top" wrapText="1"/>
      <protection locked="0"/>
    </xf>
    <xf numFmtId="0" fontId="20" fillId="2" borderId="0" xfId="8" applyFont="1" applyFill="1" applyProtection="1">
      <protection locked="0"/>
    </xf>
    <xf numFmtId="0" fontId="18" fillId="2" borderId="0" xfId="8" applyFont="1" applyFill="1" applyAlignment="1" applyProtection="1">
      <alignment vertical="top" wrapText="1"/>
      <protection locked="0"/>
    </xf>
    <xf numFmtId="0" fontId="18" fillId="2" borderId="0" xfId="8" applyFont="1" applyFill="1" applyAlignment="1" applyProtection="1">
      <alignment horizontal="right" vertical="top"/>
      <protection locked="0"/>
    </xf>
    <xf numFmtId="0" fontId="18" fillId="2" borderId="0" xfId="8" applyFont="1" applyFill="1" applyAlignment="1" applyProtection="1">
      <alignment horizontal="right"/>
      <protection locked="0"/>
    </xf>
    <xf numFmtId="0" fontId="18" fillId="5" borderId="3" xfId="8" applyFont="1" applyFill="1" applyBorder="1" applyAlignment="1" applyProtection="1">
      <alignment horizontal="center" vertical="center"/>
      <protection locked="0"/>
    </xf>
    <xf numFmtId="0" fontId="18" fillId="2" borderId="0" xfId="8" applyFont="1" applyFill="1" applyProtection="1">
      <protection locked="0"/>
    </xf>
    <xf numFmtId="0" fontId="16" fillId="2" borderId="0" xfId="8" applyFont="1" applyFill="1" applyProtection="1">
      <protection locked="0"/>
    </xf>
    <xf numFmtId="0" fontId="16" fillId="2" borderId="0" xfId="8" applyFont="1" applyFill="1" applyAlignment="1" applyProtection="1">
      <alignment horizontal="right"/>
      <protection locked="0"/>
    </xf>
    <xf numFmtId="0" fontId="19" fillId="2" borderId="0" xfId="8" applyFont="1" applyFill="1" applyAlignment="1" applyProtection="1">
      <alignment horizontal="right"/>
      <protection locked="0"/>
    </xf>
    <xf numFmtId="0" fontId="19" fillId="2" borderId="0" xfId="8" applyFont="1" applyFill="1" applyAlignment="1" applyProtection="1">
      <alignment horizontal="center"/>
      <protection locked="0"/>
    </xf>
    <xf numFmtId="0" fontId="18" fillId="2" borderId="14" xfId="8" applyFont="1" applyFill="1" applyBorder="1" applyProtection="1">
      <protection locked="0"/>
    </xf>
    <xf numFmtId="0" fontId="21" fillId="5" borderId="3" xfId="8" applyFont="1" applyFill="1" applyBorder="1" applyProtection="1">
      <protection locked="0"/>
    </xf>
    <xf numFmtId="0" fontId="52" fillId="2" borderId="0" xfId="0" applyFont="1" applyFill="1" applyAlignment="1" applyProtection="1">
      <alignment horizontal="right"/>
      <protection locked="0"/>
    </xf>
    <xf numFmtId="0" fontId="52" fillId="0" borderId="15" xfId="3" applyFont="1" applyBorder="1" applyAlignment="1" applyProtection="1">
      <alignment horizontal="right"/>
      <protection locked="0"/>
    </xf>
    <xf numFmtId="0" fontId="18" fillId="0" borderId="44" xfId="8" applyFont="1" applyBorder="1" applyAlignment="1" applyProtection="1">
      <alignment horizontal="left" wrapText="1"/>
      <protection locked="0"/>
    </xf>
    <xf numFmtId="0" fontId="34" fillId="12" borderId="0" xfId="0" applyFont="1" applyFill="1" applyAlignment="1">
      <alignment horizontal="left" vertical="center" indent="2"/>
    </xf>
    <xf numFmtId="0" fontId="22" fillId="0" borderId="0" xfId="0" quotePrefix="1" applyFont="1" applyAlignment="1">
      <alignment horizontal="left" vertical="top" wrapText="1"/>
    </xf>
    <xf numFmtId="0" fontId="85" fillId="12" borderId="18" xfId="0" applyFont="1" applyFill="1" applyBorder="1"/>
    <xf numFmtId="0" fontId="85" fillId="12" borderId="19" xfId="0" applyFont="1" applyFill="1" applyBorder="1"/>
    <xf numFmtId="0" fontId="57" fillId="12" borderId="0" xfId="0" applyFont="1" applyFill="1"/>
    <xf numFmtId="0" fontId="51" fillId="12" borderId="19" xfId="0" applyFont="1" applyFill="1" applyBorder="1"/>
    <xf numFmtId="0" fontId="85" fillId="12" borderId="20" xfId="0" applyFont="1" applyFill="1" applyBorder="1"/>
    <xf numFmtId="0" fontId="85" fillId="7" borderId="20" xfId="0" applyFont="1" applyFill="1" applyBorder="1"/>
    <xf numFmtId="0" fontId="51" fillId="7" borderId="0" xfId="0" applyFont="1" applyFill="1"/>
    <xf numFmtId="0" fontId="51" fillId="12" borderId="21" xfId="0" applyFont="1" applyFill="1" applyBorder="1"/>
    <xf numFmtId="0" fontId="85" fillId="12" borderId="39" xfId="0" applyFont="1" applyFill="1" applyBorder="1"/>
    <xf numFmtId="0" fontId="85" fillId="7" borderId="39" xfId="0" applyFont="1" applyFill="1" applyBorder="1"/>
    <xf numFmtId="0" fontId="51" fillId="8" borderId="70" xfId="0" applyFont="1" applyFill="1" applyBorder="1"/>
    <xf numFmtId="0" fontId="132" fillId="9" borderId="0" xfId="0" applyFont="1" applyFill="1"/>
    <xf numFmtId="0" fontId="52" fillId="12" borderId="0" xfId="0" applyFont="1" applyFill="1" applyAlignment="1">
      <alignment wrapText="1"/>
    </xf>
    <xf numFmtId="0" fontId="50" fillId="12" borderId="0" xfId="0" applyFont="1" applyFill="1"/>
    <xf numFmtId="0" fontId="11" fillId="0" borderId="0" xfId="3" applyFont="1" applyAlignment="1" applyProtection="1">
      <alignment horizontal="left" vertical="center"/>
      <protection locked="0"/>
    </xf>
    <xf numFmtId="0" fontId="11" fillId="0" borderId="0" xfId="3" applyFont="1" applyAlignment="1" applyProtection="1">
      <alignment vertical="center"/>
      <protection locked="0"/>
    </xf>
    <xf numFmtId="0" fontId="57" fillId="12" borderId="0" xfId="0" applyFont="1" applyFill="1" applyAlignment="1" applyProtection="1">
      <alignment horizontal="right"/>
      <protection locked="0"/>
    </xf>
    <xf numFmtId="0" fontId="133" fillId="0" borderId="15" xfId="3" applyFont="1" applyBorder="1" applyAlignment="1" applyProtection="1">
      <alignment horizontal="left" vertical="center"/>
      <protection locked="0"/>
    </xf>
    <xf numFmtId="0" fontId="134" fillId="4" borderId="11" xfId="3" applyFont="1" applyFill="1" applyBorder="1" applyAlignment="1" applyProtection="1">
      <alignment horizontal="centerContinuous" vertical="center"/>
      <protection locked="0"/>
    </xf>
    <xf numFmtId="0" fontId="135" fillId="4" borderId="12" xfId="3" applyFont="1" applyFill="1" applyBorder="1" applyAlignment="1" applyProtection="1">
      <alignment horizontal="centerContinuous" vertical="center"/>
      <protection locked="0"/>
    </xf>
    <xf numFmtId="0" fontId="135" fillId="4" borderId="13" xfId="3" applyFont="1" applyFill="1" applyBorder="1" applyAlignment="1" applyProtection="1">
      <alignment horizontal="centerContinuous" vertical="center"/>
      <protection locked="0"/>
    </xf>
    <xf numFmtId="0" fontId="11" fillId="0" borderId="22" xfId="3" applyFont="1" applyBorder="1" applyAlignment="1" applyProtection="1">
      <alignment horizontal="center" vertical="center"/>
      <protection locked="0"/>
    </xf>
    <xf numFmtId="171" fontId="11" fillId="0" borderId="0" xfId="3" applyNumberFormat="1" applyFont="1" applyAlignment="1" applyProtection="1">
      <alignment horizontal="center" vertical="center"/>
      <protection locked="0"/>
    </xf>
    <xf numFmtId="0" fontId="11" fillId="0" borderId="0" xfId="3" applyFont="1" applyAlignment="1" applyProtection="1">
      <alignment horizontal="center" vertical="center"/>
      <protection locked="0"/>
    </xf>
    <xf numFmtId="0" fontId="137" fillId="0" borderId="0" xfId="3" applyFont="1" applyAlignment="1" applyProtection="1">
      <alignment horizontal="centerContinuous" vertical="center"/>
      <protection locked="0"/>
    </xf>
    <xf numFmtId="9" fontId="11" fillId="0" borderId="76" xfId="3" applyNumberFormat="1" applyFont="1" applyBorder="1" applyAlignment="1" applyProtection="1">
      <alignment vertical="center"/>
      <protection locked="0"/>
    </xf>
    <xf numFmtId="9" fontId="11" fillId="0" borderId="76" xfId="3" applyNumberFormat="1" applyFont="1" applyBorder="1" applyAlignment="1" applyProtection="1">
      <alignment horizontal="center" vertical="center"/>
      <protection locked="0"/>
    </xf>
    <xf numFmtId="9" fontId="11" fillId="0" borderId="95" xfId="3" applyNumberFormat="1" applyFont="1" applyBorder="1" applyAlignment="1" applyProtection="1">
      <alignment vertical="center"/>
      <protection locked="0"/>
    </xf>
    <xf numFmtId="9" fontId="11" fillId="0" borderId="96" xfId="3" applyNumberFormat="1" applyFont="1" applyBorder="1" applyAlignment="1" applyProtection="1">
      <alignment vertical="center"/>
      <protection locked="0"/>
    </xf>
    <xf numFmtId="174" fontId="11" fillId="0" borderId="96" xfId="3" applyNumberFormat="1" applyFont="1" applyBorder="1" applyAlignment="1" applyProtection="1">
      <alignment horizontal="center" vertical="center"/>
      <protection locked="0"/>
    </xf>
    <xf numFmtId="174" fontId="11" fillId="0" borderId="97" xfId="3" applyNumberFormat="1" applyFont="1" applyBorder="1" applyAlignment="1" applyProtection="1">
      <alignment horizontal="center" vertical="center"/>
      <protection locked="0"/>
    </xf>
    <xf numFmtId="0" fontId="11" fillId="0" borderId="98" xfId="3" applyFont="1" applyBorder="1" applyAlignment="1" applyProtection="1">
      <alignment vertical="center"/>
      <protection locked="0"/>
    </xf>
    <xf numFmtId="0" fontId="11" fillId="0" borderId="94" xfId="3" applyFont="1" applyBorder="1" applyAlignment="1" applyProtection="1">
      <alignment vertical="center"/>
      <protection locked="0"/>
    </xf>
    <xf numFmtId="0" fontId="11" fillId="0" borderId="76" xfId="3" applyFont="1" applyBorder="1" applyAlignment="1" applyProtection="1">
      <alignment vertical="center"/>
      <protection locked="0"/>
    </xf>
    <xf numFmtId="0" fontId="11" fillId="0" borderId="32" xfId="3" applyFont="1" applyBorder="1" applyAlignment="1" applyProtection="1">
      <alignment horizontal="center" vertical="center"/>
      <protection locked="0"/>
    </xf>
    <xf numFmtId="0" fontId="11" fillId="0" borderId="27" xfId="3" applyFont="1" applyBorder="1" applyAlignment="1" applyProtection="1">
      <alignment horizontal="center" vertical="center"/>
      <protection locked="0"/>
    </xf>
    <xf numFmtId="0" fontId="11" fillId="0" borderId="11" xfId="3" applyFont="1" applyBorder="1" applyAlignment="1" applyProtection="1">
      <alignment horizontal="centerContinuous" vertical="center" wrapText="1"/>
      <protection locked="0"/>
    </xf>
    <xf numFmtId="0" fontId="11" fillId="0" borderId="13" xfId="3" applyFont="1" applyBorder="1" applyAlignment="1" applyProtection="1">
      <alignment horizontal="centerContinuous" vertical="center" wrapText="1"/>
      <protection locked="0"/>
    </xf>
    <xf numFmtId="0" fontId="11" fillId="0" borderId="12" xfId="3" applyFont="1" applyBorder="1" applyAlignment="1" applyProtection="1">
      <alignment horizontal="centerContinuous" vertical="center" wrapText="1"/>
      <protection locked="0"/>
    </xf>
    <xf numFmtId="0" fontId="11" fillId="0" borderId="29" xfId="3" applyFont="1" applyBorder="1" applyAlignment="1" applyProtection="1">
      <alignment horizontal="centerContinuous" vertical="center" wrapText="1"/>
      <protection locked="0"/>
    </xf>
    <xf numFmtId="0" fontId="11" fillId="0" borderId="30" xfId="3" applyFont="1" applyBorder="1" applyAlignment="1" applyProtection="1">
      <alignment horizontal="centerContinuous" vertical="center" wrapText="1"/>
      <protection locked="0"/>
    </xf>
    <xf numFmtId="0" fontId="135" fillId="4" borderId="19" xfId="3" applyFont="1" applyFill="1" applyBorder="1" applyAlignment="1" applyProtection="1">
      <alignment horizontal="centerContinuous" vertical="center"/>
      <protection locked="0"/>
    </xf>
    <xf numFmtId="0" fontId="135" fillId="4" borderId="20" xfId="3" applyFont="1" applyFill="1" applyBorder="1" applyAlignment="1" applyProtection="1">
      <alignment horizontal="centerContinuous" vertical="center"/>
      <protection locked="0"/>
    </xf>
    <xf numFmtId="170" fontId="11" fillId="0" borderId="0" xfId="3" applyNumberFormat="1" applyFont="1" applyAlignment="1" applyProtection="1">
      <alignment horizontal="center" vertical="center"/>
      <protection locked="0"/>
    </xf>
    <xf numFmtId="0" fontId="138" fillId="0" borderId="15" xfId="3" applyFont="1" applyBorder="1" applyAlignment="1">
      <alignment horizontal="left" vertical="center"/>
    </xf>
    <xf numFmtId="0" fontId="138" fillId="0" borderId="0" xfId="3" applyFont="1" applyAlignment="1">
      <alignment horizontal="left" vertical="center"/>
    </xf>
    <xf numFmtId="0" fontId="77" fillId="0" borderId="0" xfId="3" applyFont="1" applyAlignment="1">
      <alignment horizontal="right"/>
    </xf>
    <xf numFmtId="0" fontId="139" fillId="0" borderId="0" xfId="3" applyFont="1" applyAlignment="1">
      <alignment vertical="center"/>
    </xf>
    <xf numFmtId="0" fontId="140" fillId="0" borderId="0" xfId="0" applyFont="1"/>
    <xf numFmtId="0" fontId="140" fillId="0" borderId="0" xfId="3" applyFont="1" applyAlignment="1">
      <alignment horizontal="left" vertical="center"/>
    </xf>
    <xf numFmtId="0" fontId="141" fillId="0" borderId="0" xfId="3" applyFont="1" applyAlignment="1">
      <alignment horizontal="left" vertical="center"/>
    </xf>
    <xf numFmtId="0" fontId="140" fillId="0" borderId="0" xfId="3" applyFont="1"/>
    <xf numFmtId="0" fontId="31" fillId="12" borderId="0" xfId="0" applyFont="1" applyFill="1"/>
    <xf numFmtId="0" fontId="29" fillId="12" borderId="20" xfId="0" applyFont="1" applyFill="1" applyBorder="1"/>
    <xf numFmtId="0" fontId="29" fillId="12" borderId="39" xfId="0" applyFont="1" applyFill="1" applyBorder="1"/>
    <xf numFmtId="0" fontId="30" fillId="7" borderId="26" xfId="0" applyFont="1" applyFill="1" applyBorder="1"/>
    <xf numFmtId="0" fontId="30" fillId="8" borderId="26" xfId="0" applyFont="1" applyFill="1" applyBorder="1"/>
    <xf numFmtId="0" fontId="30" fillId="7" borderId="0" xfId="0" applyFont="1" applyFill="1" applyAlignment="1">
      <alignment wrapText="1"/>
    </xf>
    <xf numFmtId="0" fontId="132" fillId="9" borderId="92" xfId="0" applyFont="1" applyFill="1" applyBorder="1" applyAlignment="1">
      <alignment horizontal="left" wrapText="1"/>
    </xf>
    <xf numFmtId="0" fontId="52" fillId="12" borderId="92" xfId="0" applyFont="1" applyFill="1" applyBorder="1" applyAlignment="1">
      <alignment wrapText="1"/>
    </xf>
    <xf numFmtId="0" fontId="132" fillId="9" borderId="0" xfId="0" applyFont="1" applyFill="1" applyAlignment="1">
      <alignment horizontal="left" wrapText="1"/>
    </xf>
    <xf numFmtId="0" fontId="16" fillId="9" borderId="0" xfId="0" applyFont="1" applyFill="1"/>
    <xf numFmtId="0" fontId="144" fillId="9" borderId="0" xfId="0" applyFont="1" applyFill="1" applyAlignment="1">
      <alignment horizontal="left"/>
    </xf>
    <xf numFmtId="0" fontId="32" fillId="9" borderId="0" xfId="0" applyFont="1" applyFill="1" applyAlignment="1">
      <alignment horizontal="left" wrapText="1"/>
    </xf>
    <xf numFmtId="0" fontId="47" fillId="2" borderId="0" xfId="0" applyFont="1" applyFill="1"/>
    <xf numFmtId="0" fontId="18" fillId="2" borderId="0" xfId="8" applyFont="1" applyFill="1" applyAlignment="1">
      <alignment vertical="center"/>
    </xf>
    <xf numFmtId="0" fontId="16" fillId="2" borderId="0" xfId="8" applyFont="1" applyFill="1" applyAlignment="1">
      <alignment vertical="top" wrapText="1"/>
    </xf>
    <xf numFmtId="0" fontId="18" fillId="2" borderId="0" xfId="8" applyFont="1" applyFill="1" applyAlignment="1">
      <alignment vertical="center" wrapText="1"/>
    </xf>
    <xf numFmtId="0" fontId="18" fillId="2" borderId="0" xfId="8" applyFont="1" applyFill="1" applyAlignment="1">
      <alignment horizontal="left" vertical="center" wrapText="1"/>
    </xf>
    <xf numFmtId="0" fontId="47" fillId="2" borderId="0" xfId="0" applyFont="1" applyFill="1" applyAlignment="1">
      <alignment vertical="center"/>
    </xf>
    <xf numFmtId="0" fontId="146" fillId="0" borderId="0" xfId="0" applyFont="1" applyAlignment="1">
      <alignment horizontal="center"/>
    </xf>
    <xf numFmtId="0" fontId="147" fillId="0" borderId="0" xfId="0" applyFont="1" applyAlignment="1">
      <alignment horizontal="center"/>
    </xf>
    <xf numFmtId="0" fontId="71" fillId="2" borderId="0" xfId="0" applyFont="1" applyFill="1"/>
    <xf numFmtId="0" fontId="50" fillId="15" borderId="60" xfId="0" applyFont="1" applyFill="1" applyBorder="1" applyProtection="1">
      <protection locked="0"/>
    </xf>
    <xf numFmtId="0" fontId="16" fillId="20" borderId="11" xfId="8" applyFont="1" applyFill="1" applyBorder="1" applyAlignment="1" applyProtection="1">
      <alignment vertical="top" wrapText="1"/>
      <protection locked="0"/>
    </xf>
    <xf numFmtId="0" fontId="16" fillId="20" borderId="12" xfId="8" applyFont="1" applyFill="1" applyBorder="1" applyAlignment="1" applyProtection="1">
      <alignment vertical="top" wrapText="1"/>
      <protection locked="0"/>
    </xf>
    <xf numFmtId="0" fontId="16" fillId="20" borderId="13" xfId="8" applyFont="1" applyFill="1" applyBorder="1" applyAlignment="1" applyProtection="1">
      <alignment vertical="top" wrapText="1"/>
      <protection locked="0"/>
    </xf>
    <xf numFmtId="0" fontId="16" fillId="2" borderId="0" xfId="8" applyFont="1" applyFill="1" applyAlignment="1" applyProtection="1">
      <alignment vertical="top" wrapText="1"/>
      <protection locked="0"/>
    </xf>
    <xf numFmtId="0" fontId="16" fillId="2" borderId="0" xfId="8" applyFont="1" applyFill="1" applyAlignment="1" applyProtection="1">
      <alignment horizontal="left" vertical="top" wrapText="1"/>
      <protection locked="0"/>
    </xf>
    <xf numFmtId="0" fontId="47" fillId="2" borderId="0" xfId="0" applyFont="1" applyFill="1" applyProtection="1">
      <protection locked="0"/>
    </xf>
    <xf numFmtId="0" fontId="32" fillId="9" borderId="0" xfId="0" applyFont="1" applyFill="1" applyAlignment="1" applyProtection="1">
      <alignment horizontal="left" wrapText="1"/>
      <protection locked="0"/>
    </xf>
    <xf numFmtId="0" fontId="0" fillId="2" borderId="0" xfId="0" applyFill="1" applyProtection="1">
      <protection locked="0"/>
    </xf>
    <xf numFmtId="187" fontId="18" fillId="29" borderId="3" xfId="10" applyNumberFormat="1" applyFont="1" applyFill="1" applyBorder="1" applyAlignment="1" applyProtection="1">
      <alignment horizontal="left" vertical="top" wrapText="1"/>
      <protection locked="0"/>
    </xf>
    <xf numFmtId="0" fontId="148" fillId="0" borderId="15" xfId="3" applyFont="1" applyBorder="1" applyAlignment="1">
      <alignment horizontal="left" vertical="center"/>
    </xf>
    <xf numFmtId="0" fontId="140" fillId="2" borderId="0" xfId="0" applyFont="1" applyFill="1" applyAlignment="1">
      <alignment horizontal="right"/>
    </xf>
    <xf numFmtId="0" fontId="140" fillId="0" borderId="15" xfId="3" applyFont="1" applyBorder="1" applyAlignment="1">
      <alignment horizontal="right"/>
    </xf>
    <xf numFmtId="0" fontId="34" fillId="12" borderId="0" xfId="0" applyFont="1" applyFill="1"/>
    <xf numFmtId="0" fontId="35" fillId="12" borderId="0" xfId="0" applyFont="1" applyFill="1"/>
    <xf numFmtId="0" fontId="34" fillId="2" borderId="0" xfId="0" applyFont="1" applyFill="1"/>
    <xf numFmtId="0" fontId="85" fillId="14" borderId="19" xfId="0" applyFont="1" applyFill="1" applyBorder="1"/>
    <xf numFmtId="0" fontId="16" fillId="2" borderId="0" xfId="8" applyFont="1" applyFill="1" applyAlignment="1">
      <alignment horizontal="left" vertical="top" wrapText="1"/>
    </xf>
    <xf numFmtId="0" fontId="51" fillId="12" borderId="14" xfId="0" applyFont="1" applyFill="1" applyBorder="1" applyAlignment="1">
      <alignment horizontal="left" vertical="top" wrapText="1"/>
    </xf>
    <xf numFmtId="0" fontId="18" fillId="2" borderId="0" xfId="0" applyFont="1" applyFill="1" applyAlignment="1">
      <alignment horizontal="left" wrapText="1"/>
    </xf>
    <xf numFmtId="0" fontId="18" fillId="9" borderId="0" xfId="0" applyFont="1" applyFill="1" applyAlignment="1">
      <alignment horizontal="left" vertical="top" wrapText="1"/>
    </xf>
    <xf numFmtId="0" fontId="26" fillId="2" borderId="0" xfId="8" applyFont="1" applyFill="1" applyAlignment="1" applyProtection="1">
      <alignment horizontal="left" vertical="top" wrapText="1"/>
      <protection locked="0"/>
    </xf>
    <xf numFmtId="0" fontId="11" fillId="0" borderId="0" xfId="3" applyFont="1" applyAlignment="1" applyProtection="1">
      <alignment horizontal="center" vertical="center" wrapText="1"/>
      <protection locked="0"/>
    </xf>
    <xf numFmtId="0" fontId="11" fillId="0" borderId="23" xfId="3" applyFont="1" applyBorder="1" applyAlignment="1" applyProtection="1">
      <alignment horizontal="center" vertical="center"/>
      <protection locked="0"/>
    </xf>
    <xf numFmtId="0" fontId="79" fillId="11" borderId="11" xfId="0" applyFont="1" applyFill="1" applyBorder="1" applyAlignment="1">
      <alignment horizontal="center" vertical="center" wrapText="1"/>
    </xf>
    <xf numFmtId="0" fontId="78" fillId="0" borderId="11" xfId="0" applyFont="1" applyBorder="1" applyAlignment="1">
      <alignment horizontal="center" vertical="center" wrapText="1"/>
    </xf>
    <xf numFmtId="0" fontId="78" fillId="0" borderId="128" xfId="0" applyFont="1" applyBorder="1" applyAlignment="1">
      <alignment horizontal="center" vertical="center" wrapText="1"/>
    </xf>
    <xf numFmtId="0" fontId="34" fillId="2" borderId="0" xfId="8" applyFont="1" applyFill="1" applyAlignment="1">
      <alignment horizontal="left" vertical="top" wrapText="1"/>
    </xf>
    <xf numFmtId="0" fontId="34" fillId="12" borderId="0" xfId="0" applyFont="1" applyFill="1" applyAlignment="1">
      <alignment horizontal="left" vertical="top" wrapText="1"/>
    </xf>
    <xf numFmtId="0" fontId="34" fillId="12" borderId="0" xfId="8" applyFont="1" applyFill="1" applyAlignment="1">
      <alignment horizontal="left" vertical="top" wrapText="1"/>
    </xf>
    <xf numFmtId="0" fontId="35" fillId="12" borderId="0" xfId="8" applyFont="1" applyFill="1" applyAlignment="1">
      <alignment horizontal="left" vertical="top" wrapText="1"/>
    </xf>
    <xf numFmtId="0" fontId="30" fillId="12" borderId="14" xfId="0" applyFont="1" applyFill="1" applyBorder="1" applyAlignment="1">
      <alignment horizontal="left" vertical="top" wrapText="1"/>
    </xf>
    <xf numFmtId="0" fontId="52" fillId="0" borderId="3" xfId="12" applyFont="1" applyFill="1" applyBorder="1" applyAlignment="1">
      <alignment horizontal="center" vertical="center" wrapText="1"/>
    </xf>
    <xf numFmtId="0" fontId="18" fillId="2" borderId="0" xfId="8" applyFont="1" applyFill="1" applyAlignment="1">
      <alignment horizontal="left" vertical="top" wrapText="1"/>
    </xf>
    <xf numFmtId="0" fontId="30" fillId="12" borderId="0" xfId="0" applyFont="1" applyFill="1" applyAlignment="1">
      <alignment horizontal="left" vertical="top" wrapText="1"/>
    </xf>
    <xf numFmtId="14" fontId="52" fillId="2" borderId="0" xfId="0" applyNumberFormat="1" applyFont="1" applyFill="1" applyAlignment="1">
      <alignment horizontal="right"/>
    </xf>
    <xf numFmtId="0" fontId="30" fillId="8" borderId="11" xfId="0" applyFont="1" applyFill="1" applyBorder="1"/>
    <xf numFmtId="0" fontId="16" fillId="30" borderId="3" xfId="3" applyFont="1" applyFill="1" applyBorder="1" applyAlignment="1">
      <alignment horizontal="center" vertical="center" wrapText="1"/>
    </xf>
    <xf numFmtId="0" fontId="22" fillId="0" borderId="2" xfId="0" applyFont="1" applyBorder="1"/>
    <xf numFmtId="42" fontId="22" fillId="0" borderId="2" xfId="0" applyNumberFormat="1" applyFont="1" applyBorder="1"/>
    <xf numFmtId="193" fontId="22" fillId="0" borderId="2" xfId="0" applyNumberFormat="1" applyFont="1" applyBorder="1"/>
    <xf numFmtId="0" fontId="23" fillId="2" borderId="6" xfId="0" applyFont="1" applyFill="1" applyBorder="1"/>
    <xf numFmtId="0" fontId="21" fillId="2" borderId="6" xfId="0" quotePrefix="1" applyFont="1" applyFill="1" applyBorder="1"/>
    <xf numFmtId="0" fontId="23" fillId="0" borderId="0" xfId="0" applyFont="1"/>
    <xf numFmtId="42" fontId="22" fillId="0" borderId="3" xfId="0" applyNumberFormat="1" applyFont="1" applyBorder="1"/>
    <xf numFmtId="0" fontId="22" fillId="0" borderId="4" xfId="0" applyFont="1" applyBorder="1"/>
    <xf numFmtId="42" fontId="22" fillId="0" borderId="4" xfId="0" applyNumberFormat="1" applyFont="1" applyBorder="1"/>
    <xf numFmtId="186" fontId="151" fillId="0" borderId="36" xfId="2" applyNumberFormat="1" applyFont="1" applyBorder="1" applyAlignment="1">
      <alignment horizontal="center" vertical="center"/>
    </xf>
    <xf numFmtId="0" fontId="72" fillId="2" borderId="182" xfId="8" applyFont="1" applyFill="1" applyBorder="1" applyAlignment="1">
      <alignment horizontal="center" wrapText="1"/>
    </xf>
    <xf numFmtId="0" fontId="72" fillId="5" borderId="26" xfId="8" applyFont="1" applyFill="1" applyBorder="1" applyAlignment="1">
      <alignment vertical="center"/>
    </xf>
    <xf numFmtId="0" fontId="0" fillId="0" borderId="14" xfId="0" applyBorder="1"/>
    <xf numFmtId="3" fontId="52" fillId="28" borderId="2" xfId="0" applyNumberFormat="1" applyFont="1" applyFill="1" applyBorder="1"/>
    <xf numFmtId="3" fontId="52" fillId="28" borderId="31" xfId="0" applyNumberFormat="1" applyFont="1" applyFill="1" applyBorder="1"/>
    <xf numFmtId="3" fontId="52" fillId="15" borderId="3" xfId="0" applyNumberFormat="1" applyFont="1" applyFill="1" applyBorder="1"/>
    <xf numFmtId="0" fontId="21" fillId="12" borderId="0" xfId="0" applyFont="1" applyFill="1" applyAlignment="1">
      <alignment horizontal="center" vertical="center" wrapText="1"/>
    </xf>
    <xf numFmtId="0" fontId="21" fillId="12" borderId="0" xfId="0" applyFont="1" applyFill="1" applyAlignment="1">
      <alignment horizontal="left" vertical="center" wrapText="1"/>
    </xf>
    <xf numFmtId="0" fontId="18" fillId="2" borderId="0" xfId="8" applyFont="1" applyFill="1" applyAlignment="1">
      <alignment horizontal="left" vertical="top" wrapText="1"/>
    </xf>
    <xf numFmtId="0" fontId="16" fillId="2" borderId="0" xfId="8" applyFont="1" applyFill="1" applyAlignment="1">
      <alignment horizontal="left" vertical="top" wrapText="1"/>
    </xf>
    <xf numFmtId="0" fontId="51" fillId="12" borderId="0" xfId="0" applyFont="1" applyFill="1" applyAlignment="1">
      <alignment horizontal="left" vertical="top" wrapText="1"/>
    </xf>
    <xf numFmtId="0" fontId="51" fillId="12" borderId="14" xfId="0" applyFont="1" applyFill="1" applyBorder="1" applyAlignment="1">
      <alignment horizontal="left" vertical="top" wrapText="1"/>
    </xf>
    <xf numFmtId="0" fontId="18" fillId="2" borderId="0" xfId="0" applyFont="1" applyFill="1" applyAlignment="1">
      <alignment horizontal="left" vertical="center" wrapText="1"/>
    </xf>
    <xf numFmtId="0" fontId="18" fillId="9" borderId="0" xfId="0" applyFont="1" applyFill="1" applyAlignment="1">
      <alignment horizontal="left" vertical="top" wrapText="1"/>
    </xf>
    <xf numFmtId="0" fontId="30" fillId="12" borderId="0" xfId="0" applyFont="1" applyFill="1" applyAlignment="1">
      <alignment horizontal="left" vertical="top" wrapText="1"/>
    </xf>
    <xf numFmtId="0" fontId="22" fillId="9" borderId="0" xfId="0" applyFont="1" applyFill="1" applyAlignment="1">
      <alignment horizontal="left" vertical="center" wrapText="1"/>
    </xf>
    <xf numFmtId="0" fontId="18" fillId="9" borderId="0" xfId="0" applyFont="1" applyFill="1" applyAlignment="1">
      <alignment horizontal="right" vertical="top" wrapText="1"/>
    </xf>
    <xf numFmtId="0" fontId="16" fillId="9" borderId="0" xfId="0" applyFont="1" applyFill="1" applyAlignment="1">
      <alignment horizontal="left" vertical="top" wrapText="1"/>
    </xf>
    <xf numFmtId="0" fontId="52" fillId="12" borderId="0" xfId="0" applyFont="1" applyFill="1" applyAlignment="1">
      <alignment horizontal="left" vertical="top" wrapText="1"/>
    </xf>
    <xf numFmtId="0" fontId="116" fillId="0" borderId="0" xfId="0" applyFont="1" applyAlignment="1">
      <alignment horizontal="left" vertical="center" wrapText="1"/>
    </xf>
    <xf numFmtId="0" fontId="18" fillId="12" borderId="14" xfId="0" applyFont="1" applyFill="1" applyBorder="1" applyAlignment="1">
      <alignment horizontal="center"/>
    </xf>
    <xf numFmtId="0" fontId="52" fillId="12" borderId="0" xfId="0" applyFont="1" applyFill="1" applyAlignment="1">
      <alignment horizontal="left"/>
    </xf>
    <xf numFmtId="0" fontId="40" fillId="12" borderId="0" xfId="0" applyFont="1" applyFill="1" applyAlignment="1">
      <alignment horizontal="left" vertical="top" wrapText="1"/>
    </xf>
    <xf numFmtId="0" fontId="26" fillId="2" borderId="19" xfId="8" applyFont="1" applyFill="1" applyBorder="1" applyAlignment="1">
      <alignment horizontal="left" vertical="top" wrapText="1"/>
    </xf>
    <xf numFmtId="0" fontId="21" fillId="5" borderId="11" xfId="8" applyFont="1" applyFill="1" applyBorder="1" applyAlignment="1" applyProtection="1">
      <alignment horizontal="left"/>
      <protection locked="0"/>
    </xf>
    <xf numFmtId="0" fontId="21" fillId="5" borderId="12" xfId="8" applyFont="1" applyFill="1" applyBorder="1" applyAlignment="1" applyProtection="1">
      <alignment horizontal="left"/>
      <protection locked="0"/>
    </xf>
    <xf numFmtId="0" fontId="21" fillId="5" borderId="13" xfId="8" applyFont="1" applyFill="1" applyBorder="1" applyAlignment="1" applyProtection="1">
      <alignment horizontal="left"/>
      <protection locked="0"/>
    </xf>
    <xf numFmtId="0" fontId="26" fillId="2" borderId="0" xfId="8" applyFont="1" applyFill="1" applyAlignment="1" applyProtection="1">
      <alignment horizontal="left" vertical="top" wrapText="1"/>
      <protection locked="0"/>
    </xf>
    <xf numFmtId="172" fontId="21" fillId="5" borderId="11" xfId="8" applyNumberFormat="1" applyFont="1" applyFill="1" applyBorder="1" applyAlignment="1" applyProtection="1">
      <alignment horizontal="left"/>
      <protection locked="0"/>
    </xf>
    <xf numFmtId="172" fontId="21" fillId="5" borderId="12" xfId="8" applyNumberFormat="1" applyFont="1" applyFill="1" applyBorder="1" applyAlignment="1" applyProtection="1">
      <alignment horizontal="left"/>
      <protection locked="0"/>
    </xf>
    <xf numFmtId="172" fontId="21" fillId="5" borderId="13" xfId="8" applyNumberFormat="1" applyFont="1" applyFill="1" applyBorder="1" applyAlignment="1" applyProtection="1">
      <alignment horizontal="left"/>
      <protection locked="0"/>
    </xf>
    <xf numFmtId="0" fontId="16" fillId="2" borderId="14" xfId="8" applyFont="1" applyFill="1" applyBorder="1" applyAlignment="1" applyProtection="1">
      <alignment horizontal="left" wrapText="1"/>
      <protection locked="0"/>
    </xf>
    <xf numFmtId="0" fontId="11" fillId="0" borderId="0" xfId="3" applyFont="1" applyAlignment="1" applyProtection="1">
      <alignment horizontal="center" vertical="center" wrapText="1"/>
      <protection locked="0"/>
    </xf>
    <xf numFmtId="6" fontId="11" fillId="0" borderId="23" xfId="3" applyNumberFormat="1" applyFont="1" applyBorder="1" applyAlignment="1" applyProtection="1">
      <alignment horizontal="center" vertical="center"/>
      <protection locked="0"/>
    </xf>
    <xf numFmtId="6" fontId="11" fillId="0" borderId="17" xfId="3" applyNumberFormat="1" applyFont="1" applyBorder="1" applyAlignment="1" applyProtection="1">
      <alignment horizontal="center" vertical="center"/>
      <protection locked="0"/>
    </xf>
    <xf numFmtId="6" fontId="11" fillId="0" borderId="81" xfId="3" applyNumberFormat="1" applyFont="1" applyBorder="1" applyAlignment="1" applyProtection="1">
      <alignment horizontal="center" vertical="center"/>
      <protection locked="0"/>
    </xf>
    <xf numFmtId="6" fontId="11" fillId="0" borderId="24" xfId="3" applyNumberFormat="1" applyFont="1" applyBorder="1" applyAlignment="1" applyProtection="1">
      <alignment horizontal="center" vertical="center"/>
      <protection locked="0"/>
    </xf>
    <xf numFmtId="0" fontId="11" fillId="0" borderId="18" xfId="3" applyFont="1" applyBorder="1" applyAlignment="1" applyProtection="1">
      <alignment horizontal="center" vertical="center"/>
      <protection locked="0"/>
    </xf>
    <xf numFmtId="0" fontId="11" fillId="0" borderId="19" xfId="3" applyFont="1" applyBorder="1" applyAlignment="1" applyProtection="1">
      <alignment horizontal="center" vertical="center"/>
      <protection locked="0"/>
    </xf>
    <xf numFmtId="0" fontId="11" fillId="0" borderId="20" xfId="3" applyFont="1" applyBorder="1" applyAlignment="1" applyProtection="1">
      <alignment horizontal="center" vertical="center"/>
      <protection locked="0"/>
    </xf>
    <xf numFmtId="0" fontId="11" fillId="0" borderId="23" xfId="3" applyFont="1" applyBorder="1" applyAlignment="1" applyProtection="1">
      <alignment horizontal="center" vertical="center"/>
      <protection locked="0"/>
    </xf>
    <xf numFmtId="0" fontId="11" fillId="0" borderId="17" xfId="3" applyFont="1" applyBorder="1" applyAlignment="1" applyProtection="1">
      <alignment horizontal="center" vertical="center"/>
      <protection locked="0"/>
    </xf>
    <xf numFmtId="0" fontId="11" fillId="0" borderId="24" xfId="3" applyFont="1" applyBorder="1" applyAlignment="1" applyProtection="1">
      <alignment horizontal="center" vertical="center"/>
      <protection locked="0"/>
    </xf>
    <xf numFmtId="0" fontId="11" fillId="0" borderId="76" xfId="3" applyFont="1" applyBorder="1" applyAlignment="1" applyProtection="1">
      <alignment horizontal="center" vertical="center"/>
      <protection locked="0"/>
    </xf>
    <xf numFmtId="0" fontId="11" fillId="0" borderId="80" xfId="3" applyFont="1" applyBorder="1" applyAlignment="1" applyProtection="1">
      <alignment horizontal="center" vertical="center"/>
      <protection locked="0"/>
    </xf>
    <xf numFmtId="1" fontId="11" fillId="20" borderId="23" xfId="3" applyNumberFormat="1" applyFont="1" applyFill="1" applyBorder="1" applyAlignment="1" applyProtection="1">
      <alignment horizontal="center" vertical="center"/>
      <protection locked="0"/>
    </xf>
    <xf numFmtId="1" fontId="11" fillId="20" borderId="17" xfId="3" applyNumberFormat="1" applyFont="1" applyFill="1" applyBorder="1" applyAlignment="1" applyProtection="1">
      <alignment horizontal="center" vertical="center"/>
      <protection locked="0"/>
    </xf>
    <xf numFmtId="1" fontId="11" fillId="20" borderId="24" xfId="3" applyNumberFormat="1" applyFont="1" applyFill="1" applyBorder="1" applyAlignment="1" applyProtection="1">
      <alignment horizontal="center" vertical="center"/>
      <protection locked="0"/>
    </xf>
    <xf numFmtId="14" fontId="11" fillId="20" borderId="77" xfId="3" applyNumberFormat="1" applyFont="1" applyFill="1" applyBorder="1" applyAlignment="1" applyProtection="1">
      <alignment horizontal="center" vertical="center"/>
      <protection locked="0"/>
    </xf>
    <xf numFmtId="14" fontId="11" fillId="20" borderId="78" xfId="3" applyNumberFormat="1" applyFont="1" applyFill="1" applyBorder="1" applyAlignment="1" applyProtection="1">
      <alignment horizontal="center" vertical="center"/>
      <protection locked="0"/>
    </xf>
    <xf numFmtId="14" fontId="11" fillId="20" borderId="79" xfId="3" applyNumberFormat="1" applyFont="1" applyFill="1" applyBorder="1" applyAlignment="1" applyProtection="1">
      <alignment horizontal="center" vertical="center"/>
      <protection locked="0"/>
    </xf>
    <xf numFmtId="0" fontId="11" fillId="0" borderId="81" xfId="3" applyFont="1" applyBorder="1" applyAlignment="1" applyProtection="1">
      <alignment horizontal="center" vertical="center"/>
      <protection locked="0"/>
    </xf>
    <xf numFmtId="173" fontId="11" fillId="0" borderId="23" xfId="3" applyNumberFormat="1" applyFont="1" applyBorder="1" applyAlignment="1" applyProtection="1">
      <alignment horizontal="center" vertical="center"/>
      <protection locked="0"/>
    </xf>
    <xf numFmtId="173" fontId="11" fillId="0" borderId="17" xfId="3" applyNumberFormat="1" applyFont="1" applyBorder="1" applyAlignment="1" applyProtection="1">
      <alignment horizontal="center" vertical="center"/>
      <protection locked="0"/>
    </xf>
    <xf numFmtId="173" fontId="11" fillId="0" borderId="24" xfId="3" applyNumberFormat="1" applyFont="1" applyBorder="1" applyAlignment="1" applyProtection="1">
      <alignment horizontal="center" vertical="center"/>
      <protection locked="0"/>
    </xf>
    <xf numFmtId="0" fontId="11" fillId="0" borderId="73" xfId="3" applyFont="1" applyBorder="1" applyAlignment="1" applyProtection="1">
      <alignment horizontal="center" vertical="center"/>
      <protection locked="0"/>
    </xf>
    <xf numFmtId="0" fontId="11" fillId="0" borderId="74" xfId="3" applyFont="1" applyBorder="1" applyAlignment="1" applyProtection="1">
      <alignment horizontal="center" vertical="center"/>
      <protection locked="0"/>
    </xf>
    <xf numFmtId="0" fontId="11" fillId="0" borderId="75" xfId="3" applyFont="1" applyBorder="1" applyAlignment="1" applyProtection="1">
      <alignment horizontal="center" vertical="center"/>
      <protection locked="0"/>
    </xf>
    <xf numFmtId="173" fontId="11" fillId="20" borderId="23" xfId="3" applyNumberFormat="1" applyFont="1" applyFill="1" applyBorder="1" applyAlignment="1" applyProtection="1">
      <alignment horizontal="center" vertical="center"/>
      <protection locked="0"/>
    </xf>
    <xf numFmtId="173" fontId="11" fillId="20" borderId="17" xfId="3" applyNumberFormat="1" applyFont="1" applyFill="1" applyBorder="1" applyAlignment="1" applyProtection="1">
      <alignment horizontal="center" vertical="center"/>
      <protection locked="0"/>
    </xf>
    <xf numFmtId="173" fontId="11" fillId="20" borderId="24" xfId="3" applyNumberFormat="1" applyFont="1" applyFill="1" applyBorder="1" applyAlignment="1" applyProtection="1">
      <alignment horizontal="center" vertical="center"/>
      <protection locked="0"/>
    </xf>
    <xf numFmtId="1" fontId="11" fillId="0" borderId="23" xfId="3" applyNumberFormat="1" applyFont="1" applyBorder="1" applyAlignment="1" applyProtection="1">
      <alignment horizontal="center" vertical="center"/>
      <protection locked="0"/>
    </xf>
    <xf numFmtId="1" fontId="11" fillId="0" borderId="17" xfId="3" applyNumberFormat="1" applyFont="1" applyBorder="1" applyAlignment="1" applyProtection="1">
      <alignment horizontal="center" vertical="center"/>
      <protection locked="0"/>
    </xf>
    <xf numFmtId="1" fontId="11" fillId="0" borderId="24" xfId="3" applyNumberFormat="1" applyFont="1" applyBorder="1" applyAlignment="1" applyProtection="1">
      <alignment horizontal="center" vertical="center"/>
      <protection locked="0"/>
    </xf>
    <xf numFmtId="1" fontId="11" fillId="0" borderId="23" xfId="3" applyNumberFormat="1" applyFont="1" applyBorder="1" applyAlignment="1" applyProtection="1">
      <alignment horizontal="center" vertical="center" wrapText="1"/>
      <protection locked="0"/>
    </xf>
    <xf numFmtId="1" fontId="11" fillId="0" borderId="17" xfId="3" applyNumberFormat="1" applyFont="1" applyBorder="1" applyAlignment="1" applyProtection="1">
      <alignment horizontal="center" vertical="center" wrapText="1"/>
      <protection locked="0"/>
    </xf>
    <xf numFmtId="1" fontId="11" fillId="0" borderId="24" xfId="3" applyNumberFormat="1" applyFont="1" applyBorder="1" applyAlignment="1" applyProtection="1">
      <alignment horizontal="center" vertical="center" wrapText="1"/>
      <protection locked="0"/>
    </xf>
    <xf numFmtId="14" fontId="11" fillId="0" borderId="77" xfId="3" applyNumberFormat="1" applyFont="1" applyBorder="1" applyAlignment="1" applyProtection="1">
      <alignment horizontal="center" vertical="center"/>
      <protection locked="0"/>
    </xf>
    <xf numFmtId="14" fontId="11" fillId="0" borderId="78" xfId="3" applyNumberFormat="1" applyFont="1" applyBorder="1" applyAlignment="1" applyProtection="1">
      <alignment horizontal="center" vertical="center"/>
      <protection locked="0"/>
    </xf>
    <xf numFmtId="14" fontId="11" fillId="0" borderId="79" xfId="3" applyNumberFormat="1" applyFont="1" applyBorder="1" applyAlignment="1" applyProtection="1">
      <alignment horizontal="center" vertical="center"/>
      <protection locked="0"/>
    </xf>
    <xf numFmtId="14" fontId="11" fillId="0" borderId="23" xfId="3" applyNumberFormat="1" applyFont="1" applyBorder="1" applyAlignment="1" applyProtection="1">
      <alignment horizontal="center" vertical="center"/>
      <protection locked="0"/>
    </xf>
    <xf numFmtId="14" fontId="11" fillId="0" borderId="17" xfId="3" applyNumberFormat="1" applyFont="1" applyBorder="1" applyAlignment="1" applyProtection="1">
      <alignment horizontal="center" vertical="center"/>
      <protection locked="0"/>
    </xf>
    <xf numFmtId="14" fontId="11" fillId="0" borderId="24" xfId="3" applyNumberFormat="1" applyFont="1" applyBorder="1" applyAlignment="1" applyProtection="1">
      <alignment horizontal="center" vertical="center"/>
      <protection locked="0"/>
    </xf>
    <xf numFmtId="0" fontId="11" fillId="0" borderId="82" xfId="3" applyFont="1" applyBorder="1" applyAlignment="1" applyProtection="1">
      <alignment horizontal="center" vertical="center"/>
      <protection locked="0"/>
    </xf>
    <xf numFmtId="0" fontId="11" fillId="0" borderId="83" xfId="3" applyFont="1" applyBorder="1" applyAlignment="1" applyProtection="1">
      <alignment horizontal="center" vertical="center"/>
      <protection locked="0"/>
    </xf>
    <xf numFmtId="0" fontId="11" fillId="0" borderId="84" xfId="3" applyFont="1" applyBorder="1" applyAlignment="1" applyProtection="1">
      <alignment horizontal="center" vertical="center"/>
      <protection locked="0"/>
    </xf>
    <xf numFmtId="10" fontId="11" fillId="0" borderId="73" xfId="3" applyNumberFormat="1" applyFont="1" applyBorder="1" applyAlignment="1" applyProtection="1">
      <alignment horizontal="center" vertical="center" wrapText="1"/>
      <protection locked="0"/>
    </xf>
    <xf numFmtId="10" fontId="11" fillId="0" borderId="74" xfId="3" applyNumberFormat="1" applyFont="1" applyBorder="1" applyAlignment="1" applyProtection="1">
      <alignment horizontal="center" vertical="center" wrapText="1"/>
      <protection locked="0"/>
    </xf>
    <xf numFmtId="10" fontId="11" fillId="0" borderId="75" xfId="3" applyNumberFormat="1" applyFont="1" applyBorder="1" applyAlignment="1" applyProtection="1">
      <alignment horizontal="center" vertical="center" wrapText="1"/>
      <protection locked="0"/>
    </xf>
    <xf numFmtId="0" fontId="11" fillId="0" borderId="23" xfId="3" applyFont="1" applyBorder="1" applyAlignment="1" applyProtection="1">
      <alignment horizontal="center" vertical="center" wrapText="1"/>
      <protection locked="0"/>
    </xf>
    <xf numFmtId="0" fontId="11" fillId="0" borderId="17" xfId="3" applyFont="1" applyBorder="1" applyAlignment="1" applyProtection="1">
      <alignment horizontal="center" vertical="center" wrapText="1"/>
      <protection locked="0"/>
    </xf>
    <xf numFmtId="0" fontId="11" fillId="0" borderId="24" xfId="3" applyFont="1" applyBorder="1" applyAlignment="1" applyProtection="1">
      <alignment horizontal="center" vertical="center" wrapText="1"/>
      <protection locked="0"/>
    </xf>
    <xf numFmtId="9" fontId="11" fillId="0" borderId="23" xfId="1" applyFont="1" applyBorder="1" applyAlignment="1" applyProtection="1">
      <alignment horizontal="center" vertical="center"/>
      <protection locked="0"/>
    </xf>
    <xf numFmtId="9" fontId="11" fillId="0" borderId="17" xfId="1" applyFont="1" applyBorder="1" applyAlignment="1" applyProtection="1">
      <alignment horizontal="center" vertical="center"/>
      <protection locked="0"/>
    </xf>
    <xf numFmtId="9" fontId="11" fillId="0" borderId="24" xfId="1" applyFont="1" applyBorder="1" applyAlignment="1" applyProtection="1">
      <alignment horizontal="center" vertical="center"/>
      <protection locked="0"/>
    </xf>
    <xf numFmtId="168" fontId="11" fillId="0" borderId="23" xfId="3" applyNumberFormat="1" applyFont="1" applyBorder="1" applyAlignment="1" applyProtection="1">
      <alignment horizontal="center" vertical="center"/>
      <protection locked="0"/>
    </xf>
    <xf numFmtId="168" fontId="11" fillId="0" borderId="17" xfId="3" applyNumberFormat="1" applyFont="1" applyBorder="1" applyAlignment="1" applyProtection="1">
      <alignment horizontal="center" vertical="center"/>
      <protection locked="0"/>
    </xf>
    <xf numFmtId="168" fontId="11" fillId="0" borderId="24" xfId="3" applyNumberFormat="1" applyFont="1" applyBorder="1" applyAlignment="1" applyProtection="1">
      <alignment horizontal="center" vertical="center"/>
      <protection locked="0"/>
    </xf>
    <xf numFmtId="42" fontId="11" fillId="15" borderId="76" xfId="3" applyNumberFormat="1" applyFont="1" applyFill="1" applyBorder="1" applyAlignment="1">
      <alignment horizontal="center" vertical="center"/>
    </xf>
    <xf numFmtId="42" fontId="11" fillId="15" borderId="95" xfId="3" applyNumberFormat="1" applyFont="1" applyFill="1" applyBorder="1" applyAlignment="1">
      <alignment horizontal="center" vertical="center"/>
    </xf>
    <xf numFmtId="190" fontId="11" fillId="0" borderId="76" xfId="1" applyNumberFormat="1" applyFont="1" applyBorder="1" applyAlignment="1" applyProtection="1">
      <alignment horizontal="center" vertical="center"/>
      <protection locked="0"/>
    </xf>
    <xf numFmtId="190" fontId="11" fillId="0" borderId="80" xfId="1" applyNumberFormat="1" applyFont="1" applyBorder="1" applyAlignment="1" applyProtection="1">
      <alignment horizontal="center" vertical="center"/>
      <protection locked="0"/>
    </xf>
    <xf numFmtId="14" fontId="11" fillId="0" borderId="103" xfId="3" applyNumberFormat="1" applyFont="1" applyBorder="1" applyAlignment="1" applyProtection="1">
      <alignment horizontal="center" vertical="center"/>
      <protection locked="0"/>
    </xf>
    <xf numFmtId="14" fontId="11" fillId="0" borderId="104" xfId="3" applyNumberFormat="1" applyFont="1" applyBorder="1" applyAlignment="1" applyProtection="1">
      <alignment horizontal="center" vertical="center"/>
      <protection locked="0"/>
    </xf>
    <xf numFmtId="14" fontId="11" fillId="0" borderId="105" xfId="3" applyNumberFormat="1" applyFont="1" applyBorder="1" applyAlignment="1" applyProtection="1">
      <alignment horizontal="center" vertical="center"/>
      <protection locked="0"/>
    </xf>
    <xf numFmtId="0" fontId="11" fillId="0" borderId="28" xfId="3" applyFont="1" applyBorder="1" applyAlignment="1" applyProtection="1">
      <alignment horizontal="center" vertical="center" wrapText="1"/>
      <protection locked="0"/>
    </xf>
    <xf numFmtId="0" fontId="11" fillId="0" borderId="29" xfId="3" applyFont="1" applyBorder="1" applyAlignment="1" applyProtection="1">
      <alignment horizontal="center" vertical="center" wrapText="1"/>
      <protection locked="0"/>
    </xf>
    <xf numFmtId="0" fontId="11" fillId="0" borderId="30" xfId="3" applyFont="1" applyBorder="1" applyAlignment="1" applyProtection="1">
      <alignment horizontal="center" vertical="center" wrapText="1"/>
      <protection locked="0"/>
    </xf>
    <xf numFmtId="0" fontId="79" fillId="11" borderId="11" xfId="0" applyFont="1" applyFill="1" applyBorder="1" applyAlignment="1">
      <alignment horizontal="center" vertical="center" wrapText="1"/>
    </xf>
    <xf numFmtId="0" fontId="79" fillId="11" borderId="13" xfId="0" applyFont="1" applyFill="1" applyBorder="1" applyAlignment="1">
      <alignment horizontal="center" vertical="center" wrapText="1"/>
    </xf>
    <xf numFmtId="0" fontId="78" fillId="0" borderId="11" xfId="0" applyFont="1" applyBorder="1" applyAlignment="1">
      <alignment horizontal="center" vertical="center" wrapText="1"/>
    </xf>
    <xf numFmtId="0" fontId="78" fillId="0" borderId="13" xfId="0" applyFont="1" applyBorder="1" applyAlignment="1">
      <alignment horizontal="center" vertical="center" wrapText="1"/>
    </xf>
    <xf numFmtId="0" fontId="130" fillId="21" borderId="125" xfId="0" applyFont="1" applyFill="1" applyBorder="1" applyAlignment="1">
      <alignment horizontal="center" vertical="center"/>
    </xf>
    <xf numFmtId="0" fontId="130" fillId="21" borderId="126" xfId="0" applyFont="1" applyFill="1" applyBorder="1" applyAlignment="1">
      <alignment horizontal="center" vertical="center"/>
    </xf>
    <xf numFmtId="0" fontId="130" fillId="21" borderId="127" xfId="0" applyFont="1" applyFill="1" applyBorder="1" applyAlignment="1">
      <alignment horizontal="center" vertical="center"/>
    </xf>
    <xf numFmtId="0" fontId="107" fillId="22" borderId="1" xfId="0" applyFont="1" applyFill="1" applyBorder="1" applyAlignment="1">
      <alignment horizontal="center" vertical="center" wrapText="1"/>
    </xf>
    <xf numFmtId="0" fontId="107" fillId="22" borderId="7" xfId="0" applyFont="1" applyFill="1" applyBorder="1" applyAlignment="1">
      <alignment horizontal="center" vertical="center" wrapText="1"/>
    </xf>
    <xf numFmtId="0" fontId="107" fillId="22" borderId="120" xfId="0" applyFont="1" applyFill="1" applyBorder="1" applyAlignment="1">
      <alignment horizontal="center" vertical="center" wrapText="1"/>
    </xf>
    <xf numFmtId="0" fontId="107" fillId="22" borderId="130" xfId="0" applyFont="1" applyFill="1" applyBorder="1" applyAlignment="1">
      <alignment horizontal="center" vertical="center" wrapText="1"/>
    </xf>
    <xf numFmtId="0" fontId="78" fillId="0" borderId="128" xfId="0" applyFont="1" applyBorder="1" applyAlignment="1">
      <alignment horizontal="center" vertical="center" wrapText="1"/>
    </xf>
    <xf numFmtId="0" fontId="78" fillId="0" borderId="129" xfId="0" applyFont="1" applyBorder="1" applyAlignment="1">
      <alignment horizontal="center" vertical="center" wrapText="1"/>
    </xf>
    <xf numFmtId="0" fontId="79" fillId="12" borderId="11" xfId="0" applyFont="1" applyFill="1" applyBorder="1" applyAlignment="1">
      <alignment horizontal="center" vertical="center" wrapText="1"/>
    </xf>
    <xf numFmtId="0" fontId="79" fillId="12" borderId="13" xfId="0" applyFont="1" applyFill="1" applyBorder="1" applyAlignment="1">
      <alignment horizontal="center" vertical="center" wrapText="1"/>
    </xf>
    <xf numFmtId="0" fontId="80" fillId="11" borderId="11" xfId="0" applyFont="1" applyFill="1" applyBorder="1" applyAlignment="1">
      <alignment horizontal="center" vertical="center" wrapText="1"/>
    </xf>
    <xf numFmtId="0" fontId="80" fillId="11" borderId="13" xfId="0" applyFont="1" applyFill="1" applyBorder="1" applyAlignment="1">
      <alignment horizontal="center" vertical="center" wrapText="1"/>
    </xf>
    <xf numFmtId="0" fontId="80" fillId="11" borderId="12" xfId="0" applyFont="1" applyFill="1" applyBorder="1" applyAlignment="1">
      <alignment horizontal="center" vertical="center" wrapText="1"/>
    </xf>
    <xf numFmtId="0" fontId="78" fillId="11" borderId="11" xfId="0" applyFont="1" applyFill="1" applyBorder="1" applyAlignment="1">
      <alignment horizontal="center" vertical="center" wrapText="1"/>
    </xf>
    <xf numFmtId="0" fontId="78" fillId="11" borderId="13" xfId="0" applyFont="1" applyFill="1" applyBorder="1" applyAlignment="1">
      <alignment horizontal="center" vertical="center" wrapText="1"/>
    </xf>
    <xf numFmtId="0" fontId="108" fillId="21" borderId="126" xfId="0" applyFont="1" applyFill="1" applyBorder="1" applyAlignment="1">
      <alignment horizontal="center" vertical="center"/>
    </xf>
    <xf numFmtId="0" fontId="108" fillId="21" borderId="127" xfId="0" applyFont="1" applyFill="1" applyBorder="1" applyAlignment="1">
      <alignment horizontal="center" vertical="center"/>
    </xf>
    <xf numFmtId="0" fontId="108" fillId="21" borderId="142" xfId="0" applyFont="1" applyFill="1" applyBorder="1" applyAlignment="1">
      <alignment horizontal="center" vertical="center"/>
    </xf>
    <xf numFmtId="0" fontId="108" fillId="21" borderId="10" xfId="0" applyFont="1" applyFill="1" applyBorder="1" applyAlignment="1">
      <alignment horizontal="center" vertical="center"/>
    </xf>
    <xf numFmtId="0" fontId="79" fillId="0" borderId="11" xfId="0" applyFont="1" applyBorder="1" applyAlignment="1">
      <alignment horizontal="center" vertical="center" wrapText="1"/>
    </xf>
    <xf numFmtId="0" fontId="79" fillId="0" borderId="13" xfId="0" applyFont="1" applyBorder="1" applyAlignment="1">
      <alignment horizontal="center" vertical="center" wrapText="1"/>
    </xf>
    <xf numFmtId="0" fontId="78" fillId="0" borderId="0" xfId="0" applyFont="1" applyAlignment="1">
      <alignment horizontal="center" vertical="center" wrapText="1"/>
    </xf>
    <xf numFmtId="0" fontId="78" fillId="0" borderId="12" xfId="0" applyFont="1" applyBorder="1" applyAlignment="1">
      <alignment horizontal="center" vertical="center"/>
    </xf>
    <xf numFmtId="0" fontId="78" fillId="0" borderId="13" xfId="0" applyFont="1" applyBorder="1" applyAlignment="1">
      <alignment horizontal="center" vertical="center"/>
    </xf>
    <xf numFmtId="0" fontId="78" fillId="0" borderId="128" xfId="0" applyFont="1" applyBorder="1" applyAlignment="1">
      <alignment horizontal="center" vertical="center"/>
    </xf>
    <xf numFmtId="0" fontId="78" fillId="0" borderId="129" xfId="0" applyFont="1" applyBorder="1" applyAlignment="1">
      <alignment horizontal="center" vertical="center"/>
    </xf>
    <xf numFmtId="0" fontId="34" fillId="12" borderId="0" xfId="0" applyFont="1" applyFill="1" applyAlignment="1">
      <alignment horizontal="left" wrapText="1"/>
    </xf>
    <xf numFmtId="0" fontId="34" fillId="15" borderId="65" xfId="8" applyFont="1" applyFill="1" applyBorder="1" applyAlignment="1">
      <alignment horizontal="left" vertical="top" wrapText="1"/>
    </xf>
    <xf numFmtId="0" fontId="34" fillId="15" borderId="66" xfId="8" applyFont="1" applyFill="1" applyBorder="1" applyAlignment="1">
      <alignment horizontal="left" vertical="top" wrapText="1"/>
    </xf>
    <xf numFmtId="0" fontId="34" fillId="15" borderId="67" xfId="8" applyFont="1" applyFill="1" applyBorder="1" applyAlignment="1">
      <alignment horizontal="left" vertical="top" wrapText="1"/>
    </xf>
    <xf numFmtId="0" fontId="34" fillId="15" borderId="55" xfId="8" applyFont="1" applyFill="1" applyBorder="1" applyAlignment="1">
      <alignment horizontal="left" vertical="top" wrapText="1"/>
    </xf>
    <xf numFmtId="0" fontId="34" fillId="15" borderId="0" xfId="8" applyFont="1" applyFill="1" applyAlignment="1">
      <alignment horizontal="left" vertical="top" wrapText="1"/>
    </xf>
    <xf numFmtId="0" fontId="34" fillId="15" borderId="56" xfId="8" applyFont="1" applyFill="1" applyBorder="1" applyAlignment="1">
      <alignment horizontal="left" vertical="top" wrapText="1"/>
    </xf>
    <xf numFmtId="0" fontId="34" fillId="15" borderId="57" xfId="8" applyFont="1" applyFill="1" applyBorder="1" applyAlignment="1">
      <alignment horizontal="left" vertical="top" wrapText="1"/>
    </xf>
    <xf numFmtId="0" fontId="34" fillId="15" borderId="58" xfId="8" applyFont="1" applyFill="1" applyBorder="1" applyAlignment="1">
      <alignment horizontal="left" vertical="top" wrapText="1"/>
    </xf>
    <xf numFmtId="0" fontId="34" fillId="15" borderId="59" xfId="8" applyFont="1" applyFill="1" applyBorder="1" applyAlignment="1">
      <alignment horizontal="left" vertical="top" wrapText="1"/>
    </xf>
    <xf numFmtId="0" fontId="34" fillId="0" borderId="0" xfId="0" applyFont="1"/>
    <xf numFmtId="0" fontId="34" fillId="11" borderId="55" xfId="8" applyFont="1" applyFill="1" applyBorder="1" applyAlignment="1">
      <alignment horizontal="left" vertical="top" wrapText="1"/>
    </xf>
    <xf numFmtId="0" fontId="34" fillId="11" borderId="0" xfId="8" applyFont="1" applyFill="1" applyAlignment="1">
      <alignment horizontal="left" vertical="top" wrapText="1"/>
    </xf>
    <xf numFmtId="0" fontId="34" fillId="11" borderId="53" xfId="8" applyFont="1" applyFill="1" applyBorder="1" applyAlignment="1">
      <alignment horizontal="left" vertical="top" wrapText="1"/>
    </xf>
    <xf numFmtId="0" fontId="34" fillId="11" borderId="54" xfId="8" applyFont="1" applyFill="1" applyBorder="1" applyAlignment="1">
      <alignment horizontal="left" vertical="top" wrapText="1"/>
    </xf>
    <xf numFmtId="0" fontId="34" fillId="11" borderId="56" xfId="8" applyFont="1" applyFill="1" applyBorder="1" applyAlignment="1">
      <alignment horizontal="left" vertical="top" wrapText="1"/>
    </xf>
    <xf numFmtId="0" fontId="34" fillId="11" borderId="57" xfId="8" applyFont="1" applyFill="1" applyBorder="1" applyAlignment="1">
      <alignment horizontal="left" vertical="top" wrapText="1"/>
    </xf>
    <xf numFmtId="0" fontId="34" fillId="11" borderId="58" xfId="8" applyFont="1" applyFill="1" applyBorder="1" applyAlignment="1">
      <alignment horizontal="left" vertical="top" wrapText="1"/>
    </xf>
    <xf numFmtId="0" fontId="34" fillId="11" borderId="59" xfId="8" applyFont="1" applyFill="1" applyBorder="1" applyAlignment="1">
      <alignment horizontal="left" vertical="top" wrapText="1"/>
    </xf>
    <xf numFmtId="0" fontId="34" fillId="12" borderId="0" xfId="0" applyFont="1" applyFill="1"/>
    <xf numFmtId="0" fontId="34" fillId="2" borderId="0" xfId="8" applyFont="1" applyFill="1" applyAlignment="1">
      <alignment horizontal="left" vertical="top" wrapText="1"/>
    </xf>
    <xf numFmtId="0" fontId="34" fillId="2" borderId="58" xfId="8" applyFont="1" applyFill="1" applyBorder="1" applyAlignment="1">
      <alignment horizontal="left" vertical="top" wrapText="1"/>
    </xf>
    <xf numFmtId="0" fontId="34" fillId="12" borderId="0" xfId="0" applyFont="1" applyFill="1" applyAlignment="1">
      <alignment horizontal="left" vertical="top" wrapText="1"/>
    </xf>
    <xf numFmtId="0" fontId="34" fillId="12" borderId="102" xfId="0" applyFont="1" applyFill="1" applyBorder="1" applyAlignment="1">
      <alignment horizontal="left" vertical="top" wrapText="1"/>
    </xf>
    <xf numFmtId="0" fontId="18" fillId="12" borderId="0" xfId="0" applyFont="1" applyFill="1" applyAlignment="1">
      <alignment horizontal="left" wrapText="1"/>
    </xf>
    <xf numFmtId="0" fontId="34" fillId="11" borderId="61" xfId="8" applyFont="1" applyFill="1" applyBorder="1" applyAlignment="1">
      <alignment horizontal="left" vertical="top" wrapText="1"/>
    </xf>
    <xf numFmtId="0" fontId="34" fillId="11" borderId="66" xfId="8" applyFont="1" applyFill="1" applyBorder="1" applyAlignment="1">
      <alignment horizontal="left" vertical="top" wrapText="1"/>
    </xf>
    <xf numFmtId="0" fontId="34" fillId="11" borderId="62" xfId="8" applyFont="1" applyFill="1" applyBorder="1" applyAlignment="1">
      <alignment horizontal="left" vertical="top" wrapText="1"/>
    </xf>
    <xf numFmtId="0" fontId="34" fillId="11" borderId="48" xfId="8" applyFont="1" applyFill="1" applyBorder="1" applyAlignment="1">
      <alignment horizontal="left" vertical="top" wrapText="1"/>
    </xf>
    <xf numFmtId="0" fontId="34" fillId="11" borderId="68" xfId="8" applyFont="1" applyFill="1" applyBorder="1" applyAlignment="1">
      <alignment horizontal="left" vertical="top" wrapText="1"/>
    </xf>
    <xf numFmtId="0" fontId="34" fillId="11" borderId="63" xfId="8" applyFont="1" applyFill="1" applyBorder="1" applyAlignment="1">
      <alignment horizontal="left" vertical="top" wrapText="1"/>
    </xf>
    <xf numFmtId="0" fontId="34" fillId="11" borderId="41" xfId="8" applyFont="1" applyFill="1" applyBorder="1" applyAlignment="1">
      <alignment horizontal="left" vertical="top" wrapText="1"/>
    </xf>
    <xf numFmtId="0" fontId="34" fillId="11" borderId="64" xfId="8" applyFont="1" applyFill="1" applyBorder="1" applyAlignment="1">
      <alignment horizontal="left" vertical="top" wrapText="1"/>
    </xf>
    <xf numFmtId="0" fontId="34" fillId="11" borderId="65" xfId="8" applyFont="1" applyFill="1" applyBorder="1" applyAlignment="1">
      <alignment horizontal="left" vertical="top" wrapText="1"/>
    </xf>
    <xf numFmtId="0" fontId="34" fillId="11" borderId="67" xfId="8" applyFont="1" applyFill="1" applyBorder="1" applyAlignment="1">
      <alignment horizontal="left" vertical="top" wrapText="1"/>
    </xf>
    <xf numFmtId="0" fontId="34" fillId="2" borderId="99" xfId="8" applyFont="1" applyFill="1" applyBorder="1" applyAlignment="1">
      <alignment horizontal="left" vertical="top" wrapText="1"/>
    </xf>
    <xf numFmtId="0" fontId="34" fillId="2" borderId="100" xfId="8" applyFont="1" applyFill="1" applyBorder="1" applyAlignment="1">
      <alignment horizontal="left" vertical="top" wrapText="1"/>
    </xf>
    <xf numFmtId="0" fontId="34" fillId="2" borderId="101" xfId="8" applyFont="1" applyFill="1" applyBorder="1" applyAlignment="1">
      <alignment horizontal="left" vertical="top" wrapText="1"/>
    </xf>
    <xf numFmtId="0" fontId="34" fillId="2" borderId="71" xfId="8" applyFont="1" applyFill="1" applyBorder="1" applyAlignment="1">
      <alignment horizontal="left" vertical="top" wrapText="1"/>
    </xf>
    <xf numFmtId="0" fontId="34" fillId="11" borderId="86" xfId="8" applyFont="1" applyFill="1" applyBorder="1" applyAlignment="1">
      <alignment horizontal="left" vertical="top" wrapText="1"/>
    </xf>
    <xf numFmtId="0" fontId="34" fillId="11" borderId="87" xfId="8" applyFont="1" applyFill="1" applyBorder="1" applyAlignment="1">
      <alignment horizontal="left" vertical="top" wrapText="1"/>
    </xf>
    <xf numFmtId="0" fontId="34" fillId="11" borderId="88" xfId="8" applyFont="1" applyFill="1" applyBorder="1" applyAlignment="1">
      <alignment horizontal="left" vertical="top" wrapText="1"/>
    </xf>
    <xf numFmtId="0" fontId="34" fillId="11" borderId="89" xfId="8" applyFont="1" applyFill="1" applyBorder="1" applyAlignment="1">
      <alignment horizontal="left" vertical="top" wrapText="1"/>
    </xf>
    <xf numFmtId="0" fontId="34" fillId="11" borderId="90" xfId="8" applyFont="1" applyFill="1" applyBorder="1" applyAlignment="1">
      <alignment horizontal="left" vertical="top" wrapText="1"/>
    </xf>
    <xf numFmtId="0" fontId="34" fillId="11" borderId="91" xfId="8" applyFont="1" applyFill="1" applyBorder="1" applyAlignment="1">
      <alignment horizontal="left" vertical="top" wrapText="1"/>
    </xf>
    <xf numFmtId="0" fontId="34" fillId="11" borderId="92" xfId="8" applyFont="1" applyFill="1" applyBorder="1" applyAlignment="1">
      <alignment horizontal="left" vertical="top" wrapText="1"/>
    </xf>
    <xf numFmtId="0" fontId="34" fillId="11" borderId="93" xfId="8" applyFont="1" applyFill="1" applyBorder="1" applyAlignment="1">
      <alignment horizontal="left" vertical="top" wrapText="1"/>
    </xf>
    <xf numFmtId="0" fontId="34" fillId="12" borderId="0" xfId="0" applyFont="1" applyFill="1" applyAlignment="1">
      <alignment horizontal="left" vertical="center" wrapText="1"/>
    </xf>
    <xf numFmtId="0" fontId="34" fillId="11" borderId="18" xfId="0" applyFont="1" applyFill="1" applyBorder="1" applyAlignment="1">
      <alignment horizontal="left" vertical="top" wrapText="1"/>
    </xf>
    <xf numFmtId="0" fontId="34" fillId="11" borderId="19" xfId="0" applyFont="1" applyFill="1" applyBorder="1" applyAlignment="1">
      <alignment horizontal="left" vertical="top" wrapText="1"/>
    </xf>
    <xf numFmtId="0" fontId="34" fillId="11" borderId="20" xfId="0" applyFont="1" applyFill="1" applyBorder="1" applyAlignment="1">
      <alignment horizontal="left" vertical="top" wrapText="1"/>
    </xf>
    <xf numFmtId="0" fontId="34" fillId="11" borderId="25" xfId="0" applyFont="1" applyFill="1" applyBorder="1" applyAlignment="1">
      <alignment horizontal="left" vertical="top" wrapText="1"/>
    </xf>
    <xf numFmtId="0" fontId="34" fillId="11" borderId="14" xfId="0" applyFont="1" applyFill="1" applyBorder="1" applyAlignment="1">
      <alignment horizontal="left" vertical="top" wrapText="1"/>
    </xf>
    <xf numFmtId="0" fontId="34" fillId="11" borderId="26" xfId="0" applyFont="1" applyFill="1" applyBorder="1" applyAlignment="1">
      <alignment horizontal="left" vertical="top" wrapText="1"/>
    </xf>
    <xf numFmtId="0" fontId="34" fillId="11" borderId="57" xfId="0" applyFont="1" applyFill="1" applyBorder="1" applyAlignment="1">
      <alignment horizontal="left" vertical="top"/>
    </xf>
    <xf numFmtId="0" fontId="34" fillId="11" borderId="58" xfId="0" applyFont="1" applyFill="1" applyBorder="1" applyAlignment="1">
      <alignment horizontal="left" vertical="top"/>
    </xf>
    <xf numFmtId="0" fontId="34" fillId="11" borderId="59" xfId="0" applyFont="1" applyFill="1" applyBorder="1" applyAlignment="1">
      <alignment horizontal="left" vertical="top"/>
    </xf>
    <xf numFmtId="0" fontId="34" fillId="12" borderId="0" xfId="8" applyFont="1" applyFill="1" applyAlignment="1">
      <alignment horizontal="left" vertical="top" wrapText="1"/>
    </xf>
    <xf numFmtId="0" fontId="35" fillId="0" borderId="0" xfId="0" applyFont="1"/>
    <xf numFmtId="0" fontId="35" fillId="12" borderId="0" xfId="0" applyFont="1" applyFill="1"/>
    <xf numFmtId="0" fontId="34" fillId="11" borderId="52" xfId="8" applyFont="1" applyFill="1" applyBorder="1" applyAlignment="1">
      <alignment horizontal="left" vertical="top" wrapText="1"/>
    </xf>
    <xf numFmtId="0" fontId="34" fillId="11" borderId="49" xfId="0" applyFont="1" applyFill="1" applyBorder="1" applyAlignment="1">
      <alignment horizontal="left" vertical="top" wrapText="1"/>
    </xf>
    <xf numFmtId="0" fontId="34" fillId="11" borderId="50" xfId="0" applyFont="1" applyFill="1" applyBorder="1" applyAlignment="1">
      <alignment horizontal="left" vertical="top" wrapText="1"/>
    </xf>
    <xf numFmtId="0" fontId="34" fillId="11" borderId="51" xfId="0" applyFont="1" applyFill="1" applyBorder="1" applyAlignment="1">
      <alignment horizontal="left" vertical="top" wrapText="1"/>
    </xf>
    <xf numFmtId="0" fontId="30" fillId="12" borderId="14" xfId="0" applyFont="1" applyFill="1" applyBorder="1" applyAlignment="1">
      <alignment horizontal="left" vertical="top" wrapText="1"/>
    </xf>
    <xf numFmtId="0" fontId="16" fillId="2" borderId="0" xfId="8" applyFont="1" applyFill="1" applyAlignment="1">
      <alignment horizontal="left" vertical="center" wrapText="1"/>
    </xf>
    <xf numFmtId="0" fontId="18" fillId="11" borderId="11" xfId="8" applyFont="1" applyFill="1" applyBorder="1" applyAlignment="1">
      <alignment horizontal="left" vertical="top" wrapText="1"/>
    </xf>
    <xf numFmtId="0" fontId="18" fillId="11" borderId="12" xfId="8" applyFont="1" applyFill="1" applyBorder="1" applyAlignment="1">
      <alignment horizontal="left" vertical="top" wrapText="1"/>
    </xf>
    <xf numFmtId="0" fontId="18" fillId="11" borderId="13" xfId="8" applyFont="1" applyFill="1" applyBorder="1" applyAlignment="1">
      <alignment horizontal="left" vertical="top" wrapText="1"/>
    </xf>
    <xf numFmtId="0" fontId="35" fillId="2" borderId="0" xfId="8" applyFont="1" applyFill="1" applyAlignment="1">
      <alignment horizontal="left" vertical="top" wrapText="1"/>
    </xf>
    <xf numFmtId="0" fontId="22" fillId="0" borderId="0" xfId="0" quotePrefix="1" applyFont="1" applyAlignment="1">
      <alignment horizontal="left" vertical="top" wrapText="1"/>
    </xf>
    <xf numFmtId="0" fontId="2" fillId="2" borderId="0" xfId="0" applyFont="1" applyFill="1" applyAlignment="1">
      <alignment horizontal="left" wrapText="1"/>
    </xf>
    <xf numFmtId="0" fontId="149" fillId="2" borderId="0" xfId="0" applyFont="1" applyFill="1" applyAlignment="1">
      <alignment horizontal="left" vertical="top" wrapText="1"/>
    </xf>
    <xf numFmtId="0" fontId="149" fillId="2" borderId="14" xfId="0" applyFont="1" applyFill="1" applyBorder="1" applyAlignment="1">
      <alignment horizontal="left" vertical="top" wrapText="1"/>
    </xf>
    <xf numFmtId="0" fontId="34" fillId="11" borderId="55" xfId="8" applyFont="1" applyFill="1" applyBorder="1" applyAlignment="1">
      <alignment horizontal="center" vertical="top" wrapText="1"/>
    </xf>
    <xf numFmtId="0" fontId="34" fillId="11" borderId="0" xfId="8" applyFont="1" applyFill="1" applyAlignment="1">
      <alignment horizontal="center" vertical="top" wrapText="1"/>
    </xf>
    <xf numFmtId="0" fontId="34" fillId="11" borderId="56" xfId="8" applyFont="1" applyFill="1" applyBorder="1" applyAlignment="1">
      <alignment horizontal="center" vertical="top" wrapText="1"/>
    </xf>
    <xf numFmtId="0" fontId="34" fillId="11" borderId="57" xfId="8" applyFont="1" applyFill="1" applyBorder="1" applyAlignment="1">
      <alignment horizontal="center" vertical="top" wrapText="1"/>
    </xf>
    <xf numFmtId="0" fontId="34" fillId="11" borderId="58" xfId="8" applyFont="1" applyFill="1" applyBorder="1" applyAlignment="1">
      <alignment horizontal="center" vertical="top" wrapText="1"/>
    </xf>
    <xf numFmtId="0" fontId="34" fillId="11" borderId="59" xfId="8" applyFont="1" applyFill="1" applyBorder="1" applyAlignment="1">
      <alignment horizontal="center" vertical="top" wrapText="1"/>
    </xf>
    <xf numFmtId="0" fontId="34" fillId="13" borderId="55" xfId="8" applyFont="1" applyFill="1" applyBorder="1" applyAlignment="1">
      <alignment horizontal="left" vertical="top" wrapText="1"/>
    </xf>
    <xf numFmtId="0" fontId="34" fillId="13" borderId="0" xfId="8" applyFont="1" applyFill="1" applyAlignment="1">
      <alignment horizontal="left" vertical="top" wrapText="1"/>
    </xf>
    <xf numFmtId="0" fontId="34" fillId="13" borderId="56" xfId="8" applyFont="1" applyFill="1" applyBorder="1" applyAlignment="1">
      <alignment horizontal="left" vertical="top" wrapText="1"/>
    </xf>
    <xf numFmtId="0" fontId="34" fillId="13" borderId="57" xfId="8" applyFont="1" applyFill="1" applyBorder="1" applyAlignment="1">
      <alignment horizontal="left" vertical="top" wrapText="1"/>
    </xf>
    <xf numFmtId="0" fontId="34" fillId="13" borderId="58" xfId="8" applyFont="1" applyFill="1" applyBorder="1" applyAlignment="1">
      <alignment horizontal="left" vertical="top" wrapText="1"/>
    </xf>
    <xf numFmtId="0" fontId="34" fillId="13" borderId="59" xfId="8" applyFont="1" applyFill="1" applyBorder="1" applyAlignment="1">
      <alignment horizontal="left" vertical="top" wrapText="1"/>
    </xf>
    <xf numFmtId="0" fontId="30" fillId="12" borderId="58" xfId="0" applyFont="1" applyFill="1" applyBorder="1" applyAlignment="1">
      <alignment horizontal="left" vertical="top" wrapText="1"/>
    </xf>
    <xf numFmtId="0" fontId="70" fillId="2" borderId="19" xfId="8" applyFont="1" applyFill="1" applyBorder="1" applyAlignment="1">
      <alignment horizontal="left" vertical="top" wrapText="1"/>
    </xf>
    <xf numFmtId="0" fontId="71" fillId="2" borderId="14" xfId="8" applyFont="1" applyFill="1" applyBorder="1" applyAlignment="1">
      <alignment horizontal="left"/>
    </xf>
    <xf numFmtId="0" fontId="70" fillId="2" borderId="0" xfId="8" applyFont="1" applyFill="1" applyAlignment="1">
      <alignment horizontal="left" vertical="top" wrapText="1"/>
    </xf>
    <xf numFmtId="0" fontId="26" fillId="2" borderId="0" xfId="8" applyFont="1" applyFill="1" applyAlignment="1">
      <alignment horizontal="left" vertical="top" wrapText="1"/>
    </xf>
    <xf numFmtId="0" fontId="87" fillId="10" borderId="11" xfId="0" applyFont="1" applyFill="1" applyBorder="1"/>
    <xf numFmtId="0" fontId="87" fillId="10" borderId="12" xfId="0" applyFont="1" applyFill="1" applyBorder="1"/>
    <xf numFmtId="0" fontId="87" fillId="10" borderId="40" xfId="0" applyFont="1" applyFill="1" applyBorder="1"/>
    <xf numFmtId="0" fontId="51" fillId="14" borderId="14" xfId="0" applyFont="1" applyFill="1" applyBorder="1" applyAlignment="1">
      <alignment horizontal="left" vertical="center" wrapText="1"/>
    </xf>
    <xf numFmtId="0" fontId="22" fillId="5" borderId="12" xfId="0" quotePrefix="1" applyFont="1" applyFill="1" applyBorder="1" applyAlignment="1" applyProtection="1">
      <alignment horizontal="left" vertical="top" wrapText="1"/>
      <protection locked="0"/>
    </xf>
    <xf numFmtId="0" fontId="22" fillId="5" borderId="13" xfId="0" quotePrefix="1" applyFont="1" applyFill="1" applyBorder="1" applyAlignment="1" applyProtection="1">
      <alignment horizontal="left" vertical="top" wrapText="1"/>
      <protection locked="0"/>
    </xf>
    <xf numFmtId="0" fontId="52" fillId="0" borderId="3" xfId="12" applyFont="1" applyFill="1" applyBorder="1" applyAlignment="1">
      <alignment horizontal="center" vertical="center" wrapText="1"/>
    </xf>
    <xf numFmtId="0" fontId="66" fillId="0" borderId="123" xfId="6" applyFont="1" applyBorder="1" applyAlignment="1">
      <alignment horizontal="center" vertical="center" wrapText="1"/>
    </xf>
    <xf numFmtId="0" fontId="66" fillId="0" borderId="0" xfId="6" applyFont="1" applyAlignment="1">
      <alignment horizontal="center" vertical="center" wrapText="1"/>
    </xf>
    <xf numFmtId="0" fontId="57" fillId="2" borderId="21" xfId="12" applyFont="1" applyFill="1" applyBorder="1" applyAlignment="1">
      <alignment horizontal="center" vertical="center" wrapText="1"/>
    </xf>
    <xf numFmtId="0" fontId="57" fillId="2" borderId="0" xfId="12" applyFont="1" applyFill="1" applyAlignment="1">
      <alignment horizontal="center" vertical="center" wrapText="1"/>
    </xf>
    <xf numFmtId="0" fontId="57" fillId="2" borderId="39" xfId="12" applyFont="1" applyFill="1" applyBorder="1" applyAlignment="1">
      <alignment horizontal="center" vertical="center" wrapText="1"/>
    </xf>
    <xf numFmtId="0" fontId="52" fillId="16" borderId="3" xfId="12" applyFont="1" applyFill="1" applyBorder="1" applyAlignment="1">
      <alignment horizontal="center" vertical="center" wrapText="1"/>
    </xf>
    <xf numFmtId="0" fontId="52" fillId="17" borderId="3" xfId="12" applyFont="1" applyFill="1" applyBorder="1" applyAlignment="1">
      <alignment horizontal="center" vertical="center" wrapText="1"/>
    </xf>
    <xf numFmtId="0" fontId="52" fillId="0" borderId="171" xfId="6" applyFont="1" applyBorder="1" applyAlignment="1" applyProtection="1">
      <alignment horizontal="left" vertical="top" wrapText="1"/>
      <protection locked="0"/>
    </xf>
    <xf numFmtId="0" fontId="52" fillId="0" borderId="161" xfId="6" applyFont="1" applyBorder="1" applyAlignment="1" applyProtection="1">
      <alignment horizontal="left" vertical="top" wrapText="1"/>
      <protection locked="0"/>
    </xf>
    <xf numFmtId="0" fontId="52" fillId="0" borderId="172" xfId="6" applyFont="1" applyBorder="1" applyAlignment="1" applyProtection="1">
      <alignment horizontal="left" vertical="top" wrapText="1"/>
      <protection locked="0"/>
    </xf>
    <xf numFmtId="0" fontId="52" fillId="0" borderId="173" xfId="6" applyFont="1" applyBorder="1" applyAlignment="1" applyProtection="1">
      <alignment horizontal="left" vertical="top" wrapText="1"/>
      <protection locked="0"/>
    </xf>
    <xf numFmtId="0" fontId="52" fillId="0" borderId="12" xfId="6" applyFont="1" applyBorder="1" applyAlignment="1" applyProtection="1">
      <alignment horizontal="left" vertical="top" wrapText="1"/>
      <protection locked="0"/>
    </xf>
    <xf numFmtId="0" fontId="52" fillId="0" borderId="174" xfId="6" applyFont="1" applyBorder="1" applyAlignment="1" applyProtection="1">
      <alignment horizontal="left" vertical="top" wrapText="1"/>
      <protection locked="0"/>
    </xf>
    <xf numFmtId="0" fontId="52" fillId="0" borderId="175" xfId="6" applyFont="1" applyBorder="1" applyAlignment="1" applyProtection="1">
      <alignment horizontal="left" vertical="top" wrapText="1"/>
      <protection locked="0"/>
    </xf>
    <xf numFmtId="0" fontId="52" fillId="0" borderId="126" xfId="6" applyFont="1" applyBorder="1" applyAlignment="1" applyProtection="1">
      <alignment horizontal="left" vertical="top" wrapText="1"/>
      <protection locked="0"/>
    </xf>
    <xf numFmtId="0" fontId="52" fillId="0" borderId="176" xfId="6" applyFont="1" applyBorder="1" applyAlignment="1" applyProtection="1">
      <alignment horizontal="left" vertical="top" wrapText="1"/>
      <protection locked="0"/>
    </xf>
    <xf numFmtId="0" fontId="92" fillId="12" borderId="121" xfId="0" applyFont="1" applyFill="1" applyBorder="1" applyAlignment="1" applyProtection="1">
      <alignment horizontal="center" vertical="center" wrapText="1"/>
      <protection locked="0"/>
    </xf>
    <xf numFmtId="0" fontId="92" fillId="12" borderId="132" xfId="0" applyFont="1" applyFill="1" applyBorder="1" applyAlignment="1" applyProtection="1">
      <alignment horizontal="center" vertical="center" wrapText="1"/>
      <protection locked="0"/>
    </xf>
    <xf numFmtId="0" fontId="92" fillId="23" borderId="131" xfId="0" applyFont="1" applyFill="1" applyBorder="1" applyAlignment="1" applyProtection="1">
      <alignment horizontal="center" vertical="center"/>
      <protection locked="0"/>
    </xf>
    <xf numFmtId="0" fontId="92" fillId="23" borderId="1" xfId="0" applyFont="1" applyFill="1" applyBorder="1" applyAlignment="1" applyProtection="1">
      <alignment horizontal="center" vertical="center"/>
      <protection locked="0"/>
    </xf>
    <xf numFmtId="0" fontId="92" fillId="23" borderId="122" xfId="0" applyFont="1" applyFill="1" applyBorder="1" applyAlignment="1" applyProtection="1">
      <alignment horizontal="center" vertical="center"/>
      <protection locked="0"/>
    </xf>
    <xf numFmtId="0" fontId="91" fillId="12" borderId="21" xfId="0" applyFont="1" applyFill="1" applyBorder="1" applyAlignment="1">
      <alignment horizontal="center" vertical="center" wrapText="1"/>
    </xf>
    <xf numFmtId="9" fontId="92" fillId="23" borderId="134" xfId="0" applyNumberFormat="1" applyFont="1" applyFill="1" applyBorder="1" applyAlignment="1">
      <alignment horizontal="center" vertical="center"/>
    </xf>
    <xf numFmtId="9" fontId="92" fillId="23" borderId="120" xfId="0" applyNumberFormat="1" applyFont="1" applyFill="1" applyBorder="1" applyAlignment="1">
      <alignment horizontal="center" vertical="center"/>
    </xf>
    <xf numFmtId="9" fontId="92" fillId="23" borderId="130" xfId="0" applyNumberFormat="1" applyFont="1" applyFill="1" applyBorder="1" applyAlignment="1">
      <alignment horizontal="center" vertical="center"/>
    </xf>
    <xf numFmtId="0" fontId="22" fillId="5" borderId="12" xfId="0" quotePrefix="1" applyFont="1" applyFill="1" applyBorder="1" applyAlignment="1">
      <alignment horizontal="center" vertical="top" wrapText="1"/>
    </xf>
    <xf numFmtId="0" fontId="18" fillId="2" borderId="14" xfId="8" applyFont="1" applyFill="1" applyBorder="1" applyAlignment="1">
      <alignment horizontal="left" vertical="top" wrapText="1"/>
    </xf>
    <xf numFmtId="0" fontId="34" fillId="12" borderId="14" xfId="0" applyFont="1" applyFill="1" applyBorder="1"/>
    <xf numFmtId="0" fontId="34" fillId="11" borderId="55" xfId="0" applyFont="1" applyFill="1" applyBorder="1" applyAlignment="1">
      <alignment horizontal="left" vertical="top"/>
    </xf>
    <xf numFmtId="0" fontId="34" fillId="11" borderId="0" xfId="0" applyFont="1" applyFill="1" applyAlignment="1">
      <alignment horizontal="left" vertical="top"/>
    </xf>
    <xf numFmtId="0" fontId="34" fillId="11" borderId="56" xfId="0" applyFont="1" applyFill="1" applyBorder="1" applyAlignment="1">
      <alignment horizontal="left" vertical="top"/>
    </xf>
    <xf numFmtId="0" fontId="34" fillId="12" borderId="41" xfId="0" applyFont="1" applyFill="1" applyBorder="1" applyAlignment="1">
      <alignment horizontal="left" vertical="center" wrapText="1"/>
    </xf>
    <xf numFmtId="0" fontId="34" fillId="2" borderId="102" xfId="8" applyFont="1" applyFill="1" applyBorder="1" applyAlignment="1">
      <alignment horizontal="left" vertical="top" wrapText="1"/>
    </xf>
    <xf numFmtId="0" fontId="34" fillId="12" borderId="41" xfId="0" applyFont="1" applyFill="1" applyBorder="1" applyAlignment="1">
      <alignment horizontal="left" vertical="top" wrapText="1"/>
    </xf>
    <xf numFmtId="0" fontId="34" fillId="12" borderId="183" xfId="0" applyFont="1" applyFill="1" applyBorder="1" applyAlignment="1">
      <alignment horizontal="left" vertical="top" wrapText="1"/>
    </xf>
    <xf numFmtId="0" fontId="34" fillId="12" borderId="0" xfId="0" applyFont="1" applyFill="1" applyAlignment="1">
      <alignment wrapText="1"/>
    </xf>
    <xf numFmtId="44" fontId="34" fillId="15" borderId="44" xfId="19" applyFont="1" applyFill="1" applyBorder="1"/>
  </cellXfs>
  <cellStyles count="20">
    <cellStyle name="Comma" xfId="15" builtinId="3"/>
    <cellStyle name="Comma 2" xfId="18" xr:uid="{04D13D4C-7190-41E7-9898-D11AB19C702C}"/>
    <cellStyle name="Currency" xfId="10" builtinId="4"/>
    <cellStyle name="Currency 2" xfId="5" xr:uid="{1C1BE2E0-67E4-4AFE-96EE-9AEFE5A12A96}"/>
    <cellStyle name="Currency 3" xfId="19" xr:uid="{6677A962-D33A-418B-8116-321D22AD7181}"/>
    <cellStyle name="Hyperlink" xfId="2" builtinId="8"/>
    <cellStyle name="Normal" xfId="0" builtinId="0"/>
    <cellStyle name="Normal 2" xfId="3" xr:uid="{6924DBF4-03AD-4BA1-A040-97C1EB24D259}"/>
    <cellStyle name="Normal 2 2" xfId="6" xr:uid="{2442E0F8-40F9-4045-A6F5-2CA385EBD762}"/>
    <cellStyle name="Normal 3" xfId="8" xr:uid="{59EA0451-BB86-4855-8378-C9C36CDF0A42}"/>
    <cellStyle name="Normal 4" xfId="11" xr:uid="{5D35672C-BA31-419C-81C8-F5D4E772AEF5}"/>
    <cellStyle name="Normal 5" xfId="16" xr:uid="{16CB0EEF-3C1F-400C-A58B-BAE7F2AED7B4}"/>
    <cellStyle name="Normal 6" xfId="17" xr:uid="{4EFE6E95-0227-4B8C-9328-2B0CBA869E9D}"/>
    <cellStyle name="Normal_synthesized fund irr V1.2" xfId="7" xr:uid="{6EA1E29B-F9AA-4E86-B49C-F33D505D8CED}"/>
    <cellStyle name="Normal_synthesized fund irr V1.2 2" xfId="12" xr:uid="{78315A2F-DD13-4C35-B175-710926A6AD79}"/>
    <cellStyle name="Percent" xfId="1" builtinId="5"/>
    <cellStyle name="Percent 2" xfId="4" xr:uid="{12EB9E9A-A105-4122-8452-46AFE3F4E276}"/>
    <cellStyle name="Percent 2 2" xfId="14" xr:uid="{B1820C83-AA08-4E2F-B2B8-7050BF12DC16}"/>
    <cellStyle name="Percent 3" xfId="9" xr:uid="{4B324BC6-E616-4250-B610-B2A428226714}"/>
    <cellStyle name="Percent 4" xfId="13" xr:uid="{EAC8F01E-E5C8-4DC5-89D8-EE1F7991C225}"/>
  </cellStyles>
  <dxfs count="322">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3" tint="0.59996337778862885"/>
        </patternFill>
      </fill>
    </dxf>
    <dxf>
      <fill>
        <patternFill>
          <bgColor theme="5" tint="0.39994506668294322"/>
        </patternFill>
      </fill>
    </dxf>
    <dxf>
      <fill>
        <patternFill>
          <bgColor theme="0" tint="-0.499984740745262"/>
        </patternFill>
      </fill>
    </dxf>
    <dxf>
      <border>
        <top style="thin">
          <color auto="1"/>
        </top>
        <vertical/>
        <horizontal/>
      </border>
    </dxf>
    <dxf>
      <font>
        <color theme="0"/>
      </font>
    </dxf>
    <dxf>
      <font>
        <color auto="1"/>
      </font>
      <border>
        <top style="thin">
          <color auto="1"/>
        </top>
      </border>
    </dxf>
    <dxf>
      <font>
        <color rgb="FFFF0000"/>
      </font>
    </dxf>
    <dxf>
      <font>
        <color rgb="FFFF0000"/>
      </font>
      <fill>
        <patternFill patternType="none">
          <bgColor auto="1"/>
        </patternFill>
      </fill>
    </dxf>
    <dxf>
      <fill>
        <patternFill>
          <bgColor theme="0"/>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1" tint="0.499984740745262"/>
        </patternFill>
      </fill>
    </dxf>
    <dxf>
      <font>
        <color theme="0" tint="-0.499984740745262"/>
      </font>
      <fill>
        <patternFill>
          <bgColor theme="0" tint="-0.499984740745262"/>
        </patternFill>
      </fill>
    </dxf>
    <dxf>
      <font>
        <color rgb="FFFF000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ont>
        <color theme="0" tint="-0.499984740745262"/>
      </font>
      <fill>
        <patternFill>
          <bgColor theme="0" tint="-0.499984740745262"/>
        </patternFill>
      </fill>
    </dxf>
    <dxf>
      <font>
        <color theme="0" tint="-0.499984740745262"/>
      </font>
      <fill>
        <patternFill>
          <bgColor theme="0" tint="-0.499984740745262"/>
        </patternFill>
      </fill>
    </dxf>
    <dxf>
      <border>
        <top style="thin">
          <color auto="1"/>
        </top>
        <vertical/>
        <horizontal/>
      </border>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3" tint="0.59996337778862885"/>
        </patternFill>
      </fill>
    </dxf>
    <dxf>
      <fill>
        <patternFill>
          <bgColor theme="5" tint="0.39994506668294322"/>
        </patternFill>
      </fill>
    </dxf>
    <dxf>
      <fill>
        <patternFill>
          <bgColor theme="0" tint="-0.499984740745262"/>
        </patternFill>
      </fill>
    </dxf>
    <dxf>
      <border>
        <top style="thin">
          <color auto="1"/>
        </top>
        <vertical/>
        <horizontal/>
      </border>
    </dxf>
    <dxf>
      <font>
        <color theme="0"/>
      </font>
    </dxf>
    <dxf>
      <font>
        <color auto="1"/>
      </font>
      <border>
        <top style="thin">
          <color auto="1"/>
        </top>
      </border>
    </dxf>
    <dxf>
      <font>
        <color rgb="FFFF0000"/>
      </font>
    </dxf>
    <dxf>
      <font>
        <color rgb="FFFF0000"/>
      </font>
      <fill>
        <patternFill patternType="none">
          <bgColor auto="1"/>
        </patternFill>
      </fill>
    </dxf>
    <dxf>
      <fill>
        <patternFill>
          <bgColor theme="0"/>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1" tint="0.499984740745262"/>
        </patternFill>
      </fill>
    </dxf>
    <dxf>
      <font>
        <color theme="0" tint="-0.499984740745262"/>
      </font>
      <fill>
        <patternFill>
          <bgColor theme="0" tint="-0.499984740745262"/>
        </patternFill>
      </fill>
    </dxf>
    <dxf>
      <font>
        <color rgb="FFFF000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ont>
        <color theme="0" tint="-0.499984740745262"/>
      </font>
      <fill>
        <patternFill>
          <bgColor theme="0" tint="-0.499984740745262"/>
        </patternFill>
      </fill>
    </dxf>
    <dxf>
      <font>
        <color theme="0" tint="-0.499984740745262"/>
      </font>
      <fill>
        <patternFill>
          <bgColor theme="0" tint="-0.499984740745262"/>
        </patternFill>
      </fill>
    </dxf>
    <dxf>
      <border>
        <top style="thin">
          <color auto="1"/>
        </top>
        <vertical/>
        <horizontal/>
      </border>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3" tint="0.59996337778862885"/>
        </patternFill>
      </fill>
    </dxf>
    <dxf>
      <fill>
        <patternFill>
          <bgColor theme="5" tint="0.39994506668294322"/>
        </patternFill>
      </fill>
    </dxf>
    <dxf>
      <fill>
        <patternFill>
          <bgColor theme="0" tint="-0.499984740745262"/>
        </patternFill>
      </fill>
    </dxf>
    <dxf>
      <border>
        <top style="thin">
          <color auto="1"/>
        </top>
        <vertical/>
        <horizontal/>
      </border>
    </dxf>
    <dxf>
      <font>
        <color theme="0"/>
      </font>
    </dxf>
    <dxf>
      <font>
        <color auto="1"/>
      </font>
      <border>
        <top style="thin">
          <color auto="1"/>
        </top>
      </border>
    </dxf>
    <dxf>
      <font>
        <color rgb="FFFF0000"/>
      </font>
    </dxf>
    <dxf>
      <font>
        <color rgb="FFFF0000"/>
      </font>
      <fill>
        <patternFill patternType="none">
          <bgColor auto="1"/>
        </patternFill>
      </fill>
    </dxf>
    <dxf>
      <fill>
        <patternFill>
          <bgColor theme="0"/>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1" tint="0.499984740745262"/>
        </patternFill>
      </fill>
    </dxf>
    <dxf>
      <font>
        <color theme="0" tint="-0.499984740745262"/>
      </font>
      <fill>
        <patternFill>
          <bgColor theme="0" tint="-0.499984740745262"/>
        </patternFill>
      </fill>
    </dxf>
    <dxf>
      <font>
        <color rgb="FFFF000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ont>
        <color theme="0" tint="-0.499984740745262"/>
      </font>
      <fill>
        <patternFill>
          <bgColor theme="0" tint="-0.499984740745262"/>
        </patternFill>
      </fill>
    </dxf>
    <dxf>
      <font>
        <color theme="0" tint="-0.499984740745262"/>
      </font>
      <fill>
        <patternFill>
          <bgColor theme="0" tint="-0.499984740745262"/>
        </patternFill>
      </fill>
    </dxf>
    <dxf>
      <border>
        <top style="thin">
          <color auto="1"/>
        </top>
        <vertical/>
        <horizontal/>
      </border>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3" tint="0.59996337778862885"/>
        </patternFill>
      </fill>
    </dxf>
    <dxf>
      <fill>
        <patternFill>
          <bgColor theme="5" tint="0.39994506668294322"/>
        </patternFill>
      </fill>
    </dxf>
    <dxf>
      <fill>
        <patternFill>
          <bgColor theme="0" tint="-0.499984740745262"/>
        </patternFill>
      </fill>
    </dxf>
    <dxf>
      <border>
        <top style="thin">
          <color auto="1"/>
        </top>
        <vertical/>
        <horizontal/>
      </border>
    </dxf>
    <dxf>
      <font>
        <color theme="0"/>
      </font>
    </dxf>
    <dxf>
      <font>
        <color auto="1"/>
      </font>
      <border>
        <top style="thin">
          <color auto="1"/>
        </top>
      </border>
    </dxf>
    <dxf>
      <font>
        <color rgb="FFFF0000"/>
      </font>
    </dxf>
    <dxf>
      <font>
        <color rgb="FFFF0000"/>
      </font>
      <fill>
        <patternFill patternType="none">
          <bgColor auto="1"/>
        </patternFill>
      </fill>
    </dxf>
    <dxf>
      <fill>
        <patternFill>
          <bgColor theme="0"/>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1" tint="0.499984740745262"/>
        </patternFill>
      </fill>
    </dxf>
    <dxf>
      <font>
        <color theme="0" tint="-0.499984740745262"/>
      </font>
      <fill>
        <patternFill>
          <bgColor theme="0" tint="-0.499984740745262"/>
        </patternFill>
      </fill>
    </dxf>
    <dxf>
      <font>
        <color rgb="FFFF000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ont>
        <color theme="0" tint="-0.499984740745262"/>
      </font>
      <fill>
        <patternFill>
          <bgColor theme="0" tint="-0.499984740745262"/>
        </patternFill>
      </fill>
    </dxf>
    <dxf>
      <font>
        <color theme="0" tint="-0.499984740745262"/>
      </font>
      <fill>
        <patternFill>
          <bgColor theme="0" tint="-0.499984740745262"/>
        </patternFill>
      </fill>
    </dxf>
    <dxf>
      <border>
        <top style="thin">
          <color auto="1"/>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D9DE"/>
        </patternFill>
      </fill>
    </dxf>
    <dxf>
      <font>
        <color rgb="FF9C0006"/>
      </font>
      <fill>
        <patternFill>
          <bgColor rgb="FFFFD9DE"/>
        </patternFill>
      </fill>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Verdana"/>
        <family val="2"/>
        <scheme val="none"/>
      </font>
      <numFmt numFmtId="3" formatCode="#,##0"/>
      <fill>
        <patternFill patternType="solid">
          <fgColor indexed="64"/>
          <bgColor rgb="FFD9E1F2"/>
        </patternFill>
      </fill>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numFmt numFmtId="188" formatCode="00\-0000000"/>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border outline="0">
        <right style="medium">
          <color rgb="FF44546A"/>
        </right>
        <bottom style="thin">
          <color rgb="FF000000"/>
        </bottom>
      </border>
    </dxf>
    <dxf>
      <border>
        <bottom style="medium">
          <color rgb="FF002060"/>
        </bottom>
      </border>
    </dxf>
    <dxf>
      <font>
        <b val="0"/>
        <i val="0"/>
        <strike val="0"/>
        <condense val="0"/>
        <extend val="0"/>
        <outline val="0"/>
        <shadow val="0"/>
        <u val="none"/>
        <vertAlign val="baseline"/>
        <sz val="8"/>
        <color rgb="FF002060"/>
        <name val="Verdana"/>
        <family val="2"/>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rgb="FF002060"/>
        </left>
        <right style="hair">
          <color rgb="FF002060"/>
        </right>
        <bottom/>
        <vertical style="hair">
          <color rgb="FF002060"/>
        </vertical>
        <horizontal/>
      </border>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Verdana"/>
        <family val="2"/>
        <scheme val="none"/>
      </font>
      <numFmt numFmtId="3" formatCode="#,##0"/>
      <fill>
        <patternFill patternType="solid">
          <fgColor indexed="64"/>
          <bgColor rgb="FFD9E1F2"/>
        </patternFill>
      </fill>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numFmt numFmtId="188" formatCode="00\-0000000"/>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border outline="0">
        <right style="medium">
          <color rgb="FF44546A"/>
        </right>
        <bottom style="thin">
          <color rgb="FF000000"/>
        </bottom>
      </border>
    </dxf>
    <dxf>
      <border>
        <bottom style="medium">
          <color rgb="FF002060"/>
        </bottom>
      </border>
    </dxf>
    <dxf>
      <font>
        <b val="0"/>
        <i val="0"/>
        <strike val="0"/>
        <condense val="0"/>
        <extend val="0"/>
        <outline val="0"/>
        <shadow val="0"/>
        <u val="none"/>
        <vertAlign val="baseline"/>
        <sz val="8"/>
        <color rgb="FF002060"/>
        <name val="Verdana"/>
        <family val="2"/>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rgb="FF002060"/>
        </left>
        <right style="hair">
          <color rgb="FF002060"/>
        </right>
        <bottom/>
        <vertical style="hair">
          <color rgb="FF002060"/>
        </vertical>
        <horizontal/>
      </border>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Verdana"/>
        <family val="2"/>
        <scheme val="none"/>
      </font>
      <numFmt numFmtId="3" formatCode="#,##0"/>
      <fill>
        <patternFill patternType="solid">
          <fgColor indexed="64"/>
          <bgColor rgb="FFD9E1F2"/>
        </patternFill>
      </fill>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numFmt numFmtId="188" formatCode="00\-0000000"/>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border outline="0">
        <right style="medium">
          <color rgb="FF44546A"/>
        </right>
        <bottom style="thin">
          <color rgb="FF000000"/>
        </bottom>
      </border>
    </dxf>
    <dxf>
      <border>
        <bottom style="medium">
          <color rgb="FF002060"/>
        </bottom>
      </border>
    </dxf>
    <dxf>
      <font>
        <b val="0"/>
        <i val="0"/>
        <strike val="0"/>
        <condense val="0"/>
        <extend val="0"/>
        <outline val="0"/>
        <shadow val="0"/>
        <u val="none"/>
        <vertAlign val="baseline"/>
        <sz val="8"/>
        <color rgb="FF002060"/>
        <name val="Verdana"/>
        <family val="2"/>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rgb="FF002060"/>
        </left>
        <right style="hair">
          <color rgb="FF002060"/>
        </right>
        <bottom/>
        <vertical style="hair">
          <color rgb="FF002060"/>
        </vertical>
        <horizontal/>
      </border>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Verdana"/>
        <family val="2"/>
        <scheme val="none"/>
      </font>
      <numFmt numFmtId="3" formatCode="#,##0"/>
      <fill>
        <patternFill patternType="solid">
          <fgColor indexed="64"/>
          <bgColor rgb="FFD9E1F2"/>
        </patternFill>
      </fill>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numFmt numFmtId="188" formatCode="00\-0000000"/>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border outline="0">
        <right style="medium">
          <color theme="3"/>
        </right>
        <bottom style="thin">
          <color indexed="64"/>
        </bottom>
      </border>
    </dxf>
    <dxf>
      <border>
        <bottom style="medium">
          <color rgb="FF002060"/>
        </bottom>
      </border>
    </dxf>
    <dxf>
      <font>
        <b val="0"/>
        <i val="0"/>
        <strike val="0"/>
        <condense val="0"/>
        <extend val="0"/>
        <outline val="0"/>
        <shadow val="0"/>
        <u val="none"/>
        <vertAlign val="baseline"/>
        <sz val="8"/>
        <color rgb="FF002060"/>
        <name val="Verdana"/>
        <family val="2"/>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rgb="FF002060"/>
        </left>
        <right style="hair">
          <color rgb="FF002060"/>
        </right>
        <bottom/>
        <vertical style="hair">
          <color rgb="FF002060"/>
        </vertical>
        <horizontal/>
      </border>
    </dxf>
  </dxfs>
  <tableStyles count="0" defaultTableStyle="TableStyleMedium2" defaultPivotStyle="PivotStyleLight16"/>
  <colors>
    <mruColors>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573033</xdr:colOff>
      <xdr:row>2</xdr:row>
      <xdr:rowOff>120650</xdr:rowOff>
    </xdr:to>
    <xdr:pic>
      <xdr:nvPicPr>
        <xdr:cNvPr id="2" name="SBALogo" descr="Small Business Administration Logo">
          <a:extLst>
            <a:ext uri="{FF2B5EF4-FFF2-40B4-BE49-F238E27FC236}">
              <a16:creationId xmlns:a16="http://schemas.microsoft.com/office/drawing/2014/main" id="{00000000-0008-0000-0000-000002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573033" cy="476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136524</xdr:rowOff>
    </xdr:to>
    <xdr:pic>
      <xdr:nvPicPr>
        <xdr:cNvPr id="2" name="SBALogo" descr="Small Business Administration Logo">
          <a:extLst>
            <a:ext uri="{FF2B5EF4-FFF2-40B4-BE49-F238E27FC236}">
              <a16:creationId xmlns:a16="http://schemas.microsoft.com/office/drawing/2014/main" id="{EF470B90-8F11-4CC4-A8C4-ADD8ED25D30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488949"/>
        </a:xfrm>
        <a:prstGeom prst="rect">
          <a:avLst/>
        </a:prstGeom>
      </xdr:spPr>
    </xdr:pic>
    <xdr:clientData/>
  </xdr:twoCellAnchor>
  <xdr:twoCellAnchor editAs="oneCell">
    <xdr:from>
      <xdr:col>0</xdr:col>
      <xdr:colOff>0</xdr:colOff>
      <xdr:row>0</xdr:row>
      <xdr:rowOff>0</xdr:rowOff>
    </xdr:from>
    <xdr:to>
      <xdr:col>0</xdr:col>
      <xdr:colOff>573033</xdr:colOff>
      <xdr:row>2</xdr:row>
      <xdr:rowOff>136524</xdr:rowOff>
    </xdr:to>
    <xdr:pic>
      <xdr:nvPicPr>
        <xdr:cNvPr id="3" name="SBALogo" descr="Small Business Administration Logo">
          <a:extLst>
            <a:ext uri="{FF2B5EF4-FFF2-40B4-BE49-F238E27FC236}">
              <a16:creationId xmlns:a16="http://schemas.microsoft.com/office/drawing/2014/main" id="{F837968D-C073-4119-B68A-9DA693525126}"/>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73033" cy="4889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336177</xdr:colOff>
      <xdr:row>12</xdr:row>
      <xdr:rowOff>186764</xdr:rowOff>
    </xdr:from>
    <xdr:to>
      <xdr:col>9</xdr:col>
      <xdr:colOff>485589</xdr:colOff>
      <xdr:row>17</xdr:row>
      <xdr:rowOff>29883</xdr:rowOff>
    </xdr:to>
    <xdr:sp macro="" textlink="">
      <xdr:nvSpPr>
        <xdr:cNvPr id="2" name="Left Brace 1">
          <a:extLst>
            <a:ext uri="{FF2B5EF4-FFF2-40B4-BE49-F238E27FC236}">
              <a16:creationId xmlns:a16="http://schemas.microsoft.com/office/drawing/2014/main" id="{00000000-0008-0000-0200-000002000000}"/>
            </a:ext>
          </a:extLst>
        </xdr:cNvPr>
        <xdr:cNvSpPr/>
      </xdr:nvSpPr>
      <xdr:spPr>
        <a:xfrm>
          <a:off x="9420412" y="2659529"/>
          <a:ext cx="149412" cy="81429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housto\AppData\Local\Microsoft\Windows\INetCache\Content.Outlook\K1XOQ4I3\Tab%204b%20-%20Updated%20Exhibit%20E1%20(GMB%20Mezzanine%20Capital%20III%20L.P.)%209.30%20Update.xlsx" TargetMode="External"/><Relationship Id="rId1" Type="http://schemas.openxmlformats.org/officeDocument/2006/relationships/externalLinkPath" Target="file:///C:\Users\chousto\AppData\Local\Microsoft\Windows\INetCache\Content.Outlook\K1XOQ4I3\Tab%204b%20-%20Updated%20Exhibit%20E1%20(GMB%20Mezzanine%20Capital%20III%20L.P.)%209.30%20Updat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Bgdevries\AppData\Local\Temp\5\Temp1_SBIC_Program_Applications_2015-05-18%20(8).zip\5.%20Exhibit%20E1%20-%20(YYYY%20Portfolio%20Name).xlsx" TargetMode="External"/><Relationship Id="rId1" Type="http://schemas.openxmlformats.org/officeDocument/2006/relationships/externalLinkPath" Target="https://sba123-my.sharepoint.com/Users/Bgdevries/AppData/Local/Temp/5/Temp1_SBIC_Program_Applications_2015-05-18%20(8).zip/5.%20Exhibit%20E1%20-%20(YYYY%20Portfolio%20Nam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chousto\Downloads\8064f9d5-27d7-4299-8028-342fa2144796.xlsx" TargetMode="External"/><Relationship Id="rId1" Type="http://schemas.openxmlformats.org/officeDocument/2006/relationships/externalLinkPath" Target="file:///C:\Users\chousto\Downloads\8064f9d5-27d7-4299-8028-342fa214479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sba123.sharepoint.com/sites/RiskManagementDivision/Shared%20Documents/MAQ/MAQ%203.1/SBA%20Form%202181%20SBIC%20MAQ%20v3.1.xlsx" TargetMode="External"/><Relationship Id="rId1" Type="http://schemas.openxmlformats.org/officeDocument/2006/relationships/externalLinkPath" Target="SBA%20Form%202181%20SBIC%20MAQ%20v3.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sba123.sharepoint.com/sites/RiskManagementDivision/Shared%20Documents/MAQ/MAQ%203.0/Form%202181%20MAQ%20Website%20Files%20Revision%203.0/SBA%20Form%202181%20Sub-Fund%20MAQ%20v3.0.xlsx" TargetMode="External"/><Relationship Id="rId1" Type="http://schemas.openxmlformats.org/officeDocument/2006/relationships/externalLinkPath" Target="/sites/RiskManagementDivision/Shared%20Documents/MAQ/MAQ%203.0/Form%202181%20MAQ%20Website%20Files%20Revision%203.0/SBA%20Form%202181%20Sub-Fund%20MAQ%20v3.0.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4"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chousto\OneDrive%20-%20U.S.%20Small%20Business%20Administration\Desktop\zPURGE\SBA%20Form%202181%20SBIC%20MAQ%20v3.1%20-%20CLEANED%20(1).xlsx" TargetMode="External"/><Relationship Id="rId1" Type="http://schemas.openxmlformats.org/officeDocument/2006/relationships/externalLinkPath" Target="file:///C:\Users\chousto\OneDrive%20-%20U.S.%20Small%20Business%20Administration\Desktop\zPURGE\SBA%20Form%202181%20SBIC%20MAQ%20v3.1%20-%20CLEANED%20(1).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E1-A. Fund Overview"/>
      <sheetName val="E1-B. Portfolio Companies"/>
      <sheetName val="E1-C. Financing Descriptions"/>
      <sheetName val="E1-D. Covenant Defaults"/>
      <sheetName val="E1-E. Valuations"/>
      <sheetName val="E1-F. Portfolio Co. Financials"/>
      <sheetName val="E1-G. Active Involvement"/>
      <sheetName val="E1-H. Portfolio Cash Flows"/>
      <sheetName val="E1-I. Fund Cash Flows"/>
      <sheetName val="Value Driver Analysis"/>
      <sheetName val="Performance Presentation"/>
      <sheetName val="Menus"/>
    </sheetNames>
    <sheetDataSet>
      <sheetData sheetId="0"/>
      <sheetData sheetId="1">
        <row r="1">
          <cell r="A1" t="str">
            <v>GMB Mezzanine Capital III, L.P.</v>
          </cell>
        </row>
        <row r="3">
          <cell r="B3" t="str">
            <v>GMB Mezzanine Capital V, L.P.</v>
          </cell>
        </row>
        <row r="12">
          <cell r="F12" t="str">
            <v>Mezzanine</v>
          </cell>
        </row>
      </sheetData>
      <sheetData sheetId="2">
        <row r="6">
          <cell r="A6" t="str">
            <v>ADCS Clinics, LLC</v>
          </cell>
          <cell r="B6" t="str">
            <v>FL</v>
          </cell>
          <cell r="C6" t="str">
            <v>Medical/Health</v>
          </cell>
          <cell r="D6" t="str">
            <v>Provider of dermatology services</v>
          </cell>
          <cell r="E6" t="str">
            <v>Invitation to participate from co-investor</v>
          </cell>
          <cell r="F6" t="str">
            <v>Later</v>
          </cell>
          <cell r="G6" t="str">
            <v>NXT Capital, Triangle Capital, First Capital Partners</v>
          </cell>
          <cell r="H6" t="str">
            <v>Audax Group</v>
          </cell>
          <cell r="J6" t="str">
            <v>R</v>
          </cell>
        </row>
        <row r="7">
          <cell r="A7" t="str">
            <v>Alpha Source, Inc.</v>
          </cell>
          <cell r="B7" t="str">
            <v>WI</v>
          </cell>
          <cell r="C7" t="str">
            <v>Medical/Health</v>
          </cell>
          <cell r="D7" t="str">
            <v>Medical equipment maintenance</v>
          </cell>
          <cell r="E7" t="str">
            <v>Invitation to participate from co-investor</v>
          </cell>
          <cell r="F7" t="str">
            <v>Later</v>
          </cell>
          <cell r="G7" t="str">
            <v>US Bank, Private Bank, Associated Bank</v>
          </cell>
          <cell r="H7" t="str">
            <v>Baird Capital</v>
          </cell>
          <cell r="J7" t="str">
            <v>R</v>
          </cell>
        </row>
        <row r="8">
          <cell r="A8" t="str">
            <v>Stouse, LLC</v>
          </cell>
          <cell r="B8" t="str">
            <v>KS</v>
          </cell>
          <cell r="C8" t="str">
            <v>Business Services</v>
          </cell>
          <cell r="D8" t="str">
            <v xml:space="preserve">Manufacturer of promotional products </v>
          </cell>
          <cell r="E8" t="str">
            <v>Invitation to participate from co-investor</v>
          </cell>
          <cell r="F8" t="str">
            <v>Change of Control</v>
          </cell>
          <cell r="G8" t="str">
            <v>Babson Capital, CS Capital</v>
          </cell>
          <cell r="H8" t="str">
            <v xml:space="preserve">GHJM </v>
          </cell>
          <cell r="J8" t="str">
            <v>U</v>
          </cell>
        </row>
        <row r="9">
          <cell r="A9" t="str">
            <v>Whitebridge Pet Brands, LLC</v>
          </cell>
          <cell r="B9" t="str">
            <v>MO</v>
          </cell>
          <cell r="C9" t="str">
            <v>Consumer Related</v>
          </cell>
          <cell r="D9" t="str">
            <v>Premium all-natural pet food</v>
          </cell>
          <cell r="E9" t="str">
            <v>Invitation to participate from co-investor</v>
          </cell>
          <cell r="F9" t="str">
            <v>Later</v>
          </cell>
          <cell r="G9" t="str">
            <v>First Merit</v>
          </cell>
          <cell r="H9" t="str">
            <v>Frontenac</v>
          </cell>
          <cell r="J9" t="str">
            <v>R</v>
          </cell>
        </row>
        <row r="10">
          <cell r="A10" t="str">
            <v>WolfePak Software, LLC</v>
          </cell>
          <cell r="B10" t="str">
            <v>TX</v>
          </cell>
          <cell r="C10" t="str">
            <v>Computer Software</v>
          </cell>
          <cell r="D10" t="str">
            <v>Financial accounting software</v>
          </cell>
          <cell r="E10" t="str">
            <v>Invitation to participate from co-investor</v>
          </cell>
          <cell r="F10" t="str">
            <v>Change of Control</v>
          </cell>
          <cell r="G10" t="str">
            <v>Bell Bank</v>
          </cell>
          <cell r="H10" t="str">
            <v>Fort Point Capital</v>
          </cell>
          <cell r="J10" t="str">
            <v>R</v>
          </cell>
        </row>
        <row r="11">
          <cell r="A11" t="str">
            <v>Meridian Behavioral Health, LLC</v>
          </cell>
          <cell r="B11" t="str">
            <v>MN</v>
          </cell>
          <cell r="C11" t="str">
            <v>Medical/Health</v>
          </cell>
          <cell r="D11" t="str">
            <v xml:space="preserve">Provider of substance abuse treatment </v>
          </cell>
          <cell r="E11" t="str">
            <v>Invitation to participate from co-investor</v>
          </cell>
          <cell r="F11" t="str">
            <v>Change of Control</v>
          </cell>
          <cell r="G11" t="str">
            <v>BMO Harris, Ally Bank, Oaktree Mezzanine</v>
          </cell>
          <cell r="H11" t="str">
            <v>Audax Group</v>
          </cell>
          <cell r="J11" t="str">
            <v>U</v>
          </cell>
        </row>
        <row r="12">
          <cell r="A12" t="str">
            <v>AllOver Media, LLC</v>
          </cell>
          <cell r="B12" t="str">
            <v>MN</v>
          </cell>
          <cell r="C12" t="str">
            <v>Business Services</v>
          </cell>
          <cell r="D12" t="str">
            <v xml:space="preserve">Alternative Out-of-Home Advertising </v>
          </cell>
          <cell r="E12" t="str">
            <v>Invitation to participate from co-investor</v>
          </cell>
          <cell r="F12" t="str">
            <v>Later</v>
          </cell>
          <cell r="G12" t="str">
            <v>BMO Harris, Five Points Mezzanine</v>
          </cell>
          <cell r="H12" t="str">
            <v>Audax Group</v>
          </cell>
          <cell r="J12" t="str">
            <v>R</v>
          </cell>
        </row>
        <row r="13">
          <cell r="A13" t="str">
            <v>Familia Dental Group Holdings, LLC</v>
          </cell>
          <cell r="B13" t="str">
            <v>IL</v>
          </cell>
          <cell r="C13" t="str">
            <v>Medical/Health</v>
          </cell>
          <cell r="D13" t="str">
            <v>Dental practice management</v>
          </cell>
          <cell r="E13" t="str">
            <v>Invitation to participate from co-investor</v>
          </cell>
          <cell r="F13" t="str">
            <v>Change of Control</v>
          </cell>
          <cell r="G13" t="str">
            <v>Monroe Capital</v>
          </cell>
          <cell r="H13" t="str">
            <v>Halifax Group</v>
          </cell>
          <cell r="J13" t="str">
            <v>U</v>
          </cell>
        </row>
        <row r="14">
          <cell r="A14" t="str">
            <v>Vertrauen Chemie</v>
          </cell>
          <cell r="B14" t="str">
            <v>TX</v>
          </cell>
          <cell r="C14" t="str">
            <v>Industrial/Energy</v>
          </cell>
          <cell r="D14" t="str">
            <v xml:space="preserve">Chemical contract packaging </v>
          </cell>
          <cell r="E14" t="str">
            <v>Invitation to participate from co-investor</v>
          </cell>
          <cell r="F14" t="str">
            <v>Change of Control</v>
          </cell>
          <cell r="G14" t="str">
            <v>Comerica Bank, Harbert Mezzanine</v>
          </cell>
          <cell r="H14" t="str">
            <v>Argenta Partners</v>
          </cell>
          <cell r="J14" t="str">
            <v>U</v>
          </cell>
        </row>
        <row r="15">
          <cell r="A15" t="str">
            <v>Acme Cryogenics</v>
          </cell>
          <cell r="B15" t="str">
            <v>PA</v>
          </cell>
          <cell r="C15" t="str">
            <v>Industrial/Energy</v>
          </cell>
          <cell r="D15" t="str">
            <v xml:space="preserve">Manufacturer of industrial gas equipment </v>
          </cell>
          <cell r="E15" t="str">
            <v>Invitation to participate from co-investor</v>
          </cell>
          <cell r="F15" t="str">
            <v>Change of Control</v>
          </cell>
          <cell r="G15" t="str">
            <v>US Bank</v>
          </cell>
          <cell r="H15" t="str">
            <v>Graham Partners</v>
          </cell>
          <cell r="J15" t="str">
            <v>R</v>
          </cell>
        </row>
        <row r="16">
          <cell r="A16" t="str">
            <v>ADI American Distributors, Inc.</v>
          </cell>
          <cell r="B16" t="str">
            <v>NJ</v>
          </cell>
          <cell r="C16" t="str">
            <v>Industrial/Energy</v>
          </cell>
          <cell r="D16" t="str">
            <v>Electro-mechanical components distributor</v>
          </cell>
          <cell r="E16" t="str">
            <v>Invitation to participate from co-investor</v>
          </cell>
          <cell r="F16" t="str">
            <v>Change of Control</v>
          </cell>
          <cell r="G16" t="str">
            <v>PNC Bank, Brookside Mezzanine</v>
          </cell>
          <cell r="H16" t="str">
            <v>Stonebridge Partners</v>
          </cell>
          <cell r="J16" t="str">
            <v>U</v>
          </cell>
        </row>
        <row r="17">
          <cell r="A17" t="str">
            <v>Smile Brands, Inc.</v>
          </cell>
          <cell r="B17" t="str">
            <v>CA</v>
          </cell>
          <cell r="C17" t="str">
            <v>Medical/Health</v>
          </cell>
          <cell r="D17" t="str">
            <v>Dental practice management</v>
          </cell>
          <cell r="E17" t="str">
            <v>Invitation to participate from co-investor</v>
          </cell>
          <cell r="F17" t="str">
            <v>Change of Control</v>
          </cell>
          <cell r="G17" t="str">
            <v>BMO Harris, KKR, Oaktree Mezzanine, Brookside Mezzanine, Hamilton Lane, Triangle Capital</v>
          </cell>
          <cell r="H17" t="str">
            <v>Gryphon Investors</v>
          </cell>
          <cell r="J17" t="str">
            <v>R</v>
          </cell>
        </row>
        <row r="18">
          <cell r="A18" t="str">
            <v>Apex Print Technologies, Inc.</v>
          </cell>
          <cell r="B18" t="str">
            <v>MN</v>
          </cell>
          <cell r="C18" t="str">
            <v>Medical/Health</v>
          </cell>
          <cell r="D18" t="str">
            <v xml:space="preserve">Print and electronic healthcare statements </v>
          </cell>
          <cell r="E18" t="str">
            <v>Invitation to participate from co-investor</v>
          </cell>
          <cell r="F18" t="str">
            <v>Later</v>
          </cell>
          <cell r="G18" t="str">
            <v>NXT Capital</v>
          </cell>
          <cell r="H18" t="str">
            <v>Westview Capital Partners</v>
          </cell>
          <cell r="J18" t="str">
            <v>R</v>
          </cell>
        </row>
        <row r="19">
          <cell r="A19" t="str">
            <v>Delaney Hardware</v>
          </cell>
          <cell r="B19" t="str">
            <v>GA</v>
          </cell>
          <cell r="C19" t="str">
            <v>Consumer Related</v>
          </cell>
          <cell r="D19" t="str">
            <v xml:space="preserve">Residential and commercial locksets </v>
          </cell>
          <cell r="E19" t="str">
            <v>Invitation to participate from co-investor</v>
          </cell>
          <cell r="F19" t="str">
            <v>Change of Control</v>
          </cell>
          <cell r="G19" t="str">
            <v>TCF Bank</v>
          </cell>
          <cell r="H19" t="str">
            <v>HCI Equity Partners</v>
          </cell>
          <cell r="J19" t="str">
            <v>R</v>
          </cell>
        </row>
        <row r="20">
          <cell r="A20" t="str">
            <v>North American Central School Bus Holding Company, LLC</v>
          </cell>
          <cell r="B20" t="str">
            <v>IL</v>
          </cell>
          <cell r="C20" t="str">
            <v>Business Services</v>
          </cell>
          <cell r="D20" t="str">
            <v>School bus operator</v>
          </cell>
          <cell r="E20" t="str">
            <v>Invitation to participate from co-investor</v>
          </cell>
          <cell r="F20" t="str">
            <v>Change of Control</v>
          </cell>
          <cell r="G20" t="str">
            <v>PNC Bank, Hancock Capital</v>
          </cell>
          <cell r="H20" t="str">
            <v xml:space="preserve">GHJM </v>
          </cell>
          <cell r="J20" t="str">
            <v>R</v>
          </cell>
        </row>
        <row r="21">
          <cell r="A21" t="str">
            <v>Impact Facility Services, LLC d/b/a Academy Fire Life Safety</v>
          </cell>
          <cell r="B21" t="str">
            <v>CA</v>
          </cell>
          <cell r="C21" t="str">
            <v>Business Services</v>
          </cell>
          <cell r="D21" t="str">
            <v>Fire equipment services</v>
          </cell>
          <cell r="E21" t="str">
            <v>Invitation to participate from co-investor</v>
          </cell>
          <cell r="F21" t="str">
            <v>Change of Control</v>
          </cell>
          <cell r="G21" t="str">
            <v>Ally Bank, Bank of Ireland, BMO Harris, Hancock Capital</v>
          </cell>
          <cell r="H21" t="str">
            <v>Audax Group</v>
          </cell>
          <cell r="J21" t="str">
            <v>R</v>
          </cell>
        </row>
        <row r="22">
          <cell r="A22" t="str">
            <v>Colorado Timberline Holdings, LLC</v>
          </cell>
          <cell r="B22" t="str">
            <v>CO</v>
          </cell>
          <cell r="C22" t="str">
            <v>Business Services</v>
          </cell>
          <cell r="D22" t="str">
            <v>Custom textile printing for ecommerce</v>
          </cell>
          <cell r="E22" t="str">
            <v>Invitation to participate from co-investor</v>
          </cell>
          <cell r="F22" t="str">
            <v>Change of Control</v>
          </cell>
          <cell r="G22" t="str">
            <v>MB Financial</v>
          </cell>
          <cell r="H22" t="str">
            <v>Frontenac</v>
          </cell>
          <cell r="J22" t="str">
            <v>R</v>
          </cell>
        </row>
        <row r="23">
          <cell r="A23" t="str">
            <v>AppleWhite Dental, LLC</v>
          </cell>
          <cell r="B23" t="str">
            <v>IA</v>
          </cell>
          <cell r="C23" t="str">
            <v>Medical/Health</v>
          </cell>
          <cell r="D23" t="str">
            <v>Dental practice management</v>
          </cell>
          <cell r="E23" t="str">
            <v>Invitation to participate from co-investor</v>
          </cell>
          <cell r="F23" t="str">
            <v>Later</v>
          </cell>
          <cell r="G23" t="str">
            <v>Enterprise Bank</v>
          </cell>
          <cell r="H23" t="str">
            <v>Tonka Bay Equity Partners</v>
          </cell>
          <cell r="J23" t="str">
            <v>R</v>
          </cell>
        </row>
        <row r="24">
          <cell r="A24" t="str">
            <v>Parker Products</v>
          </cell>
          <cell r="B24" t="str">
            <v>TX</v>
          </cell>
          <cell r="C24" t="str">
            <v>Manufacturing</v>
          </cell>
          <cell r="D24" t="str">
            <v>Manufacturer of food ingredients</v>
          </cell>
          <cell r="E24" t="str">
            <v>Invitation to participate from co-investor</v>
          </cell>
          <cell r="F24" t="str">
            <v>Change of Control</v>
          </cell>
          <cell r="G24" t="str">
            <v>Madison Capital</v>
          </cell>
          <cell r="H24" t="str">
            <v>Riverside Company</v>
          </cell>
          <cell r="J24" t="str">
            <v>R</v>
          </cell>
        </row>
        <row r="25">
          <cell r="A25" t="str">
            <v>Winzer Corporation</v>
          </cell>
          <cell r="B25" t="str">
            <v>TX</v>
          </cell>
          <cell r="C25" t="str">
            <v>Business Services</v>
          </cell>
          <cell r="D25" t="str">
            <v xml:space="preserve">Distributor of MRO products </v>
          </cell>
          <cell r="E25" t="str">
            <v>Invitation to participate from co-investor</v>
          </cell>
          <cell r="F25" t="str">
            <v>Change of Control</v>
          </cell>
          <cell r="G25" t="str">
            <v>Antares Capital, NXT Capital, PNC Mezzanine</v>
          </cell>
          <cell r="H25" t="str">
            <v>ShoreView Industries</v>
          </cell>
          <cell r="J25" t="str">
            <v>U</v>
          </cell>
        </row>
        <row r="26">
          <cell r="A26" t="str">
            <v xml:space="preserve">Source Refrigeration &amp; HVAC, Inc. </v>
          </cell>
          <cell r="B26" t="str">
            <v>CA</v>
          </cell>
          <cell r="C26" t="str">
            <v>Business Services</v>
          </cell>
          <cell r="D26" t="str">
            <v>Refrigeration maintenance services</v>
          </cell>
          <cell r="E26" t="str">
            <v>Invitation to participate from co-investor</v>
          </cell>
          <cell r="F26" t="str">
            <v>Later</v>
          </cell>
          <cell r="G26" t="str">
            <v>Golub Capital, Oaktree Mezzanine</v>
          </cell>
          <cell r="H26" t="str">
            <v>Audax Group</v>
          </cell>
          <cell r="J26" t="str">
            <v>R</v>
          </cell>
        </row>
        <row r="27">
          <cell r="A27" t="str">
            <v>Gabriel Performance Products</v>
          </cell>
          <cell r="B27" t="str">
            <v>OH</v>
          </cell>
          <cell r="C27" t="str">
            <v>Industrial/Energy</v>
          </cell>
          <cell r="D27" t="str">
            <v>Specialty chemical products manufacturing</v>
          </cell>
          <cell r="E27" t="str">
            <v>Invitation to participate from co-investor</v>
          </cell>
          <cell r="F27" t="str">
            <v>Later</v>
          </cell>
          <cell r="G27" t="str">
            <v>Madison Capital, NXT Capital, AEA Mezzanine</v>
          </cell>
          <cell r="H27" t="str">
            <v>Audax Group</v>
          </cell>
          <cell r="J27" t="str">
            <v>R</v>
          </cell>
        </row>
        <row r="28">
          <cell r="A28" t="str">
            <v>OptConnect, LLC</v>
          </cell>
          <cell r="B28" t="str">
            <v>UT</v>
          </cell>
          <cell r="C28" t="str">
            <v>Business Services</v>
          </cell>
          <cell r="D28" t="str">
            <v>IoT services</v>
          </cell>
          <cell r="E28" t="str">
            <v>Invitation to participate from co-investor</v>
          </cell>
          <cell r="F28" t="str">
            <v>Change of Control</v>
          </cell>
          <cell r="G28" t="str">
            <v>NXT Capital</v>
          </cell>
          <cell r="H28" t="str">
            <v>Graham Partners</v>
          </cell>
          <cell r="J28" t="str">
            <v>U</v>
          </cell>
        </row>
        <row r="29">
          <cell r="A29" t="str">
            <v>Thibaut, Inc.</v>
          </cell>
          <cell r="B29" t="str">
            <v>NJ</v>
          </cell>
          <cell r="C29" t="str">
            <v>Consumer Related</v>
          </cell>
          <cell r="D29" t="str">
            <v>Wallpaper distribution</v>
          </cell>
          <cell r="E29" t="str">
            <v>Invitation to participate from co-investor</v>
          </cell>
          <cell r="F29" t="str">
            <v>Change of Control</v>
          </cell>
          <cell r="G29" t="str">
            <v>Madison Capital, Ally Bank, PNC Mezzanine</v>
          </cell>
          <cell r="H29" t="str">
            <v>Harbour Group</v>
          </cell>
          <cell r="J29" t="str">
            <v>R</v>
          </cell>
        </row>
        <row r="30">
          <cell r="A30" t="str">
            <v>Surfside Holdings, LLC</v>
          </cell>
          <cell r="B30" t="str">
            <v>FL</v>
          </cell>
          <cell r="C30" t="str">
            <v>Consumer Related</v>
          </cell>
          <cell r="D30" t="str">
            <v>Dunkin coffee franchise</v>
          </cell>
          <cell r="E30" t="str">
            <v>Invitation to participate from co-investor</v>
          </cell>
          <cell r="F30" t="str">
            <v>Later</v>
          </cell>
          <cell r="G30" t="str">
            <v>Citizens Bank</v>
          </cell>
          <cell r="H30" t="str">
            <v>Fireman Capital</v>
          </cell>
          <cell r="J30" t="str">
            <v>R</v>
          </cell>
        </row>
        <row r="31">
          <cell r="A31" t="str">
            <v>Comprehensive Eyecare Partners, LLC d/b/a CompEye</v>
          </cell>
          <cell r="B31" t="str">
            <v>NV</v>
          </cell>
          <cell r="C31" t="str">
            <v>Medical/Health</v>
          </cell>
          <cell r="D31" t="str">
            <v>Ophthalmology practice management</v>
          </cell>
          <cell r="E31" t="str">
            <v>Invitation to participate from co-investor</v>
          </cell>
          <cell r="F31" t="str">
            <v>Change of Control</v>
          </cell>
          <cell r="G31" t="str">
            <v>BMO Harris</v>
          </cell>
          <cell r="H31" t="str">
            <v>Gauge Capital</v>
          </cell>
          <cell r="J31" t="str">
            <v>U</v>
          </cell>
        </row>
        <row r="32">
          <cell r="A32" t="str">
            <v>Epko Industries, Inc. (d/b/a MDC Interior Solutions)</v>
          </cell>
          <cell r="B32" t="str">
            <v>IL</v>
          </cell>
          <cell r="C32" t="str">
            <v>Business Services</v>
          </cell>
          <cell r="D32" t="str">
            <v>Commercial wallpaper distribution</v>
          </cell>
          <cell r="E32" t="str">
            <v>Invitation to participate from co-investor</v>
          </cell>
          <cell r="F32" t="str">
            <v>Change of Control</v>
          </cell>
          <cell r="G32" t="str">
            <v>Antares Capital, Ally Bank, Northstar Capital</v>
          </cell>
          <cell r="H32" t="str">
            <v>ShoreView Industries</v>
          </cell>
          <cell r="J32" t="str">
            <v>U</v>
          </cell>
        </row>
        <row r="33">
          <cell r="A33" t="str">
            <v>BeneSys, Inc.</v>
          </cell>
          <cell r="B33" t="str">
            <v>MI</v>
          </cell>
          <cell r="C33" t="str">
            <v>Business Services</v>
          </cell>
          <cell r="D33" t="str">
            <v>Speciality TPA services</v>
          </cell>
          <cell r="E33" t="str">
            <v>Invitation to participate from co-investor</v>
          </cell>
          <cell r="F33" t="str">
            <v>Change of Control</v>
          </cell>
          <cell r="G33" t="str">
            <v>Crescent Capital, Hancock, Oaktree Mezzanine</v>
          </cell>
          <cell r="H33" t="str">
            <v>Tenex Capital Management</v>
          </cell>
          <cell r="J33" t="str">
            <v>U</v>
          </cell>
        </row>
        <row r="34">
          <cell r="A34" t="str">
            <v>Phoenix Rehabilitation and Health Services, Inc.</v>
          </cell>
          <cell r="B34" t="str">
            <v>PA</v>
          </cell>
          <cell r="C34" t="str">
            <v>Medical/Health</v>
          </cell>
          <cell r="D34" t="str">
            <v>Provider of Physical Therapy services</v>
          </cell>
          <cell r="E34" t="str">
            <v>Invitation to participate from co-investor</v>
          </cell>
          <cell r="F34" t="str">
            <v>Change of Control</v>
          </cell>
          <cell r="G34" t="str">
            <v>NXT Capital</v>
          </cell>
          <cell r="H34" t="str">
            <v>Audax Group</v>
          </cell>
          <cell r="J34" t="str">
            <v>U</v>
          </cell>
        </row>
        <row r="35">
          <cell r="A35" t="str">
            <v>RKD Group, LLC</v>
          </cell>
          <cell r="B35" t="str">
            <v>TX</v>
          </cell>
          <cell r="C35" t="str">
            <v>Business Services</v>
          </cell>
          <cell r="D35" t="str">
            <v>Fundraising services to the non-profits</v>
          </cell>
          <cell r="E35" t="str">
            <v>Invitation to participate from co-investor</v>
          </cell>
          <cell r="F35" t="str">
            <v>Change of Control</v>
          </cell>
          <cell r="G35" t="str">
            <v>BMO Harris</v>
          </cell>
          <cell r="H35" t="str">
            <v>BV Investment Partners</v>
          </cell>
          <cell r="J35" t="str">
            <v>R</v>
          </cell>
        </row>
        <row r="36">
          <cell r="A36" t="str">
            <v>Mobile Communications America, Inc.</v>
          </cell>
          <cell r="B36" t="str">
            <v>SC</v>
          </cell>
          <cell r="C36" t="str">
            <v>Business Services</v>
          </cell>
          <cell r="D36" t="str">
            <v>VAR of communication equipment</v>
          </cell>
          <cell r="E36" t="str">
            <v>Invitation to participate from co-investor</v>
          </cell>
          <cell r="F36" t="str">
            <v>Change of Control</v>
          </cell>
          <cell r="G36" t="str">
            <v xml:space="preserve">NXT Capital, Varagon, Churchill Capital, Sentinel Capital Partners </v>
          </cell>
          <cell r="H36" t="str">
            <v>Sentinel Capital Partners</v>
          </cell>
          <cell r="J36" t="str">
            <v>U</v>
          </cell>
        </row>
        <row r="37">
          <cell r="A37" t="str">
            <v>LOFA Industries, LLC</v>
          </cell>
          <cell r="B37" t="str">
            <v>GA</v>
          </cell>
          <cell r="C37" t="str">
            <v>Manufacturing</v>
          </cell>
          <cell r="D37" t="str">
            <v>Mobile equipment control products</v>
          </cell>
          <cell r="E37" t="str">
            <v>Invitation to participate from co-investor</v>
          </cell>
          <cell r="F37" t="str">
            <v>Change of Control</v>
          </cell>
          <cell r="G37" t="str">
            <v>Bell Bank</v>
          </cell>
          <cell r="H37" t="str">
            <v>Harbour Group</v>
          </cell>
          <cell r="J37" t="str">
            <v>U</v>
          </cell>
        </row>
        <row r="38">
          <cell r="A38" t="str">
            <v>MB2 Dental Solutions, LLC</v>
          </cell>
          <cell r="B38" t="str">
            <v xml:space="preserve"> TX</v>
          </cell>
          <cell r="C38" t="str">
            <v>Medical/Health</v>
          </cell>
          <cell r="D38" t="str">
            <v>Dental practice management</v>
          </cell>
          <cell r="E38" t="str">
            <v>Invitation to participate from co-investor</v>
          </cell>
          <cell r="F38" t="str">
            <v>Later</v>
          </cell>
          <cell r="G38" t="str">
            <v>NXT Capital, TIAA, Sentinel Capital Partners</v>
          </cell>
          <cell r="H38" t="str">
            <v>Sentinel Capital Partners</v>
          </cell>
          <cell r="J38" t="str">
            <v>R</v>
          </cell>
        </row>
        <row r="39">
          <cell r="A39" t="str">
            <v>Welcome Dairy, LLC</v>
          </cell>
          <cell r="B39" t="str">
            <v xml:space="preserve"> WI</v>
          </cell>
          <cell r="C39" t="str">
            <v>Manufacturing</v>
          </cell>
          <cell r="D39" t="str">
            <v>Cheese manufacturer</v>
          </cell>
          <cell r="E39" t="str">
            <v>Invitation to participate from co-investor</v>
          </cell>
          <cell r="F39" t="str">
            <v>Change of Control</v>
          </cell>
          <cell r="G39" t="str">
            <v>BMO Harris, Antares Capital, Five Points Capital</v>
          </cell>
          <cell r="H39" t="str">
            <v>New Heritage Capital</v>
          </cell>
          <cell r="J39" t="str">
            <v>R</v>
          </cell>
        </row>
        <row r="40">
          <cell r="A40" t="str">
            <v>TPC Wire and Cable Corp (d/b/a Trexon)</v>
          </cell>
          <cell r="B40" t="str">
            <v xml:space="preserve"> OH</v>
          </cell>
          <cell r="C40" t="str">
            <v>Industrial/Energy</v>
          </cell>
          <cell r="D40" t="str">
            <v>Provider of custom wire/cable and accessories</v>
          </cell>
          <cell r="E40" t="str">
            <v>Invitation to participate from co-investor</v>
          </cell>
          <cell r="F40" t="str">
            <v>Later</v>
          </cell>
          <cell r="G40" t="str">
            <v>NXT Capital, Madison Capital, CIT, Oaktree Mezzanine</v>
          </cell>
          <cell r="H40" t="str">
            <v>Audax Group</v>
          </cell>
          <cell r="J40" t="str">
            <v>U</v>
          </cell>
        </row>
        <row r="41">
          <cell r="A41" t="str">
            <v>Legility, LLC</v>
          </cell>
          <cell r="B41" t="str">
            <v xml:space="preserve"> TN</v>
          </cell>
          <cell r="C41" t="str">
            <v>Business Services</v>
          </cell>
          <cell r="D41" t="str">
            <v>eDiscovery services</v>
          </cell>
          <cell r="E41" t="str">
            <v>Invitation to participate from co-investor</v>
          </cell>
          <cell r="F41" t="str">
            <v>Later</v>
          </cell>
          <cell r="G41" t="str">
            <v>Kemper, Hamilton Lane, Citizens Bank</v>
          </cell>
          <cell r="H41" t="str">
            <v>Gridiron Capital</v>
          </cell>
          <cell r="J41" t="str">
            <v>R</v>
          </cell>
        </row>
        <row r="42">
          <cell r="A42" t="str">
            <v>TurnPoint Services, LLC</v>
          </cell>
          <cell r="B42" t="str">
            <v xml:space="preserve"> KY</v>
          </cell>
          <cell r="C42" t="str">
            <v>Business Services</v>
          </cell>
          <cell r="D42" t="str">
            <v>Residential HVAC</v>
          </cell>
          <cell r="E42" t="str">
            <v>Invitation to participate from co-investor</v>
          </cell>
          <cell r="F42" t="str">
            <v>Later</v>
          </cell>
          <cell r="G42" t="str">
            <v>Adams Street, BMO Harris, Kemper</v>
          </cell>
          <cell r="H42" t="str">
            <v>Trivest</v>
          </cell>
          <cell r="J42" t="str">
            <v>R</v>
          </cell>
        </row>
        <row r="43">
          <cell r="A43" t="str">
            <v>Consolidated Label Co., LLC</v>
          </cell>
          <cell r="B43" t="str">
            <v xml:space="preserve"> FL</v>
          </cell>
          <cell r="C43" t="str">
            <v>Manufacturing</v>
          </cell>
          <cell r="D43" t="str">
            <v>Label manufacturer</v>
          </cell>
          <cell r="E43" t="str">
            <v>Invitation to participate from co-investor</v>
          </cell>
          <cell r="F43" t="str">
            <v>Change of Control</v>
          </cell>
          <cell r="G43" t="str">
            <v>Varagon, NXT Capital, Crescent Capital, Northstar Capital</v>
          </cell>
          <cell r="H43" t="str">
            <v>Tenex Capital Management</v>
          </cell>
          <cell r="J43" t="str">
            <v>U</v>
          </cell>
        </row>
        <row r="44">
          <cell r="A44" t="str">
            <v>Captek Softgel International, Inc.</v>
          </cell>
          <cell r="B44" t="str">
            <v xml:space="preserve"> CA</v>
          </cell>
          <cell r="C44" t="str">
            <v>Manufacturing</v>
          </cell>
          <cell r="D44" t="str">
            <v>Softgel manufacturing</v>
          </cell>
          <cell r="E44" t="str">
            <v>Invitation to participate from co-investor</v>
          </cell>
          <cell r="F44" t="str">
            <v>Later</v>
          </cell>
          <cell r="G44" t="str">
            <v>Gestron, NXT Capital, MidCap Financial</v>
          </cell>
          <cell r="H44" t="str">
            <v>Swander Pace Capital</v>
          </cell>
          <cell r="J44" t="str">
            <v>U</v>
          </cell>
        </row>
        <row r="45">
          <cell r="A45" t="str">
            <v>CTM Group, Inc.</v>
          </cell>
          <cell r="B45" t="str">
            <v>NH</v>
          </cell>
          <cell r="C45" t="str">
            <v>Business Services</v>
          </cell>
          <cell r="D45" t="str">
            <v>Childrens entertainment equipment</v>
          </cell>
          <cell r="E45" t="str">
            <v>Invitation to participate from co-investor</v>
          </cell>
          <cell r="F45" t="str">
            <v>Later</v>
          </cell>
          <cell r="G45" t="str">
            <v>Barings, GHJM, Ally Bank</v>
          </cell>
          <cell r="H45" t="str">
            <v xml:space="preserve">GHJM </v>
          </cell>
          <cell r="J45" t="str">
            <v>R</v>
          </cell>
        </row>
        <row r="46">
          <cell r="J46" t="str">
            <v/>
          </cell>
        </row>
        <row r="47">
          <cell r="J47" t="str">
            <v/>
          </cell>
        </row>
        <row r="48">
          <cell r="J48" t="str">
            <v/>
          </cell>
        </row>
        <row r="49">
          <cell r="J49" t="str">
            <v/>
          </cell>
        </row>
        <row r="50">
          <cell r="J50" t="str">
            <v/>
          </cell>
        </row>
        <row r="51">
          <cell r="J51" t="str">
            <v/>
          </cell>
        </row>
        <row r="52">
          <cell r="J52" t="str">
            <v/>
          </cell>
        </row>
        <row r="53">
          <cell r="J53" t="str">
            <v/>
          </cell>
        </row>
        <row r="54">
          <cell r="J54" t="str">
            <v/>
          </cell>
        </row>
        <row r="55">
          <cell r="J55" t="str">
            <v/>
          </cell>
        </row>
        <row r="56">
          <cell r="J56" t="str">
            <v/>
          </cell>
        </row>
        <row r="57">
          <cell r="J57" t="str">
            <v/>
          </cell>
        </row>
        <row r="58">
          <cell r="J58" t="str">
            <v/>
          </cell>
        </row>
        <row r="59">
          <cell r="J59" t="str">
            <v/>
          </cell>
        </row>
        <row r="60">
          <cell r="J60" t="str">
            <v/>
          </cell>
        </row>
        <row r="61">
          <cell r="J61" t="str">
            <v/>
          </cell>
        </row>
        <row r="62">
          <cell r="J62" t="str">
            <v/>
          </cell>
        </row>
        <row r="63">
          <cell r="J63" t="str">
            <v/>
          </cell>
        </row>
        <row r="64">
          <cell r="J64" t="str">
            <v/>
          </cell>
        </row>
        <row r="65">
          <cell r="J65" t="str">
            <v/>
          </cell>
        </row>
        <row r="66">
          <cell r="J66" t="str">
            <v/>
          </cell>
        </row>
        <row r="67">
          <cell r="J67" t="str">
            <v/>
          </cell>
        </row>
        <row r="68">
          <cell r="J68" t="str">
            <v/>
          </cell>
        </row>
        <row r="69">
          <cell r="J69" t="str">
            <v/>
          </cell>
        </row>
        <row r="70">
          <cell r="J70" t="str">
            <v/>
          </cell>
        </row>
        <row r="71">
          <cell r="J71" t="str">
            <v/>
          </cell>
        </row>
        <row r="72">
          <cell r="J72" t="str">
            <v/>
          </cell>
        </row>
        <row r="73">
          <cell r="J73" t="str">
            <v/>
          </cell>
        </row>
        <row r="74">
          <cell r="J74" t="str">
            <v/>
          </cell>
        </row>
        <row r="75">
          <cell r="J75" t="str">
            <v/>
          </cell>
        </row>
        <row r="76">
          <cell r="J76" t="str">
            <v/>
          </cell>
        </row>
        <row r="77">
          <cell r="J77" t="str">
            <v/>
          </cell>
        </row>
        <row r="78">
          <cell r="J78" t="str">
            <v/>
          </cell>
        </row>
        <row r="79">
          <cell r="J79" t="str">
            <v/>
          </cell>
        </row>
        <row r="80">
          <cell r="J80" t="str">
            <v/>
          </cell>
        </row>
        <row r="81">
          <cell r="J81" t="str">
            <v/>
          </cell>
        </row>
        <row r="82">
          <cell r="J82" t="str">
            <v/>
          </cell>
        </row>
        <row r="83">
          <cell r="J83" t="str">
            <v/>
          </cell>
        </row>
        <row r="84">
          <cell r="J84" t="str">
            <v/>
          </cell>
        </row>
        <row r="85">
          <cell r="J85" t="str">
            <v/>
          </cell>
        </row>
        <row r="86">
          <cell r="J86" t="str">
            <v/>
          </cell>
        </row>
        <row r="87">
          <cell r="J87" t="str">
            <v/>
          </cell>
        </row>
        <row r="88">
          <cell r="J88" t="str">
            <v/>
          </cell>
        </row>
        <row r="89">
          <cell r="J89" t="str">
            <v/>
          </cell>
        </row>
        <row r="90">
          <cell r="J90" t="str">
            <v/>
          </cell>
        </row>
        <row r="91">
          <cell r="J91" t="str">
            <v/>
          </cell>
        </row>
        <row r="92">
          <cell r="J92" t="str">
            <v/>
          </cell>
        </row>
        <row r="93">
          <cell r="J93" t="str">
            <v/>
          </cell>
        </row>
        <row r="94">
          <cell r="J94" t="str">
            <v/>
          </cell>
        </row>
        <row r="95">
          <cell r="J95" t="str">
            <v/>
          </cell>
        </row>
        <row r="96">
          <cell r="J96" t="str">
            <v/>
          </cell>
        </row>
        <row r="97">
          <cell r="J97" t="str">
            <v/>
          </cell>
        </row>
        <row r="98">
          <cell r="J98" t="str">
            <v/>
          </cell>
        </row>
        <row r="99">
          <cell r="J99" t="str">
            <v/>
          </cell>
        </row>
        <row r="100">
          <cell r="J100" t="str">
            <v/>
          </cell>
        </row>
        <row r="101">
          <cell r="J101" t="str">
            <v/>
          </cell>
        </row>
        <row r="102">
          <cell r="J102" t="str">
            <v/>
          </cell>
        </row>
        <row r="103">
          <cell r="J103" t="str">
            <v/>
          </cell>
        </row>
        <row r="104">
          <cell r="J104" t="str">
            <v/>
          </cell>
        </row>
        <row r="105">
          <cell r="J105" t="str">
            <v/>
          </cell>
        </row>
        <row r="106">
          <cell r="J106" t="str">
            <v/>
          </cell>
        </row>
        <row r="107">
          <cell r="J107" t="str">
            <v/>
          </cell>
        </row>
        <row r="108">
          <cell r="J108" t="str">
            <v/>
          </cell>
        </row>
        <row r="109">
          <cell r="J109" t="str">
            <v/>
          </cell>
        </row>
        <row r="110">
          <cell r="J110" t="str">
            <v/>
          </cell>
        </row>
        <row r="111">
          <cell r="J111" t="str">
            <v/>
          </cell>
        </row>
        <row r="112">
          <cell r="J112" t="str">
            <v/>
          </cell>
        </row>
        <row r="113">
          <cell r="J113" t="str">
            <v/>
          </cell>
        </row>
        <row r="114">
          <cell r="J114" t="str">
            <v/>
          </cell>
        </row>
        <row r="115">
          <cell r="J115" t="str">
            <v/>
          </cell>
        </row>
        <row r="116">
          <cell r="J116" t="str">
            <v/>
          </cell>
        </row>
        <row r="117">
          <cell r="J117" t="str">
            <v/>
          </cell>
        </row>
        <row r="118">
          <cell r="J118" t="str">
            <v/>
          </cell>
        </row>
        <row r="119">
          <cell r="J119" t="str">
            <v/>
          </cell>
        </row>
        <row r="120">
          <cell r="J120" t="str">
            <v/>
          </cell>
        </row>
        <row r="121">
          <cell r="J121" t="str">
            <v/>
          </cell>
        </row>
        <row r="122">
          <cell r="J122" t="str">
            <v/>
          </cell>
        </row>
        <row r="123">
          <cell r="J123" t="str">
            <v/>
          </cell>
        </row>
        <row r="124">
          <cell r="J124" t="str">
            <v/>
          </cell>
        </row>
        <row r="125">
          <cell r="J125" t="str">
            <v/>
          </cell>
        </row>
        <row r="126">
          <cell r="J126" t="str">
            <v/>
          </cell>
        </row>
        <row r="127">
          <cell r="J127" t="str">
            <v/>
          </cell>
        </row>
        <row r="128">
          <cell r="J128" t="str">
            <v/>
          </cell>
        </row>
        <row r="129">
          <cell r="J129" t="str">
            <v/>
          </cell>
        </row>
        <row r="130">
          <cell r="J130" t="str">
            <v/>
          </cell>
        </row>
        <row r="131">
          <cell r="J131" t="str">
            <v/>
          </cell>
        </row>
        <row r="132">
          <cell r="J132" t="str">
            <v/>
          </cell>
        </row>
        <row r="133">
          <cell r="J133" t="str">
            <v/>
          </cell>
        </row>
        <row r="134">
          <cell r="J134" t="str">
            <v/>
          </cell>
        </row>
        <row r="135">
          <cell r="J135" t="str">
            <v/>
          </cell>
        </row>
        <row r="136">
          <cell r="J136" t="str">
            <v/>
          </cell>
        </row>
        <row r="137">
          <cell r="J137" t="str">
            <v/>
          </cell>
        </row>
        <row r="138">
          <cell r="J138" t="str">
            <v/>
          </cell>
        </row>
        <row r="139">
          <cell r="J139" t="str">
            <v/>
          </cell>
        </row>
        <row r="140">
          <cell r="J140" t="str">
            <v/>
          </cell>
        </row>
        <row r="141">
          <cell r="J141" t="str">
            <v/>
          </cell>
        </row>
        <row r="142">
          <cell r="J142" t="str">
            <v/>
          </cell>
        </row>
        <row r="143">
          <cell r="J143" t="str">
            <v/>
          </cell>
        </row>
        <row r="144">
          <cell r="J144" t="str">
            <v/>
          </cell>
        </row>
        <row r="145">
          <cell r="J145" t="str">
            <v/>
          </cell>
        </row>
        <row r="146">
          <cell r="J146" t="str">
            <v/>
          </cell>
        </row>
        <row r="147">
          <cell r="J147" t="str">
            <v/>
          </cell>
        </row>
        <row r="148">
          <cell r="J148" t="str">
            <v/>
          </cell>
        </row>
        <row r="149">
          <cell r="J149" t="str">
            <v/>
          </cell>
        </row>
        <row r="150">
          <cell r="J150" t="str">
            <v/>
          </cell>
        </row>
        <row r="151">
          <cell r="J151" t="str">
            <v/>
          </cell>
        </row>
        <row r="152">
          <cell r="J152" t="str">
            <v/>
          </cell>
        </row>
        <row r="153">
          <cell r="J153" t="str">
            <v/>
          </cell>
        </row>
        <row r="154">
          <cell r="J154" t="str">
            <v/>
          </cell>
        </row>
        <row r="155">
          <cell r="J155" t="str">
            <v/>
          </cell>
        </row>
        <row r="156">
          <cell r="J156" t="str">
            <v/>
          </cell>
        </row>
        <row r="157">
          <cell r="J157" t="str">
            <v/>
          </cell>
        </row>
        <row r="158">
          <cell r="J158" t="str">
            <v/>
          </cell>
        </row>
        <row r="159">
          <cell r="J159" t="str">
            <v/>
          </cell>
        </row>
        <row r="160">
          <cell r="J160" t="str">
            <v/>
          </cell>
        </row>
        <row r="161">
          <cell r="J161" t="str">
            <v/>
          </cell>
        </row>
        <row r="162">
          <cell r="J162" t="str">
            <v/>
          </cell>
        </row>
        <row r="163">
          <cell r="J163" t="str">
            <v/>
          </cell>
        </row>
        <row r="164">
          <cell r="J164" t="str">
            <v/>
          </cell>
        </row>
        <row r="165">
          <cell r="J165" t="str">
            <v/>
          </cell>
        </row>
        <row r="166">
          <cell r="J166" t="str">
            <v/>
          </cell>
        </row>
        <row r="167">
          <cell r="J167" t="str">
            <v/>
          </cell>
        </row>
        <row r="168">
          <cell r="J168" t="str">
            <v/>
          </cell>
        </row>
        <row r="169">
          <cell r="J169" t="str">
            <v/>
          </cell>
        </row>
        <row r="170">
          <cell r="J170" t="str">
            <v/>
          </cell>
        </row>
        <row r="171">
          <cell r="J171" t="str">
            <v/>
          </cell>
        </row>
        <row r="172">
          <cell r="J172" t="str">
            <v/>
          </cell>
        </row>
        <row r="173">
          <cell r="J173" t="str">
            <v/>
          </cell>
        </row>
        <row r="174">
          <cell r="J174" t="str">
            <v/>
          </cell>
        </row>
        <row r="175">
          <cell r="J175" t="str">
            <v/>
          </cell>
        </row>
        <row r="176">
          <cell r="J176" t="str">
            <v/>
          </cell>
        </row>
        <row r="177">
          <cell r="J177" t="str">
            <v/>
          </cell>
        </row>
        <row r="178">
          <cell r="J178" t="str">
            <v/>
          </cell>
        </row>
        <row r="179">
          <cell r="J179" t="str">
            <v/>
          </cell>
        </row>
        <row r="180">
          <cell r="J180" t="str">
            <v/>
          </cell>
        </row>
        <row r="181">
          <cell r="J181" t="str">
            <v/>
          </cell>
        </row>
        <row r="182">
          <cell r="J182" t="str">
            <v/>
          </cell>
        </row>
        <row r="183">
          <cell r="J183" t="str">
            <v/>
          </cell>
        </row>
        <row r="184">
          <cell r="J184" t="str">
            <v/>
          </cell>
        </row>
        <row r="185">
          <cell r="J185" t="str">
            <v/>
          </cell>
        </row>
        <row r="186">
          <cell r="J186" t="str">
            <v/>
          </cell>
        </row>
        <row r="187">
          <cell r="J187" t="str">
            <v/>
          </cell>
        </row>
        <row r="188">
          <cell r="J188" t="str">
            <v/>
          </cell>
        </row>
        <row r="189">
          <cell r="J189" t="str">
            <v/>
          </cell>
        </row>
        <row r="190">
          <cell r="J190" t="str">
            <v/>
          </cell>
        </row>
        <row r="191">
          <cell r="J191" t="str">
            <v/>
          </cell>
        </row>
        <row r="192">
          <cell r="J192" t="str">
            <v/>
          </cell>
        </row>
        <row r="193">
          <cell r="J193" t="str">
            <v/>
          </cell>
        </row>
        <row r="194">
          <cell r="J194" t="str">
            <v/>
          </cell>
        </row>
        <row r="195">
          <cell r="J195" t="str">
            <v/>
          </cell>
        </row>
        <row r="196">
          <cell r="J196" t="str">
            <v/>
          </cell>
        </row>
        <row r="197">
          <cell r="J197" t="str">
            <v/>
          </cell>
        </row>
        <row r="198">
          <cell r="J198" t="str">
            <v/>
          </cell>
        </row>
        <row r="199">
          <cell r="J199" t="str">
            <v/>
          </cell>
        </row>
        <row r="200">
          <cell r="J200" t="str">
            <v/>
          </cell>
        </row>
        <row r="201">
          <cell r="J201" t="str">
            <v/>
          </cell>
        </row>
        <row r="202">
          <cell r="J202" t="str">
            <v/>
          </cell>
        </row>
        <row r="203">
          <cell r="J203" t="str">
            <v/>
          </cell>
        </row>
        <row r="204">
          <cell r="J204" t="str">
            <v/>
          </cell>
        </row>
        <row r="205">
          <cell r="J205" t="str">
            <v/>
          </cell>
        </row>
        <row r="206">
          <cell r="J206" t="str">
            <v/>
          </cell>
        </row>
        <row r="207">
          <cell r="J207" t="str">
            <v/>
          </cell>
        </row>
        <row r="208">
          <cell r="J208" t="str">
            <v/>
          </cell>
        </row>
        <row r="209">
          <cell r="J209" t="str">
            <v/>
          </cell>
        </row>
        <row r="210">
          <cell r="J210" t="str">
            <v/>
          </cell>
        </row>
        <row r="211">
          <cell r="J211" t="str">
            <v/>
          </cell>
        </row>
        <row r="212">
          <cell r="J212" t="str">
            <v/>
          </cell>
        </row>
        <row r="213">
          <cell r="J213" t="str">
            <v/>
          </cell>
        </row>
        <row r="214">
          <cell r="J214" t="str">
            <v/>
          </cell>
        </row>
        <row r="215">
          <cell r="J215" t="str">
            <v/>
          </cell>
        </row>
        <row r="216">
          <cell r="J216" t="str">
            <v/>
          </cell>
        </row>
        <row r="217">
          <cell r="J217" t="str">
            <v/>
          </cell>
        </row>
        <row r="218">
          <cell r="J218" t="str">
            <v/>
          </cell>
        </row>
        <row r="219">
          <cell r="J219" t="str">
            <v/>
          </cell>
        </row>
        <row r="220">
          <cell r="J220" t="str">
            <v/>
          </cell>
        </row>
        <row r="221">
          <cell r="J221" t="str">
            <v/>
          </cell>
        </row>
        <row r="222">
          <cell r="J222" t="str">
            <v/>
          </cell>
        </row>
        <row r="223">
          <cell r="J223" t="str">
            <v/>
          </cell>
        </row>
        <row r="224">
          <cell r="J224" t="str">
            <v/>
          </cell>
        </row>
        <row r="225">
          <cell r="J225" t="str">
            <v/>
          </cell>
        </row>
        <row r="226">
          <cell r="J226" t="str">
            <v/>
          </cell>
        </row>
        <row r="227">
          <cell r="J227" t="str">
            <v/>
          </cell>
        </row>
        <row r="228">
          <cell r="J228" t="str">
            <v/>
          </cell>
        </row>
        <row r="229">
          <cell r="J229" t="str">
            <v/>
          </cell>
        </row>
        <row r="230">
          <cell r="J230" t="str">
            <v/>
          </cell>
        </row>
        <row r="231">
          <cell r="J231" t="str">
            <v/>
          </cell>
        </row>
        <row r="232">
          <cell r="J232" t="str">
            <v/>
          </cell>
        </row>
        <row r="233">
          <cell r="J233" t="str">
            <v/>
          </cell>
        </row>
        <row r="234">
          <cell r="J234" t="str">
            <v/>
          </cell>
        </row>
        <row r="235">
          <cell r="J235" t="str">
            <v/>
          </cell>
        </row>
        <row r="236">
          <cell r="J236" t="str">
            <v/>
          </cell>
        </row>
        <row r="237">
          <cell r="J237" t="str">
            <v/>
          </cell>
        </row>
        <row r="238">
          <cell r="J238" t="str">
            <v/>
          </cell>
        </row>
        <row r="239">
          <cell r="J239" t="str">
            <v/>
          </cell>
        </row>
        <row r="240">
          <cell r="J240" t="str">
            <v/>
          </cell>
        </row>
        <row r="241">
          <cell r="J241" t="str">
            <v/>
          </cell>
        </row>
        <row r="242">
          <cell r="J242" t="str">
            <v/>
          </cell>
        </row>
        <row r="243">
          <cell r="J243" t="str">
            <v/>
          </cell>
        </row>
        <row r="244">
          <cell r="J244" t="str">
            <v/>
          </cell>
        </row>
        <row r="245">
          <cell r="J245" t="str">
            <v/>
          </cell>
        </row>
        <row r="246">
          <cell r="J246" t="str">
            <v/>
          </cell>
        </row>
        <row r="247">
          <cell r="J247" t="str">
            <v/>
          </cell>
        </row>
        <row r="248">
          <cell r="J248" t="str">
            <v/>
          </cell>
        </row>
        <row r="249">
          <cell r="J249" t="str">
            <v/>
          </cell>
        </row>
        <row r="250">
          <cell r="J250" t="str">
            <v/>
          </cell>
        </row>
        <row r="251">
          <cell r="J251" t="str">
            <v/>
          </cell>
        </row>
        <row r="252">
          <cell r="J252" t="str">
            <v/>
          </cell>
        </row>
        <row r="253">
          <cell r="J253" t="str">
            <v/>
          </cell>
        </row>
        <row r="254">
          <cell r="J254" t="str">
            <v/>
          </cell>
        </row>
        <row r="255">
          <cell r="J255" t="str">
            <v/>
          </cell>
        </row>
        <row r="256">
          <cell r="J256" t="str">
            <v/>
          </cell>
        </row>
        <row r="257">
          <cell r="J257" t="str">
            <v/>
          </cell>
        </row>
        <row r="258">
          <cell r="J258" t="str">
            <v/>
          </cell>
        </row>
        <row r="259">
          <cell r="J259" t="str">
            <v/>
          </cell>
        </row>
        <row r="260">
          <cell r="J260" t="str">
            <v/>
          </cell>
        </row>
        <row r="261">
          <cell r="J261" t="str">
            <v/>
          </cell>
        </row>
        <row r="262">
          <cell r="J262" t="str">
            <v/>
          </cell>
        </row>
        <row r="263">
          <cell r="J263" t="str">
            <v/>
          </cell>
        </row>
        <row r="264">
          <cell r="J264" t="str">
            <v/>
          </cell>
        </row>
        <row r="265">
          <cell r="J265" t="str">
            <v/>
          </cell>
        </row>
        <row r="266">
          <cell r="J266" t="str">
            <v/>
          </cell>
        </row>
        <row r="267">
          <cell r="J267" t="str">
            <v/>
          </cell>
        </row>
        <row r="268">
          <cell r="J268" t="str">
            <v/>
          </cell>
        </row>
        <row r="269">
          <cell r="J269" t="str">
            <v/>
          </cell>
        </row>
        <row r="270">
          <cell r="J270" t="str">
            <v/>
          </cell>
        </row>
        <row r="271">
          <cell r="J271" t="str">
            <v/>
          </cell>
        </row>
        <row r="272">
          <cell r="J272" t="str">
            <v/>
          </cell>
        </row>
        <row r="273">
          <cell r="J273" t="str">
            <v/>
          </cell>
        </row>
        <row r="274">
          <cell r="J274" t="str">
            <v/>
          </cell>
        </row>
        <row r="275">
          <cell r="J275" t="str">
            <v/>
          </cell>
        </row>
        <row r="276">
          <cell r="J276" t="str">
            <v/>
          </cell>
        </row>
        <row r="277">
          <cell r="J277" t="str">
            <v/>
          </cell>
        </row>
        <row r="278">
          <cell r="J278" t="str">
            <v/>
          </cell>
        </row>
        <row r="279">
          <cell r="J279" t="str">
            <v/>
          </cell>
        </row>
        <row r="280">
          <cell r="J280" t="str">
            <v/>
          </cell>
        </row>
        <row r="281">
          <cell r="J281" t="str">
            <v/>
          </cell>
        </row>
        <row r="282">
          <cell r="J282" t="str">
            <v/>
          </cell>
        </row>
        <row r="283">
          <cell r="J283" t="str">
            <v/>
          </cell>
        </row>
        <row r="284">
          <cell r="J284" t="str">
            <v/>
          </cell>
        </row>
        <row r="285">
          <cell r="J285" t="str">
            <v/>
          </cell>
        </row>
        <row r="286">
          <cell r="J286" t="str">
            <v/>
          </cell>
        </row>
        <row r="287">
          <cell r="J287" t="str">
            <v/>
          </cell>
        </row>
        <row r="288">
          <cell r="J288" t="str">
            <v/>
          </cell>
        </row>
        <row r="289">
          <cell r="J289" t="str">
            <v/>
          </cell>
        </row>
        <row r="290">
          <cell r="J290" t="str">
            <v/>
          </cell>
        </row>
        <row r="291">
          <cell r="J291" t="str">
            <v/>
          </cell>
        </row>
        <row r="292">
          <cell r="J292" t="str">
            <v/>
          </cell>
        </row>
        <row r="293">
          <cell r="J293" t="str">
            <v/>
          </cell>
        </row>
        <row r="294">
          <cell r="J294" t="str">
            <v/>
          </cell>
        </row>
        <row r="295">
          <cell r="J295" t="str">
            <v/>
          </cell>
        </row>
        <row r="296">
          <cell r="J296" t="str">
            <v/>
          </cell>
        </row>
        <row r="297">
          <cell r="J297" t="str">
            <v/>
          </cell>
        </row>
        <row r="298">
          <cell r="J298" t="str">
            <v/>
          </cell>
        </row>
        <row r="299">
          <cell r="J299" t="str">
            <v/>
          </cell>
        </row>
        <row r="300">
          <cell r="J300" t="str">
            <v/>
          </cell>
        </row>
        <row r="301">
          <cell r="J301" t="str">
            <v/>
          </cell>
        </row>
        <row r="302">
          <cell r="J302" t="str">
            <v/>
          </cell>
        </row>
        <row r="303">
          <cell r="J303" t="str">
            <v/>
          </cell>
        </row>
        <row r="304">
          <cell r="J304" t="str">
            <v/>
          </cell>
        </row>
      </sheetData>
      <sheetData sheetId="3">
        <row r="6">
          <cell r="A6" t="str">
            <v>ADCS Clinics, LLC</v>
          </cell>
          <cell r="B6" t="str">
            <v>Debt</v>
          </cell>
          <cell r="C6" t="str">
            <v>Sub Debt</v>
          </cell>
          <cell r="E6" t="str">
            <v>CP</v>
          </cell>
          <cell r="F6">
            <v>3.1436375697506538</v>
          </cell>
          <cell r="J6">
            <v>42369</v>
          </cell>
          <cell r="K6">
            <v>42508</v>
          </cell>
          <cell r="L6" t="str">
            <v>R</v>
          </cell>
          <cell r="M6">
            <v>11500000</v>
          </cell>
        </row>
        <row r="7">
          <cell r="A7" t="str">
            <v>Alpha Source, Inc.</v>
          </cell>
          <cell r="B7" t="str">
            <v>Debt</v>
          </cell>
          <cell r="C7" t="str">
            <v>Sub Debt</v>
          </cell>
          <cell r="E7" t="str">
            <v>CP</v>
          </cell>
          <cell r="F7">
            <v>2.2575162009986189</v>
          </cell>
          <cell r="J7">
            <v>42419</v>
          </cell>
          <cell r="K7">
            <v>43056</v>
          </cell>
          <cell r="L7" t="str">
            <v>R</v>
          </cell>
          <cell r="M7">
            <v>7500000</v>
          </cell>
        </row>
        <row r="8">
          <cell r="A8" t="str">
            <v>Stouse, LLC</v>
          </cell>
          <cell r="B8" t="str">
            <v>Debt</v>
          </cell>
          <cell r="C8" t="str">
            <v>Sub Debt</v>
          </cell>
          <cell r="E8" t="str">
            <v>CP</v>
          </cell>
          <cell r="F8">
            <v>3.3</v>
          </cell>
          <cell r="J8">
            <v>42331</v>
          </cell>
          <cell r="K8">
            <v>43159</v>
          </cell>
          <cell r="L8" t="str">
            <v>R</v>
          </cell>
          <cell r="M8">
            <v>14325000</v>
          </cell>
        </row>
        <row r="9">
          <cell r="A9" t="str">
            <v>Stouse, LLC</v>
          </cell>
          <cell r="B9" t="str">
            <v>Equity</v>
          </cell>
          <cell r="C9" t="str">
            <v>Common Equity</v>
          </cell>
          <cell r="D9">
            <v>0.1905963239167198</v>
          </cell>
          <cell r="F9">
            <v>3.3</v>
          </cell>
          <cell r="J9">
            <v>42331</v>
          </cell>
          <cell r="L9" t="str">
            <v>U</v>
          </cell>
          <cell r="M9">
            <v>4125000</v>
          </cell>
        </row>
        <row r="10">
          <cell r="A10" t="str">
            <v>Whitebridge Pet Brands, LLC</v>
          </cell>
          <cell r="B10" t="str">
            <v>Debt</v>
          </cell>
          <cell r="C10" t="str">
            <v>Sub Debt</v>
          </cell>
          <cell r="E10" t="str">
            <v>CP</v>
          </cell>
          <cell r="F10">
            <v>2.9</v>
          </cell>
          <cell r="J10">
            <v>42422</v>
          </cell>
          <cell r="K10">
            <v>42842</v>
          </cell>
          <cell r="L10" t="str">
            <v>R</v>
          </cell>
          <cell r="M10">
            <v>5750000</v>
          </cell>
        </row>
        <row r="11">
          <cell r="A11" t="str">
            <v>Whitebridge Pet Brands, LLC</v>
          </cell>
          <cell r="B11" t="str">
            <v>Equity</v>
          </cell>
          <cell r="C11" t="str">
            <v>Common Equity</v>
          </cell>
          <cell r="D11">
            <v>1.6E-2</v>
          </cell>
          <cell r="F11">
            <v>2.9</v>
          </cell>
          <cell r="J11">
            <v>42422</v>
          </cell>
          <cell r="K11">
            <v>44406</v>
          </cell>
          <cell r="L11" t="str">
            <v>R</v>
          </cell>
          <cell r="M11">
            <v>750000</v>
          </cell>
        </row>
        <row r="12">
          <cell r="A12" t="str">
            <v>WolfePak Software, LLC</v>
          </cell>
          <cell r="B12" t="str">
            <v>Debt</v>
          </cell>
          <cell r="C12" t="str">
            <v>Sub Debt</v>
          </cell>
          <cell r="E12" t="str">
            <v>CP</v>
          </cell>
          <cell r="F12">
            <v>1.5</v>
          </cell>
          <cell r="J12">
            <v>42537</v>
          </cell>
          <cell r="K12">
            <v>42930</v>
          </cell>
          <cell r="L12" t="str">
            <v>R</v>
          </cell>
          <cell r="M12">
            <v>1722000</v>
          </cell>
        </row>
        <row r="13">
          <cell r="A13" t="str">
            <v>WolfePak Software, LLC</v>
          </cell>
          <cell r="B13" t="str">
            <v>Debt</v>
          </cell>
          <cell r="C13" t="str">
            <v>Sub Debt</v>
          </cell>
          <cell r="E13" t="str">
            <v>CP</v>
          </cell>
          <cell r="F13">
            <v>1.5</v>
          </cell>
          <cell r="J13">
            <v>42537</v>
          </cell>
          <cell r="K13">
            <v>42930</v>
          </cell>
          <cell r="L13" t="str">
            <v>R</v>
          </cell>
          <cell r="M13">
            <v>6028000</v>
          </cell>
        </row>
        <row r="14">
          <cell r="A14" t="str">
            <v>WolfePak Software, LLC</v>
          </cell>
          <cell r="B14" t="str">
            <v>Equity</v>
          </cell>
          <cell r="C14" t="str">
            <v>Common Equity</v>
          </cell>
          <cell r="D14">
            <v>2.9600000000000001E-2</v>
          </cell>
          <cell r="F14">
            <v>1.5</v>
          </cell>
          <cell r="J14">
            <v>42537</v>
          </cell>
          <cell r="K14">
            <v>43749</v>
          </cell>
          <cell r="L14" t="str">
            <v>R</v>
          </cell>
          <cell r="M14">
            <v>600000</v>
          </cell>
        </row>
        <row r="15">
          <cell r="A15" t="str">
            <v>Meridian Behavioral Health, LLC</v>
          </cell>
          <cell r="B15" t="str">
            <v>Debt</v>
          </cell>
          <cell r="C15" t="str">
            <v>Sub Debt</v>
          </cell>
          <cell r="E15" t="str">
            <v>CP</v>
          </cell>
          <cell r="F15">
            <v>2.9</v>
          </cell>
          <cell r="J15">
            <v>42321</v>
          </cell>
          <cell r="L15" t="str">
            <v>U</v>
          </cell>
          <cell r="M15">
            <v>19120000</v>
          </cell>
        </row>
        <row r="16">
          <cell r="A16" t="str">
            <v>Meridian Behavioral Health, LLC</v>
          </cell>
          <cell r="B16" t="str">
            <v>Equity</v>
          </cell>
          <cell r="C16" t="str">
            <v>Common Equity</v>
          </cell>
          <cell r="D16">
            <v>1.9175936709369103E-2</v>
          </cell>
          <cell r="F16">
            <v>2.9</v>
          </cell>
          <cell r="J16">
            <v>42321</v>
          </cell>
          <cell r="L16" t="str">
            <v>U</v>
          </cell>
          <cell r="M16">
            <v>2028738</v>
          </cell>
        </row>
        <row r="17">
          <cell r="A17" t="str">
            <v>AllOver Media, LLC</v>
          </cell>
          <cell r="B17" t="str">
            <v>Debt</v>
          </cell>
          <cell r="C17" t="str">
            <v>Sub Debt</v>
          </cell>
          <cell r="E17" t="str">
            <v>CP</v>
          </cell>
          <cell r="F17">
            <v>2.7</v>
          </cell>
          <cell r="J17">
            <v>42438</v>
          </cell>
          <cell r="K17">
            <v>44593</v>
          </cell>
          <cell r="L17" t="str">
            <v>R</v>
          </cell>
          <cell r="M17">
            <v>5773988</v>
          </cell>
        </row>
        <row r="18">
          <cell r="A18" t="str">
            <v>Familia Dental Group Holdings, LLC</v>
          </cell>
          <cell r="B18" t="str">
            <v>Debt</v>
          </cell>
          <cell r="C18" t="str">
            <v>Sub Debt</v>
          </cell>
          <cell r="E18" t="str">
            <v>CP</v>
          </cell>
          <cell r="F18">
            <v>4</v>
          </cell>
          <cell r="J18">
            <v>42468</v>
          </cell>
          <cell r="L18" t="str">
            <v>U</v>
          </cell>
          <cell r="M18">
            <v>12000000</v>
          </cell>
        </row>
        <row r="19">
          <cell r="A19" t="str">
            <v>Familia Dental Group Holdings, LLC</v>
          </cell>
          <cell r="B19" t="str">
            <v>Equity</v>
          </cell>
          <cell r="C19" t="str">
            <v>Common Equity</v>
          </cell>
          <cell r="D19">
            <v>0.10660377358490566</v>
          </cell>
          <cell r="F19">
            <v>4</v>
          </cell>
          <cell r="J19">
            <v>42468</v>
          </cell>
          <cell r="L19" t="str">
            <v>U</v>
          </cell>
          <cell r="M19">
            <v>1500000</v>
          </cell>
        </row>
        <row r="20">
          <cell r="A20" t="str">
            <v>Vertrauen Chemie</v>
          </cell>
          <cell r="B20" t="str">
            <v>Debt</v>
          </cell>
          <cell r="C20" t="str">
            <v>Second Lien</v>
          </cell>
          <cell r="E20" t="str">
            <v>CP</v>
          </cell>
          <cell r="F20">
            <v>1</v>
          </cell>
          <cell r="J20">
            <v>42471</v>
          </cell>
          <cell r="L20" t="str">
            <v>U</v>
          </cell>
          <cell r="M20">
            <v>4250000</v>
          </cell>
        </row>
        <row r="21">
          <cell r="A21" t="str">
            <v>Vertrauen Chemie</v>
          </cell>
          <cell r="B21" t="str">
            <v>Equity</v>
          </cell>
          <cell r="C21" t="str">
            <v>Preferred Equity</v>
          </cell>
          <cell r="D21">
            <v>7.7100000000000002E-2</v>
          </cell>
          <cell r="F21">
            <v>1</v>
          </cell>
          <cell r="J21">
            <v>42471</v>
          </cell>
          <cell r="L21" t="str">
            <v>U</v>
          </cell>
          <cell r="M21">
            <v>1385715</v>
          </cell>
        </row>
        <row r="22">
          <cell r="A22" t="str">
            <v>Acme Cryogenics</v>
          </cell>
          <cell r="B22" t="str">
            <v>Debt</v>
          </cell>
          <cell r="C22" t="str">
            <v>Sub Debt</v>
          </cell>
          <cell r="E22" t="str">
            <v>CP</v>
          </cell>
          <cell r="F22">
            <v>3</v>
          </cell>
          <cell r="J22">
            <v>42485</v>
          </cell>
          <cell r="K22">
            <v>44546</v>
          </cell>
          <cell r="L22" t="str">
            <v>R</v>
          </cell>
          <cell r="M22">
            <v>9932468</v>
          </cell>
        </row>
        <row r="23">
          <cell r="A23" t="str">
            <v>ADI American Distributors, Inc.</v>
          </cell>
          <cell r="B23" t="str">
            <v>Debt</v>
          </cell>
          <cell r="C23" t="str">
            <v>Second Lien</v>
          </cell>
          <cell r="E23" t="str">
            <v>CP</v>
          </cell>
          <cell r="F23">
            <v>1.7</v>
          </cell>
          <cell r="J23">
            <v>42489</v>
          </cell>
          <cell r="K23">
            <v>43678</v>
          </cell>
          <cell r="L23" t="str">
            <v>R</v>
          </cell>
          <cell r="M23">
            <v>1750000</v>
          </cell>
        </row>
        <row r="24">
          <cell r="A24" t="str">
            <v>ADI American Distributors, Inc.</v>
          </cell>
          <cell r="B24" t="str">
            <v>Debt</v>
          </cell>
          <cell r="C24" t="str">
            <v>Second Lien</v>
          </cell>
          <cell r="E24" t="str">
            <v>CP</v>
          </cell>
          <cell r="F24">
            <v>1.7</v>
          </cell>
          <cell r="J24">
            <v>42489</v>
          </cell>
          <cell r="K24">
            <v>43678</v>
          </cell>
          <cell r="L24" t="str">
            <v>R</v>
          </cell>
          <cell r="M24">
            <v>4500000</v>
          </cell>
        </row>
        <row r="25">
          <cell r="A25" t="str">
            <v>ADI American Distributors, Inc.</v>
          </cell>
          <cell r="B25" t="str">
            <v>Equity</v>
          </cell>
          <cell r="C25" t="str">
            <v>Preferred Equity</v>
          </cell>
          <cell r="D25">
            <v>4.87E-2</v>
          </cell>
          <cell r="F25">
            <v>1.7</v>
          </cell>
          <cell r="J25">
            <v>42489</v>
          </cell>
          <cell r="L25" t="str">
            <v>U</v>
          </cell>
          <cell r="M25">
            <v>1541198</v>
          </cell>
        </row>
        <row r="26">
          <cell r="A26" t="str">
            <v>ADI American Distributors, Inc.</v>
          </cell>
          <cell r="B26" t="str">
            <v>Equity</v>
          </cell>
          <cell r="C26" t="str">
            <v>Common Equity</v>
          </cell>
          <cell r="D26">
            <v>4.19E-2</v>
          </cell>
          <cell r="F26">
            <v>1.7</v>
          </cell>
          <cell r="J26">
            <v>42489</v>
          </cell>
          <cell r="L26" t="str">
            <v>U</v>
          </cell>
          <cell r="M26">
            <v>236001</v>
          </cell>
        </row>
        <row r="27">
          <cell r="A27" t="str">
            <v>Smile Brands, Inc.</v>
          </cell>
          <cell r="B27" t="str">
            <v>Debt</v>
          </cell>
          <cell r="C27" t="str">
            <v>Second Lien</v>
          </cell>
          <cell r="E27" t="str">
            <v>CP</v>
          </cell>
          <cell r="F27">
            <v>3.3</v>
          </cell>
          <cell r="J27">
            <v>42599</v>
          </cell>
          <cell r="K27">
            <v>44420</v>
          </cell>
          <cell r="L27" t="str">
            <v>R</v>
          </cell>
          <cell r="M27">
            <v>10125002.550000001</v>
          </cell>
        </row>
        <row r="28">
          <cell r="A28" t="str">
            <v>Apex Print Technologies, Inc.</v>
          </cell>
          <cell r="B28" t="str">
            <v>Debt</v>
          </cell>
          <cell r="C28" t="str">
            <v>Sub Debt</v>
          </cell>
          <cell r="E28" t="str">
            <v>CP</v>
          </cell>
          <cell r="F28">
            <v>2.9</v>
          </cell>
          <cell r="J28">
            <v>42632</v>
          </cell>
          <cell r="K28">
            <v>43384</v>
          </cell>
          <cell r="L28" t="str">
            <v>R</v>
          </cell>
          <cell r="M28">
            <v>10000000</v>
          </cell>
        </row>
        <row r="29">
          <cell r="A29" t="str">
            <v>Apex Print Technologies, Inc.</v>
          </cell>
          <cell r="B29" t="str">
            <v>Equity</v>
          </cell>
          <cell r="C29" t="str">
            <v>Common Equity</v>
          </cell>
          <cell r="D29">
            <v>2.1600000000000001E-2</v>
          </cell>
          <cell r="F29">
            <v>2.9</v>
          </cell>
          <cell r="J29">
            <v>42632</v>
          </cell>
          <cell r="K29">
            <v>43384</v>
          </cell>
          <cell r="L29" t="str">
            <v>R</v>
          </cell>
          <cell r="M29">
            <v>1000000</v>
          </cell>
        </row>
        <row r="30">
          <cell r="A30" t="str">
            <v>Delaney Hardware</v>
          </cell>
          <cell r="B30" t="str">
            <v>Debt</v>
          </cell>
          <cell r="C30" t="str">
            <v>Sub Debt</v>
          </cell>
          <cell r="E30" t="str">
            <v>CP</v>
          </cell>
          <cell r="F30">
            <v>1.3</v>
          </cell>
          <cell r="J30">
            <v>42655</v>
          </cell>
          <cell r="K30">
            <v>43404</v>
          </cell>
          <cell r="L30" t="str">
            <v>R</v>
          </cell>
          <cell r="M30">
            <v>5100000</v>
          </cell>
        </row>
        <row r="31">
          <cell r="A31" t="str">
            <v>Delaney Hardware</v>
          </cell>
          <cell r="B31" t="str">
            <v>Equity</v>
          </cell>
          <cell r="C31" t="str">
            <v>Common Equity</v>
          </cell>
          <cell r="D31">
            <v>2.2800000000000001E-2</v>
          </cell>
          <cell r="F31">
            <v>1.3</v>
          </cell>
          <cell r="J31">
            <v>42655</v>
          </cell>
          <cell r="K31">
            <v>43819</v>
          </cell>
          <cell r="L31" t="str">
            <v>R</v>
          </cell>
          <cell r="M31">
            <v>500000</v>
          </cell>
        </row>
        <row r="32">
          <cell r="A32" t="str">
            <v>North American Central School Bus Holding Company, LLC</v>
          </cell>
          <cell r="B32" t="str">
            <v>Debt</v>
          </cell>
          <cell r="C32" t="str">
            <v>Sub Debt</v>
          </cell>
          <cell r="E32" t="str">
            <v>CP</v>
          </cell>
          <cell r="F32">
            <v>3.5</v>
          </cell>
          <cell r="J32">
            <v>42713</v>
          </cell>
          <cell r="K32">
            <v>44405</v>
          </cell>
          <cell r="L32" t="str">
            <v>R</v>
          </cell>
          <cell r="M32">
            <v>3037142.86</v>
          </cell>
        </row>
        <row r="33">
          <cell r="A33" t="str">
            <v>North American Central School Bus Holding Company, LLC</v>
          </cell>
          <cell r="B33" t="str">
            <v>Equity</v>
          </cell>
          <cell r="C33" t="str">
            <v>Common Equity</v>
          </cell>
          <cell r="D33">
            <v>0.1101</v>
          </cell>
          <cell r="F33">
            <v>3.5</v>
          </cell>
          <cell r="J33">
            <v>42713</v>
          </cell>
          <cell r="K33">
            <v>44405</v>
          </cell>
          <cell r="L33" t="str">
            <v>R</v>
          </cell>
          <cell r="M33">
            <v>2320000</v>
          </cell>
        </row>
        <row r="34">
          <cell r="A34" t="str">
            <v>Impact Facility Services, LLC d/b/a Academy Fire Life Safety</v>
          </cell>
          <cell r="B34" t="str">
            <v>Debt</v>
          </cell>
          <cell r="C34" t="str">
            <v>Sub Debt</v>
          </cell>
          <cell r="E34" t="str">
            <v>CP</v>
          </cell>
          <cell r="F34">
            <v>3.6</v>
          </cell>
          <cell r="J34">
            <v>42838</v>
          </cell>
          <cell r="K34">
            <v>44277</v>
          </cell>
          <cell r="L34" t="str">
            <v>R</v>
          </cell>
          <cell r="M34">
            <v>19000000</v>
          </cell>
        </row>
        <row r="35">
          <cell r="A35" t="str">
            <v>Impact Facility Services, LLC d/b/a Academy Fire Life Safety</v>
          </cell>
          <cell r="B35" t="str">
            <v>Equity</v>
          </cell>
          <cell r="C35" t="str">
            <v>Common Equity</v>
          </cell>
          <cell r="D35">
            <v>2.1399999999999999E-2</v>
          </cell>
          <cell r="F35">
            <v>3.6</v>
          </cell>
          <cell r="J35">
            <v>42838</v>
          </cell>
          <cell r="K35">
            <v>44277</v>
          </cell>
          <cell r="L35" t="str">
            <v>R</v>
          </cell>
          <cell r="M35">
            <v>1849000</v>
          </cell>
        </row>
        <row r="36">
          <cell r="A36" t="str">
            <v>Colorado Timberline Holdings, LLC</v>
          </cell>
          <cell r="B36" t="str">
            <v>Debt</v>
          </cell>
          <cell r="C36" t="str">
            <v>Sub Debt</v>
          </cell>
          <cell r="E36" t="str">
            <v>CP</v>
          </cell>
          <cell r="F36">
            <v>2.8</v>
          </cell>
          <cell r="J36">
            <v>42873</v>
          </cell>
          <cell r="K36">
            <v>43373</v>
          </cell>
          <cell r="L36" t="str">
            <v>R</v>
          </cell>
          <cell r="M36">
            <v>6000000</v>
          </cell>
        </row>
        <row r="37">
          <cell r="A37" t="str">
            <v>Colorado Timberline Holdings, LLC</v>
          </cell>
          <cell r="B37" t="str">
            <v>Equity</v>
          </cell>
          <cell r="C37" t="str">
            <v>Common Equity</v>
          </cell>
          <cell r="D37">
            <v>3.6999999999999998E-2</v>
          </cell>
          <cell r="F37">
            <v>2.8</v>
          </cell>
          <cell r="J37">
            <v>42873</v>
          </cell>
          <cell r="K37">
            <v>43373</v>
          </cell>
          <cell r="L37" t="str">
            <v>R</v>
          </cell>
          <cell r="M37">
            <v>999405.32</v>
          </cell>
        </row>
        <row r="38">
          <cell r="A38" t="str">
            <v>AppleWhite Dental, LLC</v>
          </cell>
          <cell r="B38" t="str">
            <v>Debt</v>
          </cell>
          <cell r="C38" t="str">
            <v>Sub Debt</v>
          </cell>
          <cell r="E38" t="str">
            <v>CP</v>
          </cell>
          <cell r="F38">
            <v>1.9</v>
          </cell>
          <cell r="J38">
            <v>42978</v>
          </cell>
          <cell r="K38">
            <v>43616</v>
          </cell>
          <cell r="L38" t="str">
            <v>R</v>
          </cell>
          <cell r="M38">
            <v>3750000</v>
          </cell>
        </row>
        <row r="39">
          <cell r="A39" t="str">
            <v>AppleWhite Dental, LLC</v>
          </cell>
          <cell r="B39" t="str">
            <v>Equity</v>
          </cell>
          <cell r="C39" t="str">
            <v>Common Equity</v>
          </cell>
          <cell r="D39">
            <v>6.5100000000000005E-2</v>
          </cell>
          <cell r="F39">
            <v>1.9</v>
          </cell>
          <cell r="J39">
            <v>42978</v>
          </cell>
          <cell r="K39">
            <v>43616</v>
          </cell>
          <cell r="L39" t="str">
            <v>R</v>
          </cell>
          <cell r="M39">
            <v>1750000</v>
          </cell>
        </row>
        <row r="40">
          <cell r="A40" t="str">
            <v>Parker Products</v>
          </cell>
          <cell r="B40" t="str">
            <v>Debt</v>
          </cell>
          <cell r="C40" t="str">
            <v>Sub Debt</v>
          </cell>
          <cell r="E40" t="str">
            <v>CP</v>
          </cell>
          <cell r="F40">
            <v>4</v>
          </cell>
          <cell r="J40">
            <v>43007</v>
          </cell>
          <cell r="K40">
            <v>44783</v>
          </cell>
          <cell r="L40" t="str">
            <v>R</v>
          </cell>
          <cell r="M40">
            <v>19573000</v>
          </cell>
        </row>
        <row r="41">
          <cell r="A41" t="str">
            <v>Parker Products</v>
          </cell>
          <cell r="B41" t="str">
            <v>Equity</v>
          </cell>
          <cell r="C41" t="str">
            <v>Common Equity</v>
          </cell>
          <cell r="D41">
            <v>5.0347641206248944E-3</v>
          </cell>
          <cell r="F41">
            <v>4</v>
          </cell>
          <cell r="J41">
            <v>43007</v>
          </cell>
          <cell r="K41">
            <v>44783</v>
          </cell>
          <cell r="L41" t="str">
            <v>R</v>
          </cell>
          <cell r="M41">
            <v>526222.11</v>
          </cell>
        </row>
        <row r="42">
          <cell r="A42" t="str">
            <v>Winzer Corporation</v>
          </cell>
          <cell r="B42" t="str">
            <v>Debt</v>
          </cell>
          <cell r="C42" t="str">
            <v>Sub Debt</v>
          </cell>
          <cell r="E42" t="str">
            <v>CP</v>
          </cell>
          <cell r="F42">
            <v>3.8</v>
          </cell>
          <cell r="J42">
            <v>43007</v>
          </cell>
          <cell r="L42" t="str">
            <v>U</v>
          </cell>
          <cell r="M42">
            <v>5150000</v>
          </cell>
        </row>
        <row r="43">
          <cell r="A43" t="str">
            <v>Winzer Corporation</v>
          </cell>
          <cell r="B43" t="str">
            <v>Debt</v>
          </cell>
          <cell r="C43" t="str">
            <v>Sub Debt</v>
          </cell>
          <cell r="E43" t="str">
            <v>CP</v>
          </cell>
          <cell r="F43">
            <v>3.8</v>
          </cell>
          <cell r="J43">
            <v>43007</v>
          </cell>
          <cell r="L43" t="str">
            <v>U</v>
          </cell>
          <cell r="M43">
            <v>3450000</v>
          </cell>
        </row>
        <row r="44">
          <cell r="A44" t="str">
            <v>Winzer Corporation</v>
          </cell>
          <cell r="B44" t="str">
            <v>Equity</v>
          </cell>
          <cell r="C44" t="str">
            <v>Common Equity</v>
          </cell>
          <cell r="D44">
            <v>3.8899999999999997E-2</v>
          </cell>
          <cell r="F44">
            <v>3.8</v>
          </cell>
          <cell r="J44">
            <v>43007</v>
          </cell>
          <cell r="L44" t="str">
            <v>U</v>
          </cell>
          <cell r="M44">
            <v>2000000</v>
          </cell>
        </row>
        <row r="45">
          <cell r="A45" t="str">
            <v xml:space="preserve">Source Refrigeration &amp; HVAC, Inc. </v>
          </cell>
          <cell r="B45" t="str">
            <v>Debt</v>
          </cell>
          <cell r="C45" t="str">
            <v>Sub Debt</v>
          </cell>
          <cell r="E45" t="str">
            <v>CP</v>
          </cell>
          <cell r="F45">
            <v>3.5</v>
          </cell>
          <cell r="J45">
            <v>43033</v>
          </cell>
          <cell r="K45">
            <v>43544</v>
          </cell>
          <cell r="L45" t="str">
            <v>R</v>
          </cell>
          <cell r="M45">
            <v>10000000</v>
          </cell>
        </row>
        <row r="46">
          <cell r="A46" t="str">
            <v>Gabriel Performance Products</v>
          </cell>
          <cell r="B46" t="str">
            <v>Debt</v>
          </cell>
          <cell r="C46" t="str">
            <v>Sub Debt</v>
          </cell>
          <cell r="E46" t="str">
            <v>CP</v>
          </cell>
          <cell r="F46">
            <v>4.9000000000000004</v>
          </cell>
          <cell r="J46">
            <v>43047</v>
          </cell>
          <cell r="K46">
            <v>44211</v>
          </cell>
          <cell r="L46" t="str">
            <v>R</v>
          </cell>
          <cell r="M46">
            <v>20000000</v>
          </cell>
        </row>
        <row r="47">
          <cell r="A47" t="str">
            <v>OptConnect, LLC</v>
          </cell>
          <cell r="B47" t="str">
            <v>Debt</v>
          </cell>
          <cell r="C47" t="str">
            <v>Sub Debt</v>
          </cell>
          <cell r="E47" t="str">
            <v>CP</v>
          </cell>
          <cell r="F47">
            <v>4</v>
          </cell>
          <cell r="J47">
            <v>43076</v>
          </cell>
          <cell r="L47" t="str">
            <v>U</v>
          </cell>
          <cell r="M47">
            <v>19055000</v>
          </cell>
        </row>
        <row r="48">
          <cell r="A48" t="str">
            <v>OptConnect, LLC</v>
          </cell>
          <cell r="B48" t="str">
            <v>Equity</v>
          </cell>
          <cell r="C48" t="str">
            <v>Common Equity</v>
          </cell>
          <cell r="D48">
            <v>3.0331406056584753E-2</v>
          </cell>
          <cell r="F48">
            <v>4</v>
          </cell>
          <cell r="J48">
            <v>43076</v>
          </cell>
          <cell r="L48" t="str">
            <v>U</v>
          </cell>
          <cell r="M48">
            <v>2383315.7799999998</v>
          </cell>
        </row>
        <row r="49">
          <cell r="A49" t="str">
            <v>Thibaut, Inc.</v>
          </cell>
          <cell r="B49" t="str">
            <v>Debt</v>
          </cell>
          <cell r="C49" t="str">
            <v>Sub Debt</v>
          </cell>
          <cell r="E49" t="str">
            <v>CP</v>
          </cell>
          <cell r="F49">
            <v>3.5</v>
          </cell>
          <cell r="J49">
            <v>43098</v>
          </cell>
          <cell r="K49">
            <v>44377</v>
          </cell>
          <cell r="L49" t="str">
            <v>R</v>
          </cell>
          <cell r="M49">
            <v>3937500</v>
          </cell>
        </row>
        <row r="50">
          <cell r="A50" t="str">
            <v>Thibaut, Inc.</v>
          </cell>
          <cell r="B50" t="str">
            <v>Equity</v>
          </cell>
          <cell r="C50" t="str">
            <v>Common Equity</v>
          </cell>
          <cell r="D50">
            <v>1.01E-2</v>
          </cell>
          <cell r="F50">
            <v>3.5</v>
          </cell>
          <cell r="J50">
            <v>43098</v>
          </cell>
          <cell r="K50">
            <v>44509</v>
          </cell>
          <cell r="L50" t="str">
            <v>R</v>
          </cell>
          <cell r="M50">
            <v>393750</v>
          </cell>
        </row>
        <row r="51">
          <cell r="A51" t="str">
            <v>Surfside Holdings, LLC</v>
          </cell>
          <cell r="B51" t="str">
            <v>Debt</v>
          </cell>
          <cell r="C51" t="str">
            <v>Sub Debt</v>
          </cell>
          <cell r="E51" t="str">
            <v>CP</v>
          </cell>
          <cell r="F51">
            <v>3.5</v>
          </cell>
          <cell r="J51">
            <v>43140</v>
          </cell>
          <cell r="K51">
            <v>44497</v>
          </cell>
          <cell r="L51" t="str">
            <v>R</v>
          </cell>
          <cell r="M51">
            <v>3500000</v>
          </cell>
        </row>
        <row r="52">
          <cell r="A52" t="str">
            <v>Comprehensive Eyecare Partners, LLC d/b/a CompEye</v>
          </cell>
          <cell r="B52" t="str">
            <v>Debt</v>
          </cell>
          <cell r="C52" t="str">
            <v>Sub Debt</v>
          </cell>
          <cell r="E52" t="str">
            <v>CP</v>
          </cell>
          <cell r="F52">
            <v>4.2</v>
          </cell>
          <cell r="J52">
            <v>43145</v>
          </cell>
          <cell r="L52" t="str">
            <v>U</v>
          </cell>
          <cell r="M52">
            <v>26772500</v>
          </cell>
        </row>
        <row r="53">
          <cell r="A53" t="str">
            <v>Comprehensive Eyecare Partners, LLC d/b/a CompEye</v>
          </cell>
          <cell r="B53" t="str">
            <v>Equity</v>
          </cell>
          <cell r="C53" t="str">
            <v>Common Equity</v>
          </cell>
          <cell r="D53">
            <v>1.15E-2</v>
          </cell>
          <cell r="F53">
            <v>4.2</v>
          </cell>
          <cell r="J53">
            <v>43145</v>
          </cell>
          <cell r="L53" t="str">
            <v>U</v>
          </cell>
          <cell r="M53">
            <v>1252492.8700000001</v>
          </cell>
        </row>
        <row r="54">
          <cell r="A54" t="str">
            <v>CTM Group, Inc.</v>
          </cell>
          <cell r="B54" t="str">
            <v>Debt</v>
          </cell>
          <cell r="C54" t="str">
            <v>Sub Debt</v>
          </cell>
          <cell r="E54" t="str">
            <v>CP</v>
          </cell>
          <cell r="F54">
            <v>1.6489607390300232</v>
          </cell>
          <cell r="J54">
            <v>43228</v>
          </cell>
          <cell r="K54">
            <v>43434</v>
          </cell>
          <cell r="L54" t="str">
            <v>R</v>
          </cell>
          <cell r="M54">
            <v>7500000</v>
          </cell>
        </row>
        <row r="55">
          <cell r="A55" t="str">
            <v>Epko Industries, Inc. (d/b/a MDC Interior Solutions)</v>
          </cell>
          <cell r="B55" t="str">
            <v>Debt</v>
          </cell>
          <cell r="C55" t="str">
            <v>Sub Debt</v>
          </cell>
          <cell r="E55" t="str">
            <v>CP</v>
          </cell>
          <cell r="F55">
            <v>3.69</v>
          </cell>
          <cell r="J55">
            <v>43343</v>
          </cell>
          <cell r="L55" t="str">
            <v>U</v>
          </cell>
          <cell r="M55">
            <v>7250000</v>
          </cell>
        </row>
        <row r="56">
          <cell r="A56" t="str">
            <v>Epko Industries, Inc. (d/b/a MDC Interior Solutions)</v>
          </cell>
          <cell r="B56" t="str">
            <v>Equity</v>
          </cell>
          <cell r="C56" t="str">
            <v>Common Equity</v>
          </cell>
          <cell r="D56">
            <v>1.7884616760355136E-2</v>
          </cell>
          <cell r="F56">
            <v>3.69</v>
          </cell>
          <cell r="J56">
            <v>43343</v>
          </cell>
          <cell r="L56" t="str">
            <v>U</v>
          </cell>
          <cell r="M56">
            <v>775000</v>
          </cell>
        </row>
        <row r="57">
          <cell r="A57" t="str">
            <v>BeneSys, Inc.</v>
          </cell>
          <cell r="B57" t="str">
            <v>Debt</v>
          </cell>
          <cell r="C57" t="str">
            <v>Sub Debt</v>
          </cell>
          <cell r="E57" t="str">
            <v>CP</v>
          </cell>
          <cell r="F57">
            <v>4.1900000000000004</v>
          </cell>
          <cell r="J57">
            <v>43378</v>
          </cell>
          <cell r="L57" t="str">
            <v>U</v>
          </cell>
          <cell r="M57">
            <v>8000000</v>
          </cell>
        </row>
        <row r="58">
          <cell r="A58" t="str">
            <v>BeneSys, Inc.</v>
          </cell>
          <cell r="B58" t="str">
            <v>Equity</v>
          </cell>
          <cell r="C58" t="str">
            <v>Common Equity</v>
          </cell>
          <cell r="D58">
            <v>1.8093000000000001E-2</v>
          </cell>
          <cell r="F58">
            <v>4.1900000000000004</v>
          </cell>
          <cell r="J58">
            <v>43378</v>
          </cell>
          <cell r="L58" t="str">
            <v>U</v>
          </cell>
          <cell r="M58">
            <v>1000000</v>
          </cell>
        </row>
        <row r="59">
          <cell r="A59" t="str">
            <v>Phoenix Rehabilitation and Health Services, Inc.</v>
          </cell>
          <cell r="B59" t="str">
            <v>Debt</v>
          </cell>
          <cell r="C59" t="str">
            <v>Sub Debt</v>
          </cell>
          <cell r="E59" t="str">
            <v>CP</v>
          </cell>
          <cell r="F59">
            <v>4.1392281829560931</v>
          </cell>
          <cell r="J59">
            <v>43446</v>
          </cell>
          <cell r="L59" t="str">
            <v>U</v>
          </cell>
          <cell r="M59">
            <v>13100000</v>
          </cell>
        </row>
        <row r="60">
          <cell r="A60" t="str">
            <v>Phoenix Rehabilitation and Health Services, Inc.</v>
          </cell>
          <cell r="B60" t="str">
            <v>Equity</v>
          </cell>
          <cell r="C60" t="str">
            <v>Common Equity</v>
          </cell>
          <cell r="D60">
            <v>1.9400000000000001E-2</v>
          </cell>
          <cell r="F60">
            <v>4.1392281829560931</v>
          </cell>
          <cell r="J60">
            <v>43446</v>
          </cell>
          <cell r="L60" t="str">
            <v>U</v>
          </cell>
          <cell r="M60">
            <v>1099644</v>
          </cell>
        </row>
        <row r="61">
          <cell r="A61" t="str">
            <v>RKD Group, LLC</v>
          </cell>
          <cell r="B61" t="str">
            <v>Debt</v>
          </cell>
          <cell r="C61" t="str">
            <v>Sub Debt</v>
          </cell>
          <cell r="E61" t="str">
            <v>CP</v>
          </cell>
          <cell r="F61">
            <v>4</v>
          </cell>
          <cell r="J61">
            <v>43495</v>
          </cell>
          <cell r="K61">
            <v>44790</v>
          </cell>
          <cell r="L61" t="str">
            <v>R</v>
          </cell>
          <cell r="M61">
            <v>23067585</v>
          </cell>
        </row>
        <row r="62">
          <cell r="A62" t="str">
            <v>RKD Group, LLC</v>
          </cell>
          <cell r="B62" t="str">
            <v>Equity</v>
          </cell>
          <cell r="C62" t="str">
            <v>Common Equity</v>
          </cell>
          <cell r="D62">
            <v>6.4506721579496898E-2</v>
          </cell>
          <cell r="F62">
            <v>4</v>
          </cell>
          <cell r="J62">
            <v>43495</v>
          </cell>
          <cell r="K62">
            <v>44790</v>
          </cell>
          <cell r="L62" t="str">
            <v>R</v>
          </cell>
          <cell r="M62">
            <v>6772316</v>
          </cell>
        </row>
        <row r="63">
          <cell r="A63" t="str">
            <v>Mobile Communications America, Inc.</v>
          </cell>
          <cell r="B63" t="str">
            <v>Debt</v>
          </cell>
          <cell r="C63" t="str">
            <v>Sub Debt</v>
          </cell>
          <cell r="E63" t="str">
            <v>CP</v>
          </cell>
          <cell r="F63">
            <v>4.49</v>
          </cell>
          <cell r="J63">
            <v>43528</v>
          </cell>
          <cell r="L63" t="str">
            <v>U</v>
          </cell>
          <cell r="M63">
            <v>9000000</v>
          </cell>
        </row>
        <row r="64">
          <cell r="A64" t="str">
            <v>Mobile Communications America, Inc.</v>
          </cell>
          <cell r="B64" t="str">
            <v>Equity</v>
          </cell>
          <cell r="C64" t="str">
            <v>Common Equity</v>
          </cell>
          <cell r="D64">
            <v>3.1428678887013513E-2</v>
          </cell>
          <cell r="F64">
            <v>4.49</v>
          </cell>
          <cell r="J64">
            <v>43528</v>
          </cell>
          <cell r="L64" t="str">
            <v>U</v>
          </cell>
          <cell r="M64">
            <v>1125000</v>
          </cell>
        </row>
        <row r="65">
          <cell r="A65" t="str">
            <v>LOFA Industries, LLC</v>
          </cell>
          <cell r="B65" t="str">
            <v>Debt</v>
          </cell>
          <cell r="C65" t="str">
            <v>Sub Debt</v>
          </cell>
          <cell r="E65" t="str">
            <v>CP</v>
          </cell>
          <cell r="F65">
            <v>2.2599999999999998</v>
          </cell>
          <cell r="J65">
            <v>43529</v>
          </cell>
          <cell r="L65" t="str">
            <v>U</v>
          </cell>
          <cell r="M65">
            <v>10100000</v>
          </cell>
        </row>
        <row r="66">
          <cell r="A66" t="str">
            <v>LOFA Industries, LLC</v>
          </cell>
          <cell r="B66" t="str">
            <v>Equity</v>
          </cell>
          <cell r="C66" t="str">
            <v>Common Equity</v>
          </cell>
          <cell r="D66">
            <v>3.2160931302284629E-4</v>
          </cell>
          <cell r="F66">
            <v>2.2599999999999998</v>
          </cell>
          <cell r="J66">
            <v>43529</v>
          </cell>
          <cell r="L66" t="str">
            <v>U</v>
          </cell>
          <cell r="M66">
            <v>600000</v>
          </cell>
        </row>
        <row r="67">
          <cell r="A67" t="str">
            <v>MB2 Dental Solutions, LLC</v>
          </cell>
          <cell r="B67" t="str">
            <v>Debt</v>
          </cell>
          <cell r="C67" t="str">
            <v>Sub Debt</v>
          </cell>
          <cell r="E67" t="str">
            <v>CP</v>
          </cell>
          <cell r="F67">
            <v>4.6399999999999997</v>
          </cell>
          <cell r="J67">
            <v>43602</v>
          </cell>
          <cell r="K67">
            <v>44225</v>
          </cell>
          <cell r="L67" t="str">
            <v>R</v>
          </cell>
          <cell r="M67">
            <v>11170000</v>
          </cell>
        </row>
        <row r="68">
          <cell r="A68" t="str">
            <v>Welcome Dairy, LLC</v>
          </cell>
          <cell r="B68" t="str">
            <v>Debt</v>
          </cell>
          <cell r="C68" t="str">
            <v>Sub Debt</v>
          </cell>
          <cell r="E68" t="str">
            <v>CP</v>
          </cell>
          <cell r="F68">
            <v>4.22</v>
          </cell>
          <cell r="J68">
            <v>43644</v>
          </cell>
          <cell r="K68">
            <v>44320</v>
          </cell>
          <cell r="L68" t="str">
            <v>R</v>
          </cell>
          <cell r="M68">
            <v>3000000</v>
          </cell>
        </row>
        <row r="69">
          <cell r="A69" t="str">
            <v>TPC Wire and Cable Corp (d/b/a Trexon)</v>
          </cell>
          <cell r="B69" t="str">
            <v>Debt</v>
          </cell>
          <cell r="C69" t="str">
            <v>Sub Debt</v>
          </cell>
          <cell r="E69" t="str">
            <v>CP</v>
          </cell>
          <cell r="F69">
            <v>3.8691915437697828</v>
          </cell>
          <cell r="J69">
            <v>43738</v>
          </cell>
          <cell r="L69" t="str">
            <v>U</v>
          </cell>
          <cell r="M69">
            <v>7000000</v>
          </cell>
        </row>
        <row r="70">
          <cell r="A70" t="str">
            <v>Legility, LLC</v>
          </cell>
          <cell r="B70" t="str">
            <v>Debt</v>
          </cell>
          <cell r="C70" t="str">
            <v>Sub Debt</v>
          </cell>
          <cell r="E70" t="str">
            <v>CP</v>
          </cell>
          <cell r="F70">
            <v>3.9030040540880822</v>
          </cell>
          <cell r="J70">
            <v>43816</v>
          </cell>
          <cell r="K70">
            <v>44544</v>
          </cell>
          <cell r="L70" t="str">
            <v>R</v>
          </cell>
          <cell r="M70">
            <v>5666667</v>
          </cell>
        </row>
        <row r="71">
          <cell r="A71" t="str">
            <v>TurnPoint Services, LLC</v>
          </cell>
          <cell r="B71" t="str">
            <v>Debt</v>
          </cell>
          <cell r="C71" t="str">
            <v>Sub Debt</v>
          </cell>
          <cell r="E71" t="str">
            <v>CP</v>
          </cell>
          <cell r="F71">
            <v>4.3092789205927895</v>
          </cell>
          <cell r="J71">
            <v>43966</v>
          </cell>
          <cell r="K71">
            <v>44151</v>
          </cell>
          <cell r="L71" t="str">
            <v>R</v>
          </cell>
          <cell r="M71">
            <v>3669807</v>
          </cell>
        </row>
        <row r="72">
          <cell r="A72" t="str">
            <v>Consolidated Label Co., LLC</v>
          </cell>
          <cell r="B72" t="str">
            <v>Debt</v>
          </cell>
          <cell r="C72" t="str">
            <v>Sub Debt</v>
          </cell>
          <cell r="E72" t="str">
            <v>CP</v>
          </cell>
          <cell r="F72">
            <v>3.8</v>
          </cell>
          <cell r="J72">
            <v>44027</v>
          </cell>
          <cell r="L72" t="str">
            <v>U</v>
          </cell>
          <cell r="M72">
            <v>5500000</v>
          </cell>
        </row>
        <row r="73">
          <cell r="A73" t="str">
            <v>Consolidated Label Co., LLC</v>
          </cell>
          <cell r="B73" t="str">
            <v>Equity</v>
          </cell>
          <cell r="C73" t="str">
            <v>Common Equity</v>
          </cell>
          <cell r="D73">
            <v>8.8000000000000005E-3</v>
          </cell>
          <cell r="F73">
            <v>3.8</v>
          </cell>
          <cell r="J73">
            <v>44027</v>
          </cell>
          <cell r="L73" t="str">
            <v>U</v>
          </cell>
          <cell r="M73">
            <v>1145833</v>
          </cell>
        </row>
        <row r="74">
          <cell r="A74" t="str">
            <v>AllOver Media, LLC</v>
          </cell>
          <cell r="B74" t="str">
            <v>Debt</v>
          </cell>
          <cell r="C74" t="str">
            <v>Senior Secured</v>
          </cell>
          <cell r="E74" t="str">
            <v>CP</v>
          </cell>
          <cell r="F74">
            <v>2.7</v>
          </cell>
          <cell r="J74">
            <v>42438</v>
          </cell>
          <cell r="K74">
            <v>44593</v>
          </cell>
          <cell r="L74" t="str">
            <v>R</v>
          </cell>
          <cell r="M74">
            <v>2000000</v>
          </cell>
        </row>
        <row r="75">
          <cell r="A75" t="str">
            <v>Captek Softgel International, Inc.</v>
          </cell>
          <cell r="B75" t="str">
            <v>Debt</v>
          </cell>
          <cell r="C75" t="str">
            <v>Sub Debt</v>
          </cell>
          <cell r="E75" t="str">
            <v>CP</v>
          </cell>
          <cell r="F75">
            <v>3.544</v>
          </cell>
          <cell r="J75">
            <v>44286</v>
          </cell>
          <cell r="L75" t="str">
            <v>U</v>
          </cell>
          <cell r="M75">
            <v>12000000</v>
          </cell>
        </row>
      </sheetData>
      <sheetData sheetId="4"/>
      <sheetData sheetId="5"/>
      <sheetData sheetId="6"/>
      <sheetData sheetId="7">
        <row r="6">
          <cell r="A6" t="str">
            <v>ADCS Clinics, LLC</v>
          </cell>
          <cell r="B6" t="str">
            <v>DH</v>
          </cell>
          <cell r="C6" t="str">
            <v>JS</v>
          </cell>
          <cell r="D6" t="str">
            <v>DH</v>
          </cell>
          <cell r="E6" t="str">
            <v>DH, JS</v>
          </cell>
          <cell r="F6" t="str">
            <v>DH, JS</v>
          </cell>
          <cell r="G6" t="str">
            <v>DH, JS</v>
          </cell>
          <cell r="H6" t="str">
            <v>DH, JS</v>
          </cell>
          <cell r="I6" t="str">
            <v>DH, JS</v>
          </cell>
          <cell r="J6" t="str">
            <v>MM, CO, DH</v>
          </cell>
          <cell r="K6" t="str">
            <v>DH, JS</v>
          </cell>
          <cell r="L6" t="str">
            <v xml:space="preserve">Unless otherwise noted, all deal leads and co-leads were involved in all aspects of diligence, structuring, and negotiations for the deals below. </v>
          </cell>
        </row>
        <row r="7">
          <cell r="A7" t="str">
            <v>Alpha Source, Inc.</v>
          </cell>
          <cell r="B7" t="str">
            <v>DH</v>
          </cell>
          <cell r="C7" t="str">
            <v>JS</v>
          </cell>
          <cell r="D7" t="str">
            <v>DH</v>
          </cell>
          <cell r="E7" t="str">
            <v>DH, JS</v>
          </cell>
          <cell r="F7" t="str">
            <v>DH, JS</v>
          </cell>
          <cell r="G7" t="str">
            <v>DH, JS</v>
          </cell>
          <cell r="H7" t="str">
            <v>DH, JS</v>
          </cell>
          <cell r="I7" t="str">
            <v>DH, JS</v>
          </cell>
          <cell r="J7" t="str">
            <v>MM, CO, DH</v>
          </cell>
          <cell r="K7" t="str">
            <v>DH, JS</v>
          </cell>
          <cell r="P7" t="str">
            <v>JS</v>
          </cell>
        </row>
        <row r="8">
          <cell r="A8" t="str">
            <v>Stouse, LLC</v>
          </cell>
          <cell r="B8" t="str">
            <v>CO</v>
          </cell>
          <cell r="C8" t="str">
            <v>JS</v>
          </cell>
          <cell r="D8" t="str">
            <v>CO</v>
          </cell>
          <cell r="E8" t="str">
            <v>CO, JS, SJ</v>
          </cell>
          <cell r="F8" t="str">
            <v>CO, JS, SJ</v>
          </cell>
          <cell r="G8" t="str">
            <v>CO, JS</v>
          </cell>
          <cell r="H8" t="str">
            <v>CO, JS, SJ</v>
          </cell>
          <cell r="I8" t="str">
            <v>CO, JS, SJ</v>
          </cell>
          <cell r="J8" t="str">
            <v>MM, CO, DH</v>
          </cell>
          <cell r="K8" t="str">
            <v>CO, JS</v>
          </cell>
          <cell r="O8" t="str">
            <v>CO</v>
          </cell>
          <cell r="P8" t="str">
            <v>JH</v>
          </cell>
        </row>
        <row r="9">
          <cell r="A9" t="str">
            <v>Whitebridge Pet Brands, LLC</v>
          </cell>
          <cell r="B9" t="str">
            <v>MM</v>
          </cell>
          <cell r="C9" t="str">
            <v>JS</v>
          </cell>
          <cell r="D9" t="str">
            <v>MM, JS</v>
          </cell>
          <cell r="E9" t="str">
            <v>MM, JS, SJ</v>
          </cell>
          <cell r="F9" t="str">
            <v>MM, JS, SJ</v>
          </cell>
          <cell r="G9" t="str">
            <v>MM, JS</v>
          </cell>
          <cell r="H9" t="str">
            <v>MM, JS, SJ</v>
          </cell>
          <cell r="I9" t="str">
            <v>MM, JS, SJ</v>
          </cell>
          <cell r="J9" t="str">
            <v>MM, CO, DH</v>
          </cell>
          <cell r="K9" t="str">
            <v>MM, JS</v>
          </cell>
          <cell r="P9" t="str">
            <v>JS</v>
          </cell>
        </row>
        <row r="10">
          <cell r="A10" t="str">
            <v>WolfePak Software, LLC</v>
          </cell>
          <cell r="B10" t="str">
            <v>MV</v>
          </cell>
          <cell r="C10" t="str">
            <v>CO</v>
          </cell>
          <cell r="D10" t="str">
            <v>CO</v>
          </cell>
          <cell r="E10" t="str">
            <v>MV, SJ</v>
          </cell>
          <cell r="F10" t="str">
            <v>MV, SJ</v>
          </cell>
          <cell r="G10" t="str">
            <v>MV, CO</v>
          </cell>
          <cell r="H10" t="str">
            <v>MV, SJ</v>
          </cell>
          <cell r="I10" t="str">
            <v>CO, MV, SJ</v>
          </cell>
          <cell r="J10" t="str">
            <v>MM, CO, DH</v>
          </cell>
          <cell r="K10" t="str">
            <v>MV, CO</v>
          </cell>
          <cell r="P10" t="str">
            <v>CO, MV</v>
          </cell>
        </row>
        <row r="11">
          <cell r="A11" t="str">
            <v>Meridian Behavioral Health, LLC</v>
          </cell>
          <cell r="B11" t="str">
            <v>DH</v>
          </cell>
          <cell r="C11" t="str">
            <v>JS</v>
          </cell>
          <cell r="D11" t="str">
            <v>DH</v>
          </cell>
          <cell r="E11" t="str">
            <v>DH, JS, SJ</v>
          </cell>
          <cell r="F11" t="str">
            <v>DH, JS, SJ</v>
          </cell>
          <cell r="G11" t="str">
            <v>DH, JS</v>
          </cell>
          <cell r="H11" t="str">
            <v>DH, JS, SJ</v>
          </cell>
          <cell r="I11" t="str">
            <v>DH, JS, SJ</v>
          </cell>
          <cell r="J11" t="str">
            <v>MM, CO, DH</v>
          </cell>
          <cell r="K11" t="str">
            <v>DH, JS</v>
          </cell>
          <cell r="O11" t="str">
            <v>DH, JS</v>
          </cell>
        </row>
        <row r="12">
          <cell r="A12" t="str">
            <v>AllOver Media, LLC</v>
          </cell>
          <cell r="B12" t="str">
            <v>DH</v>
          </cell>
          <cell r="C12" t="str">
            <v>JS</v>
          </cell>
          <cell r="D12" t="str">
            <v>DH</v>
          </cell>
          <cell r="E12" t="str">
            <v>DH, JS</v>
          </cell>
          <cell r="F12" t="str">
            <v>DH, JS</v>
          </cell>
          <cell r="G12" t="str">
            <v>DH, JS</v>
          </cell>
          <cell r="H12" t="str">
            <v>DH, JS</v>
          </cell>
          <cell r="I12" t="str">
            <v>DH, JS</v>
          </cell>
          <cell r="J12" t="str">
            <v>MM, CO, DH</v>
          </cell>
          <cell r="K12" t="str">
            <v>DH, JS</v>
          </cell>
          <cell r="O12" t="str">
            <v>DH</v>
          </cell>
          <cell r="P12" t="str">
            <v>JS</v>
          </cell>
        </row>
        <row r="13">
          <cell r="A13" t="str">
            <v>Familia Dental Group Holdings, LLC</v>
          </cell>
          <cell r="B13" t="str">
            <v>MV</v>
          </cell>
          <cell r="C13" t="str">
            <v>JS</v>
          </cell>
          <cell r="D13" t="str">
            <v>MV, JS</v>
          </cell>
          <cell r="E13" t="str">
            <v>MV, JS</v>
          </cell>
          <cell r="F13" t="str">
            <v>MV, JS</v>
          </cell>
          <cell r="G13" t="str">
            <v>MV, JS</v>
          </cell>
          <cell r="H13" t="str">
            <v>MV, JS</v>
          </cell>
          <cell r="I13" t="str">
            <v>MV, JS</v>
          </cell>
          <cell r="J13" t="str">
            <v>MM, CO, DH</v>
          </cell>
          <cell r="K13" t="str">
            <v>MV, JS</v>
          </cell>
          <cell r="P13" t="str">
            <v>MV, DH</v>
          </cell>
        </row>
        <row r="14">
          <cell r="A14" t="str">
            <v>Vertrauen Chemie</v>
          </cell>
          <cell r="B14" t="str">
            <v>CO</v>
          </cell>
          <cell r="C14" t="str">
            <v>MV</v>
          </cell>
          <cell r="D14" t="str">
            <v>MV</v>
          </cell>
          <cell r="E14" t="str">
            <v>MV, CO</v>
          </cell>
          <cell r="F14" t="str">
            <v>MV, CO</v>
          </cell>
          <cell r="G14" t="str">
            <v>MV, CO</v>
          </cell>
          <cell r="H14" t="str">
            <v>MV, CO</v>
          </cell>
          <cell r="I14" t="str">
            <v>MV, CO</v>
          </cell>
          <cell r="J14" t="str">
            <v>MM, CO, DH</v>
          </cell>
          <cell r="K14" t="str">
            <v>MV, CO</v>
          </cell>
          <cell r="P14" t="str">
            <v>CO, MV</v>
          </cell>
        </row>
        <row r="15">
          <cell r="A15" t="str">
            <v>Acme Cryogenics</v>
          </cell>
          <cell r="B15" t="str">
            <v>MV</v>
          </cell>
          <cell r="C15" t="str">
            <v>SJ</v>
          </cell>
          <cell r="D15" t="str">
            <v>MV</v>
          </cell>
          <cell r="E15" t="str">
            <v>MV, SJ</v>
          </cell>
          <cell r="F15" t="str">
            <v>MV, SJ</v>
          </cell>
          <cell r="G15" t="str">
            <v>MV</v>
          </cell>
          <cell r="H15" t="str">
            <v>MV, SJ</v>
          </cell>
          <cell r="I15" t="str">
            <v>MV, SJ</v>
          </cell>
          <cell r="J15" t="str">
            <v>MM, CO, DH</v>
          </cell>
          <cell r="K15" t="str">
            <v>MV</v>
          </cell>
          <cell r="P15" t="str">
            <v>MV</v>
          </cell>
        </row>
        <row r="16">
          <cell r="A16" t="str">
            <v>ADI American Distributors, Inc.</v>
          </cell>
          <cell r="B16" t="str">
            <v>MV</v>
          </cell>
          <cell r="C16" t="str">
            <v>SJ</v>
          </cell>
          <cell r="D16" t="str">
            <v>MV</v>
          </cell>
          <cell r="E16" t="str">
            <v>MV, SJ</v>
          </cell>
          <cell r="F16" t="str">
            <v>MV, SJ</v>
          </cell>
          <cell r="G16" t="str">
            <v>MV</v>
          </cell>
          <cell r="H16" t="str">
            <v>MV, SJ</v>
          </cell>
          <cell r="I16" t="str">
            <v>MV, SJ</v>
          </cell>
          <cell r="J16" t="str">
            <v>MM, CO, DH</v>
          </cell>
          <cell r="K16" t="str">
            <v>MV</v>
          </cell>
          <cell r="P16" t="str">
            <v>MV</v>
          </cell>
        </row>
        <row r="17">
          <cell r="A17" t="str">
            <v>Smile Brands, Inc.</v>
          </cell>
          <cell r="B17" t="str">
            <v>DH</v>
          </cell>
          <cell r="C17" t="str">
            <v>SJ</v>
          </cell>
          <cell r="D17" t="str">
            <v>DH</v>
          </cell>
          <cell r="E17" t="str">
            <v>DH, SJ</v>
          </cell>
          <cell r="F17" t="str">
            <v>DH, SJ</v>
          </cell>
          <cell r="G17" t="str">
            <v>DH</v>
          </cell>
          <cell r="H17" t="str">
            <v>DH, SJ</v>
          </cell>
          <cell r="I17" t="str">
            <v>DH, SJ</v>
          </cell>
          <cell r="J17" t="str">
            <v>MM, CO, DH</v>
          </cell>
          <cell r="K17" t="str">
            <v>DH</v>
          </cell>
        </row>
        <row r="18">
          <cell r="A18" t="str">
            <v>Apex Print Technologies, Inc.</v>
          </cell>
          <cell r="B18" t="str">
            <v>CO</v>
          </cell>
          <cell r="C18" t="str">
            <v>MV</v>
          </cell>
          <cell r="D18" t="str">
            <v>MV</v>
          </cell>
          <cell r="E18" t="str">
            <v>MV, SJ</v>
          </cell>
          <cell r="F18" t="str">
            <v>MV, SJ</v>
          </cell>
          <cell r="G18" t="str">
            <v>MV, CO</v>
          </cell>
          <cell r="H18" t="str">
            <v>MV, SJ</v>
          </cell>
          <cell r="I18" t="str">
            <v>CO, MV, SJ</v>
          </cell>
          <cell r="J18" t="str">
            <v>MM, CO, DH</v>
          </cell>
          <cell r="K18" t="str">
            <v>MV, CO</v>
          </cell>
          <cell r="P18" t="str">
            <v>CO, MV</v>
          </cell>
        </row>
        <row r="19">
          <cell r="A19" t="str">
            <v>Delaney Hardware</v>
          </cell>
          <cell r="B19" t="str">
            <v>MV</v>
          </cell>
          <cell r="C19" t="str">
            <v>JH</v>
          </cell>
          <cell r="D19" t="str">
            <v>MV</v>
          </cell>
          <cell r="E19" t="str">
            <v>MV, JH</v>
          </cell>
          <cell r="F19" t="str">
            <v>MV, JH</v>
          </cell>
          <cell r="G19" t="str">
            <v>MV</v>
          </cell>
          <cell r="H19" t="str">
            <v>MV, JH</v>
          </cell>
          <cell r="I19" t="str">
            <v>MV, JH</v>
          </cell>
          <cell r="J19" t="str">
            <v>MM, CO, DH</v>
          </cell>
          <cell r="K19" t="str">
            <v>MV</v>
          </cell>
          <cell r="P19" t="str">
            <v>MV</v>
          </cell>
        </row>
        <row r="20">
          <cell r="A20" t="str">
            <v>North American Central School Bus Holding Company, LLC</v>
          </cell>
          <cell r="B20" t="str">
            <v>CO</v>
          </cell>
          <cell r="C20" t="str">
            <v>JH</v>
          </cell>
          <cell r="D20" t="str">
            <v>CO, JH</v>
          </cell>
          <cell r="E20" t="str">
            <v>CO, JH</v>
          </cell>
          <cell r="F20" t="str">
            <v>CO, JH</v>
          </cell>
          <cell r="G20" t="str">
            <v>CO, JH</v>
          </cell>
          <cell r="H20" t="str">
            <v>CO, JH</v>
          </cell>
          <cell r="I20" t="str">
            <v>CO, JH</v>
          </cell>
          <cell r="J20" t="str">
            <v>MM, CO, DH</v>
          </cell>
          <cell r="K20" t="str">
            <v>CO, JH</v>
          </cell>
          <cell r="O20" t="str">
            <v>CO</v>
          </cell>
          <cell r="P20" t="str">
            <v>JH</v>
          </cell>
        </row>
        <row r="21">
          <cell r="A21" t="str">
            <v>Impact Facility Services, LLC d/b/a Academy Fire Life Safety</v>
          </cell>
          <cell r="B21" t="str">
            <v>DH</v>
          </cell>
          <cell r="C21" t="str">
            <v>JS</v>
          </cell>
          <cell r="D21" t="str">
            <v>DH</v>
          </cell>
          <cell r="E21" t="str">
            <v>DH, JS, JH</v>
          </cell>
          <cell r="F21" t="str">
            <v>DH, JS, JH</v>
          </cell>
          <cell r="G21" t="str">
            <v>DH, JS</v>
          </cell>
          <cell r="H21" t="str">
            <v>DH, JS, JH</v>
          </cell>
          <cell r="I21" t="str">
            <v>DH, JS, JH</v>
          </cell>
          <cell r="J21" t="str">
            <v>MM, CO, DH</v>
          </cell>
          <cell r="K21" t="str">
            <v>DH, JS</v>
          </cell>
        </row>
        <row r="22">
          <cell r="A22" t="str">
            <v>Colorado Timberline Holdings, LLC</v>
          </cell>
          <cell r="B22" t="str">
            <v>MM</v>
          </cell>
          <cell r="C22" t="str">
            <v>JS</v>
          </cell>
          <cell r="D22" t="str">
            <v>MM, JS</v>
          </cell>
          <cell r="E22" t="str">
            <v>JS, JH</v>
          </cell>
          <cell r="F22" t="str">
            <v>JS, JH</v>
          </cell>
          <cell r="G22" t="str">
            <v>JS</v>
          </cell>
          <cell r="H22" t="str">
            <v>JS, JH</v>
          </cell>
          <cell r="I22" t="str">
            <v>JS, JH</v>
          </cell>
          <cell r="J22" t="str">
            <v>MM, CO, DH</v>
          </cell>
          <cell r="K22" t="str">
            <v>MM, JS</v>
          </cell>
          <cell r="P22" t="str">
            <v>MM, JS</v>
          </cell>
        </row>
        <row r="23">
          <cell r="A23" t="str">
            <v>AppleWhite Dental, LLC</v>
          </cell>
          <cell r="B23" t="str">
            <v>MV</v>
          </cell>
          <cell r="C23" t="str">
            <v>JH</v>
          </cell>
          <cell r="D23" t="str">
            <v>MV</v>
          </cell>
          <cell r="E23" t="str">
            <v>MV, JH</v>
          </cell>
          <cell r="F23" t="str">
            <v>MV, JH</v>
          </cell>
          <cell r="G23" t="str">
            <v>MV</v>
          </cell>
          <cell r="H23" t="str">
            <v>MV, JH</v>
          </cell>
          <cell r="I23" t="str">
            <v>MV, JH</v>
          </cell>
          <cell r="J23" t="str">
            <v>MM, CO, DH</v>
          </cell>
          <cell r="K23" t="str">
            <v>MV</v>
          </cell>
          <cell r="P23" t="str">
            <v>MV, JH</v>
          </cell>
        </row>
        <row r="24">
          <cell r="A24" t="str">
            <v>Parker Products</v>
          </cell>
          <cell r="B24" t="str">
            <v>CO</v>
          </cell>
          <cell r="C24" t="str">
            <v>JS</v>
          </cell>
          <cell r="D24" t="str">
            <v>CO, JS</v>
          </cell>
          <cell r="E24" t="str">
            <v>CO, JS, SJ</v>
          </cell>
          <cell r="F24" t="str">
            <v>CO, JS, SJ</v>
          </cell>
          <cell r="G24" t="str">
            <v>CO, JS</v>
          </cell>
          <cell r="H24" t="str">
            <v>CO, JS, SJ</v>
          </cell>
          <cell r="I24" t="str">
            <v>CO, JS, SJ</v>
          </cell>
          <cell r="J24" t="str">
            <v>MM, CO, DH</v>
          </cell>
          <cell r="K24" t="str">
            <v>CO, JS</v>
          </cell>
          <cell r="P24" t="str">
            <v>CO, SJ</v>
          </cell>
        </row>
        <row r="25">
          <cell r="A25" t="str">
            <v>Winzer Corporation</v>
          </cell>
          <cell r="B25" t="str">
            <v>DH</v>
          </cell>
          <cell r="C25" t="str">
            <v>JS</v>
          </cell>
          <cell r="D25" t="str">
            <v>DH, JS</v>
          </cell>
          <cell r="E25" t="str">
            <v>DH, JS, SJ</v>
          </cell>
          <cell r="F25" t="str">
            <v>DH, JS, SJ</v>
          </cell>
          <cell r="G25" t="str">
            <v>DH, JS</v>
          </cell>
          <cell r="H25" t="str">
            <v>DH, JS, SJ</v>
          </cell>
          <cell r="I25" t="str">
            <v>DH, JS, SJ</v>
          </cell>
          <cell r="J25" t="str">
            <v>MM, CO, DH</v>
          </cell>
          <cell r="K25" t="str">
            <v>DH, JS</v>
          </cell>
          <cell r="P25" t="str">
            <v>JS</v>
          </cell>
        </row>
        <row r="26">
          <cell r="A26" t="str">
            <v xml:space="preserve">Source Refrigeration &amp; HVAC, Inc. </v>
          </cell>
          <cell r="B26" t="str">
            <v>DH</v>
          </cell>
          <cell r="C26" t="str">
            <v>JS</v>
          </cell>
          <cell r="D26" t="str">
            <v>DH</v>
          </cell>
          <cell r="E26" t="str">
            <v>DH, JS, SJ</v>
          </cell>
          <cell r="F26" t="str">
            <v>DH, JS, SJ</v>
          </cell>
          <cell r="G26" t="str">
            <v>DH, JS</v>
          </cell>
          <cell r="H26" t="str">
            <v>DH, JS, SJ</v>
          </cell>
          <cell r="I26" t="str">
            <v>DH, JS, SJ</v>
          </cell>
          <cell r="J26" t="str">
            <v>MM, CO, DH</v>
          </cell>
          <cell r="K26" t="str">
            <v>DH, JS</v>
          </cell>
        </row>
        <row r="27">
          <cell r="A27" t="str">
            <v>Gabriel Performance Products</v>
          </cell>
          <cell r="B27" t="str">
            <v>DH</v>
          </cell>
          <cell r="C27" t="str">
            <v>JH</v>
          </cell>
          <cell r="D27" t="str">
            <v>DH</v>
          </cell>
          <cell r="E27" t="str">
            <v>DH, JS, JH</v>
          </cell>
          <cell r="F27" t="str">
            <v>DH, JS, JH</v>
          </cell>
          <cell r="G27" t="str">
            <v>DH, JS</v>
          </cell>
          <cell r="H27" t="str">
            <v>DH, JS, JH</v>
          </cell>
          <cell r="I27" t="str">
            <v>DH, JS, JH</v>
          </cell>
          <cell r="J27" t="str">
            <v>MM, CO, DH</v>
          </cell>
          <cell r="K27" t="str">
            <v>DH, JS</v>
          </cell>
        </row>
        <row r="28">
          <cell r="A28" t="str">
            <v>OptConnect, LLC</v>
          </cell>
          <cell r="B28" t="str">
            <v>MV</v>
          </cell>
          <cell r="C28" t="str">
            <v>JH</v>
          </cell>
          <cell r="D28" t="str">
            <v>MV</v>
          </cell>
          <cell r="E28" t="str">
            <v>MV, JH</v>
          </cell>
          <cell r="F28" t="str">
            <v>MV, JH</v>
          </cell>
          <cell r="G28" t="str">
            <v>MV, JH</v>
          </cell>
          <cell r="H28" t="str">
            <v>MV, JH</v>
          </cell>
          <cell r="I28" t="str">
            <v>MV, JH</v>
          </cell>
          <cell r="J28" t="str">
            <v>MM, CO, DH</v>
          </cell>
          <cell r="K28" t="str">
            <v>MV, JH</v>
          </cell>
          <cell r="P28" t="str">
            <v>JH</v>
          </cell>
        </row>
        <row r="29">
          <cell r="A29" t="str">
            <v>Thibaut, Inc.</v>
          </cell>
          <cell r="B29" t="str">
            <v>DH</v>
          </cell>
          <cell r="C29" t="str">
            <v>SJ</v>
          </cell>
          <cell r="D29" t="str">
            <v>DH, MM</v>
          </cell>
          <cell r="E29" t="str">
            <v>DH, SJ</v>
          </cell>
          <cell r="F29" t="str">
            <v>DH, SJ</v>
          </cell>
          <cell r="G29" t="str">
            <v>DH</v>
          </cell>
          <cell r="H29" t="str">
            <v>DH, SJ</v>
          </cell>
          <cell r="I29" t="str">
            <v>DH, SJ</v>
          </cell>
          <cell r="J29" t="str">
            <v>MM, CO, DH</v>
          </cell>
          <cell r="K29" t="str">
            <v>DH</v>
          </cell>
        </row>
        <row r="30">
          <cell r="A30" t="str">
            <v>Surfside Holdings, LLC</v>
          </cell>
          <cell r="B30" t="str">
            <v>MV</v>
          </cell>
          <cell r="C30" t="str">
            <v>SJ</v>
          </cell>
          <cell r="D30" t="str">
            <v>MV</v>
          </cell>
          <cell r="E30" t="str">
            <v>CO, MV, SJ</v>
          </cell>
          <cell r="F30" t="str">
            <v>CO, MV, SJ</v>
          </cell>
          <cell r="G30" t="str">
            <v>MV, CO</v>
          </cell>
          <cell r="H30" t="str">
            <v>CO, MV, SJ</v>
          </cell>
          <cell r="I30" t="str">
            <v>CO, MV, SJ</v>
          </cell>
          <cell r="J30" t="str">
            <v>MM, CO, DH</v>
          </cell>
          <cell r="K30" t="str">
            <v>MV, CO</v>
          </cell>
          <cell r="P30" t="str">
            <v>MV, SJ</v>
          </cell>
        </row>
        <row r="31">
          <cell r="A31" t="str">
            <v>Comprehensive Eyecare Partners, LLC d/b/a CompEye</v>
          </cell>
          <cell r="B31" t="str">
            <v>MV</v>
          </cell>
          <cell r="C31" t="str">
            <v>JH</v>
          </cell>
          <cell r="D31" t="str">
            <v>MV, JH</v>
          </cell>
          <cell r="E31" t="str">
            <v>MV, JH</v>
          </cell>
          <cell r="F31" t="str">
            <v>MV, JH</v>
          </cell>
          <cell r="G31" t="str">
            <v>MV, JH</v>
          </cell>
          <cell r="H31" t="str">
            <v>MV, JH</v>
          </cell>
          <cell r="I31" t="str">
            <v>MV, JH</v>
          </cell>
          <cell r="J31" t="str">
            <v>MM, CO, DH</v>
          </cell>
          <cell r="K31" t="str">
            <v>MV, JH</v>
          </cell>
          <cell r="P31" t="str">
            <v>JH</v>
          </cell>
        </row>
        <row r="32">
          <cell r="A32" t="str">
            <v>Epko Industries, Inc. (d/b/a MDC Interior Solutions)</v>
          </cell>
          <cell r="B32" t="str">
            <v>JS</v>
          </cell>
          <cell r="C32" t="str">
            <v>SJ</v>
          </cell>
          <cell r="D32" t="str">
            <v>JS, SJ</v>
          </cell>
          <cell r="E32" t="str">
            <v>JS, SJ</v>
          </cell>
          <cell r="F32" t="str">
            <v>JS, SJ</v>
          </cell>
          <cell r="G32" t="str">
            <v>JS</v>
          </cell>
          <cell r="H32" t="str">
            <v>JS, SJ</v>
          </cell>
          <cell r="I32" t="str">
            <v>JS, SJ</v>
          </cell>
          <cell r="J32" t="str">
            <v>MM, CO, DH</v>
          </cell>
          <cell r="K32" t="str">
            <v>JS</v>
          </cell>
          <cell r="P32" t="str">
            <v>JS</v>
          </cell>
        </row>
        <row r="33">
          <cell r="A33" t="str">
            <v>BeneSys, Inc.</v>
          </cell>
          <cell r="B33" t="str">
            <v>JS</v>
          </cell>
          <cell r="C33" t="str">
            <v>JH</v>
          </cell>
          <cell r="D33" t="str">
            <v>JS</v>
          </cell>
          <cell r="E33" t="str">
            <v>JS, JH</v>
          </cell>
          <cell r="F33" t="str">
            <v>JS, JH</v>
          </cell>
          <cell r="G33" t="str">
            <v>JS</v>
          </cell>
          <cell r="H33" t="str">
            <v>JS, JH</v>
          </cell>
          <cell r="I33" t="str">
            <v>JS, JH</v>
          </cell>
          <cell r="J33" t="str">
            <v>MM, CO, DH</v>
          </cell>
          <cell r="K33" t="str">
            <v>JS</v>
          </cell>
          <cell r="P33" t="str">
            <v>JS, JH</v>
          </cell>
        </row>
        <row r="34">
          <cell r="A34" t="str">
            <v>Phoenix Rehabilitation and Health Services, Inc.</v>
          </cell>
          <cell r="B34" t="str">
            <v>DH</v>
          </cell>
          <cell r="C34" t="str">
            <v>JH</v>
          </cell>
          <cell r="D34" t="str">
            <v>DH, JH</v>
          </cell>
          <cell r="E34" t="str">
            <v>DH, JH</v>
          </cell>
          <cell r="F34" t="str">
            <v>DH, JH</v>
          </cell>
          <cell r="G34" t="str">
            <v>DH, JH</v>
          </cell>
          <cell r="H34" t="str">
            <v>DH, JH</v>
          </cell>
          <cell r="I34" t="str">
            <v>DH, JH</v>
          </cell>
          <cell r="J34" t="str">
            <v>MM, CO, DH</v>
          </cell>
          <cell r="K34" t="str">
            <v>DH, JH</v>
          </cell>
        </row>
        <row r="35">
          <cell r="A35" t="str">
            <v>RKD Group, LLC</v>
          </cell>
          <cell r="B35" t="str">
            <v>MV</v>
          </cell>
          <cell r="C35" t="str">
            <v>SJ</v>
          </cell>
          <cell r="D35" t="str">
            <v>MV</v>
          </cell>
          <cell r="E35" t="str">
            <v>MV, SJ</v>
          </cell>
          <cell r="F35" t="str">
            <v>MV, SJ</v>
          </cell>
          <cell r="G35" t="str">
            <v>MV, SJ</v>
          </cell>
          <cell r="H35" t="str">
            <v>MV, SJ</v>
          </cell>
          <cell r="I35" t="str">
            <v>MV, SJ</v>
          </cell>
          <cell r="J35" t="str">
            <v>MM, CO, DH</v>
          </cell>
          <cell r="K35" t="str">
            <v>MV, SJ</v>
          </cell>
        </row>
        <row r="36">
          <cell r="A36" t="str">
            <v>Mobile Communications America, Inc.</v>
          </cell>
          <cell r="B36" t="str">
            <v>JS</v>
          </cell>
          <cell r="C36" t="str">
            <v>JH</v>
          </cell>
          <cell r="D36" t="str">
            <v>JS</v>
          </cell>
          <cell r="E36" t="str">
            <v>JS, JH</v>
          </cell>
          <cell r="F36" t="str">
            <v>JS, JH</v>
          </cell>
          <cell r="G36" t="str">
            <v>JS</v>
          </cell>
          <cell r="H36" t="str">
            <v>JS, JH</v>
          </cell>
          <cell r="I36" t="str">
            <v>JS, JH</v>
          </cell>
          <cell r="J36" t="str">
            <v>MM, CO, DH</v>
          </cell>
          <cell r="K36" t="str">
            <v>JS</v>
          </cell>
          <cell r="P36" t="str">
            <v>JS, JH</v>
          </cell>
        </row>
        <row r="37">
          <cell r="A37" t="str">
            <v>LOFA Industries, LLC</v>
          </cell>
          <cell r="B37" t="str">
            <v>DH</v>
          </cell>
          <cell r="C37" t="str">
            <v>SJ</v>
          </cell>
          <cell r="D37" t="str">
            <v>DH</v>
          </cell>
          <cell r="E37" t="str">
            <v>DH, SJ</v>
          </cell>
          <cell r="F37" t="str">
            <v>DH, SJ</v>
          </cell>
          <cell r="G37" t="str">
            <v>DH, SJ</v>
          </cell>
          <cell r="H37" t="str">
            <v>DH, SJ</v>
          </cell>
          <cell r="I37" t="str">
            <v>DH, SJ</v>
          </cell>
          <cell r="J37" t="str">
            <v>MM, CO, DH</v>
          </cell>
          <cell r="K37" t="str">
            <v>DH, SJ</v>
          </cell>
        </row>
        <row r="38">
          <cell r="A38" t="str">
            <v>MB2 Dental Solutions, LLC</v>
          </cell>
          <cell r="B38" t="str">
            <v>JS</v>
          </cell>
          <cell r="C38" t="str">
            <v>JH</v>
          </cell>
          <cell r="D38" t="str">
            <v>JS</v>
          </cell>
          <cell r="E38" t="str">
            <v>JS, JH</v>
          </cell>
          <cell r="F38" t="str">
            <v>JS, JH</v>
          </cell>
          <cell r="G38" t="str">
            <v>JS</v>
          </cell>
          <cell r="H38" t="str">
            <v>JS, JH</v>
          </cell>
          <cell r="I38" t="str">
            <v>JS, JH</v>
          </cell>
          <cell r="J38" t="str">
            <v>MM, CO, DH</v>
          </cell>
          <cell r="K38" t="str">
            <v>JS</v>
          </cell>
          <cell r="P38" t="str">
            <v>JS</v>
          </cell>
        </row>
        <row r="39">
          <cell r="A39" t="str">
            <v>Welcome Dairy, LLC</v>
          </cell>
          <cell r="B39" t="str">
            <v>MV</v>
          </cell>
          <cell r="C39" t="str">
            <v>SJ</v>
          </cell>
          <cell r="D39" t="str">
            <v>MV</v>
          </cell>
          <cell r="E39" t="str">
            <v>MV, SJ</v>
          </cell>
          <cell r="F39" t="str">
            <v>MV, SJ</v>
          </cell>
          <cell r="G39" t="str">
            <v>MV, SJ</v>
          </cell>
          <cell r="H39" t="str">
            <v>MV, SJ</v>
          </cell>
          <cell r="I39" t="str">
            <v>MV, SJ</v>
          </cell>
          <cell r="J39" t="str">
            <v>MM, CO, DH</v>
          </cell>
          <cell r="K39" t="str">
            <v>MV, SJ</v>
          </cell>
        </row>
        <row r="40">
          <cell r="A40" t="str">
            <v>TPC Wire and Cable Corp (d/b/a Trexon)</v>
          </cell>
          <cell r="B40" t="str">
            <v>DH</v>
          </cell>
          <cell r="C40" t="str">
            <v>JH</v>
          </cell>
          <cell r="D40" t="str">
            <v>DH, JH</v>
          </cell>
          <cell r="E40" t="str">
            <v>DH, JH</v>
          </cell>
          <cell r="F40" t="str">
            <v>DH, JH</v>
          </cell>
          <cell r="G40" t="str">
            <v>DH, JH</v>
          </cell>
          <cell r="H40" t="str">
            <v>DH, JH</v>
          </cell>
          <cell r="I40" t="str">
            <v>DH, JH</v>
          </cell>
          <cell r="J40" t="str">
            <v>MM, CO, DH</v>
          </cell>
          <cell r="K40" t="str">
            <v>DH, JH</v>
          </cell>
        </row>
        <row r="41">
          <cell r="A41" t="str">
            <v>Legility, LLC</v>
          </cell>
          <cell r="B41" t="str">
            <v>CN</v>
          </cell>
          <cell r="C41" t="str">
            <v>SJ</v>
          </cell>
          <cell r="D41" t="str">
            <v>CN</v>
          </cell>
          <cell r="E41" t="str">
            <v>SJ, LH</v>
          </cell>
          <cell r="F41" t="str">
            <v>SJ, LH</v>
          </cell>
          <cell r="G41" t="str">
            <v>CN, SJ</v>
          </cell>
          <cell r="H41" t="str">
            <v>SJ, LH</v>
          </cell>
          <cell r="I41" t="str">
            <v>SJ, LH</v>
          </cell>
          <cell r="J41" t="str">
            <v>MM, CO, DH</v>
          </cell>
          <cell r="K41" t="str">
            <v>CN, SJ</v>
          </cell>
        </row>
        <row r="42">
          <cell r="A42" t="str">
            <v>TurnPoint Services, LLC</v>
          </cell>
          <cell r="B42" t="str">
            <v>MV</v>
          </cell>
          <cell r="C42" t="str">
            <v>JH</v>
          </cell>
          <cell r="D42" t="str">
            <v>MV, JH</v>
          </cell>
          <cell r="E42" t="str">
            <v>MV, JH</v>
          </cell>
          <cell r="F42" t="str">
            <v>MV, JH</v>
          </cell>
          <cell r="G42" t="str">
            <v>MV, JH</v>
          </cell>
          <cell r="H42" t="str">
            <v>MV, JH</v>
          </cell>
          <cell r="I42" t="str">
            <v>MV, JH</v>
          </cell>
          <cell r="J42" t="str">
            <v>MM, CO, DH</v>
          </cell>
          <cell r="K42" t="str">
            <v>MV, JH</v>
          </cell>
        </row>
        <row r="43">
          <cell r="A43" t="str">
            <v>Consolidated Label Co., LLC</v>
          </cell>
          <cell r="B43" t="str">
            <v>JS</v>
          </cell>
          <cell r="C43" t="str">
            <v>SJ</v>
          </cell>
          <cell r="D43" t="str">
            <v>JS, SJ</v>
          </cell>
          <cell r="E43" t="str">
            <v>JS, SJ</v>
          </cell>
          <cell r="F43" t="str">
            <v>JS, SJ</v>
          </cell>
          <cell r="G43" t="str">
            <v>JS</v>
          </cell>
          <cell r="H43" t="str">
            <v>JS, SJ</v>
          </cell>
          <cell r="I43" t="str">
            <v>JS, SJ</v>
          </cell>
          <cell r="J43" t="str">
            <v>MM, CO, DH</v>
          </cell>
          <cell r="K43" t="str">
            <v>JS</v>
          </cell>
          <cell r="P43" t="str">
            <v>JS</v>
          </cell>
        </row>
        <row r="44">
          <cell r="A44" t="str">
            <v>Captek Softgel International, Inc.</v>
          </cell>
          <cell r="B44" t="str">
            <v>CN</v>
          </cell>
          <cell r="C44" t="str">
            <v>SJ</v>
          </cell>
          <cell r="D44" t="str">
            <v>CN</v>
          </cell>
          <cell r="E44" t="str">
            <v>SJ, LH</v>
          </cell>
          <cell r="F44" t="str">
            <v>SJ, LH</v>
          </cell>
          <cell r="G44" t="str">
            <v>CN, SJ</v>
          </cell>
          <cell r="H44" t="str">
            <v>SJ, LH</v>
          </cell>
          <cell r="I44" t="str">
            <v>SJ, LH</v>
          </cell>
          <cell r="J44" t="str">
            <v>MM, CO, DH</v>
          </cell>
          <cell r="K44" t="str">
            <v>CN, SJ</v>
          </cell>
          <cell r="P44" t="str">
            <v>SJ</v>
          </cell>
        </row>
        <row r="45">
          <cell r="A45" t="str">
            <v>CTM Group, Inc.</v>
          </cell>
          <cell r="B45" t="str">
            <v>JH</v>
          </cell>
          <cell r="C45" t="str">
            <v>JS</v>
          </cell>
          <cell r="D45" t="str">
            <v>JH</v>
          </cell>
          <cell r="E45" t="str">
            <v>JH, JS</v>
          </cell>
          <cell r="F45" t="str">
            <v>JH, JS</v>
          </cell>
          <cell r="G45" t="str">
            <v>JH</v>
          </cell>
          <cell r="H45" t="str">
            <v>JH, JS</v>
          </cell>
          <cell r="I45" t="str">
            <v>JH, JS</v>
          </cell>
          <cell r="J45" t="str">
            <v>MM, CO, DH</v>
          </cell>
          <cell r="K45" t="str">
            <v>JH</v>
          </cell>
          <cell r="P45" t="str">
            <v>JH</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e">
            <v>#N/A</v>
          </cell>
        </row>
      </sheetData>
      <sheetData sheetId="8">
        <row r="6">
          <cell r="C6">
            <v>42369</v>
          </cell>
          <cell r="D6">
            <v>42419</v>
          </cell>
          <cell r="E6">
            <v>42331</v>
          </cell>
          <cell r="F6">
            <v>42331</v>
          </cell>
          <cell r="G6">
            <v>42422</v>
          </cell>
          <cell r="H6">
            <v>42422</v>
          </cell>
          <cell r="I6">
            <v>42537</v>
          </cell>
          <cell r="J6">
            <v>42537</v>
          </cell>
          <cell r="K6">
            <v>42537</v>
          </cell>
          <cell r="L6">
            <v>42321</v>
          </cell>
          <cell r="M6">
            <v>42321</v>
          </cell>
          <cell r="N6">
            <v>42438</v>
          </cell>
          <cell r="O6">
            <v>42468</v>
          </cell>
          <cell r="P6">
            <v>42468</v>
          </cell>
          <cell r="Q6">
            <v>42471</v>
          </cell>
          <cell r="R6">
            <v>42471</v>
          </cell>
          <cell r="S6">
            <v>42485</v>
          </cell>
          <cell r="T6">
            <v>42489</v>
          </cell>
          <cell r="U6">
            <v>42489</v>
          </cell>
          <cell r="V6">
            <v>42489</v>
          </cell>
          <cell r="W6">
            <v>42489</v>
          </cell>
          <cell r="X6">
            <v>42599</v>
          </cell>
          <cell r="Y6">
            <v>42632</v>
          </cell>
          <cell r="Z6">
            <v>42632</v>
          </cell>
          <cell r="AA6">
            <v>42655</v>
          </cell>
          <cell r="AB6">
            <v>42655</v>
          </cell>
          <cell r="AC6">
            <v>42713</v>
          </cell>
          <cell r="AD6">
            <v>42713</v>
          </cell>
          <cell r="AE6">
            <v>42838</v>
          </cell>
          <cell r="AF6">
            <v>42838</v>
          </cell>
          <cell r="AG6">
            <v>42873</v>
          </cell>
          <cell r="AH6">
            <v>42873</v>
          </cell>
          <cell r="AI6">
            <v>42978</v>
          </cell>
          <cell r="AJ6">
            <v>42978</v>
          </cell>
          <cell r="AK6">
            <v>43007</v>
          </cell>
          <cell r="AL6">
            <v>43007</v>
          </cell>
          <cell r="AM6">
            <v>43007</v>
          </cell>
          <cell r="AN6">
            <v>43007</v>
          </cell>
          <cell r="AO6">
            <v>43007</v>
          </cell>
          <cell r="AP6">
            <v>43033</v>
          </cell>
          <cell r="AQ6">
            <v>43047</v>
          </cell>
          <cell r="AR6">
            <v>43076</v>
          </cell>
          <cell r="AS6">
            <v>43076</v>
          </cell>
          <cell r="AT6">
            <v>43098</v>
          </cell>
          <cell r="AU6">
            <v>43098</v>
          </cell>
          <cell r="AV6">
            <v>43140</v>
          </cell>
          <cell r="AW6">
            <v>43145</v>
          </cell>
          <cell r="AX6">
            <v>43145</v>
          </cell>
          <cell r="AY6">
            <v>43228</v>
          </cell>
          <cell r="AZ6">
            <v>43343</v>
          </cell>
          <cell r="BA6">
            <v>43343</v>
          </cell>
          <cell r="BB6">
            <v>43378</v>
          </cell>
          <cell r="BC6">
            <v>43378</v>
          </cell>
          <cell r="BD6">
            <v>43446</v>
          </cell>
          <cell r="BE6">
            <v>43446</v>
          </cell>
          <cell r="BF6">
            <v>43495</v>
          </cell>
          <cell r="BG6">
            <v>43495</v>
          </cell>
          <cell r="BH6">
            <v>43528</v>
          </cell>
          <cell r="BI6">
            <v>43528</v>
          </cell>
          <cell r="BJ6">
            <v>43529</v>
          </cell>
          <cell r="BK6">
            <v>43529</v>
          </cell>
          <cell r="BL6">
            <v>43602</v>
          </cell>
          <cell r="BM6">
            <v>43644</v>
          </cell>
          <cell r="BN6">
            <v>43738</v>
          </cell>
          <cell r="BO6">
            <v>43816</v>
          </cell>
          <cell r="BP6">
            <v>43966</v>
          </cell>
          <cell r="BQ6">
            <v>44027</v>
          </cell>
          <cell r="BR6">
            <v>44027</v>
          </cell>
          <cell r="BS6">
            <v>42438</v>
          </cell>
          <cell r="BT6">
            <v>44286</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cell r="JX6" t="str">
            <v/>
          </cell>
          <cell r="JY6" t="str">
            <v/>
          </cell>
          <cell r="JZ6" t="str">
            <v/>
          </cell>
          <cell r="KA6" t="str">
            <v/>
          </cell>
          <cell r="KB6" t="str">
            <v/>
          </cell>
          <cell r="KC6" t="str">
            <v/>
          </cell>
          <cell r="KD6" t="str">
            <v/>
          </cell>
          <cell r="KE6" t="str">
            <v/>
          </cell>
          <cell r="KF6" t="str">
            <v/>
          </cell>
          <cell r="KG6" t="str">
            <v/>
          </cell>
          <cell r="KH6" t="str">
            <v/>
          </cell>
          <cell r="KI6" t="str">
            <v/>
          </cell>
          <cell r="KJ6" t="str">
            <v/>
          </cell>
          <cell r="KK6" t="str">
            <v/>
          </cell>
          <cell r="KL6" t="str">
            <v/>
          </cell>
          <cell r="KM6" t="str">
            <v/>
          </cell>
          <cell r="KN6" t="str">
            <v/>
          </cell>
          <cell r="KO6" t="str">
            <v/>
          </cell>
          <cell r="KP6" t="str">
            <v/>
          </cell>
        </row>
        <row r="44">
          <cell r="KU44">
            <v>0</v>
          </cell>
        </row>
        <row r="115">
          <cell r="C115" t="str">
            <v>R</v>
          </cell>
          <cell r="D115" t="str">
            <v>R</v>
          </cell>
          <cell r="E115" t="str">
            <v>R</v>
          </cell>
          <cell r="F115" t="str">
            <v>U</v>
          </cell>
          <cell r="G115" t="str">
            <v>R</v>
          </cell>
          <cell r="H115" t="str">
            <v>R</v>
          </cell>
          <cell r="I115" t="str">
            <v>R</v>
          </cell>
          <cell r="J115" t="str">
            <v>R</v>
          </cell>
          <cell r="K115" t="str">
            <v>R</v>
          </cell>
          <cell r="L115" t="str">
            <v>U</v>
          </cell>
          <cell r="M115" t="str">
            <v>U</v>
          </cell>
          <cell r="N115" t="str">
            <v>R</v>
          </cell>
          <cell r="O115" t="str">
            <v>U</v>
          </cell>
          <cell r="P115" t="str">
            <v>U</v>
          </cell>
          <cell r="Q115" t="str">
            <v>U</v>
          </cell>
          <cell r="R115" t="str">
            <v>U</v>
          </cell>
          <cell r="S115" t="str">
            <v>R</v>
          </cell>
          <cell r="T115" t="str">
            <v>R</v>
          </cell>
          <cell r="U115" t="str">
            <v>R</v>
          </cell>
          <cell r="V115" t="str">
            <v>U</v>
          </cell>
          <cell r="W115" t="str">
            <v>U</v>
          </cell>
          <cell r="X115" t="str">
            <v>R</v>
          </cell>
          <cell r="Y115" t="str">
            <v>R</v>
          </cell>
          <cell r="Z115" t="str">
            <v>R</v>
          </cell>
          <cell r="AA115" t="str">
            <v>R</v>
          </cell>
          <cell r="AB115" t="str">
            <v>R</v>
          </cell>
          <cell r="AC115" t="str">
            <v>R</v>
          </cell>
          <cell r="AD115" t="str">
            <v>R</v>
          </cell>
          <cell r="AE115" t="str">
            <v>R</v>
          </cell>
          <cell r="AF115" t="str">
            <v>R</v>
          </cell>
          <cell r="AG115" t="str">
            <v>R</v>
          </cell>
          <cell r="AH115" t="str">
            <v>R</v>
          </cell>
          <cell r="AI115" t="str">
            <v>R</v>
          </cell>
          <cell r="AJ115" t="str">
            <v>R</v>
          </cell>
          <cell r="AK115" t="str">
            <v>R</v>
          </cell>
          <cell r="AL115" t="str">
            <v>R</v>
          </cell>
          <cell r="AM115" t="str">
            <v>U</v>
          </cell>
          <cell r="AN115" t="str">
            <v>U</v>
          </cell>
          <cell r="AO115" t="str">
            <v>U</v>
          </cell>
          <cell r="AP115" t="str">
            <v>R</v>
          </cell>
          <cell r="AQ115" t="str">
            <v>R</v>
          </cell>
          <cell r="AR115" t="str">
            <v>U</v>
          </cell>
          <cell r="AS115" t="str">
            <v>U</v>
          </cell>
          <cell r="AT115" t="str">
            <v>R</v>
          </cell>
          <cell r="AU115" t="str">
            <v>R</v>
          </cell>
          <cell r="AV115" t="str">
            <v>R</v>
          </cell>
          <cell r="AW115" t="str">
            <v>U</v>
          </cell>
          <cell r="AX115" t="str">
            <v>U</v>
          </cell>
          <cell r="AY115" t="str">
            <v>R</v>
          </cell>
          <cell r="AZ115" t="str">
            <v>U</v>
          </cell>
          <cell r="BA115" t="str">
            <v>U</v>
          </cell>
          <cell r="BB115" t="str">
            <v>U</v>
          </cell>
          <cell r="BC115" t="str">
            <v>U</v>
          </cell>
          <cell r="BD115" t="str">
            <v>U</v>
          </cell>
          <cell r="BE115" t="str">
            <v>U</v>
          </cell>
          <cell r="BF115" t="str">
            <v>R</v>
          </cell>
          <cell r="BG115" t="str">
            <v>R</v>
          </cell>
          <cell r="BH115" t="str">
            <v>U</v>
          </cell>
          <cell r="BI115" t="str">
            <v>U</v>
          </cell>
          <cell r="BJ115" t="str">
            <v>U</v>
          </cell>
          <cell r="BK115" t="str">
            <v>U</v>
          </cell>
          <cell r="BL115" t="str">
            <v>R</v>
          </cell>
          <cell r="BM115" t="str">
            <v>R</v>
          </cell>
          <cell r="BN115" t="str">
            <v>U</v>
          </cell>
          <cell r="BO115" t="str">
            <v>R</v>
          </cell>
          <cell r="BP115" t="str">
            <v>R</v>
          </cell>
          <cell r="BQ115" t="str">
            <v>U</v>
          </cell>
          <cell r="BR115" t="str">
            <v>U</v>
          </cell>
          <cell r="BS115" t="str">
            <v>R</v>
          </cell>
          <cell r="BT115" t="str">
            <v>U</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cell r="JX115" t="str">
            <v/>
          </cell>
          <cell r="JY115" t="str">
            <v/>
          </cell>
          <cell r="JZ115" t="str">
            <v/>
          </cell>
          <cell r="KA115" t="str">
            <v/>
          </cell>
          <cell r="KB115" t="str">
            <v/>
          </cell>
          <cell r="KC115" t="str">
            <v/>
          </cell>
          <cell r="KD115" t="str">
            <v/>
          </cell>
          <cell r="KE115" t="str">
            <v/>
          </cell>
          <cell r="KF115" t="str">
            <v/>
          </cell>
          <cell r="KG115" t="str">
            <v/>
          </cell>
          <cell r="KH115" t="str">
            <v/>
          </cell>
          <cell r="KI115" t="str">
            <v/>
          </cell>
          <cell r="KJ115" t="str">
            <v/>
          </cell>
          <cell r="KK115" t="str">
            <v/>
          </cell>
          <cell r="KL115" t="str">
            <v/>
          </cell>
          <cell r="KM115" t="str">
            <v/>
          </cell>
          <cell r="KN115" t="str">
            <v/>
          </cell>
          <cell r="KO115" t="str">
            <v/>
          </cell>
          <cell r="KP115" t="str">
            <v/>
          </cell>
        </row>
        <row r="117">
          <cell r="C117" t="str">
            <v>Debt</v>
          </cell>
          <cell r="D117" t="str">
            <v>Debt</v>
          </cell>
          <cell r="E117" t="str">
            <v>Debt</v>
          </cell>
          <cell r="F117" t="str">
            <v>Equity</v>
          </cell>
          <cell r="G117" t="str">
            <v>Debt</v>
          </cell>
          <cell r="H117" t="str">
            <v>Equity</v>
          </cell>
          <cell r="I117" t="str">
            <v>Debt</v>
          </cell>
          <cell r="J117" t="str">
            <v>Debt</v>
          </cell>
          <cell r="K117" t="str">
            <v>Equity</v>
          </cell>
          <cell r="L117" t="str">
            <v>Debt</v>
          </cell>
          <cell r="M117" t="str">
            <v>Equity</v>
          </cell>
          <cell r="N117" t="str">
            <v>Debt</v>
          </cell>
          <cell r="O117" t="str">
            <v>Debt</v>
          </cell>
          <cell r="P117" t="str">
            <v>Equity</v>
          </cell>
          <cell r="Q117" t="str">
            <v>Debt</v>
          </cell>
          <cell r="R117" t="str">
            <v>Equity</v>
          </cell>
          <cell r="S117" t="str">
            <v>Debt</v>
          </cell>
          <cell r="T117" t="str">
            <v>Debt</v>
          </cell>
          <cell r="U117" t="str">
            <v>Debt</v>
          </cell>
          <cell r="V117" t="str">
            <v>Equity</v>
          </cell>
          <cell r="W117" t="str">
            <v>Equity</v>
          </cell>
          <cell r="X117" t="str">
            <v>Debt</v>
          </cell>
          <cell r="Y117" t="str">
            <v>Debt</v>
          </cell>
          <cell r="Z117" t="str">
            <v>Equity</v>
          </cell>
          <cell r="AA117" t="str">
            <v>Debt</v>
          </cell>
          <cell r="AB117" t="str">
            <v>Equity</v>
          </cell>
          <cell r="AC117" t="str">
            <v>Debt</v>
          </cell>
          <cell r="AD117" t="str">
            <v>Equity</v>
          </cell>
          <cell r="AE117" t="str">
            <v>Debt</v>
          </cell>
          <cell r="AF117" t="str">
            <v>Equity</v>
          </cell>
          <cell r="AG117" t="str">
            <v>Debt</v>
          </cell>
          <cell r="AH117" t="str">
            <v>Equity</v>
          </cell>
          <cell r="AI117" t="str">
            <v>Debt</v>
          </cell>
          <cell r="AJ117" t="str">
            <v>Equity</v>
          </cell>
          <cell r="AK117" t="str">
            <v>Debt</v>
          </cell>
          <cell r="AL117" t="str">
            <v>Equity</v>
          </cell>
          <cell r="AM117" t="str">
            <v>Debt</v>
          </cell>
          <cell r="AN117" t="str">
            <v>Debt</v>
          </cell>
          <cell r="AO117" t="str">
            <v>Equity</v>
          </cell>
          <cell r="AP117" t="str">
            <v>Debt</v>
          </cell>
          <cell r="AQ117" t="str">
            <v>Debt</v>
          </cell>
          <cell r="AR117" t="str">
            <v>Debt</v>
          </cell>
          <cell r="AS117" t="str">
            <v>Equity</v>
          </cell>
          <cell r="AT117" t="str">
            <v>Debt</v>
          </cell>
          <cell r="AU117" t="str">
            <v>Equity</v>
          </cell>
          <cell r="AV117" t="str">
            <v>Debt</v>
          </cell>
          <cell r="AW117" t="str">
            <v>Debt</v>
          </cell>
          <cell r="AX117" t="str">
            <v>Equity</v>
          </cell>
          <cell r="AY117" t="str">
            <v>Debt</v>
          </cell>
          <cell r="AZ117" t="str">
            <v>Debt</v>
          </cell>
          <cell r="BA117" t="str">
            <v>Equity</v>
          </cell>
          <cell r="BB117" t="str">
            <v>Debt</v>
          </cell>
          <cell r="BC117" t="str">
            <v>Equity</v>
          </cell>
          <cell r="BD117" t="str">
            <v>Debt</v>
          </cell>
          <cell r="BE117" t="str">
            <v>Equity</v>
          </cell>
          <cell r="BF117" t="str">
            <v>Debt</v>
          </cell>
          <cell r="BG117" t="str">
            <v>Equity</v>
          </cell>
          <cell r="BH117" t="str">
            <v>Debt</v>
          </cell>
          <cell r="BI117" t="str">
            <v>Equity</v>
          </cell>
          <cell r="BJ117" t="str">
            <v>Debt</v>
          </cell>
          <cell r="BK117" t="str">
            <v>Equity</v>
          </cell>
          <cell r="BL117" t="str">
            <v>Debt</v>
          </cell>
          <cell r="BM117" t="str">
            <v>Debt</v>
          </cell>
          <cell r="BN117" t="str">
            <v>Debt</v>
          </cell>
          <cell r="BO117" t="str">
            <v>Debt</v>
          </cell>
          <cell r="BP117" t="str">
            <v>Debt</v>
          </cell>
          <cell r="BQ117" t="str">
            <v>Debt</v>
          </cell>
          <cell r="BR117" t="str">
            <v>Equity</v>
          </cell>
          <cell r="BS117" t="str">
            <v>Debt</v>
          </cell>
          <cell r="BT117" t="str">
            <v>Debt</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cell r="JX117" t="str">
            <v/>
          </cell>
          <cell r="JY117" t="str">
            <v/>
          </cell>
          <cell r="JZ117" t="str">
            <v/>
          </cell>
          <cell r="KA117" t="str">
            <v/>
          </cell>
          <cell r="KB117" t="str">
            <v/>
          </cell>
          <cell r="KC117" t="str">
            <v/>
          </cell>
          <cell r="KD117" t="str">
            <v/>
          </cell>
          <cell r="KE117" t="str">
            <v/>
          </cell>
          <cell r="KF117" t="str">
            <v/>
          </cell>
          <cell r="KG117" t="str">
            <v/>
          </cell>
          <cell r="KH117" t="str">
            <v/>
          </cell>
          <cell r="KI117" t="str">
            <v/>
          </cell>
          <cell r="KJ117" t="str">
            <v/>
          </cell>
          <cell r="KK117" t="str">
            <v/>
          </cell>
          <cell r="KL117" t="str">
            <v/>
          </cell>
          <cell r="KM117" t="str">
            <v/>
          </cell>
          <cell r="KN117" t="str">
            <v/>
          </cell>
          <cell r="KO117" t="str">
            <v/>
          </cell>
          <cell r="KP117" t="str">
            <v/>
          </cell>
        </row>
        <row r="118">
          <cell r="C118" t="str">
            <v>Sub Debt</v>
          </cell>
          <cell r="D118" t="str">
            <v>Sub Debt</v>
          </cell>
          <cell r="E118" t="str">
            <v>Sub Debt</v>
          </cell>
          <cell r="F118" t="str">
            <v>Common Equity</v>
          </cell>
          <cell r="G118" t="str">
            <v>Sub Debt</v>
          </cell>
          <cell r="H118" t="str">
            <v>Common Equity</v>
          </cell>
          <cell r="I118" t="str">
            <v>Sub Debt</v>
          </cell>
          <cell r="J118" t="str">
            <v>Sub Debt</v>
          </cell>
          <cell r="K118" t="str">
            <v>Common Equity</v>
          </cell>
          <cell r="L118" t="str">
            <v>Sub Debt</v>
          </cell>
          <cell r="M118" t="str">
            <v>Common Equity</v>
          </cell>
          <cell r="N118" t="str">
            <v>Sub Debt</v>
          </cell>
          <cell r="O118" t="str">
            <v>Sub Debt</v>
          </cell>
          <cell r="P118" t="str">
            <v>Common Equity</v>
          </cell>
          <cell r="Q118" t="str">
            <v>Second Lien</v>
          </cell>
          <cell r="R118" t="str">
            <v>Preferred Equity</v>
          </cell>
          <cell r="S118" t="str">
            <v>Sub Debt</v>
          </cell>
          <cell r="T118" t="str">
            <v>Second Lien</v>
          </cell>
          <cell r="U118" t="str">
            <v>Second Lien</v>
          </cell>
          <cell r="V118" t="str">
            <v>Preferred Equity</v>
          </cell>
          <cell r="W118" t="str">
            <v>Common Equity</v>
          </cell>
          <cell r="X118" t="str">
            <v>Second Lien</v>
          </cell>
          <cell r="Y118" t="str">
            <v>Sub Debt</v>
          </cell>
          <cell r="Z118" t="str">
            <v>Common Equity</v>
          </cell>
          <cell r="AA118" t="str">
            <v>Sub Debt</v>
          </cell>
          <cell r="AB118" t="str">
            <v>Common Equity</v>
          </cell>
          <cell r="AC118" t="str">
            <v>Sub Debt</v>
          </cell>
          <cell r="AD118" t="str">
            <v>Common Equity</v>
          </cell>
          <cell r="AE118" t="str">
            <v>Sub Debt</v>
          </cell>
          <cell r="AF118" t="str">
            <v>Common Equity</v>
          </cell>
          <cell r="AG118" t="str">
            <v>Sub Debt</v>
          </cell>
          <cell r="AH118" t="str">
            <v>Common Equity</v>
          </cell>
          <cell r="AI118" t="str">
            <v>Sub Debt</v>
          </cell>
          <cell r="AJ118" t="str">
            <v>Common Equity</v>
          </cell>
          <cell r="AK118" t="str">
            <v>Sub Debt</v>
          </cell>
          <cell r="AL118" t="str">
            <v>Common Equity</v>
          </cell>
          <cell r="AM118" t="str">
            <v>Sub Debt</v>
          </cell>
          <cell r="AN118" t="str">
            <v>Sub Debt</v>
          </cell>
          <cell r="AO118" t="str">
            <v>Common Equity</v>
          </cell>
          <cell r="AP118" t="str">
            <v>Sub Debt</v>
          </cell>
          <cell r="AQ118" t="str">
            <v>Sub Debt</v>
          </cell>
          <cell r="AR118" t="str">
            <v>Sub Debt</v>
          </cell>
          <cell r="AS118" t="str">
            <v>Common Equity</v>
          </cell>
          <cell r="AT118" t="str">
            <v>Sub Debt</v>
          </cell>
          <cell r="AU118" t="str">
            <v>Common Equity</v>
          </cell>
          <cell r="AV118" t="str">
            <v>Sub Debt</v>
          </cell>
          <cell r="AW118" t="str">
            <v>Sub Debt</v>
          </cell>
          <cell r="AX118" t="str">
            <v>Common Equity</v>
          </cell>
          <cell r="AY118" t="str">
            <v>Sub Debt</v>
          </cell>
          <cell r="AZ118" t="str">
            <v>Sub Debt</v>
          </cell>
          <cell r="BA118" t="str">
            <v>Common Equity</v>
          </cell>
          <cell r="BB118" t="str">
            <v>Sub Debt</v>
          </cell>
          <cell r="BC118" t="str">
            <v>Common Equity</v>
          </cell>
          <cell r="BD118" t="str">
            <v>Sub Debt</v>
          </cell>
          <cell r="BE118" t="str">
            <v>Common Equity</v>
          </cell>
          <cell r="BF118" t="str">
            <v>Sub Debt</v>
          </cell>
          <cell r="BG118" t="str">
            <v>Common Equity</v>
          </cell>
          <cell r="BH118" t="str">
            <v>Sub Debt</v>
          </cell>
          <cell r="BI118" t="str">
            <v>Common Equity</v>
          </cell>
          <cell r="BJ118" t="str">
            <v>Sub Debt</v>
          </cell>
          <cell r="BK118" t="str">
            <v>Common Equity</v>
          </cell>
          <cell r="BL118" t="str">
            <v>Sub Debt</v>
          </cell>
          <cell r="BM118" t="str">
            <v>Sub Debt</v>
          </cell>
          <cell r="BN118" t="str">
            <v>Sub Debt</v>
          </cell>
          <cell r="BO118" t="str">
            <v>Sub Debt</v>
          </cell>
          <cell r="BP118" t="str">
            <v>Sub Debt</v>
          </cell>
          <cell r="BQ118" t="str">
            <v>Sub Debt</v>
          </cell>
          <cell r="BR118" t="str">
            <v>Common Equity</v>
          </cell>
          <cell r="BS118" t="str">
            <v>Senior Secured</v>
          </cell>
          <cell r="BT118" t="str">
            <v>Sub Debt</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cell r="JX118" t="str">
            <v/>
          </cell>
          <cell r="JY118" t="str">
            <v/>
          </cell>
          <cell r="JZ118" t="str">
            <v/>
          </cell>
          <cell r="KA118" t="str">
            <v/>
          </cell>
          <cell r="KB118" t="str">
            <v/>
          </cell>
          <cell r="KC118" t="str">
            <v/>
          </cell>
          <cell r="KD118" t="str">
            <v/>
          </cell>
          <cell r="KE118" t="str">
            <v/>
          </cell>
          <cell r="KF118" t="str">
            <v/>
          </cell>
          <cell r="KG118" t="str">
            <v/>
          </cell>
          <cell r="KH118" t="str">
            <v/>
          </cell>
          <cell r="KI118" t="str">
            <v/>
          </cell>
          <cell r="KJ118" t="str">
            <v/>
          </cell>
          <cell r="KK118" t="str">
            <v/>
          </cell>
          <cell r="KL118" t="str">
            <v/>
          </cell>
          <cell r="KM118" t="str">
            <v/>
          </cell>
          <cell r="KN118" t="str">
            <v/>
          </cell>
          <cell r="KO118" t="str">
            <v/>
          </cell>
          <cell r="KP118" t="str">
            <v/>
          </cell>
        </row>
        <row r="119">
          <cell r="KU119">
            <v>0.12013779968117433</v>
          </cell>
        </row>
        <row r="120">
          <cell r="KU120">
            <v>1.3659092680204312</v>
          </cell>
        </row>
        <row r="121">
          <cell r="KU121">
            <v>1.0157002041717336</v>
          </cell>
        </row>
        <row r="122">
          <cell r="KU122">
            <v>0.35020906384869765</v>
          </cell>
        </row>
        <row r="123">
          <cell r="C123">
            <v>11500000</v>
          </cell>
          <cell r="D123">
            <v>7500000</v>
          </cell>
          <cell r="E123">
            <v>14325000</v>
          </cell>
          <cell r="F123">
            <v>4125000</v>
          </cell>
          <cell r="G123">
            <v>5750000</v>
          </cell>
          <cell r="H123">
            <v>750000</v>
          </cell>
          <cell r="I123">
            <v>1722000</v>
          </cell>
          <cell r="J123">
            <v>6028000</v>
          </cell>
          <cell r="K123">
            <v>600000</v>
          </cell>
          <cell r="L123">
            <v>19120000</v>
          </cell>
          <cell r="M123">
            <v>2028738</v>
          </cell>
          <cell r="N123">
            <v>5773988</v>
          </cell>
          <cell r="O123">
            <v>12000000</v>
          </cell>
          <cell r="P123">
            <v>1500000</v>
          </cell>
          <cell r="Q123">
            <v>4250000</v>
          </cell>
          <cell r="R123">
            <v>1385715</v>
          </cell>
          <cell r="S123">
            <v>9932468</v>
          </cell>
          <cell r="T123">
            <v>1750000</v>
          </cell>
          <cell r="U123">
            <v>4500000</v>
          </cell>
          <cell r="V123">
            <v>1541198</v>
          </cell>
          <cell r="W123">
            <v>236001</v>
          </cell>
          <cell r="X123">
            <v>10125002.550000001</v>
          </cell>
          <cell r="Y123">
            <v>10000000</v>
          </cell>
          <cell r="Z123">
            <v>1000000</v>
          </cell>
          <cell r="AA123">
            <v>5100000</v>
          </cell>
          <cell r="AB123">
            <v>500000</v>
          </cell>
          <cell r="AC123">
            <v>3037142.86</v>
          </cell>
          <cell r="AD123">
            <v>2320000</v>
          </cell>
          <cell r="AE123">
            <v>19000000</v>
          </cell>
          <cell r="AF123">
            <v>1849000</v>
          </cell>
          <cell r="AG123">
            <v>6000000</v>
          </cell>
          <cell r="AH123">
            <v>999405.32</v>
          </cell>
          <cell r="AI123">
            <v>3750000</v>
          </cell>
          <cell r="AJ123">
            <v>1750000</v>
          </cell>
          <cell r="AK123">
            <v>19573000</v>
          </cell>
          <cell r="AL123">
            <v>526222.11</v>
          </cell>
          <cell r="AM123">
            <v>5150000</v>
          </cell>
          <cell r="AN123">
            <v>3450000</v>
          </cell>
          <cell r="AO123">
            <v>2000000</v>
          </cell>
          <cell r="AP123">
            <v>10000000</v>
          </cell>
          <cell r="AQ123">
            <v>20000000</v>
          </cell>
          <cell r="AR123">
            <v>19055000</v>
          </cell>
          <cell r="AS123">
            <v>2383315.7799999998</v>
          </cell>
          <cell r="AT123">
            <v>3937500</v>
          </cell>
          <cell r="AU123">
            <v>393750</v>
          </cell>
          <cell r="AV123">
            <v>3500000</v>
          </cell>
          <cell r="AW123">
            <v>26772500</v>
          </cell>
          <cell r="AX123">
            <v>1252492.8700000001</v>
          </cell>
          <cell r="AY123">
            <v>7500000</v>
          </cell>
          <cell r="AZ123">
            <v>7250000</v>
          </cell>
          <cell r="BA123">
            <v>775000</v>
          </cell>
          <cell r="BB123">
            <v>8000000</v>
          </cell>
          <cell r="BC123">
            <v>1000000</v>
          </cell>
          <cell r="BD123">
            <v>13100000</v>
          </cell>
          <cell r="BE123">
            <v>1099644</v>
          </cell>
          <cell r="BF123">
            <v>23067585</v>
          </cell>
          <cell r="BG123">
            <v>6772316</v>
          </cell>
          <cell r="BH123">
            <v>9000000</v>
          </cell>
          <cell r="BI123">
            <v>1125000</v>
          </cell>
          <cell r="BJ123">
            <v>10100000</v>
          </cell>
          <cell r="BK123">
            <v>600000</v>
          </cell>
          <cell r="BL123">
            <v>11170000</v>
          </cell>
          <cell r="BM123">
            <v>3000000</v>
          </cell>
          <cell r="BN123">
            <v>7000000</v>
          </cell>
          <cell r="BO123">
            <v>5666667</v>
          </cell>
          <cell r="BP123">
            <v>3669807</v>
          </cell>
          <cell r="BQ123">
            <v>5500000</v>
          </cell>
          <cell r="BR123">
            <v>1145833</v>
          </cell>
          <cell r="BS123">
            <v>2000000</v>
          </cell>
          <cell r="BT123">
            <v>12000000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row>
        <row r="126">
          <cell r="C126">
            <v>12492985.710000001</v>
          </cell>
          <cell r="D126">
            <v>9484685.2799999993</v>
          </cell>
          <cell r="E126">
            <v>6141942.2000000011</v>
          </cell>
          <cell r="F126">
            <v>0</v>
          </cell>
          <cell r="G126">
            <v>6620757.2400000002</v>
          </cell>
          <cell r="H126">
            <v>5847091.6099999994</v>
          </cell>
          <cell r="I126">
            <v>1898079</v>
          </cell>
          <cell r="J126">
            <v>6936342</v>
          </cell>
          <cell r="K126">
            <v>2211498.7199999997</v>
          </cell>
          <cell r="L126">
            <v>5274743.68</v>
          </cell>
          <cell r="M126">
            <v>-0.31000000005587935</v>
          </cell>
          <cell r="N126">
            <v>9499652.0099999998</v>
          </cell>
          <cell r="O126">
            <v>5129397.9200000009</v>
          </cell>
          <cell r="P126">
            <v>0</v>
          </cell>
          <cell r="Q126">
            <v>3137825.8200000008</v>
          </cell>
          <cell r="R126">
            <v>0</v>
          </cell>
          <cell r="S126">
            <v>16618794.189999999</v>
          </cell>
          <cell r="T126">
            <v>2444028.67</v>
          </cell>
          <cell r="U126">
            <v>6654330.3099999987</v>
          </cell>
          <cell r="V126">
            <v>43522</v>
          </cell>
          <cell r="W126">
            <v>6664</v>
          </cell>
          <cell r="X126">
            <v>15518503.590000002</v>
          </cell>
          <cell r="Y126">
            <v>12636321.670000002</v>
          </cell>
          <cell r="Z126">
            <v>3886847.73</v>
          </cell>
          <cell r="AA126">
            <v>6457352.5600000005</v>
          </cell>
          <cell r="AB126">
            <v>1405495.75</v>
          </cell>
          <cell r="AC126">
            <v>5191103.7399999984</v>
          </cell>
          <cell r="AD126">
            <v>19700612.960000001</v>
          </cell>
          <cell r="AE126">
            <v>27850174.5</v>
          </cell>
          <cell r="AF126">
            <v>3113067.51</v>
          </cell>
          <cell r="AG126">
            <v>694560.5</v>
          </cell>
          <cell r="AH126">
            <v>0</v>
          </cell>
          <cell r="AI126">
            <v>4638684.9500000011</v>
          </cell>
          <cell r="AJ126">
            <v>1757522.6</v>
          </cell>
          <cell r="AK126">
            <v>29285538.709999993</v>
          </cell>
          <cell r="AL126">
            <v>1972030.67</v>
          </cell>
          <cell r="AM126">
            <v>6811077.1420930233</v>
          </cell>
          <cell r="AN126">
            <v>4826966.1179069756</v>
          </cell>
          <cell r="AO126">
            <v>0</v>
          </cell>
          <cell r="AP126">
            <v>11784375</v>
          </cell>
          <cell r="AQ126">
            <v>27227633.339999996</v>
          </cell>
          <cell r="AR126">
            <v>7258865.4800000023</v>
          </cell>
          <cell r="AS126">
            <v>634885.99999999977</v>
          </cell>
          <cell r="AT126">
            <v>5592676.6699999999</v>
          </cell>
          <cell r="AU126">
            <v>1858205.17</v>
          </cell>
          <cell r="AV126">
            <v>5150314.08</v>
          </cell>
          <cell r="AW126">
            <v>9515910.9600000009</v>
          </cell>
          <cell r="AX126">
            <v>63</v>
          </cell>
          <cell r="AY126">
            <v>8853889.4700000007</v>
          </cell>
          <cell r="AZ126">
            <v>8364047.3099999996</v>
          </cell>
          <cell r="BA126">
            <v>352156</v>
          </cell>
          <cell r="BB126">
            <v>3492500</v>
          </cell>
          <cell r="BC126">
            <v>0</v>
          </cell>
          <cell r="BD126">
            <v>3468563.4299999978</v>
          </cell>
          <cell r="BE126">
            <v>-5.0000000046566129E-2</v>
          </cell>
          <cell r="BF126">
            <v>30103895.539999999</v>
          </cell>
          <cell r="BG126">
            <v>29817102.479999997</v>
          </cell>
          <cell r="BH126">
            <v>-1759718.58</v>
          </cell>
          <cell r="BI126">
            <v>6048.5100000000093</v>
          </cell>
          <cell r="BJ126">
            <v>3610529.379999998</v>
          </cell>
          <cell r="BK126">
            <v>0</v>
          </cell>
          <cell r="BL126">
            <v>13291127.18</v>
          </cell>
          <cell r="BM126">
            <v>3547234.59</v>
          </cell>
          <cell r="BN126">
            <v>8330994.9199999999</v>
          </cell>
          <cell r="BO126">
            <v>7080484.1900000004</v>
          </cell>
          <cell r="BP126">
            <v>3964490.1100000003</v>
          </cell>
          <cell r="BQ126">
            <v>1506083.3099999996</v>
          </cell>
          <cell r="BR126">
            <v>688194.63000000012</v>
          </cell>
          <cell r="BS126">
            <v>2145218.4500000002</v>
          </cell>
          <cell r="BT126">
            <v>5122873.4399999995</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row>
        <row r="129">
          <cell r="C129">
            <v>992985.71000000089</v>
          </cell>
          <cell r="D129">
            <v>1984685.2799999993</v>
          </cell>
          <cell r="E129">
            <v>2392322.8900000006</v>
          </cell>
          <cell r="F129">
            <v>-2399000</v>
          </cell>
          <cell r="G129">
            <v>870757.24000000022</v>
          </cell>
          <cell r="H129">
            <v>5097091.6099999994</v>
          </cell>
          <cell r="I129">
            <v>176079</v>
          </cell>
          <cell r="J129">
            <v>908342</v>
          </cell>
          <cell r="K129">
            <v>1611498.7199999997</v>
          </cell>
          <cell r="L129">
            <v>-4732256.32</v>
          </cell>
          <cell r="M129">
            <v>-2028738.31</v>
          </cell>
          <cell r="N129">
            <v>3725664.01</v>
          </cell>
          <cell r="O129">
            <v>-6870602.0799999991</v>
          </cell>
          <cell r="P129">
            <v>-1500000</v>
          </cell>
          <cell r="Q129">
            <v>3191568.7900000005</v>
          </cell>
          <cell r="R129">
            <v>-1231429</v>
          </cell>
          <cell r="S129">
            <v>6686326.1899999995</v>
          </cell>
          <cell r="T129">
            <v>694028.66999999993</v>
          </cell>
          <cell r="U129">
            <v>2154330.3099999987</v>
          </cell>
          <cell r="V129">
            <v>43522</v>
          </cell>
          <cell r="W129">
            <v>-202523</v>
          </cell>
          <cell r="X129">
            <v>5393501.040000001</v>
          </cell>
          <cell r="Y129">
            <v>2636321.6700000018</v>
          </cell>
          <cell r="Z129">
            <v>2886847.73</v>
          </cell>
          <cell r="AA129">
            <v>1357352.5600000005</v>
          </cell>
          <cell r="AB129">
            <v>905495.75</v>
          </cell>
          <cell r="AC129">
            <v>2153960.8799999985</v>
          </cell>
          <cell r="AD129">
            <v>17380612.960000001</v>
          </cell>
          <cell r="AE129">
            <v>8850174.5</v>
          </cell>
          <cell r="AF129">
            <v>1264067.5099999998</v>
          </cell>
          <cell r="AG129">
            <v>-5305439.5</v>
          </cell>
          <cell r="AH129">
            <v>-999405.32</v>
          </cell>
          <cell r="AI129">
            <v>888684.95000000112</v>
          </cell>
          <cell r="AJ129">
            <v>7522.6000000000931</v>
          </cell>
          <cell r="AK129">
            <v>9712538.7099999934</v>
          </cell>
          <cell r="AL129">
            <v>1445808.56</v>
          </cell>
          <cell r="AM129">
            <v>1661077.1420930233</v>
          </cell>
          <cell r="AN129">
            <v>1376966.1179069756</v>
          </cell>
          <cell r="AO129">
            <v>322000</v>
          </cell>
          <cell r="AP129">
            <v>1784375</v>
          </cell>
          <cell r="AQ129">
            <v>7227633.3399999961</v>
          </cell>
          <cell r="AR129">
            <v>7957540.7600000035</v>
          </cell>
          <cell r="AS129">
            <v>5079886</v>
          </cell>
          <cell r="AT129">
            <v>1655176.67</v>
          </cell>
          <cell r="AU129">
            <v>1464455.17</v>
          </cell>
          <cell r="AV129">
            <v>1650314.08</v>
          </cell>
          <cell r="AW129">
            <v>10581897.370000001</v>
          </cell>
          <cell r="AX129">
            <v>0</v>
          </cell>
          <cell r="AY129">
            <v>1353889.4700000007</v>
          </cell>
          <cell r="AZ129">
            <v>1114047.3099999996</v>
          </cell>
          <cell r="BA129">
            <v>922000</v>
          </cell>
          <cell r="BB129">
            <v>3722500</v>
          </cell>
          <cell r="BC129">
            <v>0</v>
          </cell>
          <cell r="BD129">
            <v>5378147.4099999983</v>
          </cell>
          <cell r="BE129">
            <v>0</v>
          </cell>
          <cell r="BF129">
            <v>7036310.5399999991</v>
          </cell>
          <cell r="BG129">
            <v>23044786.479999997</v>
          </cell>
          <cell r="BH129">
            <v>3747156.42</v>
          </cell>
          <cell r="BI129">
            <v>6048.5100000000093</v>
          </cell>
          <cell r="BJ129">
            <v>4033767.9799999977</v>
          </cell>
          <cell r="BK129">
            <v>-600000</v>
          </cell>
          <cell r="BL129">
            <v>2121127.1799999997</v>
          </cell>
          <cell r="BM129">
            <v>547234.58999999985</v>
          </cell>
          <cell r="BN129">
            <v>1330994.92</v>
          </cell>
          <cell r="BO129">
            <v>1413817.1900000004</v>
          </cell>
          <cell r="BP129">
            <v>294683.11000000034</v>
          </cell>
          <cell r="BQ129">
            <v>1506083.3099999996</v>
          </cell>
          <cell r="BR129">
            <v>975000.00000000023</v>
          </cell>
          <cell r="BS129">
            <v>145218.45000000019</v>
          </cell>
          <cell r="BT129">
            <v>2107269.9900000002</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row>
        <row r="131">
          <cell r="C131" t="str">
            <v>DH</v>
          </cell>
          <cell r="D131" t="str">
            <v>DH</v>
          </cell>
          <cell r="E131" t="str">
            <v>CO</v>
          </cell>
          <cell r="F131" t="str">
            <v>CO</v>
          </cell>
          <cell r="G131" t="str">
            <v>MM</v>
          </cell>
          <cell r="H131" t="str">
            <v>MM</v>
          </cell>
          <cell r="I131" t="str">
            <v>MV</v>
          </cell>
          <cell r="J131" t="str">
            <v>MV</v>
          </cell>
          <cell r="K131" t="str">
            <v>MV</v>
          </cell>
          <cell r="L131" t="str">
            <v>DH</v>
          </cell>
          <cell r="M131" t="str">
            <v>DH</v>
          </cell>
          <cell r="N131" t="str">
            <v>DH</v>
          </cell>
          <cell r="O131" t="str">
            <v>MV</v>
          </cell>
          <cell r="P131" t="str">
            <v>MV</v>
          </cell>
          <cell r="Q131" t="str">
            <v>CO</v>
          </cell>
          <cell r="R131" t="str">
            <v>CO</v>
          </cell>
          <cell r="S131" t="str">
            <v>MV</v>
          </cell>
          <cell r="T131" t="str">
            <v>MV</v>
          </cell>
          <cell r="U131" t="str">
            <v>MV</v>
          </cell>
          <cell r="V131" t="str">
            <v>MV</v>
          </cell>
          <cell r="W131" t="str">
            <v>MV</v>
          </cell>
          <cell r="X131" t="str">
            <v>DH</v>
          </cell>
          <cell r="Y131" t="str">
            <v>CO</v>
          </cell>
          <cell r="Z131" t="str">
            <v>CO</v>
          </cell>
          <cell r="AA131" t="str">
            <v>MV</v>
          </cell>
          <cell r="AB131" t="str">
            <v>MV</v>
          </cell>
          <cell r="AC131" t="str">
            <v>CO</v>
          </cell>
          <cell r="AD131" t="str">
            <v>CO</v>
          </cell>
          <cell r="AE131" t="str">
            <v>DH</v>
          </cell>
          <cell r="AF131" t="str">
            <v>DH</v>
          </cell>
          <cell r="AG131" t="str">
            <v>MM</v>
          </cell>
          <cell r="AH131" t="str">
            <v>MM</v>
          </cell>
          <cell r="AI131" t="str">
            <v>MV</v>
          </cell>
          <cell r="AJ131" t="str">
            <v>MV</v>
          </cell>
          <cell r="AK131" t="str">
            <v>CO</v>
          </cell>
          <cell r="AL131" t="str">
            <v>CO</v>
          </cell>
          <cell r="AM131" t="str">
            <v>DH</v>
          </cell>
          <cell r="AN131" t="str">
            <v>DH</v>
          </cell>
          <cell r="AO131" t="str">
            <v>DH</v>
          </cell>
          <cell r="AP131" t="str">
            <v>DH</v>
          </cell>
          <cell r="AQ131" t="str">
            <v>DH</v>
          </cell>
          <cell r="AR131" t="str">
            <v>MV</v>
          </cell>
          <cell r="AS131" t="str">
            <v>MV</v>
          </cell>
          <cell r="AT131" t="str">
            <v>DH</v>
          </cell>
          <cell r="AU131" t="str">
            <v>DH</v>
          </cell>
          <cell r="AV131" t="str">
            <v>MV</v>
          </cell>
          <cell r="AW131" t="str">
            <v>MV</v>
          </cell>
          <cell r="AX131" t="str">
            <v>MV</v>
          </cell>
          <cell r="AY131" t="str">
            <v>JH</v>
          </cell>
          <cell r="AZ131" t="str">
            <v>JS</v>
          </cell>
          <cell r="BA131" t="str">
            <v>JS</v>
          </cell>
          <cell r="BB131" t="str">
            <v>JS</v>
          </cell>
          <cell r="BC131" t="str">
            <v>JS</v>
          </cell>
          <cell r="BD131" t="str">
            <v>DH</v>
          </cell>
          <cell r="BE131" t="str">
            <v>DH</v>
          </cell>
          <cell r="BF131" t="str">
            <v>MV</v>
          </cell>
          <cell r="BG131" t="str">
            <v>MV</v>
          </cell>
          <cell r="BH131" t="str">
            <v>JS</v>
          </cell>
          <cell r="BI131" t="str">
            <v>JS</v>
          </cell>
          <cell r="BJ131" t="str">
            <v>DH</v>
          </cell>
          <cell r="BK131" t="str">
            <v>DH</v>
          </cell>
          <cell r="BL131" t="str">
            <v>JS</v>
          </cell>
          <cell r="BM131" t="str">
            <v>MV</v>
          </cell>
          <cell r="BN131" t="str">
            <v>DH</v>
          </cell>
          <cell r="BO131" t="str">
            <v>CN</v>
          </cell>
          <cell r="BP131" t="str">
            <v>MV</v>
          </cell>
          <cell r="BQ131" t="str">
            <v>JS</v>
          </cell>
          <cell r="BR131" t="str">
            <v>JS</v>
          </cell>
          <cell r="BS131" t="str">
            <v>DH</v>
          </cell>
          <cell r="BT131" t="str">
            <v>CN</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cell r="JX131" t="str">
            <v/>
          </cell>
          <cell r="JY131" t="str">
            <v/>
          </cell>
          <cell r="JZ131" t="str">
            <v/>
          </cell>
          <cell r="KA131" t="str">
            <v/>
          </cell>
          <cell r="KB131" t="str">
            <v/>
          </cell>
          <cell r="KC131" t="str">
            <v/>
          </cell>
          <cell r="KD131" t="str">
            <v/>
          </cell>
          <cell r="KE131" t="str">
            <v/>
          </cell>
          <cell r="KF131" t="str">
            <v/>
          </cell>
          <cell r="KG131" t="str">
            <v/>
          </cell>
          <cell r="KH131" t="str">
            <v/>
          </cell>
          <cell r="KI131" t="str">
            <v/>
          </cell>
          <cell r="KJ131" t="str">
            <v/>
          </cell>
          <cell r="KK131" t="str">
            <v/>
          </cell>
          <cell r="KL131" t="str">
            <v/>
          </cell>
          <cell r="KM131" t="str">
            <v/>
          </cell>
          <cell r="KN131" t="str">
            <v/>
          </cell>
          <cell r="KO131" t="str">
            <v/>
          </cell>
          <cell r="KP131" t="str">
            <v/>
          </cell>
        </row>
        <row r="132">
          <cell r="C132" t="str">
            <v>JS</v>
          </cell>
          <cell r="D132" t="str">
            <v>JS</v>
          </cell>
          <cell r="E132" t="str">
            <v>JS</v>
          </cell>
          <cell r="F132" t="str">
            <v>JS</v>
          </cell>
          <cell r="G132" t="str">
            <v>JS</v>
          </cell>
          <cell r="H132" t="str">
            <v>JS</v>
          </cell>
          <cell r="I132" t="str">
            <v>CO</v>
          </cell>
          <cell r="J132" t="str">
            <v>CO</v>
          </cell>
          <cell r="K132" t="str">
            <v>CO</v>
          </cell>
          <cell r="L132" t="str">
            <v>JS</v>
          </cell>
          <cell r="M132" t="str">
            <v>JS</v>
          </cell>
          <cell r="N132" t="str">
            <v>JS</v>
          </cell>
          <cell r="O132" t="str">
            <v>JS</v>
          </cell>
          <cell r="P132" t="str">
            <v>JS</v>
          </cell>
          <cell r="Q132" t="str">
            <v>MV</v>
          </cell>
          <cell r="R132" t="str">
            <v>MV</v>
          </cell>
          <cell r="S132" t="str">
            <v>SJ</v>
          </cell>
          <cell r="T132" t="str">
            <v>SJ</v>
          </cell>
          <cell r="U132" t="str">
            <v>SJ</v>
          </cell>
          <cell r="V132" t="str">
            <v>SJ</v>
          </cell>
          <cell r="W132" t="str">
            <v>SJ</v>
          </cell>
          <cell r="X132" t="str">
            <v>SJ</v>
          </cell>
          <cell r="Y132" t="str">
            <v>MV</v>
          </cell>
          <cell r="Z132" t="str">
            <v>MV</v>
          </cell>
          <cell r="AA132" t="str">
            <v>JH</v>
          </cell>
          <cell r="AB132" t="str">
            <v>JH</v>
          </cell>
          <cell r="AC132" t="str">
            <v>JH</v>
          </cell>
          <cell r="AD132" t="str">
            <v>JH</v>
          </cell>
          <cell r="AE132" t="str">
            <v>JS</v>
          </cell>
          <cell r="AF132" t="str">
            <v>JS</v>
          </cell>
          <cell r="AG132" t="str">
            <v>JS</v>
          </cell>
          <cell r="AH132" t="str">
            <v>JS</v>
          </cell>
          <cell r="AI132" t="str">
            <v>JH</v>
          </cell>
          <cell r="AJ132" t="str">
            <v>JH</v>
          </cell>
          <cell r="AK132" t="str">
            <v>JS</v>
          </cell>
          <cell r="AL132" t="str">
            <v>JS</v>
          </cell>
          <cell r="AM132" t="str">
            <v>JS</v>
          </cell>
          <cell r="AN132" t="str">
            <v>JS</v>
          </cell>
          <cell r="AO132" t="str">
            <v>JS</v>
          </cell>
          <cell r="AP132" t="str">
            <v>JS</v>
          </cell>
          <cell r="AQ132" t="str">
            <v>JH</v>
          </cell>
          <cell r="AR132" t="str">
            <v>JH</v>
          </cell>
          <cell r="AS132" t="str">
            <v>JH</v>
          </cell>
          <cell r="AT132" t="str">
            <v>SJ</v>
          </cell>
          <cell r="AU132" t="str">
            <v>SJ</v>
          </cell>
          <cell r="AV132" t="str">
            <v>SJ</v>
          </cell>
          <cell r="AW132" t="str">
            <v>JH</v>
          </cell>
          <cell r="AX132" t="str">
            <v>JH</v>
          </cell>
          <cell r="AY132" t="str">
            <v>JS</v>
          </cell>
          <cell r="AZ132" t="str">
            <v>SJ</v>
          </cell>
          <cell r="BA132" t="str">
            <v>SJ</v>
          </cell>
          <cell r="BB132" t="str">
            <v>JH</v>
          </cell>
          <cell r="BC132" t="str">
            <v>JH</v>
          </cell>
          <cell r="BD132" t="str">
            <v>JH</v>
          </cell>
          <cell r="BE132" t="str">
            <v>JH</v>
          </cell>
          <cell r="BF132" t="str">
            <v>SJ</v>
          </cell>
          <cell r="BG132" t="str">
            <v>SJ</v>
          </cell>
          <cell r="BH132" t="str">
            <v>JH</v>
          </cell>
          <cell r="BI132" t="str">
            <v>JH</v>
          </cell>
          <cell r="BJ132" t="str">
            <v>SJ</v>
          </cell>
          <cell r="BK132" t="str">
            <v>SJ</v>
          </cell>
          <cell r="BL132" t="str">
            <v>JH</v>
          </cell>
          <cell r="BM132" t="str">
            <v>SJ</v>
          </cell>
          <cell r="BN132" t="str">
            <v>JH</v>
          </cell>
          <cell r="BO132" t="str">
            <v>SJ</v>
          </cell>
          <cell r="BP132" t="str">
            <v>JH</v>
          </cell>
          <cell r="BQ132" t="str">
            <v>SJ</v>
          </cell>
          <cell r="BR132" t="str">
            <v>SJ</v>
          </cell>
          <cell r="BS132" t="str">
            <v>JS</v>
          </cell>
          <cell r="BT132" t="str">
            <v>SJ</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cell r="JX132" t="str">
            <v/>
          </cell>
          <cell r="JY132" t="str">
            <v/>
          </cell>
          <cell r="JZ132" t="str">
            <v/>
          </cell>
          <cell r="KA132" t="str">
            <v/>
          </cell>
          <cell r="KB132" t="str">
            <v/>
          </cell>
          <cell r="KC132" t="str">
            <v/>
          </cell>
          <cell r="KD132" t="str">
            <v/>
          </cell>
          <cell r="KE132" t="str">
            <v/>
          </cell>
          <cell r="KF132" t="str">
            <v/>
          </cell>
          <cell r="KG132" t="str">
            <v/>
          </cell>
          <cell r="KH132" t="str">
            <v/>
          </cell>
          <cell r="KI132" t="str">
            <v/>
          </cell>
          <cell r="KJ132" t="str">
            <v/>
          </cell>
          <cell r="KK132" t="str">
            <v/>
          </cell>
          <cell r="KL132" t="str">
            <v/>
          </cell>
          <cell r="KM132" t="str">
            <v/>
          </cell>
          <cell r="KN132" t="str">
            <v/>
          </cell>
          <cell r="KO132" t="str">
            <v/>
          </cell>
          <cell r="KP132" t="str">
            <v/>
          </cell>
        </row>
        <row r="133">
          <cell r="C133" t="str">
            <v>DH</v>
          </cell>
          <cell r="D133" t="str">
            <v>DH</v>
          </cell>
          <cell r="E133" t="str">
            <v>CO</v>
          </cell>
          <cell r="F133" t="str">
            <v>CO</v>
          </cell>
          <cell r="G133" t="str">
            <v>MM, JS</v>
          </cell>
          <cell r="H133" t="str">
            <v>MM, JS</v>
          </cell>
          <cell r="I133" t="str">
            <v>CO</v>
          </cell>
          <cell r="J133" t="str">
            <v>CO</v>
          </cell>
          <cell r="K133" t="str">
            <v>CO</v>
          </cell>
          <cell r="L133" t="str">
            <v>DH</v>
          </cell>
          <cell r="M133" t="str">
            <v>DH</v>
          </cell>
          <cell r="N133" t="str">
            <v>DH</v>
          </cell>
          <cell r="O133" t="str">
            <v>MV, JS</v>
          </cell>
          <cell r="P133" t="str">
            <v>MV, JS</v>
          </cell>
          <cell r="Q133" t="str">
            <v>MV</v>
          </cell>
          <cell r="R133" t="str">
            <v>MV</v>
          </cell>
          <cell r="S133" t="str">
            <v>MV</v>
          </cell>
          <cell r="T133" t="str">
            <v>MV</v>
          </cell>
          <cell r="U133" t="str">
            <v>MV</v>
          </cell>
          <cell r="V133" t="str">
            <v>MV</v>
          </cell>
          <cell r="W133" t="str">
            <v>MV</v>
          </cell>
          <cell r="X133" t="str">
            <v>DH</v>
          </cell>
          <cell r="Y133" t="str">
            <v>MV</v>
          </cell>
          <cell r="Z133" t="str">
            <v>MV</v>
          </cell>
          <cell r="AA133" t="str">
            <v>MV</v>
          </cell>
          <cell r="AB133" t="str">
            <v>MV</v>
          </cell>
          <cell r="AC133" t="str">
            <v>CO, JH</v>
          </cell>
          <cell r="AD133" t="str">
            <v>CO, JH</v>
          </cell>
          <cell r="AE133" t="str">
            <v>DH</v>
          </cell>
          <cell r="AF133" t="str">
            <v>DH</v>
          </cell>
          <cell r="AG133" t="str">
            <v>MM, JS</v>
          </cell>
          <cell r="AH133" t="str">
            <v>MM, JS</v>
          </cell>
          <cell r="AI133" t="str">
            <v>MV</v>
          </cell>
          <cell r="AJ133" t="str">
            <v>MV</v>
          </cell>
          <cell r="AK133" t="str">
            <v>CO, JS</v>
          </cell>
          <cell r="AL133" t="str">
            <v>CO, JS</v>
          </cell>
          <cell r="AM133" t="str">
            <v>DH, JS</v>
          </cell>
          <cell r="AN133" t="str">
            <v>DH, JS</v>
          </cell>
          <cell r="AO133" t="str">
            <v>DH, JS</v>
          </cell>
          <cell r="AP133" t="str">
            <v>DH</v>
          </cell>
          <cell r="AQ133" t="str">
            <v>DH</v>
          </cell>
          <cell r="AR133" t="str">
            <v>MV</v>
          </cell>
          <cell r="AS133" t="str">
            <v>MV</v>
          </cell>
          <cell r="AT133" t="str">
            <v>DH, MM</v>
          </cell>
          <cell r="AU133" t="str">
            <v>DH, MM</v>
          </cell>
          <cell r="AV133" t="str">
            <v>MV</v>
          </cell>
          <cell r="AW133" t="str">
            <v>MV, JH</v>
          </cell>
          <cell r="AX133" t="str">
            <v>MV, JH</v>
          </cell>
          <cell r="AY133" t="str">
            <v>JH</v>
          </cell>
          <cell r="AZ133" t="str">
            <v>JS, SJ</v>
          </cell>
          <cell r="BA133" t="str">
            <v>JS, SJ</v>
          </cell>
          <cell r="BB133" t="str">
            <v>JS</v>
          </cell>
          <cell r="BC133" t="str">
            <v>JS</v>
          </cell>
          <cell r="BD133" t="str">
            <v>DH, JH</v>
          </cell>
          <cell r="BE133" t="str">
            <v>DH, JH</v>
          </cell>
          <cell r="BF133" t="str">
            <v>MV</v>
          </cell>
          <cell r="BG133" t="str">
            <v>MV</v>
          </cell>
          <cell r="BH133" t="str">
            <v>JS</v>
          </cell>
          <cell r="BI133" t="str">
            <v>JS</v>
          </cell>
          <cell r="BJ133" t="str">
            <v>DH</v>
          </cell>
          <cell r="BK133" t="str">
            <v>DH</v>
          </cell>
          <cell r="BL133" t="str">
            <v>JS</v>
          </cell>
          <cell r="BM133" t="str">
            <v>MV</v>
          </cell>
          <cell r="BN133" t="str">
            <v>DH, JH</v>
          </cell>
          <cell r="BO133" t="str">
            <v>CN</v>
          </cell>
          <cell r="BP133" t="str">
            <v>MV, JH</v>
          </cell>
          <cell r="BQ133" t="str">
            <v>JS, SJ</v>
          </cell>
          <cell r="BR133" t="str">
            <v>JS, SJ</v>
          </cell>
          <cell r="BS133" t="str">
            <v>DH</v>
          </cell>
          <cell r="BT133" t="str">
            <v>CN</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cell r="JX133" t="str">
            <v/>
          </cell>
          <cell r="JY133" t="str">
            <v/>
          </cell>
          <cell r="JZ133" t="str">
            <v/>
          </cell>
          <cell r="KA133" t="str">
            <v/>
          </cell>
          <cell r="KB133" t="str">
            <v/>
          </cell>
          <cell r="KC133" t="str">
            <v/>
          </cell>
          <cell r="KD133" t="str">
            <v/>
          </cell>
          <cell r="KE133" t="str">
            <v/>
          </cell>
          <cell r="KF133" t="str">
            <v/>
          </cell>
          <cell r="KG133" t="str">
            <v/>
          </cell>
          <cell r="KH133" t="str">
            <v/>
          </cell>
          <cell r="KI133" t="str">
            <v/>
          </cell>
          <cell r="KJ133" t="str">
            <v/>
          </cell>
          <cell r="KK133" t="str">
            <v/>
          </cell>
          <cell r="KL133" t="str">
            <v/>
          </cell>
          <cell r="KM133" t="str">
            <v/>
          </cell>
          <cell r="KN133" t="str">
            <v/>
          </cell>
          <cell r="KO133" t="str">
            <v/>
          </cell>
          <cell r="KP133" t="str">
            <v/>
          </cell>
        </row>
        <row r="135">
          <cell r="C135">
            <v>0.38082191780821917</v>
          </cell>
          <cell r="D135">
            <v>1.7452054794520548</v>
          </cell>
          <cell r="E135">
            <v>2.2684931506849315</v>
          </cell>
          <cell r="F135">
            <v>6.8575342465753426</v>
          </cell>
          <cell r="G135">
            <v>1.1506849315068493</v>
          </cell>
          <cell r="H135">
            <v>5.4356164383561643</v>
          </cell>
          <cell r="I135">
            <v>1.0767123287671232</v>
          </cell>
          <cell r="J135">
            <v>1.0767123287671232</v>
          </cell>
          <cell r="K135">
            <v>3.3205479452054796</v>
          </cell>
          <cell r="L135">
            <v>6.8849315068493153</v>
          </cell>
          <cell r="M135">
            <v>6.8849315068493153</v>
          </cell>
          <cell r="N135">
            <v>5.904109589041096</v>
          </cell>
          <cell r="O135">
            <v>6.4821917808219176</v>
          </cell>
          <cell r="P135">
            <v>6.4821917808219176</v>
          </cell>
          <cell r="Q135">
            <v>6.4739726027397264</v>
          </cell>
          <cell r="R135">
            <v>6.4739726027397264</v>
          </cell>
          <cell r="S135">
            <v>5.646575342465753</v>
          </cell>
          <cell r="T135">
            <v>3.2575342465753425</v>
          </cell>
          <cell r="U135">
            <v>3.2575342465753425</v>
          </cell>
          <cell r="V135">
            <v>6.4246575342465757</v>
          </cell>
          <cell r="W135">
            <v>6.4246575342465757</v>
          </cell>
          <cell r="X135">
            <v>4.9890410958904106</v>
          </cell>
          <cell r="Y135">
            <v>2.0602739726027397</v>
          </cell>
          <cell r="Z135">
            <v>2.0602739726027397</v>
          </cell>
          <cell r="AA135">
            <v>2.0520547945205481</v>
          </cell>
          <cell r="AB135">
            <v>3.1890410958904107</v>
          </cell>
          <cell r="AC135">
            <v>4.6356164383561644</v>
          </cell>
          <cell r="AD135">
            <v>4.6356164383561644</v>
          </cell>
          <cell r="AE135">
            <v>3.9424657534246577</v>
          </cell>
          <cell r="AF135">
            <v>3.9424657534246577</v>
          </cell>
          <cell r="AG135">
            <v>1.3698630136986301</v>
          </cell>
          <cell r="AH135">
            <v>1.3698630136986301</v>
          </cell>
          <cell r="AI135">
            <v>1.747945205479452</v>
          </cell>
          <cell r="AJ135">
            <v>1.747945205479452</v>
          </cell>
          <cell r="AK135">
            <v>4.8657534246575347</v>
          </cell>
          <cell r="AL135">
            <v>4.8657534246575347</v>
          </cell>
          <cell r="AM135">
            <v>5.0054794520547947</v>
          </cell>
          <cell r="AN135">
            <v>5.0054794520547947</v>
          </cell>
          <cell r="AO135">
            <v>5.0054794520547947</v>
          </cell>
          <cell r="AP135">
            <v>1.4</v>
          </cell>
          <cell r="AQ135">
            <v>3.1890410958904107</v>
          </cell>
          <cell r="AR135">
            <v>4.816438356164384</v>
          </cell>
          <cell r="AS135">
            <v>4.816438356164384</v>
          </cell>
          <cell r="AT135">
            <v>3.504109589041096</v>
          </cell>
          <cell r="AU135">
            <v>3.8657534246575342</v>
          </cell>
          <cell r="AV135">
            <v>3.7178082191780821</v>
          </cell>
          <cell r="AW135">
            <v>4.6273972602739724</v>
          </cell>
          <cell r="AX135">
            <v>4.6273972602739724</v>
          </cell>
          <cell r="AY135">
            <v>0.56438356164383563</v>
          </cell>
          <cell r="AZ135">
            <v>4.0849315068493155</v>
          </cell>
          <cell r="BA135">
            <v>4.0849315068493155</v>
          </cell>
          <cell r="BB135">
            <v>3.989041095890411</v>
          </cell>
          <cell r="BC135">
            <v>3.989041095890411</v>
          </cell>
          <cell r="BD135">
            <v>3.8027397260273972</v>
          </cell>
          <cell r="BE135">
            <v>3.8027397260273972</v>
          </cell>
          <cell r="BF135">
            <v>3.547945205479452</v>
          </cell>
          <cell r="BG135">
            <v>3.547945205479452</v>
          </cell>
          <cell r="BH135">
            <v>3.5780821917808221</v>
          </cell>
          <cell r="BI135">
            <v>3.5780821917808221</v>
          </cell>
          <cell r="BJ135">
            <v>3.5753424657534247</v>
          </cell>
          <cell r="BK135">
            <v>3.5753424657534247</v>
          </cell>
          <cell r="BL135">
            <v>1.7068493150684931</v>
          </cell>
          <cell r="BM135">
            <v>1.8520547945205479</v>
          </cell>
          <cell r="BN135">
            <v>3.0027397260273974</v>
          </cell>
          <cell r="BO135">
            <v>1.9945205479452055</v>
          </cell>
          <cell r="BP135">
            <v>0.50684931506849318</v>
          </cell>
          <cell r="BQ135">
            <v>2.2109589041095892</v>
          </cell>
          <cell r="BR135">
            <v>2.2109589041095892</v>
          </cell>
          <cell r="BS135">
            <v>5.904109589041096</v>
          </cell>
          <cell r="BT135">
            <v>1.5013698630136987</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cell r="JX135" t="str">
            <v/>
          </cell>
          <cell r="JY135" t="str">
            <v/>
          </cell>
          <cell r="JZ135" t="str">
            <v/>
          </cell>
          <cell r="KA135" t="str">
            <v/>
          </cell>
          <cell r="KB135" t="str">
            <v/>
          </cell>
          <cell r="KC135" t="str">
            <v/>
          </cell>
          <cell r="KD135" t="str">
            <v/>
          </cell>
          <cell r="KE135" t="str">
            <v/>
          </cell>
          <cell r="KF135" t="str">
            <v/>
          </cell>
          <cell r="KG135" t="str">
            <v/>
          </cell>
          <cell r="KH135" t="str">
            <v/>
          </cell>
          <cell r="KI135" t="str">
            <v/>
          </cell>
          <cell r="KJ135" t="str">
            <v/>
          </cell>
          <cell r="KK135" t="str">
            <v/>
          </cell>
          <cell r="KL135" t="str">
            <v/>
          </cell>
          <cell r="KM135" t="str">
            <v/>
          </cell>
          <cell r="KN135" t="str">
            <v/>
          </cell>
          <cell r="KO135" t="str">
            <v/>
          </cell>
          <cell r="KP135" t="str">
            <v/>
          </cell>
        </row>
        <row r="136">
          <cell r="C136" t="str">
            <v>CP</v>
          </cell>
          <cell r="D136" t="str">
            <v>CP</v>
          </cell>
          <cell r="E136" t="str">
            <v>CP</v>
          </cell>
          <cell r="F136" t="str">
            <v/>
          </cell>
          <cell r="G136" t="str">
            <v>CP</v>
          </cell>
          <cell r="H136" t="str">
            <v/>
          </cell>
          <cell r="I136" t="str">
            <v>CP</v>
          </cell>
          <cell r="J136" t="str">
            <v>CP</v>
          </cell>
          <cell r="K136" t="str">
            <v/>
          </cell>
          <cell r="L136" t="str">
            <v>CP</v>
          </cell>
          <cell r="M136" t="str">
            <v/>
          </cell>
          <cell r="N136" t="str">
            <v>CP</v>
          </cell>
          <cell r="O136" t="str">
            <v>CP</v>
          </cell>
          <cell r="P136" t="str">
            <v/>
          </cell>
          <cell r="Q136" t="str">
            <v>CP</v>
          </cell>
          <cell r="R136" t="str">
            <v/>
          </cell>
          <cell r="S136" t="str">
            <v>CP</v>
          </cell>
          <cell r="T136" t="str">
            <v>CP</v>
          </cell>
          <cell r="U136" t="str">
            <v>CP</v>
          </cell>
          <cell r="V136" t="str">
            <v/>
          </cell>
          <cell r="W136" t="str">
            <v/>
          </cell>
          <cell r="X136" t="str">
            <v>CP</v>
          </cell>
          <cell r="Y136" t="str">
            <v>CP</v>
          </cell>
          <cell r="Z136" t="str">
            <v/>
          </cell>
          <cell r="AA136" t="str">
            <v>CP</v>
          </cell>
          <cell r="AB136" t="str">
            <v/>
          </cell>
          <cell r="AC136" t="str">
            <v>CP</v>
          </cell>
          <cell r="AD136" t="str">
            <v/>
          </cell>
          <cell r="AE136" t="str">
            <v>CP</v>
          </cell>
          <cell r="AF136" t="str">
            <v/>
          </cell>
          <cell r="AG136" t="str">
            <v>CP</v>
          </cell>
          <cell r="AH136" t="str">
            <v/>
          </cell>
          <cell r="AI136" t="str">
            <v>CP</v>
          </cell>
          <cell r="AJ136" t="str">
            <v/>
          </cell>
          <cell r="AK136" t="str">
            <v>CP</v>
          </cell>
          <cell r="AL136" t="str">
            <v/>
          </cell>
          <cell r="AM136" t="str">
            <v>CP</v>
          </cell>
          <cell r="AN136" t="str">
            <v>CP</v>
          </cell>
          <cell r="AO136" t="str">
            <v/>
          </cell>
          <cell r="AP136" t="str">
            <v>CP</v>
          </cell>
          <cell r="AQ136" t="str">
            <v>CP</v>
          </cell>
          <cell r="AR136" t="str">
            <v>CP</v>
          </cell>
          <cell r="AS136" t="str">
            <v/>
          </cell>
          <cell r="AT136" t="str">
            <v>CP</v>
          </cell>
          <cell r="AU136" t="str">
            <v/>
          </cell>
          <cell r="AV136" t="str">
            <v>CP</v>
          </cell>
          <cell r="AW136" t="str">
            <v>CP</v>
          </cell>
          <cell r="AX136" t="str">
            <v/>
          </cell>
          <cell r="AY136" t="str">
            <v>CP</v>
          </cell>
          <cell r="AZ136" t="str">
            <v>CP</v>
          </cell>
          <cell r="BA136" t="str">
            <v/>
          </cell>
          <cell r="BB136" t="str">
            <v>CP</v>
          </cell>
          <cell r="BC136" t="str">
            <v/>
          </cell>
          <cell r="BD136" t="str">
            <v>CP</v>
          </cell>
          <cell r="BE136" t="str">
            <v/>
          </cell>
          <cell r="BF136" t="str">
            <v>CP</v>
          </cell>
          <cell r="BG136" t="str">
            <v/>
          </cell>
          <cell r="BH136" t="str">
            <v>CP</v>
          </cell>
          <cell r="BI136" t="str">
            <v/>
          </cell>
          <cell r="BJ136" t="str">
            <v>CP</v>
          </cell>
          <cell r="BK136" t="str">
            <v/>
          </cell>
          <cell r="BL136" t="str">
            <v>CP</v>
          </cell>
          <cell r="BM136" t="str">
            <v>CP</v>
          </cell>
          <cell r="BN136" t="str">
            <v>CP</v>
          </cell>
          <cell r="BO136" t="str">
            <v>CP</v>
          </cell>
          <cell r="BP136" t="str">
            <v>CP</v>
          </cell>
          <cell r="BQ136" t="str">
            <v>CP</v>
          </cell>
          <cell r="BR136" t="str">
            <v/>
          </cell>
          <cell r="BS136" t="str">
            <v>CP</v>
          </cell>
          <cell r="BT136" t="str">
            <v>CP</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cell r="JX136" t="str">
            <v/>
          </cell>
          <cell r="JY136" t="str">
            <v/>
          </cell>
          <cell r="JZ136" t="str">
            <v/>
          </cell>
          <cell r="KA136" t="str">
            <v/>
          </cell>
          <cell r="KB136" t="str">
            <v/>
          </cell>
          <cell r="KC136" t="str">
            <v/>
          </cell>
          <cell r="KD136" t="str">
            <v/>
          </cell>
          <cell r="KE136" t="str">
            <v/>
          </cell>
          <cell r="KF136" t="str">
            <v/>
          </cell>
          <cell r="KG136" t="str">
            <v/>
          </cell>
          <cell r="KH136" t="str">
            <v/>
          </cell>
          <cell r="KI136" t="str">
            <v/>
          </cell>
          <cell r="KJ136" t="str">
            <v/>
          </cell>
          <cell r="KK136" t="str">
            <v/>
          </cell>
          <cell r="KL136" t="str">
            <v/>
          </cell>
          <cell r="KM136" t="str">
            <v/>
          </cell>
          <cell r="KN136" t="str">
            <v/>
          </cell>
          <cell r="KO136" t="str">
            <v/>
          </cell>
          <cell r="KP136" t="str">
            <v/>
          </cell>
        </row>
        <row r="140">
          <cell r="C140" t="str">
            <v>Later</v>
          </cell>
          <cell r="D140" t="str">
            <v>Later</v>
          </cell>
          <cell r="E140" t="str">
            <v>Change of Control</v>
          </cell>
          <cell r="F140" t="str">
            <v>Change of Control</v>
          </cell>
          <cell r="G140" t="str">
            <v>Later</v>
          </cell>
          <cell r="H140" t="str">
            <v>Later</v>
          </cell>
          <cell r="I140" t="str">
            <v>Change of Control</v>
          </cell>
          <cell r="J140" t="str">
            <v>Change of Control</v>
          </cell>
          <cell r="K140" t="str">
            <v>Change of Control</v>
          </cell>
          <cell r="L140" t="str">
            <v>Change of Control</v>
          </cell>
          <cell r="M140" t="str">
            <v>Change of Control</v>
          </cell>
          <cell r="N140" t="str">
            <v>Later</v>
          </cell>
          <cell r="O140" t="str">
            <v>Change of Control</v>
          </cell>
          <cell r="P140" t="str">
            <v>Change of Control</v>
          </cell>
          <cell r="Q140" t="str">
            <v>Change of Control</v>
          </cell>
          <cell r="R140" t="str">
            <v>Change of Control</v>
          </cell>
          <cell r="S140" t="str">
            <v>Change of Control</v>
          </cell>
          <cell r="T140" t="str">
            <v>Change of Control</v>
          </cell>
          <cell r="U140" t="str">
            <v>Change of Control</v>
          </cell>
          <cell r="V140" t="str">
            <v>Change of Control</v>
          </cell>
          <cell r="W140" t="str">
            <v>Change of Control</v>
          </cell>
          <cell r="X140" t="str">
            <v>Change of Control</v>
          </cell>
          <cell r="Y140" t="str">
            <v>Later</v>
          </cell>
          <cell r="Z140" t="str">
            <v>Later</v>
          </cell>
          <cell r="AA140" t="str">
            <v>Change of Control</v>
          </cell>
          <cell r="AB140" t="str">
            <v>Change of Control</v>
          </cell>
          <cell r="AC140" t="str">
            <v>Change of Control</v>
          </cell>
          <cell r="AD140" t="str">
            <v>Change of Control</v>
          </cell>
          <cell r="AE140" t="str">
            <v>Change of Control</v>
          </cell>
          <cell r="AF140" t="str">
            <v>Change of Control</v>
          </cell>
          <cell r="AG140" t="str">
            <v>Change of Control</v>
          </cell>
          <cell r="AH140" t="str">
            <v>Change of Control</v>
          </cell>
          <cell r="AI140" t="str">
            <v>Later</v>
          </cell>
          <cell r="AJ140" t="str">
            <v>Later</v>
          </cell>
          <cell r="AK140" t="str">
            <v>Change of Control</v>
          </cell>
          <cell r="AL140" t="str">
            <v>Change of Control</v>
          </cell>
          <cell r="AM140" t="str">
            <v>Change of Control</v>
          </cell>
          <cell r="AN140" t="str">
            <v>Change of Control</v>
          </cell>
          <cell r="AO140" t="str">
            <v>Change of Control</v>
          </cell>
          <cell r="AP140" t="str">
            <v>Later</v>
          </cell>
          <cell r="AQ140" t="str">
            <v>Later</v>
          </cell>
          <cell r="AR140" t="str">
            <v>Change of Control</v>
          </cell>
          <cell r="AS140" t="str">
            <v>Change of Control</v>
          </cell>
          <cell r="AT140" t="str">
            <v>Change of Control</v>
          </cell>
          <cell r="AU140" t="str">
            <v>Change of Control</v>
          </cell>
          <cell r="AV140" t="str">
            <v>Later</v>
          </cell>
          <cell r="AW140" t="str">
            <v>Change of Control</v>
          </cell>
          <cell r="AX140" t="str">
            <v>Change of Control</v>
          </cell>
          <cell r="AY140" t="str">
            <v>Later</v>
          </cell>
          <cell r="AZ140" t="str">
            <v>Change of Control</v>
          </cell>
          <cell r="BA140" t="str">
            <v>Change of Control</v>
          </cell>
          <cell r="BB140" t="str">
            <v>Change of Control</v>
          </cell>
          <cell r="BC140" t="str">
            <v>Change of Control</v>
          </cell>
          <cell r="BD140" t="str">
            <v>Change of Control</v>
          </cell>
          <cell r="BE140" t="str">
            <v>Change of Control</v>
          </cell>
          <cell r="BF140" t="str">
            <v>Change of Control</v>
          </cell>
          <cell r="BG140" t="str">
            <v>Change of Control</v>
          </cell>
          <cell r="BH140" t="str">
            <v>Change of Control</v>
          </cell>
          <cell r="BI140" t="str">
            <v>Change of Control</v>
          </cell>
          <cell r="BJ140" t="str">
            <v>Change of Control</v>
          </cell>
          <cell r="BK140" t="str">
            <v>Change of Control</v>
          </cell>
          <cell r="BL140" t="str">
            <v>Later</v>
          </cell>
          <cell r="BM140" t="str">
            <v>Change of Control</v>
          </cell>
          <cell r="BN140" t="str">
            <v>Later</v>
          </cell>
          <cell r="BO140" t="str">
            <v>Later</v>
          </cell>
          <cell r="BP140" t="str">
            <v>Later</v>
          </cell>
          <cell r="BQ140" t="str">
            <v>Change of Control</v>
          </cell>
          <cell r="BR140" t="str">
            <v>Change of Control</v>
          </cell>
          <cell r="BS140" t="str">
            <v>Later</v>
          </cell>
          <cell r="BT140" t="str">
            <v>Later</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cell r="JX140" t="str">
            <v/>
          </cell>
          <cell r="JY140" t="str">
            <v/>
          </cell>
          <cell r="JZ140" t="str">
            <v/>
          </cell>
          <cell r="KA140" t="str">
            <v/>
          </cell>
          <cell r="KB140" t="str">
            <v/>
          </cell>
          <cell r="KC140" t="str">
            <v/>
          </cell>
          <cell r="KD140" t="str">
            <v/>
          </cell>
          <cell r="KE140" t="str">
            <v/>
          </cell>
          <cell r="KF140" t="str">
            <v/>
          </cell>
          <cell r="KG140" t="str">
            <v/>
          </cell>
          <cell r="KH140" t="str">
            <v/>
          </cell>
          <cell r="KI140" t="str">
            <v/>
          </cell>
          <cell r="KJ140" t="str">
            <v/>
          </cell>
          <cell r="KK140" t="str">
            <v/>
          </cell>
          <cell r="KL140" t="str">
            <v/>
          </cell>
          <cell r="KM140" t="str">
            <v/>
          </cell>
          <cell r="KN140" t="str">
            <v/>
          </cell>
          <cell r="KO140" t="str">
            <v/>
          </cell>
          <cell r="KP140" t="str">
            <v/>
          </cell>
        </row>
        <row r="141">
          <cell r="C141" t="str">
            <v>Medical/Health</v>
          </cell>
          <cell r="D141" t="str">
            <v>Medical/Health</v>
          </cell>
          <cell r="E141" t="str">
            <v>Business Services</v>
          </cell>
          <cell r="F141" t="str">
            <v>Business Services</v>
          </cell>
          <cell r="G141" t="str">
            <v>Consumer Related</v>
          </cell>
          <cell r="H141" t="str">
            <v>Consumer Related</v>
          </cell>
          <cell r="I141" t="str">
            <v>Computer Software</v>
          </cell>
          <cell r="J141" t="str">
            <v>Computer Software</v>
          </cell>
          <cell r="K141" t="str">
            <v>Computer Software</v>
          </cell>
          <cell r="L141" t="str">
            <v>Medical/Health</v>
          </cell>
          <cell r="M141" t="str">
            <v>Medical/Health</v>
          </cell>
          <cell r="N141" t="str">
            <v>Business Services</v>
          </cell>
          <cell r="O141" t="str">
            <v>Medical/Health</v>
          </cell>
          <cell r="P141" t="str">
            <v>Medical/Health</v>
          </cell>
          <cell r="Q141" t="str">
            <v>Industrial/Energy</v>
          </cell>
          <cell r="R141" t="str">
            <v>Industrial/Energy</v>
          </cell>
          <cell r="S141" t="str">
            <v>Industrial/Energy</v>
          </cell>
          <cell r="T141" t="str">
            <v>Industrial/Energy</v>
          </cell>
          <cell r="U141" t="str">
            <v>Industrial/Energy</v>
          </cell>
          <cell r="V141" t="str">
            <v>Industrial/Energy</v>
          </cell>
          <cell r="W141" t="str">
            <v>Industrial/Energy</v>
          </cell>
          <cell r="X141" t="str">
            <v>Medical/Health</v>
          </cell>
          <cell r="Y141" t="str">
            <v>Medical/Health</v>
          </cell>
          <cell r="Z141" t="str">
            <v>Medical/Health</v>
          </cell>
          <cell r="AA141" t="str">
            <v>Consumer Related</v>
          </cell>
          <cell r="AB141" t="str">
            <v>Consumer Related</v>
          </cell>
          <cell r="AC141" t="str">
            <v>Business Services</v>
          </cell>
          <cell r="AD141" t="str">
            <v>Business Services</v>
          </cell>
          <cell r="AE141" t="str">
            <v>Business Services</v>
          </cell>
          <cell r="AF141" t="str">
            <v>Business Services</v>
          </cell>
          <cell r="AG141" t="str">
            <v>Business Services</v>
          </cell>
          <cell r="AH141" t="str">
            <v>Business Services</v>
          </cell>
          <cell r="AI141" t="str">
            <v>Medical/Health</v>
          </cell>
          <cell r="AJ141" t="str">
            <v>Medical/Health</v>
          </cell>
          <cell r="AK141" t="str">
            <v>Manufacturing</v>
          </cell>
          <cell r="AL141" t="str">
            <v>Manufacturing</v>
          </cell>
          <cell r="AM141" t="str">
            <v>Business Services</v>
          </cell>
          <cell r="AN141" t="str">
            <v>Business Services</v>
          </cell>
          <cell r="AO141" t="str">
            <v>Business Services</v>
          </cell>
          <cell r="AP141" t="str">
            <v>Business Services</v>
          </cell>
          <cell r="AQ141" t="str">
            <v>Industrial/Energy</v>
          </cell>
          <cell r="AR141" t="str">
            <v>Business Services</v>
          </cell>
          <cell r="AS141" t="str">
            <v>Business Services</v>
          </cell>
          <cell r="AT141" t="str">
            <v>Consumer Related</v>
          </cell>
          <cell r="AU141" t="str">
            <v>Consumer Related</v>
          </cell>
          <cell r="AV141" t="str">
            <v>Consumer Related</v>
          </cell>
          <cell r="AW141" t="str">
            <v>Medical/Health</v>
          </cell>
          <cell r="AX141" t="str">
            <v>Medical/Health</v>
          </cell>
          <cell r="AY141" t="str">
            <v>Business Services</v>
          </cell>
          <cell r="AZ141" t="str">
            <v>Business Services</v>
          </cell>
          <cell r="BA141" t="str">
            <v>Business Services</v>
          </cell>
          <cell r="BB141" t="str">
            <v>Business Services</v>
          </cell>
          <cell r="BC141" t="str">
            <v>Business Services</v>
          </cell>
          <cell r="BD141" t="str">
            <v>Medical/Health</v>
          </cell>
          <cell r="BE141" t="str">
            <v>Medical/Health</v>
          </cell>
          <cell r="BF141" t="str">
            <v>Business Services</v>
          </cell>
          <cell r="BG141" t="str">
            <v>Business Services</v>
          </cell>
          <cell r="BH141" t="str">
            <v>Business Services</v>
          </cell>
          <cell r="BI141" t="str">
            <v>Business Services</v>
          </cell>
          <cell r="BJ141" t="str">
            <v>Manufacturing</v>
          </cell>
          <cell r="BK141" t="str">
            <v>Manufacturing</v>
          </cell>
          <cell r="BL141" t="str">
            <v>Medical/Health</v>
          </cell>
          <cell r="BM141" t="str">
            <v>Manufacturing</v>
          </cell>
          <cell r="BN141" t="str">
            <v>Industrial/Energy</v>
          </cell>
          <cell r="BO141" t="str">
            <v>Business Services</v>
          </cell>
          <cell r="BP141" t="str">
            <v>Business Services</v>
          </cell>
          <cell r="BQ141" t="str">
            <v>Manufacturing</v>
          </cell>
          <cell r="BR141" t="str">
            <v>Manufacturing</v>
          </cell>
          <cell r="BS141" t="str">
            <v>Business Services</v>
          </cell>
          <cell r="BT141" t="str">
            <v>Manufacturing</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cell r="JX141" t="str">
            <v/>
          </cell>
          <cell r="JY141" t="str">
            <v/>
          </cell>
          <cell r="JZ141" t="str">
            <v/>
          </cell>
          <cell r="KA141" t="str">
            <v/>
          </cell>
          <cell r="KB141" t="str">
            <v/>
          </cell>
          <cell r="KC141" t="str">
            <v/>
          </cell>
          <cell r="KD141" t="str">
            <v/>
          </cell>
          <cell r="KE141" t="str">
            <v/>
          </cell>
          <cell r="KF141" t="str">
            <v/>
          </cell>
          <cell r="KG141" t="str">
            <v/>
          </cell>
          <cell r="KH141" t="str">
            <v/>
          </cell>
          <cell r="KI141" t="str">
            <v/>
          </cell>
          <cell r="KJ141" t="str">
            <v/>
          </cell>
          <cell r="KK141" t="str">
            <v/>
          </cell>
          <cell r="KL141" t="str">
            <v/>
          </cell>
          <cell r="KM141" t="str">
            <v/>
          </cell>
          <cell r="KN141" t="str">
            <v/>
          </cell>
          <cell r="KO141" t="str">
            <v/>
          </cell>
          <cell r="KP141" t="str">
            <v/>
          </cell>
        </row>
        <row r="142">
          <cell r="C142" t="str">
            <v>FL</v>
          </cell>
          <cell r="D142" t="str">
            <v>WI</v>
          </cell>
          <cell r="E142" t="str">
            <v>KS</v>
          </cell>
          <cell r="F142" t="str">
            <v>KS</v>
          </cell>
          <cell r="G142" t="str">
            <v>MO</v>
          </cell>
          <cell r="H142" t="str">
            <v>MO</v>
          </cell>
          <cell r="I142" t="str">
            <v>TX</v>
          </cell>
          <cell r="J142" t="str">
            <v>TX</v>
          </cell>
          <cell r="K142" t="str">
            <v>TX</v>
          </cell>
          <cell r="L142" t="str">
            <v>MN</v>
          </cell>
          <cell r="M142" t="str">
            <v>MN</v>
          </cell>
          <cell r="N142" t="str">
            <v>MN</v>
          </cell>
          <cell r="O142" t="str">
            <v>IL</v>
          </cell>
          <cell r="P142" t="str">
            <v>IL</v>
          </cell>
          <cell r="Q142" t="str">
            <v>TX</v>
          </cell>
          <cell r="R142" t="str">
            <v>TX</v>
          </cell>
          <cell r="S142" t="str">
            <v>PA</v>
          </cell>
          <cell r="T142" t="str">
            <v>NJ</v>
          </cell>
          <cell r="U142" t="str">
            <v>NJ</v>
          </cell>
          <cell r="V142" t="str">
            <v>NJ</v>
          </cell>
          <cell r="W142" t="str">
            <v>NJ</v>
          </cell>
          <cell r="X142" t="str">
            <v>CA</v>
          </cell>
          <cell r="Y142" t="str">
            <v>MN</v>
          </cell>
          <cell r="Z142" t="str">
            <v>MN</v>
          </cell>
          <cell r="AA142" t="str">
            <v>GA</v>
          </cell>
          <cell r="AB142" t="str">
            <v>GA</v>
          </cell>
          <cell r="AC142" t="str">
            <v>IL</v>
          </cell>
          <cell r="AD142" t="str">
            <v>IL</v>
          </cell>
          <cell r="AE142" t="str">
            <v>CA</v>
          </cell>
          <cell r="AF142" t="str">
            <v>CA</v>
          </cell>
          <cell r="AG142" t="str">
            <v>CO</v>
          </cell>
          <cell r="AH142" t="str">
            <v>CO</v>
          </cell>
          <cell r="AI142" t="str">
            <v>IA</v>
          </cell>
          <cell r="AJ142" t="str">
            <v>IA</v>
          </cell>
          <cell r="AK142" t="str">
            <v>TX</v>
          </cell>
          <cell r="AL142" t="str">
            <v>TX</v>
          </cell>
          <cell r="AM142" t="str">
            <v>TX</v>
          </cell>
          <cell r="AN142" t="str">
            <v>TX</v>
          </cell>
          <cell r="AO142" t="str">
            <v>TX</v>
          </cell>
          <cell r="AP142" t="str">
            <v>CA</v>
          </cell>
          <cell r="AQ142" t="str">
            <v>OH</v>
          </cell>
          <cell r="AR142" t="str">
            <v>UT</v>
          </cell>
          <cell r="AS142" t="str">
            <v>UT</v>
          </cell>
          <cell r="AT142" t="str">
            <v>NJ</v>
          </cell>
          <cell r="AU142" t="str">
            <v>NJ</v>
          </cell>
          <cell r="AV142" t="str">
            <v>FL</v>
          </cell>
          <cell r="AW142" t="str">
            <v>NV</v>
          </cell>
          <cell r="AX142" t="str">
            <v>NV</v>
          </cell>
          <cell r="AY142" t="str">
            <v>NH</v>
          </cell>
          <cell r="AZ142" t="str">
            <v>IL</v>
          </cell>
          <cell r="BA142" t="str">
            <v>IL</v>
          </cell>
          <cell r="BB142" t="str">
            <v>MI</v>
          </cell>
          <cell r="BC142" t="str">
            <v>MI</v>
          </cell>
          <cell r="BD142" t="str">
            <v>PA</v>
          </cell>
          <cell r="BE142" t="str">
            <v>PA</v>
          </cell>
          <cell r="BF142" t="str">
            <v>TX</v>
          </cell>
          <cell r="BG142" t="str">
            <v>TX</v>
          </cell>
          <cell r="BH142" t="str">
            <v>SC</v>
          </cell>
          <cell r="BI142" t="str">
            <v>SC</v>
          </cell>
          <cell r="BJ142" t="str">
            <v>GA</v>
          </cell>
          <cell r="BK142" t="str">
            <v>GA</v>
          </cell>
          <cell r="BL142" t="str">
            <v xml:space="preserve"> TX</v>
          </cell>
          <cell r="BM142" t="str">
            <v xml:space="preserve"> WI</v>
          </cell>
          <cell r="BN142" t="str">
            <v xml:space="preserve"> OH</v>
          </cell>
          <cell r="BO142" t="str">
            <v xml:space="preserve"> TN</v>
          </cell>
          <cell r="BP142" t="str">
            <v xml:space="preserve"> KY</v>
          </cell>
          <cell r="BQ142" t="str">
            <v xml:space="preserve"> FL</v>
          </cell>
          <cell r="BR142" t="str">
            <v xml:space="preserve"> FL</v>
          </cell>
          <cell r="BS142" t="str">
            <v>MN</v>
          </cell>
          <cell r="BT142" t="str">
            <v xml:space="preserve"> CA</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cell r="JX142" t="str">
            <v/>
          </cell>
          <cell r="JY142" t="str">
            <v/>
          </cell>
          <cell r="JZ142" t="str">
            <v/>
          </cell>
          <cell r="KA142" t="str">
            <v/>
          </cell>
          <cell r="KB142" t="str">
            <v/>
          </cell>
          <cell r="KC142" t="str">
            <v/>
          </cell>
          <cell r="KD142" t="str">
            <v/>
          </cell>
          <cell r="KE142" t="str">
            <v/>
          </cell>
          <cell r="KF142" t="str">
            <v/>
          </cell>
          <cell r="KG142" t="str">
            <v/>
          </cell>
          <cell r="KH142" t="str">
            <v/>
          </cell>
          <cell r="KI142" t="str">
            <v/>
          </cell>
          <cell r="KJ142" t="str">
            <v/>
          </cell>
          <cell r="KK142" t="str">
            <v/>
          </cell>
          <cell r="KL142" t="str">
            <v/>
          </cell>
          <cell r="KM142" t="str">
            <v/>
          </cell>
          <cell r="KN142" t="str">
            <v/>
          </cell>
          <cell r="KO142" t="str">
            <v/>
          </cell>
          <cell r="KP142" t="str">
            <v/>
          </cell>
        </row>
        <row r="145">
          <cell r="C145">
            <v>32931000</v>
          </cell>
          <cell r="D145">
            <v>18800000</v>
          </cell>
          <cell r="E145">
            <v>9861000</v>
          </cell>
          <cell r="F145">
            <v>9861000</v>
          </cell>
          <cell r="G145">
            <v>4507000</v>
          </cell>
          <cell r="H145">
            <v>4507000</v>
          </cell>
          <cell r="I145">
            <v>5090000</v>
          </cell>
          <cell r="J145">
            <v>5090000</v>
          </cell>
          <cell r="K145">
            <v>5090000</v>
          </cell>
          <cell r="L145">
            <v>9950000</v>
          </cell>
          <cell r="M145">
            <v>9950000</v>
          </cell>
          <cell r="N145">
            <v>9860000</v>
          </cell>
          <cell r="O145">
            <v>12700000</v>
          </cell>
          <cell r="P145">
            <v>12700000</v>
          </cell>
          <cell r="Q145">
            <v>4302000</v>
          </cell>
          <cell r="R145">
            <v>4302000</v>
          </cell>
          <cell r="S145">
            <v>6951000</v>
          </cell>
          <cell r="T145">
            <v>6565000</v>
          </cell>
          <cell r="U145">
            <v>6565000</v>
          </cell>
          <cell r="V145">
            <v>6565000</v>
          </cell>
          <cell r="W145">
            <v>6565000</v>
          </cell>
          <cell r="X145">
            <v>35217000</v>
          </cell>
          <cell r="Y145">
            <v>11673000</v>
          </cell>
          <cell r="Z145">
            <v>11673000</v>
          </cell>
          <cell r="AA145">
            <v>5100000</v>
          </cell>
          <cell r="AB145">
            <v>5100000</v>
          </cell>
          <cell r="AC145">
            <v>21601000</v>
          </cell>
          <cell r="AD145">
            <v>21601000</v>
          </cell>
          <cell r="AE145">
            <v>9200000</v>
          </cell>
          <cell r="AF145">
            <v>9200000</v>
          </cell>
          <cell r="AG145">
            <v>6033000</v>
          </cell>
          <cell r="AH145">
            <v>6033000</v>
          </cell>
          <cell r="AI145">
            <v>4800000</v>
          </cell>
          <cell r="AJ145">
            <v>4800000</v>
          </cell>
          <cell r="AK145">
            <v>7094000</v>
          </cell>
          <cell r="AL145">
            <v>7094000</v>
          </cell>
          <cell r="AM145">
            <v>13577000</v>
          </cell>
          <cell r="AN145">
            <v>13577000</v>
          </cell>
          <cell r="AO145">
            <v>13577000</v>
          </cell>
          <cell r="AP145">
            <v>25300000</v>
          </cell>
          <cell r="AQ145">
            <v>19200000</v>
          </cell>
          <cell r="AR145">
            <v>7500000</v>
          </cell>
          <cell r="AS145">
            <v>7500000</v>
          </cell>
          <cell r="AT145">
            <v>7896000</v>
          </cell>
          <cell r="AU145">
            <v>7896000</v>
          </cell>
          <cell r="AV145">
            <v>4250000</v>
          </cell>
          <cell r="AW145">
            <v>9700000</v>
          </cell>
          <cell r="AX145">
            <v>9700000</v>
          </cell>
          <cell r="AY145">
            <v>13400000</v>
          </cell>
          <cell r="AZ145">
            <v>14800000</v>
          </cell>
          <cell r="BA145">
            <v>14800000</v>
          </cell>
          <cell r="BB145">
            <v>1000000</v>
          </cell>
          <cell r="BC145">
            <v>1000000</v>
          </cell>
          <cell r="BD145">
            <v>6300000</v>
          </cell>
          <cell r="BE145">
            <v>6300000</v>
          </cell>
          <cell r="BF145">
            <v>11500000</v>
          </cell>
          <cell r="BG145">
            <v>11500000</v>
          </cell>
          <cell r="BH145">
            <v>16550000</v>
          </cell>
          <cell r="BI145">
            <v>16550000</v>
          </cell>
          <cell r="BJ145">
            <v>4139000.0000000005</v>
          </cell>
          <cell r="BK145">
            <v>4139000.0000000005</v>
          </cell>
          <cell r="BL145">
            <v>39149000</v>
          </cell>
          <cell r="BM145">
            <v>19345000</v>
          </cell>
          <cell r="BN145">
            <v>23000000</v>
          </cell>
          <cell r="BO145">
            <v>40000000</v>
          </cell>
          <cell r="BP145">
            <v>35800000</v>
          </cell>
          <cell r="BQ145">
            <v>23887000</v>
          </cell>
          <cell r="BR145">
            <v>23887000</v>
          </cell>
          <cell r="BS145">
            <v>9860000</v>
          </cell>
          <cell r="BT145">
            <v>26800000</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cell r="JX145" t="str">
            <v/>
          </cell>
          <cell r="JY145" t="str">
            <v/>
          </cell>
          <cell r="JZ145" t="str">
            <v/>
          </cell>
          <cell r="KA145" t="str">
            <v/>
          </cell>
          <cell r="KB145" t="str">
            <v/>
          </cell>
          <cell r="KC145" t="str">
            <v/>
          </cell>
          <cell r="KD145" t="str">
            <v/>
          </cell>
          <cell r="KE145" t="str">
            <v/>
          </cell>
          <cell r="KF145" t="str">
            <v/>
          </cell>
          <cell r="KG145" t="str">
            <v/>
          </cell>
          <cell r="KH145" t="str">
            <v/>
          </cell>
          <cell r="KI145" t="str">
            <v/>
          </cell>
          <cell r="KJ145" t="str">
            <v/>
          </cell>
          <cell r="KK145" t="str">
            <v/>
          </cell>
          <cell r="KL145" t="str">
            <v/>
          </cell>
          <cell r="KM145" t="str">
            <v/>
          </cell>
          <cell r="KN145" t="str">
            <v/>
          </cell>
          <cell r="KO145" t="str">
            <v/>
          </cell>
          <cell r="KP145" t="str">
            <v/>
          </cell>
        </row>
        <row r="146">
          <cell r="C146" t="str">
            <v>Y</v>
          </cell>
          <cell r="D146" t="str">
            <v>Y</v>
          </cell>
          <cell r="E146" t="str">
            <v>Y</v>
          </cell>
          <cell r="F146" t="str">
            <v>Y</v>
          </cell>
          <cell r="G146" t="str">
            <v>Y</v>
          </cell>
          <cell r="H146" t="str">
            <v>Y</v>
          </cell>
          <cell r="I146" t="str">
            <v>Y</v>
          </cell>
          <cell r="J146" t="str">
            <v>Y</v>
          </cell>
          <cell r="K146" t="str">
            <v>Y</v>
          </cell>
          <cell r="L146" t="str">
            <v>Y</v>
          </cell>
          <cell r="M146" t="str">
            <v>Y</v>
          </cell>
          <cell r="N146" t="str">
            <v>Y</v>
          </cell>
          <cell r="O146" t="str">
            <v>Y</v>
          </cell>
          <cell r="P146" t="str">
            <v>Y</v>
          </cell>
          <cell r="Q146" t="str">
            <v>Y</v>
          </cell>
          <cell r="R146" t="str">
            <v>Y</v>
          </cell>
          <cell r="S146" t="str">
            <v>Y</v>
          </cell>
          <cell r="T146" t="str">
            <v>Y</v>
          </cell>
          <cell r="U146" t="str">
            <v>Y</v>
          </cell>
          <cell r="V146" t="str">
            <v>Y</v>
          </cell>
          <cell r="W146" t="str">
            <v>Y</v>
          </cell>
          <cell r="X146" t="str">
            <v>Y</v>
          </cell>
          <cell r="Y146" t="str">
            <v>Y</v>
          </cell>
          <cell r="Z146" t="str">
            <v>Y</v>
          </cell>
          <cell r="AA146" t="str">
            <v>Y</v>
          </cell>
          <cell r="AB146" t="str">
            <v>Y</v>
          </cell>
          <cell r="AC146" t="str">
            <v>Y</v>
          </cell>
          <cell r="AD146" t="str">
            <v>Y</v>
          </cell>
          <cell r="AE146" t="str">
            <v>Y</v>
          </cell>
          <cell r="AF146" t="str">
            <v>Y</v>
          </cell>
          <cell r="AG146" t="str">
            <v>Y</v>
          </cell>
          <cell r="AH146" t="str">
            <v>Y</v>
          </cell>
          <cell r="AI146" t="str">
            <v>Y</v>
          </cell>
          <cell r="AJ146" t="str">
            <v>Y</v>
          </cell>
          <cell r="AK146" t="str">
            <v>Y</v>
          </cell>
          <cell r="AL146" t="str">
            <v>Y</v>
          </cell>
          <cell r="AM146" t="str">
            <v>Y</v>
          </cell>
          <cell r="AN146" t="str">
            <v>Y</v>
          </cell>
          <cell r="AO146" t="str">
            <v>Y</v>
          </cell>
          <cell r="AP146" t="str">
            <v>Y</v>
          </cell>
          <cell r="AQ146" t="str">
            <v>Y</v>
          </cell>
          <cell r="AR146" t="str">
            <v>Y</v>
          </cell>
          <cell r="AS146" t="str">
            <v>Y</v>
          </cell>
          <cell r="AT146" t="str">
            <v>Y</v>
          </cell>
          <cell r="AU146" t="str">
            <v>Y</v>
          </cell>
          <cell r="AV146" t="str">
            <v>Y</v>
          </cell>
          <cell r="AW146" t="str">
            <v>Y</v>
          </cell>
          <cell r="AX146" t="str">
            <v>Y</v>
          </cell>
          <cell r="AY146" t="str">
            <v>Y</v>
          </cell>
          <cell r="AZ146" t="str">
            <v>Y</v>
          </cell>
          <cell r="BA146" t="str">
            <v>Y</v>
          </cell>
          <cell r="BB146" t="str">
            <v>Y</v>
          </cell>
          <cell r="BC146" t="str">
            <v>Y</v>
          </cell>
          <cell r="BD146" t="str">
            <v>Y</v>
          </cell>
          <cell r="BE146" t="str">
            <v>Y</v>
          </cell>
          <cell r="BF146" t="str">
            <v>Y</v>
          </cell>
          <cell r="BG146" t="str">
            <v>Y</v>
          </cell>
          <cell r="BH146" t="str">
            <v>Y</v>
          </cell>
          <cell r="BI146" t="str">
            <v>Y</v>
          </cell>
          <cell r="BJ146" t="str">
            <v>Y</v>
          </cell>
          <cell r="BK146" t="str">
            <v>Y</v>
          </cell>
          <cell r="BL146" t="str">
            <v>Y</v>
          </cell>
          <cell r="BM146" t="str">
            <v>Y</v>
          </cell>
          <cell r="BN146" t="str">
            <v>Y</v>
          </cell>
          <cell r="BO146" t="str">
            <v>Y</v>
          </cell>
          <cell r="BP146" t="str">
            <v>Y</v>
          </cell>
          <cell r="BQ146" t="str">
            <v>Y</v>
          </cell>
          <cell r="BR146" t="str">
            <v>Y</v>
          </cell>
          <cell r="BS146" t="str">
            <v>Y</v>
          </cell>
          <cell r="BT146" t="str">
            <v>Y</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
          </cell>
          <cell r="ET146" t="str">
            <v/>
          </cell>
          <cell r="EU146" t="str">
            <v/>
          </cell>
          <cell r="EV146" t="str">
            <v/>
          </cell>
          <cell r="EW146" t="str">
            <v/>
          </cell>
          <cell r="EX146" t="str">
            <v/>
          </cell>
          <cell r="EY146" t="str">
            <v/>
          </cell>
          <cell r="EZ146" t="str">
            <v/>
          </cell>
          <cell r="FA146" t="str">
            <v/>
          </cell>
          <cell r="FB146" t="str">
            <v/>
          </cell>
          <cell r="FC146" t="str">
            <v/>
          </cell>
          <cell r="FD146" t="str">
            <v/>
          </cell>
          <cell r="FE146" t="str">
            <v/>
          </cell>
          <cell r="FF146" t="str">
            <v/>
          </cell>
          <cell r="FG146" t="str">
            <v/>
          </cell>
          <cell r="FH146" t="str">
            <v/>
          </cell>
          <cell r="FI146" t="str">
            <v/>
          </cell>
          <cell r="FJ146" t="str">
            <v/>
          </cell>
          <cell r="FK146" t="str">
            <v/>
          </cell>
          <cell r="FL146" t="str">
            <v/>
          </cell>
          <cell r="FM146" t="str">
            <v/>
          </cell>
          <cell r="FN146" t="str">
            <v/>
          </cell>
          <cell r="FO146" t="str">
            <v/>
          </cell>
          <cell r="FP146" t="str">
            <v/>
          </cell>
          <cell r="FQ146" t="str">
            <v/>
          </cell>
          <cell r="FR146" t="str">
            <v/>
          </cell>
          <cell r="FS146" t="str">
            <v/>
          </cell>
          <cell r="FT146" t="str">
            <v/>
          </cell>
          <cell r="FU146" t="str">
            <v/>
          </cell>
          <cell r="FV146" t="str">
            <v/>
          </cell>
          <cell r="FW146" t="str">
            <v/>
          </cell>
          <cell r="FX146" t="str">
            <v/>
          </cell>
          <cell r="FY146" t="str">
            <v/>
          </cell>
          <cell r="FZ146" t="str">
            <v/>
          </cell>
          <cell r="GA146" t="str">
            <v/>
          </cell>
          <cell r="GB146" t="str">
            <v/>
          </cell>
          <cell r="GC146" t="str">
            <v/>
          </cell>
          <cell r="GD146" t="str">
            <v/>
          </cell>
          <cell r="GE146" t="str">
            <v/>
          </cell>
          <cell r="GF146" t="str">
            <v/>
          </cell>
          <cell r="GG146" t="str">
            <v/>
          </cell>
          <cell r="GH146" t="str">
            <v/>
          </cell>
          <cell r="GI146" t="str">
            <v/>
          </cell>
          <cell r="GJ146" t="str">
            <v/>
          </cell>
          <cell r="GK146" t="str">
            <v/>
          </cell>
          <cell r="GL146" t="str">
            <v/>
          </cell>
          <cell r="GM146" t="str">
            <v/>
          </cell>
          <cell r="GN146" t="str">
            <v/>
          </cell>
          <cell r="GO146" t="str">
            <v/>
          </cell>
          <cell r="GP146" t="str">
            <v/>
          </cell>
          <cell r="GQ146" t="str">
            <v/>
          </cell>
          <cell r="GR146" t="str">
            <v/>
          </cell>
          <cell r="GS146" t="str">
            <v/>
          </cell>
          <cell r="GT146" t="str">
            <v/>
          </cell>
          <cell r="GU146" t="str">
            <v/>
          </cell>
          <cell r="GV146" t="str">
            <v/>
          </cell>
          <cell r="GW146" t="str">
            <v/>
          </cell>
          <cell r="GX146" t="str">
            <v/>
          </cell>
          <cell r="GY146" t="str">
            <v/>
          </cell>
          <cell r="GZ146" t="str">
            <v/>
          </cell>
          <cell r="HA146" t="str">
            <v/>
          </cell>
          <cell r="HB146" t="str">
            <v/>
          </cell>
          <cell r="HC146" t="str">
            <v/>
          </cell>
          <cell r="HD146" t="str">
            <v/>
          </cell>
          <cell r="HE146" t="str">
            <v/>
          </cell>
          <cell r="HF146" t="str">
            <v/>
          </cell>
          <cell r="HG146" t="str">
            <v/>
          </cell>
          <cell r="HH146" t="str">
            <v/>
          </cell>
          <cell r="HI146" t="str">
            <v/>
          </cell>
          <cell r="HJ146" t="str">
            <v/>
          </cell>
          <cell r="HK146" t="str">
            <v/>
          </cell>
          <cell r="HL146" t="str">
            <v/>
          </cell>
          <cell r="HM146" t="str">
            <v/>
          </cell>
          <cell r="HN146" t="str">
            <v/>
          </cell>
          <cell r="HO146" t="str">
            <v/>
          </cell>
          <cell r="HP146" t="str">
            <v/>
          </cell>
          <cell r="HQ146" t="str">
            <v/>
          </cell>
          <cell r="HR146" t="str">
            <v/>
          </cell>
          <cell r="HS146" t="str">
            <v/>
          </cell>
          <cell r="HT146" t="str">
            <v/>
          </cell>
          <cell r="HU146" t="str">
            <v/>
          </cell>
          <cell r="HV146" t="str">
            <v/>
          </cell>
          <cell r="HW146" t="str">
            <v/>
          </cell>
          <cell r="HX146" t="str">
            <v/>
          </cell>
          <cell r="HY146" t="str">
            <v/>
          </cell>
          <cell r="HZ146" t="str">
            <v/>
          </cell>
          <cell r="IA146" t="str">
            <v/>
          </cell>
          <cell r="IB146" t="str">
            <v/>
          </cell>
          <cell r="IC146" t="str">
            <v/>
          </cell>
          <cell r="ID146" t="str">
            <v/>
          </cell>
          <cell r="IE146" t="str">
            <v/>
          </cell>
          <cell r="IF146" t="str">
            <v/>
          </cell>
          <cell r="IG146" t="str">
            <v/>
          </cell>
          <cell r="IH146" t="str">
            <v/>
          </cell>
          <cell r="II146" t="str">
            <v/>
          </cell>
          <cell r="IJ146" t="str">
            <v/>
          </cell>
          <cell r="IK146" t="str">
            <v/>
          </cell>
          <cell r="IL146" t="str">
            <v/>
          </cell>
          <cell r="IM146" t="str">
            <v/>
          </cell>
          <cell r="IN146" t="str">
            <v/>
          </cell>
          <cell r="IO146" t="str">
            <v/>
          </cell>
          <cell r="IP146" t="str">
            <v/>
          </cell>
          <cell r="IQ146" t="str">
            <v/>
          </cell>
          <cell r="IR146" t="str">
            <v/>
          </cell>
          <cell r="IS146" t="str">
            <v/>
          </cell>
          <cell r="IT146" t="str">
            <v/>
          </cell>
          <cell r="IU146" t="str">
            <v/>
          </cell>
          <cell r="IV146" t="str">
            <v/>
          </cell>
          <cell r="IW146" t="str">
            <v/>
          </cell>
          <cell r="IX146" t="str">
            <v/>
          </cell>
          <cell r="IY146" t="str">
            <v/>
          </cell>
          <cell r="IZ146" t="str">
            <v/>
          </cell>
          <cell r="JA146" t="str">
            <v/>
          </cell>
          <cell r="JB146" t="str">
            <v/>
          </cell>
          <cell r="JC146" t="str">
            <v/>
          </cell>
          <cell r="JD146" t="str">
            <v/>
          </cell>
          <cell r="JE146" t="str">
            <v/>
          </cell>
          <cell r="JF146" t="str">
            <v/>
          </cell>
          <cell r="JG146" t="str">
            <v/>
          </cell>
          <cell r="JH146" t="str">
            <v/>
          </cell>
          <cell r="JI146" t="str">
            <v/>
          </cell>
          <cell r="JJ146" t="str">
            <v/>
          </cell>
          <cell r="JK146" t="str">
            <v/>
          </cell>
          <cell r="JL146" t="str">
            <v/>
          </cell>
          <cell r="JM146" t="str">
            <v/>
          </cell>
          <cell r="JN146" t="str">
            <v/>
          </cell>
          <cell r="JO146" t="str">
            <v/>
          </cell>
          <cell r="JP146" t="str">
            <v/>
          </cell>
          <cell r="JQ146" t="str">
            <v/>
          </cell>
          <cell r="JR146" t="str">
            <v/>
          </cell>
          <cell r="JS146" t="str">
            <v/>
          </cell>
          <cell r="JT146" t="str">
            <v/>
          </cell>
          <cell r="JU146" t="str">
            <v/>
          </cell>
          <cell r="JV146" t="str">
            <v/>
          </cell>
          <cell r="JW146" t="str">
            <v/>
          </cell>
          <cell r="JX146" t="str">
            <v/>
          </cell>
          <cell r="JY146" t="str">
            <v/>
          </cell>
          <cell r="JZ146" t="str">
            <v/>
          </cell>
          <cell r="KA146" t="str">
            <v/>
          </cell>
          <cell r="KB146" t="str">
            <v/>
          </cell>
          <cell r="KC146" t="str">
            <v/>
          </cell>
          <cell r="KD146" t="str">
            <v/>
          </cell>
          <cell r="KE146" t="str">
            <v/>
          </cell>
          <cell r="KF146" t="str">
            <v/>
          </cell>
          <cell r="KG146" t="str">
            <v/>
          </cell>
          <cell r="KH146" t="str">
            <v/>
          </cell>
          <cell r="KI146" t="str">
            <v/>
          </cell>
          <cell r="KJ146" t="str">
            <v/>
          </cell>
          <cell r="KK146" t="str">
            <v/>
          </cell>
          <cell r="KL146" t="str">
            <v/>
          </cell>
          <cell r="KM146" t="str">
            <v/>
          </cell>
          <cell r="KN146" t="str">
            <v/>
          </cell>
          <cell r="KO146" t="str">
            <v/>
          </cell>
          <cell r="KP146" t="str">
            <v/>
          </cell>
        </row>
      </sheetData>
      <sheetData sheetId="9"/>
      <sheetData sheetId="10">
        <row r="3">
          <cell r="C3" t="str">
            <v>YPC Company</v>
          </cell>
        </row>
      </sheetData>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E1-A. Fund Overview"/>
      <sheetName val="E1-B. Portfolio Companies"/>
      <sheetName val="E1-C. Financing Descriptions"/>
      <sheetName val="E1-D. Covenant Defaults"/>
      <sheetName val="E1-E. Valuations"/>
      <sheetName val="E1-F. Portfolio Co. Financials"/>
      <sheetName val="E1-G. Active Involvement"/>
      <sheetName val="E1-H. Portfolio Cash Flows"/>
      <sheetName val="E1-I. Fund Cash Flows"/>
      <sheetName val="Value Driver Analysis"/>
      <sheetName val="Performance Presentation"/>
      <sheetName val="Menus"/>
      <sheetName val="5"/>
    </sheetNames>
    <sheetDataSet>
      <sheetData sheetId="0"/>
      <sheetData sheetId="1">
        <row r="6">
          <cell r="L6">
            <v>0</v>
          </cell>
        </row>
      </sheetData>
      <sheetData sheetId="2">
        <row r="6">
          <cell r="J6" t="str">
            <v/>
          </cell>
        </row>
      </sheetData>
      <sheetData sheetId="3"/>
      <sheetData sheetId="4"/>
      <sheetData sheetId="5"/>
      <sheetData sheetId="6">
        <row r="6">
          <cell r="A6" t="str">
            <v/>
          </cell>
        </row>
      </sheetData>
      <sheetData sheetId="7">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sheetData>
      <sheetData sheetId="8"/>
      <sheetData sheetId="9">
        <row r="111">
          <cell r="P111">
            <v>0</v>
          </cell>
        </row>
      </sheetData>
      <sheetData sheetId="10">
        <row r="3">
          <cell r="C3" t="str">
            <v>YPC Company</v>
          </cell>
        </row>
      </sheetData>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mport"/>
      <sheetName val="selection"/>
      <sheetName val="TOC"/>
      <sheetName val="1-Cover"/>
      <sheetName val="2&amp;3-Bal"/>
      <sheetName val="4-NI"/>
      <sheetName val="5&amp;6-CF"/>
      <sheetName val="7-PCap"/>
      <sheetName val="8-READ_Cap"/>
      <sheetName val="S1Inv"/>
      <sheetName val="S1AB"/>
      <sheetName val="S1C"/>
      <sheetName val="S2RG"/>
      <sheetName val="S3NC"/>
      <sheetName val="S4Del"/>
      <sheetName val="S5Commit"/>
      <sheetName val="S6Guar"/>
      <sheetName val="S7Cash"/>
      <sheetName val="S8Dist"/>
      <sheetName val="S9Activity"/>
      <sheetName val="Certifications"/>
      <sheetName val="S10crm"/>
      <sheetName val="S11cumperf"/>
      <sheetName val="S12pc"/>
      <sheetName val="ExecSum"/>
      <sheetName val="WDSup"/>
      <sheetName val="WDSupA"/>
      <sheetName val="WDSupB"/>
      <sheetName val="KeyLeverageMetrics"/>
      <sheetName val="NAICS Search"/>
      <sheetName val="Analysts' Tab"/>
    </sheetNames>
    <sheetDataSet>
      <sheetData sheetId="0"/>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sheetData sheetId="21" refreshError="1"/>
      <sheetData sheetId="22"/>
      <sheetData sheetId="23" refreshError="1"/>
      <sheetData sheetId="24"/>
      <sheetData sheetId="25" refreshError="1"/>
      <sheetData sheetId="26" refreshError="1"/>
      <sheetData sheetId="27" refreshError="1"/>
      <sheetData sheetId="28"/>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Attachment Checklist"/>
      <sheetName val="Info Release"/>
      <sheetName val="Overview"/>
      <sheetName val="Fund Overview Table"/>
      <sheetName val="Narrative"/>
      <sheetName val="Staffing Chart"/>
      <sheetName val="Capitalization"/>
      <sheetName val="Principal Bios"/>
      <sheetName val="Applicant Economics and Time"/>
      <sheetName val="Firm and Service Providers"/>
      <sheetName val="Licensing Expenses"/>
      <sheetName val="Applicant Principals"/>
      <sheetName val="References"/>
      <sheetName val="Investment Track Record"/>
      <sheetName val="Historical Cash Flows"/>
      <sheetName val="Fund Cash Flows2"/>
      <sheetName val="Fund Cash Flows"/>
      <sheetName val="Small Business Impact"/>
      <sheetName val="Covenant Defaults"/>
      <sheetName val="Investment Track Record (2)"/>
      <sheetName val="Historical Cash Flows (2)"/>
      <sheetName val="Fund Cash Flows (2)"/>
      <sheetName val="Small Business Impact (2)"/>
      <sheetName val="Covenant Defaults (2)"/>
      <sheetName val="Investment Track Record (3)"/>
      <sheetName val="Historical Cash Flows (3)"/>
      <sheetName val="Fund Cash Flows (3)"/>
      <sheetName val="Small Business Impact (3)"/>
      <sheetName val="Covenant Defaults (3)"/>
      <sheetName val="Investment Track Record (4)"/>
      <sheetName val="Historical Cash Flows (4)"/>
      <sheetName val="Fund Cash Flows (4)"/>
      <sheetName val="Small Business Impact (4)"/>
      <sheetName val="Covenant Defaults (4)"/>
      <sheetName val="Fund Performance"/>
      <sheetName val="Alt. Investment Track Record"/>
      <sheetName val="NAICS Search"/>
      <sheetName val="Lab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Subsequent Fund Certification"/>
      <sheetName val="Attachment Checklist"/>
      <sheetName val="Info Release"/>
      <sheetName val="Overview"/>
      <sheetName val="Fund Overview Table"/>
      <sheetName val="Narrative"/>
      <sheetName val="Principal Bios"/>
      <sheetName val="Applicant Economics and Time"/>
      <sheetName val="Firm and Service Providers"/>
      <sheetName val="Applicant Principals"/>
      <sheetName val="References"/>
      <sheetName val="Investment Track Record"/>
      <sheetName val="Historical Cash Flows"/>
      <sheetName val="Fund Cash Flows2"/>
      <sheetName val="Fund Cash Flows"/>
      <sheetName val="Small Business Impact"/>
      <sheetName val="Covenant Defaults"/>
      <sheetName val="Fund Performance"/>
      <sheetName val="Alt. Investment Track Record"/>
      <sheetName val="NAICS Search"/>
      <sheetName val="Lab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bsequent Fund Certification"/>
      <sheetName val="Attachment Checklist"/>
      <sheetName val="Info Release"/>
      <sheetName val="Overview"/>
      <sheetName val="Fund Overview Table"/>
      <sheetName val="Narrative"/>
      <sheetName val="Principal Bios"/>
      <sheetName val="Applicant Economics and Time"/>
      <sheetName val="Firm and Service Providers"/>
      <sheetName val="Applicant Principals"/>
      <sheetName val="References"/>
      <sheetName val="Alt. Investment Track Record"/>
      <sheetName val="Investment Track Record"/>
      <sheetName val="Historical Cash Flows"/>
      <sheetName val="Fund Cash Flows2"/>
      <sheetName val="Fund Cash Flows"/>
      <sheetName val="Small Business Impact"/>
      <sheetName val="Covenant Defaults"/>
      <sheetName val="Fund Performance"/>
      <sheetName val="NAICS Search"/>
      <sheetName val="Labels"/>
    </sheetNames>
    <sheetDataSet>
      <sheetData sheetId="0">
        <row r="1">
          <cell r="N1" t="str">
            <v>OMB Approval No. 3245-0062</v>
          </cell>
        </row>
      </sheetData>
      <sheetData sheetId="1" refreshError="1"/>
      <sheetData sheetId="2" refreshError="1"/>
      <sheetData sheetId="3" refreshError="1"/>
      <sheetData sheetId="4">
        <row r="7">
          <cell r="B7" t="str">
            <v xml:space="preserve"> Applicant Fund Name</v>
          </cell>
        </row>
        <row r="43">
          <cell r="B43">
            <v>45628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Attachment Checklist"/>
      <sheetName val="Info Release"/>
      <sheetName val="Overview"/>
      <sheetName val="Fund Overview Table"/>
      <sheetName val="Narrative"/>
      <sheetName val="Staffing Chart"/>
      <sheetName val="Capitalization"/>
      <sheetName val="Principal Bios"/>
      <sheetName val="Applicant Economics and Time"/>
      <sheetName val="Firm and Service Providers"/>
      <sheetName val="Licensing Expenses"/>
      <sheetName val="Applicant Principals"/>
      <sheetName val="References"/>
      <sheetName val="Investment Track Record"/>
      <sheetName val="Historical Cash Flows"/>
      <sheetName val="Fund Cash Flows2"/>
      <sheetName val="Fund Cash Flows"/>
      <sheetName val="Small Business Impact"/>
      <sheetName val="Covenant Defaults"/>
      <sheetName val="Investment Track Record (2)"/>
      <sheetName val="Historical Cash Flows (2)"/>
      <sheetName val="Fund Cash Flows (2)"/>
      <sheetName val="Small Business Impact (2)"/>
      <sheetName val="Covenant Defaults (2)"/>
      <sheetName val="Investment Track Record (3)"/>
      <sheetName val="Historical Cash Flows (3)"/>
      <sheetName val="Fund Cash Flows (3)"/>
      <sheetName val="Small Business Impact (3)"/>
      <sheetName val="Covenant Defaults (3)"/>
      <sheetName val="Investment Track Record (4)"/>
      <sheetName val="Historical Cash Flows (4)"/>
      <sheetName val="Fund Cash Flows (4)"/>
      <sheetName val="Small Business Impact (4)"/>
      <sheetName val="Covenant Defaults (4)"/>
      <sheetName val="Fund Performance"/>
      <sheetName val="Alt. Investment Track Record"/>
      <sheetName val="NAICS Search"/>
      <sheetName val="Labels"/>
    </sheetNames>
    <sheetDataSet>
      <sheetData sheetId="0">
        <row r="2">
          <cell r="N2" t="str">
            <v>Expiration Date 02/28/2026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E1-A. Fund Overview"/>
      <sheetName val="E1-B. Portfolio Companies"/>
      <sheetName val="E1-C. Financing Descriptions"/>
      <sheetName val="E1-D. Covenant Defaults"/>
      <sheetName val="E1-E. Valuations"/>
      <sheetName val="E1-F. Portfolio Co. Financials"/>
      <sheetName val="E1-G. Active Involvement"/>
      <sheetName val="E1-H. Portfolio Cash Flows"/>
      <sheetName val="E1-I. Fund Cash Flows"/>
      <sheetName val="Value Driver Analysis"/>
      <sheetName val="Performance Presentation"/>
      <sheetName val="Menus"/>
    </sheetNames>
    <sheetDataSet>
      <sheetData sheetId="0"/>
      <sheetData sheetId="1">
        <row r="1">
          <cell r="A1" t="str">
            <v>GMB Mezzanine Capital III, L.P.</v>
          </cell>
        </row>
      </sheetData>
      <sheetData sheetId="2">
        <row r="6">
          <cell r="A6" t="str">
            <v>ADCS Clinics, LLC</v>
          </cell>
        </row>
      </sheetData>
      <sheetData sheetId="3">
        <row r="6">
          <cell r="A6" t="str">
            <v>ADCS Clinics, LLC</v>
          </cell>
        </row>
      </sheetData>
      <sheetData sheetId="4"/>
      <sheetData sheetId="5"/>
      <sheetData sheetId="6"/>
      <sheetData sheetId="7">
        <row r="6">
          <cell r="A6" t="str">
            <v>ADCS Clinics, LLC</v>
          </cell>
          <cell r="B6" t="str">
            <v>DH</v>
          </cell>
          <cell r="C6" t="str">
            <v>JS</v>
          </cell>
          <cell r="D6" t="str">
            <v>DH</v>
          </cell>
          <cell r="E6" t="str">
            <v>DH, JS</v>
          </cell>
          <cell r="F6" t="str">
            <v>DH, JS</v>
          </cell>
          <cell r="G6" t="str">
            <v>DH, JS</v>
          </cell>
          <cell r="H6" t="str">
            <v>DH, JS</v>
          </cell>
          <cell r="I6" t="str">
            <v>DH, JS</v>
          </cell>
          <cell r="J6" t="str">
            <v>MM, CO, DH</v>
          </cell>
          <cell r="K6" t="str">
            <v>DH, JS</v>
          </cell>
          <cell r="L6" t="str">
            <v xml:space="preserve">Unless otherwise noted, all deal leads and co-leads were involved in all aspects of diligence, structuring, and negotiations for the deals below. </v>
          </cell>
        </row>
        <row r="7">
          <cell r="A7" t="str">
            <v>Alpha Source, Inc.</v>
          </cell>
          <cell r="B7" t="str">
            <v>DH</v>
          </cell>
          <cell r="C7" t="str">
            <v>JS</v>
          </cell>
          <cell r="D7" t="str">
            <v>DH</v>
          </cell>
          <cell r="E7" t="str">
            <v>DH, JS</v>
          </cell>
          <cell r="F7" t="str">
            <v>DH, JS</v>
          </cell>
          <cell r="G7" t="str">
            <v>DH, JS</v>
          </cell>
          <cell r="H7" t="str">
            <v>DH, JS</v>
          </cell>
          <cell r="I7" t="str">
            <v>DH, JS</v>
          </cell>
          <cell r="J7" t="str">
            <v>MM, CO, DH</v>
          </cell>
          <cell r="K7" t="str">
            <v>DH, JS</v>
          </cell>
          <cell r="P7" t="str">
            <v>JS</v>
          </cell>
        </row>
        <row r="8">
          <cell r="A8" t="str">
            <v>Stouse, LLC</v>
          </cell>
          <cell r="B8" t="str">
            <v>CO</v>
          </cell>
          <cell r="C8" t="str">
            <v>JS</v>
          </cell>
          <cell r="D8" t="str">
            <v>CO</v>
          </cell>
          <cell r="E8" t="str">
            <v>CO, JS, SJ</v>
          </cell>
          <cell r="F8" t="str">
            <v>CO, JS, SJ</v>
          </cell>
          <cell r="G8" t="str">
            <v>CO, JS</v>
          </cell>
          <cell r="H8" t="str">
            <v>CO, JS, SJ</v>
          </cell>
          <cell r="I8" t="str">
            <v>CO, JS, SJ</v>
          </cell>
          <cell r="J8" t="str">
            <v>MM, CO, DH</v>
          </cell>
          <cell r="K8" t="str">
            <v>CO, JS</v>
          </cell>
          <cell r="O8" t="str">
            <v>CO</v>
          </cell>
          <cell r="P8" t="str">
            <v>JH</v>
          </cell>
        </row>
        <row r="9">
          <cell r="A9" t="str">
            <v>Whitebridge Pet Brands, LLC</v>
          </cell>
          <cell r="B9" t="str">
            <v>MM</v>
          </cell>
          <cell r="C9" t="str">
            <v>JS</v>
          </cell>
          <cell r="D9" t="str">
            <v>MM, JS</v>
          </cell>
          <cell r="E9" t="str">
            <v>MM, JS, SJ</v>
          </cell>
          <cell r="F9" t="str">
            <v>MM, JS, SJ</v>
          </cell>
          <cell r="G9" t="str">
            <v>MM, JS</v>
          </cell>
          <cell r="H9" t="str">
            <v>MM, JS, SJ</v>
          </cell>
          <cell r="I9" t="str">
            <v>MM, JS, SJ</v>
          </cell>
          <cell r="J9" t="str">
            <v>MM, CO, DH</v>
          </cell>
          <cell r="K9" t="str">
            <v>MM, JS</v>
          </cell>
          <cell r="P9" t="str">
            <v>JS</v>
          </cell>
        </row>
        <row r="10">
          <cell r="A10" t="str">
            <v>WolfePak Software, LLC</v>
          </cell>
          <cell r="B10" t="str">
            <v>MV</v>
          </cell>
          <cell r="C10" t="str">
            <v>CO</v>
          </cell>
          <cell r="D10" t="str">
            <v>CO</v>
          </cell>
          <cell r="E10" t="str">
            <v>MV, SJ</v>
          </cell>
          <cell r="F10" t="str">
            <v>MV, SJ</v>
          </cell>
          <cell r="G10" t="str">
            <v>MV, CO</v>
          </cell>
          <cell r="H10" t="str">
            <v>MV, SJ</v>
          </cell>
          <cell r="I10" t="str">
            <v>CO, MV, SJ</v>
          </cell>
          <cell r="J10" t="str">
            <v>MM, CO, DH</v>
          </cell>
          <cell r="K10" t="str">
            <v>MV, CO</v>
          </cell>
          <cell r="P10" t="str">
            <v>CO, MV</v>
          </cell>
        </row>
        <row r="11">
          <cell r="A11" t="str">
            <v>Meridian Behavioral Health, LLC</v>
          </cell>
          <cell r="B11" t="str">
            <v>DH</v>
          </cell>
          <cell r="C11" t="str">
            <v>JS</v>
          </cell>
          <cell r="D11" t="str">
            <v>DH</v>
          </cell>
          <cell r="E11" t="str">
            <v>DH, JS, SJ</v>
          </cell>
          <cell r="F11" t="str">
            <v>DH, JS, SJ</v>
          </cell>
          <cell r="G11" t="str">
            <v>DH, JS</v>
          </cell>
          <cell r="H11" t="str">
            <v>DH, JS, SJ</v>
          </cell>
          <cell r="I11" t="str">
            <v>DH, JS, SJ</v>
          </cell>
          <cell r="J11" t="str">
            <v>MM, CO, DH</v>
          </cell>
          <cell r="K11" t="str">
            <v>DH, JS</v>
          </cell>
          <cell r="O11" t="str">
            <v>DH, JS</v>
          </cell>
        </row>
        <row r="12">
          <cell r="A12" t="str">
            <v>AllOver Media, LLC</v>
          </cell>
          <cell r="B12" t="str">
            <v>DH</v>
          </cell>
          <cell r="C12" t="str">
            <v>JS</v>
          </cell>
          <cell r="D12" t="str">
            <v>DH</v>
          </cell>
          <cell r="E12" t="str">
            <v>DH, JS</v>
          </cell>
          <cell r="F12" t="str">
            <v>DH, JS</v>
          </cell>
          <cell r="G12" t="str">
            <v>DH, JS</v>
          </cell>
          <cell r="H12" t="str">
            <v>DH, JS</v>
          </cell>
          <cell r="I12" t="str">
            <v>DH, JS</v>
          </cell>
          <cell r="J12" t="str">
            <v>MM, CO, DH</v>
          </cell>
          <cell r="K12" t="str">
            <v>DH, JS</v>
          </cell>
          <cell r="O12" t="str">
            <v>DH</v>
          </cell>
          <cell r="P12" t="str">
            <v>JS</v>
          </cell>
        </row>
        <row r="13">
          <cell r="A13" t="str">
            <v>Familia Dental Group Holdings, LLC</v>
          </cell>
          <cell r="B13" t="str">
            <v>MV</v>
          </cell>
          <cell r="C13" t="str">
            <v>JS</v>
          </cell>
          <cell r="D13" t="str">
            <v>MV, JS</v>
          </cell>
          <cell r="E13" t="str">
            <v>MV, JS</v>
          </cell>
          <cell r="F13" t="str">
            <v>MV, JS</v>
          </cell>
          <cell r="G13" t="str">
            <v>MV, JS</v>
          </cell>
          <cell r="H13" t="str">
            <v>MV, JS</v>
          </cell>
          <cell r="I13" t="str">
            <v>MV, JS</v>
          </cell>
          <cell r="J13" t="str">
            <v>MM, CO, DH</v>
          </cell>
          <cell r="K13" t="str">
            <v>MV, JS</v>
          </cell>
          <cell r="P13" t="str">
            <v>MV, DH</v>
          </cell>
        </row>
        <row r="14">
          <cell r="A14" t="str">
            <v>Vertrauen Chemie</v>
          </cell>
          <cell r="B14" t="str">
            <v>CO</v>
          </cell>
          <cell r="C14" t="str">
            <v>MV</v>
          </cell>
          <cell r="D14" t="str">
            <v>MV</v>
          </cell>
          <cell r="E14" t="str">
            <v>MV, CO</v>
          </cell>
          <cell r="F14" t="str">
            <v>MV, CO</v>
          </cell>
          <cell r="G14" t="str">
            <v>MV, CO</v>
          </cell>
          <cell r="H14" t="str">
            <v>MV, CO</v>
          </cell>
          <cell r="I14" t="str">
            <v>MV, CO</v>
          </cell>
          <cell r="J14" t="str">
            <v>MM, CO, DH</v>
          </cell>
          <cell r="K14" t="str">
            <v>MV, CO</v>
          </cell>
          <cell r="P14" t="str">
            <v>CO, MV</v>
          </cell>
        </row>
        <row r="15">
          <cell r="A15" t="str">
            <v>Acme Cryogenics</v>
          </cell>
          <cell r="B15" t="str">
            <v>MV</v>
          </cell>
          <cell r="C15" t="str">
            <v>SJ</v>
          </cell>
          <cell r="D15" t="str">
            <v>MV</v>
          </cell>
          <cell r="E15" t="str">
            <v>MV, SJ</v>
          </cell>
          <cell r="F15" t="str">
            <v>MV, SJ</v>
          </cell>
          <cell r="G15" t="str">
            <v>MV</v>
          </cell>
          <cell r="H15" t="str">
            <v>MV, SJ</v>
          </cell>
          <cell r="I15" t="str">
            <v>MV, SJ</v>
          </cell>
          <cell r="J15" t="str">
            <v>MM, CO, DH</v>
          </cell>
          <cell r="K15" t="str">
            <v>MV</v>
          </cell>
          <cell r="P15" t="str">
            <v>MV</v>
          </cell>
        </row>
        <row r="16">
          <cell r="A16" t="str">
            <v>ADI American Distributors, Inc.</v>
          </cell>
          <cell r="B16" t="str">
            <v>MV</v>
          </cell>
          <cell r="C16" t="str">
            <v>SJ</v>
          </cell>
          <cell r="D16" t="str">
            <v>MV</v>
          </cell>
          <cell r="E16" t="str">
            <v>MV, SJ</v>
          </cell>
          <cell r="F16" t="str">
            <v>MV, SJ</v>
          </cell>
          <cell r="G16" t="str">
            <v>MV</v>
          </cell>
          <cell r="H16" t="str">
            <v>MV, SJ</v>
          </cell>
          <cell r="I16" t="str">
            <v>MV, SJ</v>
          </cell>
          <cell r="J16" t="str">
            <v>MM, CO, DH</v>
          </cell>
          <cell r="K16" t="str">
            <v>MV</v>
          </cell>
          <cell r="P16" t="str">
            <v>MV</v>
          </cell>
        </row>
        <row r="17">
          <cell r="A17" t="str">
            <v>Smile Brands, Inc.</v>
          </cell>
          <cell r="B17" t="str">
            <v>DH</v>
          </cell>
          <cell r="C17" t="str">
            <v>SJ</v>
          </cell>
          <cell r="D17" t="str">
            <v>DH</v>
          </cell>
          <cell r="E17" t="str">
            <v>DH, SJ</v>
          </cell>
          <cell r="F17" t="str">
            <v>DH, SJ</v>
          </cell>
          <cell r="G17" t="str">
            <v>DH</v>
          </cell>
          <cell r="H17" t="str">
            <v>DH, SJ</v>
          </cell>
          <cell r="I17" t="str">
            <v>DH, SJ</v>
          </cell>
          <cell r="J17" t="str">
            <v>MM, CO, DH</v>
          </cell>
          <cell r="K17" t="str">
            <v>DH</v>
          </cell>
        </row>
        <row r="18">
          <cell r="A18" t="str">
            <v>Apex Print Technologies, Inc.</v>
          </cell>
          <cell r="B18" t="str">
            <v>CO</v>
          </cell>
          <cell r="C18" t="str">
            <v>MV</v>
          </cell>
          <cell r="D18" t="str">
            <v>MV</v>
          </cell>
          <cell r="E18" t="str">
            <v>MV, SJ</v>
          </cell>
          <cell r="F18" t="str">
            <v>MV, SJ</v>
          </cell>
          <cell r="G18" t="str">
            <v>MV, CO</v>
          </cell>
          <cell r="H18" t="str">
            <v>MV, SJ</v>
          </cell>
          <cell r="I18" t="str">
            <v>CO, MV, SJ</v>
          </cell>
          <cell r="J18" t="str">
            <v>MM, CO, DH</v>
          </cell>
          <cell r="K18" t="str">
            <v>MV, CO</v>
          </cell>
          <cell r="P18" t="str">
            <v>CO, MV</v>
          </cell>
        </row>
        <row r="19">
          <cell r="A19" t="str">
            <v>Delaney Hardware</v>
          </cell>
          <cell r="B19" t="str">
            <v>MV</v>
          </cell>
          <cell r="C19" t="str">
            <v>JH</v>
          </cell>
          <cell r="D19" t="str">
            <v>MV</v>
          </cell>
          <cell r="E19" t="str">
            <v>MV, JH</v>
          </cell>
          <cell r="F19" t="str">
            <v>MV, JH</v>
          </cell>
          <cell r="G19" t="str">
            <v>MV</v>
          </cell>
          <cell r="H19" t="str">
            <v>MV, JH</v>
          </cell>
          <cell r="I19" t="str">
            <v>MV, JH</v>
          </cell>
          <cell r="J19" t="str">
            <v>MM, CO, DH</v>
          </cell>
          <cell r="K19" t="str">
            <v>MV</v>
          </cell>
          <cell r="P19" t="str">
            <v>MV</v>
          </cell>
        </row>
        <row r="20">
          <cell r="A20" t="str">
            <v>North American Central School Bus Holding Company, LLC</v>
          </cell>
          <cell r="B20" t="str">
            <v>CO</v>
          </cell>
          <cell r="C20" t="str">
            <v>JH</v>
          </cell>
          <cell r="D20" t="str">
            <v>CO, JH</v>
          </cell>
          <cell r="E20" t="str">
            <v>CO, JH</v>
          </cell>
          <cell r="F20" t="str">
            <v>CO, JH</v>
          </cell>
          <cell r="G20" t="str">
            <v>CO, JH</v>
          </cell>
          <cell r="H20" t="str">
            <v>CO, JH</v>
          </cell>
          <cell r="I20" t="str">
            <v>CO, JH</v>
          </cell>
          <cell r="J20" t="str">
            <v>MM, CO, DH</v>
          </cell>
          <cell r="K20" t="str">
            <v>CO, JH</v>
          </cell>
          <cell r="O20" t="str">
            <v>CO</v>
          </cell>
          <cell r="P20" t="str">
            <v>JH</v>
          </cell>
        </row>
        <row r="21">
          <cell r="A21" t="str">
            <v>Impact Facility Services, LLC d/b/a Academy Fire Life Safety</v>
          </cell>
          <cell r="B21" t="str">
            <v>DH</v>
          </cell>
          <cell r="C21" t="str">
            <v>JS</v>
          </cell>
          <cell r="D21" t="str">
            <v>DH</v>
          </cell>
          <cell r="E21" t="str">
            <v>DH, JS, JH</v>
          </cell>
          <cell r="F21" t="str">
            <v>DH, JS, JH</v>
          </cell>
          <cell r="G21" t="str">
            <v>DH, JS</v>
          </cell>
          <cell r="H21" t="str">
            <v>DH, JS, JH</v>
          </cell>
          <cell r="I21" t="str">
            <v>DH, JS, JH</v>
          </cell>
          <cell r="J21" t="str">
            <v>MM, CO, DH</v>
          </cell>
          <cell r="K21" t="str">
            <v>DH, JS</v>
          </cell>
        </row>
        <row r="22">
          <cell r="A22" t="str">
            <v>Colorado Timberline Holdings, LLC</v>
          </cell>
          <cell r="B22" t="str">
            <v>MM</v>
          </cell>
          <cell r="C22" t="str">
            <v>JS</v>
          </cell>
          <cell r="D22" t="str">
            <v>MM, JS</v>
          </cell>
          <cell r="E22" t="str">
            <v>JS, JH</v>
          </cell>
          <cell r="F22" t="str">
            <v>JS, JH</v>
          </cell>
          <cell r="G22" t="str">
            <v>JS</v>
          </cell>
          <cell r="H22" t="str">
            <v>JS, JH</v>
          </cell>
          <cell r="I22" t="str">
            <v>JS, JH</v>
          </cell>
          <cell r="J22" t="str">
            <v>MM, CO, DH</v>
          </cell>
          <cell r="K22" t="str">
            <v>MM, JS</v>
          </cell>
          <cell r="P22" t="str">
            <v>MM, JS</v>
          </cell>
        </row>
        <row r="23">
          <cell r="A23" t="str">
            <v>AppleWhite Dental, LLC</v>
          </cell>
          <cell r="B23" t="str">
            <v>MV</v>
          </cell>
          <cell r="C23" t="str">
            <v>JH</v>
          </cell>
          <cell r="D23" t="str">
            <v>MV</v>
          </cell>
          <cell r="E23" t="str">
            <v>MV, JH</v>
          </cell>
          <cell r="F23" t="str">
            <v>MV, JH</v>
          </cell>
          <cell r="G23" t="str">
            <v>MV</v>
          </cell>
          <cell r="H23" t="str">
            <v>MV, JH</v>
          </cell>
          <cell r="I23" t="str">
            <v>MV, JH</v>
          </cell>
          <cell r="J23" t="str">
            <v>MM, CO, DH</v>
          </cell>
          <cell r="K23" t="str">
            <v>MV</v>
          </cell>
          <cell r="P23" t="str">
            <v>MV, JH</v>
          </cell>
        </row>
        <row r="24">
          <cell r="A24" t="str">
            <v>Parker Products</v>
          </cell>
          <cell r="B24" t="str">
            <v>CO</v>
          </cell>
          <cell r="C24" t="str">
            <v>JS</v>
          </cell>
          <cell r="D24" t="str">
            <v>CO, JS</v>
          </cell>
          <cell r="E24" t="str">
            <v>CO, JS, SJ</v>
          </cell>
          <cell r="F24" t="str">
            <v>CO, JS, SJ</v>
          </cell>
          <cell r="G24" t="str">
            <v>CO, JS</v>
          </cell>
          <cell r="H24" t="str">
            <v>CO, JS, SJ</v>
          </cell>
          <cell r="I24" t="str">
            <v>CO, JS, SJ</v>
          </cell>
          <cell r="J24" t="str">
            <v>MM, CO, DH</v>
          </cell>
          <cell r="K24" t="str">
            <v>CO, JS</v>
          </cell>
          <cell r="P24" t="str">
            <v>CO, SJ</v>
          </cell>
        </row>
        <row r="25">
          <cell r="A25" t="str">
            <v>Winzer Corporation</v>
          </cell>
          <cell r="B25" t="str">
            <v>DH</v>
          </cell>
          <cell r="C25" t="str">
            <v>JS</v>
          </cell>
          <cell r="D25" t="str">
            <v>DH, JS</v>
          </cell>
          <cell r="E25" t="str">
            <v>DH, JS, SJ</v>
          </cell>
          <cell r="F25" t="str">
            <v>DH, JS, SJ</v>
          </cell>
          <cell r="G25" t="str">
            <v>DH, JS</v>
          </cell>
          <cell r="H25" t="str">
            <v>DH, JS, SJ</v>
          </cell>
          <cell r="I25" t="str">
            <v>DH, JS, SJ</v>
          </cell>
          <cell r="J25" t="str">
            <v>MM, CO, DH</v>
          </cell>
          <cell r="K25" t="str">
            <v>DH, JS</v>
          </cell>
          <cell r="P25" t="str">
            <v>JS</v>
          </cell>
        </row>
        <row r="26">
          <cell r="A26" t="str">
            <v xml:space="preserve">Source Refrigeration &amp; HVAC, Inc. </v>
          </cell>
          <cell r="B26" t="str">
            <v>DH</v>
          </cell>
          <cell r="C26" t="str">
            <v>JS</v>
          </cell>
          <cell r="D26" t="str">
            <v>DH</v>
          </cell>
          <cell r="E26" t="str">
            <v>DH, JS, SJ</v>
          </cell>
          <cell r="F26" t="str">
            <v>DH, JS, SJ</v>
          </cell>
          <cell r="G26" t="str">
            <v>DH, JS</v>
          </cell>
          <cell r="H26" t="str">
            <v>DH, JS, SJ</v>
          </cell>
          <cell r="I26" t="str">
            <v>DH, JS, SJ</v>
          </cell>
          <cell r="J26" t="str">
            <v>MM, CO, DH</v>
          </cell>
          <cell r="K26" t="str">
            <v>DH, JS</v>
          </cell>
        </row>
        <row r="27">
          <cell r="A27" t="str">
            <v>Gabriel Performance Products</v>
          </cell>
          <cell r="B27" t="str">
            <v>DH</v>
          </cell>
          <cell r="C27" t="str">
            <v>JH</v>
          </cell>
          <cell r="D27" t="str">
            <v>DH</v>
          </cell>
          <cell r="E27" t="str">
            <v>DH, JS, JH</v>
          </cell>
          <cell r="F27" t="str">
            <v>DH, JS, JH</v>
          </cell>
          <cell r="G27" t="str">
            <v>DH, JS</v>
          </cell>
          <cell r="H27" t="str">
            <v>DH, JS, JH</v>
          </cell>
          <cell r="I27" t="str">
            <v>DH, JS, JH</v>
          </cell>
          <cell r="J27" t="str">
            <v>MM, CO, DH</v>
          </cell>
          <cell r="K27" t="str">
            <v>DH, JS</v>
          </cell>
        </row>
        <row r="28">
          <cell r="A28" t="str">
            <v>OptConnect, LLC</v>
          </cell>
          <cell r="B28" t="str">
            <v>MV</v>
          </cell>
          <cell r="C28" t="str">
            <v>JH</v>
          </cell>
          <cell r="D28" t="str">
            <v>MV</v>
          </cell>
          <cell r="E28" t="str">
            <v>MV, JH</v>
          </cell>
          <cell r="F28" t="str">
            <v>MV, JH</v>
          </cell>
          <cell r="G28" t="str">
            <v>MV, JH</v>
          </cell>
          <cell r="H28" t="str">
            <v>MV, JH</v>
          </cell>
          <cell r="I28" t="str">
            <v>MV, JH</v>
          </cell>
          <cell r="J28" t="str">
            <v>MM, CO, DH</v>
          </cell>
          <cell r="K28" t="str">
            <v>MV, JH</v>
          </cell>
          <cell r="P28" t="str">
            <v>JH</v>
          </cell>
        </row>
        <row r="29">
          <cell r="A29" t="str">
            <v>Thibaut, Inc.</v>
          </cell>
          <cell r="B29" t="str">
            <v>DH</v>
          </cell>
          <cell r="C29" t="str">
            <v>SJ</v>
          </cell>
          <cell r="D29" t="str">
            <v>DH, MM</v>
          </cell>
          <cell r="E29" t="str">
            <v>DH, SJ</v>
          </cell>
          <cell r="F29" t="str">
            <v>DH, SJ</v>
          </cell>
          <cell r="G29" t="str">
            <v>DH</v>
          </cell>
          <cell r="H29" t="str">
            <v>DH, SJ</v>
          </cell>
          <cell r="I29" t="str">
            <v>DH, SJ</v>
          </cell>
          <cell r="J29" t="str">
            <v>MM, CO, DH</v>
          </cell>
          <cell r="K29" t="str">
            <v>DH</v>
          </cell>
        </row>
        <row r="30">
          <cell r="A30" t="str">
            <v>Surfside Holdings, LLC</v>
          </cell>
          <cell r="B30" t="str">
            <v>MV</v>
          </cell>
          <cell r="C30" t="str">
            <v>SJ</v>
          </cell>
          <cell r="D30" t="str">
            <v>MV</v>
          </cell>
          <cell r="E30" t="str">
            <v>CO, MV, SJ</v>
          </cell>
          <cell r="F30" t="str">
            <v>CO, MV, SJ</v>
          </cell>
          <cell r="G30" t="str">
            <v>MV, CO</v>
          </cell>
          <cell r="H30" t="str">
            <v>CO, MV, SJ</v>
          </cell>
          <cell r="I30" t="str">
            <v>CO, MV, SJ</v>
          </cell>
          <cell r="J30" t="str">
            <v>MM, CO, DH</v>
          </cell>
          <cell r="K30" t="str">
            <v>MV, CO</v>
          </cell>
          <cell r="P30" t="str">
            <v>MV, SJ</v>
          </cell>
        </row>
        <row r="31">
          <cell r="A31" t="str">
            <v>Comprehensive Eyecare Partners, LLC d/b/a CompEye</v>
          </cell>
          <cell r="B31" t="str">
            <v>MV</v>
          </cell>
          <cell r="C31" t="str">
            <v>JH</v>
          </cell>
          <cell r="D31" t="str">
            <v>MV, JH</v>
          </cell>
          <cell r="E31" t="str">
            <v>MV, JH</v>
          </cell>
          <cell r="F31" t="str">
            <v>MV, JH</v>
          </cell>
          <cell r="G31" t="str">
            <v>MV, JH</v>
          </cell>
          <cell r="H31" t="str">
            <v>MV, JH</v>
          </cell>
          <cell r="I31" t="str">
            <v>MV, JH</v>
          </cell>
          <cell r="J31" t="str">
            <v>MM, CO, DH</v>
          </cell>
          <cell r="K31" t="str">
            <v>MV, JH</v>
          </cell>
          <cell r="P31" t="str">
            <v>JH</v>
          </cell>
        </row>
        <row r="32">
          <cell r="A32" t="str">
            <v>Epko Industries, Inc. (d/b/a MDC Interior Solutions)</v>
          </cell>
          <cell r="B32" t="str">
            <v>JS</v>
          </cell>
          <cell r="C32" t="str">
            <v>SJ</v>
          </cell>
          <cell r="D32" t="str">
            <v>JS, SJ</v>
          </cell>
          <cell r="E32" t="str">
            <v>JS, SJ</v>
          </cell>
          <cell r="F32" t="str">
            <v>JS, SJ</v>
          </cell>
          <cell r="G32" t="str">
            <v>JS</v>
          </cell>
          <cell r="H32" t="str">
            <v>JS, SJ</v>
          </cell>
          <cell r="I32" t="str">
            <v>JS, SJ</v>
          </cell>
          <cell r="J32" t="str">
            <v>MM, CO, DH</v>
          </cell>
          <cell r="K32" t="str">
            <v>JS</v>
          </cell>
          <cell r="P32" t="str">
            <v>JS</v>
          </cell>
        </row>
        <row r="33">
          <cell r="A33" t="str">
            <v>BeneSys, Inc.</v>
          </cell>
          <cell r="B33" t="str">
            <v>JS</v>
          </cell>
          <cell r="C33" t="str">
            <v>JH</v>
          </cell>
          <cell r="D33" t="str">
            <v>JS</v>
          </cell>
          <cell r="E33" t="str">
            <v>JS, JH</v>
          </cell>
          <cell r="F33" t="str">
            <v>JS, JH</v>
          </cell>
          <cell r="G33" t="str">
            <v>JS</v>
          </cell>
          <cell r="H33" t="str">
            <v>JS, JH</v>
          </cell>
          <cell r="I33" t="str">
            <v>JS, JH</v>
          </cell>
          <cell r="J33" t="str">
            <v>MM, CO, DH</v>
          </cell>
          <cell r="K33" t="str">
            <v>JS</v>
          </cell>
          <cell r="P33" t="str">
            <v>JS, JH</v>
          </cell>
        </row>
        <row r="34">
          <cell r="A34" t="str">
            <v>Phoenix Rehabilitation and Health Services, Inc.</v>
          </cell>
          <cell r="B34" t="str">
            <v>DH</v>
          </cell>
          <cell r="C34" t="str">
            <v>JH</v>
          </cell>
          <cell r="D34" t="str">
            <v>DH, JH</v>
          </cell>
          <cell r="E34" t="str">
            <v>DH, JH</v>
          </cell>
          <cell r="F34" t="str">
            <v>DH, JH</v>
          </cell>
          <cell r="G34" t="str">
            <v>DH, JH</v>
          </cell>
          <cell r="H34" t="str">
            <v>DH, JH</v>
          </cell>
          <cell r="I34" t="str">
            <v>DH, JH</v>
          </cell>
          <cell r="J34" t="str">
            <v>MM, CO, DH</v>
          </cell>
          <cell r="K34" t="str">
            <v>DH, JH</v>
          </cell>
        </row>
        <row r="35">
          <cell r="A35" t="str">
            <v>RKD Group, LLC</v>
          </cell>
          <cell r="B35" t="str">
            <v>MV</v>
          </cell>
          <cell r="C35" t="str">
            <v>SJ</v>
          </cell>
          <cell r="D35" t="str">
            <v>MV</v>
          </cell>
          <cell r="E35" t="str">
            <v>MV, SJ</v>
          </cell>
          <cell r="F35" t="str">
            <v>MV, SJ</v>
          </cell>
          <cell r="G35" t="str">
            <v>MV, SJ</v>
          </cell>
          <cell r="H35" t="str">
            <v>MV, SJ</v>
          </cell>
          <cell r="I35" t="str">
            <v>MV, SJ</v>
          </cell>
          <cell r="J35" t="str">
            <v>MM, CO, DH</v>
          </cell>
          <cell r="K35" t="str">
            <v>MV, SJ</v>
          </cell>
        </row>
        <row r="36">
          <cell r="A36" t="str">
            <v>Mobile Communications America, Inc.</v>
          </cell>
          <cell r="B36" t="str">
            <v>JS</v>
          </cell>
          <cell r="C36" t="str">
            <v>JH</v>
          </cell>
          <cell r="D36" t="str">
            <v>JS</v>
          </cell>
          <cell r="E36" t="str">
            <v>JS, JH</v>
          </cell>
          <cell r="F36" t="str">
            <v>JS, JH</v>
          </cell>
          <cell r="G36" t="str">
            <v>JS</v>
          </cell>
          <cell r="H36" t="str">
            <v>JS, JH</v>
          </cell>
          <cell r="I36" t="str">
            <v>JS, JH</v>
          </cell>
          <cell r="J36" t="str">
            <v>MM, CO, DH</v>
          </cell>
          <cell r="K36" t="str">
            <v>JS</v>
          </cell>
          <cell r="P36" t="str">
            <v>JS, JH</v>
          </cell>
        </row>
        <row r="37">
          <cell r="A37" t="str">
            <v>LOFA Industries, LLC</v>
          </cell>
          <cell r="B37" t="str">
            <v>DH</v>
          </cell>
          <cell r="C37" t="str">
            <v>SJ</v>
          </cell>
          <cell r="D37" t="str">
            <v>DH</v>
          </cell>
          <cell r="E37" t="str">
            <v>DH, SJ</v>
          </cell>
          <cell r="F37" t="str">
            <v>DH, SJ</v>
          </cell>
          <cell r="G37" t="str">
            <v>DH, SJ</v>
          </cell>
          <cell r="H37" t="str">
            <v>DH, SJ</v>
          </cell>
          <cell r="I37" t="str">
            <v>DH, SJ</v>
          </cell>
          <cell r="J37" t="str">
            <v>MM, CO, DH</v>
          </cell>
          <cell r="K37" t="str">
            <v>DH, SJ</v>
          </cell>
        </row>
        <row r="38">
          <cell r="A38" t="str">
            <v>MB2 Dental Solutions, LLC</v>
          </cell>
          <cell r="B38" t="str">
            <v>JS</v>
          </cell>
          <cell r="C38" t="str">
            <v>JH</v>
          </cell>
          <cell r="D38" t="str">
            <v>JS</v>
          </cell>
          <cell r="E38" t="str">
            <v>JS, JH</v>
          </cell>
          <cell r="F38" t="str">
            <v>JS, JH</v>
          </cell>
          <cell r="G38" t="str">
            <v>JS</v>
          </cell>
          <cell r="H38" t="str">
            <v>JS, JH</v>
          </cell>
          <cell r="I38" t="str">
            <v>JS, JH</v>
          </cell>
          <cell r="J38" t="str">
            <v>MM, CO, DH</v>
          </cell>
          <cell r="K38" t="str">
            <v>JS</v>
          </cell>
          <cell r="P38" t="str">
            <v>JS</v>
          </cell>
        </row>
        <row r="39">
          <cell r="A39" t="str">
            <v>Welcome Dairy, LLC</v>
          </cell>
          <cell r="B39" t="str">
            <v>MV</v>
          </cell>
          <cell r="C39" t="str">
            <v>SJ</v>
          </cell>
          <cell r="D39" t="str">
            <v>MV</v>
          </cell>
          <cell r="E39" t="str">
            <v>MV, SJ</v>
          </cell>
          <cell r="F39" t="str">
            <v>MV, SJ</v>
          </cell>
          <cell r="G39" t="str">
            <v>MV, SJ</v>
          </cell>
          <cell r="H39" t="str">
            <v>MV, SJ</v>
          </cell>
          <cell r="I39" t="str">
            <v>MV, SJ</v>
          </cell>
          <cell r="J39" t="str">
            <v>MM, CO, DH</v>
          </cell>
          <cell r="K39" t="str">
            <v>MV, SJ</v>
          </cell>
        </row>
        <row r="40">
          <cell r="A40" t="str">
            <v>TPC Wire and Cable Corp (d/b/a Trexon)</v>
          </cell>
          <cell r="B40" t="str">
            <v>DH</v>
          </cell>
          <cell r="C40" t="str">
            <v>JH</v>
          </cell>
          <cell r="D40" t="str">
            <v>DH, JH</v>
          </cell>
          <cell r="E40" t="str">
            <v>DH, JH</v>
          </cell>
          <cell r="F40" t="str">
            <v>DH, JH</v>
          </cell>
          <cell r="G40" t="str">
            <v>DH, JH</v>
          </cell>
          <cell r="H40" t="str">
            <v>DH, JH</v>
          </cell>
          <cell r="I40" t="str">
            <v>DH, JH</v>
          </cell>
          <cell r="J40" t="str">
            <v>MM, CO, DH</v>
          </cell>
          <cell r="K40" t="str">
            <v>DH, JH</v>
          </cell>
        </row>
        <row r="41">
          <cell r="A41" t="str">
            <v>Legility, LLC</v>
          </cell>
          <cell r="B41" t="str">
            <v>CN</v>
          </cell>
          <cell r="C41" t="str">
            <v>SJ</v>
          </cell>
          <cell r="D41" t="str">
            <v>CN</v>
          </cell>
          <cell r="E41" t="str">
            <v>SJ, LH</v>
          </cell>
          <cell r="F41" t="str">
            <v>SJ, LH</v>
          </cell>
          <cell r="G41" t="str">
            <v>CN, SJ</v>
          </cell>
          <cell r="H41" t="str">
            <v>SJ, LH</v>
          </cell>
          <cell r="I41" t="str">
            <v>SJ, LH</v>
          </cell>
          <cell r="J41" t="str">
            <v>MM, CO, DH</v>
          </cell>
          <cell r="K41" t="str">
            <v>CN, SJ</v>
          </cell>
        </row>
        <row r="42">
          <cell r="A42" t="str">
            <v>TurnPoint Services, LLC</v>
          </cell>
          <cell r="B42" t="str">
            <v>MV</v>
          </cell>
          <cell r="C42" t="str">
            <v>JH</v>
          </cell>
          <cell r="D42" t="str">
            <v>MV, JH</v>
          </cell>
          <cell r="E42" t="str">
            <v>MV, JH</v>
          </cell>
          <cell r="F42" t="str">
            <v>MV, JH</v>
          </cell>
          <cell r="G42" t="str">
            <v>MV, JH</v>
          </cell>
          <cell r="H42" t="str">
            <v>MV, JH</v>
          </cell>
          <cell r="I42" t="str">
            <v>MV, JH</v>
          </cell>
          <cell r="J42" t="str">
            <v>MM, CO, DH</v>
          </cell>
          <cell r="K42" t="str">
            <v>MV, JH</v>
          </cell>
        </row>
        <row r="43">
          <cell r="A43" t="str">
            <v>Consolidated Label Co., LLC</v>
          </cell>
          <cell r="B43" t="str">
            <v>JS</v>
          </cell>
          <cell r="C43" t="str">
            <v>SJ</v>
          </cell>
          <cell r="D43" t="str">
            <v>JS, SJ</v>
          </cell>
          <cell r="E43" t="str">
            <v>JS, SJ</v>
          </cell>
          <cell r="F43" t="str">
            <v>JS, SJ</v>
          </cell>
          <cell r="G43" t="str">
            <v>JS</v>
          </cell>
          <cell r="H43" t="str">
            <v>JS, SJ</v>
          </cell>
          <cell r="I43" t="str">
            <v>JS, SJ</v>
          </cell>
          <cell r="J43" t="str">
            <v>MM, CO, DH</v>
          </cell>
          <cell r="K43" t="str">
            <v>JS</v>
          </cell>
          <cell r="P43" t="str">
            <v>JS</v>
          </cell>
        </row>
        <row r="44">
          <cell r="A44" t="str">
            <v>Captek Softgel International, Inc.</v>
          </cell>
          <cell r="B44" t="str">
            <v>CN</v>
          </cell>
          <cell r="C44" t="str">
            <v>SJ</v>
          </cell>
          <cell r="D44" t="str">
            <v>CN</v>
          </cell>
          <cell r="E44" t="str">
            <v>SJ, LH</v>
          </cell>
          <cell r="F44" t="str">
            <v>SJ, LH</v>
          </cell>
          <cell r="G44" t="str">
            <v>CN, SJ</v>
          </cell>
          <cell r="H44" t="str">
            <v>SJ, LH</v>
          </cell>
          <cell r="I44" t="str">
            <v>SJ, LH</v>
          </cell>
          <cell r="J44" t="str">
            <v>MM, CO, DH</v>
          </cell>
          <cell r="K44" t="str">
            <v>CN, SJ</v>
          </cell>
          <cell r="P44" t="str">
            <v>SJ</v>
          </cell>
        </row>
        <row r="45">
          <cell r="A45" t="str">
            <v>CTM Group, Inc.</v>
          </cell>
          <cell r="B45" t="str">
            <v>JH</v>
          </cell>
          <cell r="C45" t="str">
            <v>JS</v>
          </cell>
          <cell r="D45" t="str">
            <v>JH</v>
          </cell>
          <cell r="E45" t="str">
            <v>JH, JS</v>
          </cell>
          <cell r="F45" t="str">
            <v>JH, JS</v>
          </cell>
          <cell r="G45" t="str">
            <v>JH</v>
          </cell>
          <cell r="H45" t="str">
            <v>JH, JS</v>
          </cell>
          <cell r="I45" t="str">
            <v>JH, JS</v>
          </cell>
          <cell r="J45" t="str">
            <v>MM, CO, DH</v>
          </cell>
          <cell r="K45" t="str">
            <v>JH</v>
          </cell>
          <cell r="P45" t="str">
            <v>JH</v>
          </cell>
        </row>
        <row r="46">
          <cell r="A46"/>
        </row>
        <row r="47">
          <cell r="A47"/>
        </row>
        <row r="48">
          <cell r="A48"/>
        </row>
        <row r="49">
          <cell r="A49"/>
        </row>
        <row r="50">
          <cell r="A50"/>
        </row>
        <row r="51">
          <cell r="A51"/>
        </row>
        <row r="52">
          <cell r="A52"/>
        </row>
        <row r="53">
          <cell r="A53"/>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t="e">
            <v>#N/A</v>
          </cell>
        </row>
      </sheetData>
      <sheetData sheetId="8">
        <row r="6">
          <cell r="C6">
            <v>42369</v>
          </cell>
        </row>
      </sheetData>
      <sheetData sheetId="9"/>
      <sheetData sheetId="10">
        <row r="3">
          <cell r="C3" t="str">
            <v>YPC Company</v>
          </cell>
        </row>
      </sheetData>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selection"/>
      <sheetName val="TOC"/>
      <sheetName val="1-Cover"/>
      <sheetName val="2&amp;3-Bal"/>
      <sheetName val="4-NI"/>
      <sheetName val="5&amp;6-CF"/>
      <sheetName val="7-PCap"/>
      <sheetName val="8-READ_Cap"/>
      <sheetName val="S1Inv"/>
      <sheetName val="S1AB"/>
      <sheetName val="S1C"/>
      <sheetName val="S2RG"/>
      <sheetName val="S3NC"/>
      <sheetName val="S4Del"/>
      <sheetName val="S5Commit"/>
      <sheetName val="S6Guar"/>
      <sheetName val="S7Cash"/>
      <sheetName val="S8Dist"/>
      <sheetName val="S9Activity"/>
      <sheetName val="Certifications"/>
      <sheetName val="S10crm"/>
      <sheetName val="S11cumperf"/>
      <sheetName val="S12pc"/>
      <sheetName val="ExecSum"/>
      <sheetName val="WDSup"/>
      <sheetName val="WDSupA"/>
      <sheetName val="WDSupB"/>
      <sheetName val="KeyLeverageMetrics"/>
      <sheetName val="NAICS Search"/>
      <sheetName val="Analysts' Tab"/>
    </sheetNames>
    <sheetDataSet>
      <sheetData sheetId="0"/>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sheetData sheetId="21" refreshError="1"/>
      <sheetData sheetId="22"/>
      <sheetData sheetId="23" refreshError="1"/>
      <sheetData sheetId="24"/>
      <sheetData sheetId="25" refreshError="1"/>
      <sheetData sheetId="26" refreshError="1"/>
      <sheetData sheetId="27" refreshError="1"/>
      <sheetData sheetId="28"/>
      <sheetData sheetId="29"/>
      <sheetData sheetId="3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7A8946A-89B3-4B29-9554-5FA65031500D}" name="Table2" displayName="Table2" ref="A6:P36" totalsRowShown="0" headerRowDxfId="321" headerRowBorderDxfId="320" tableBorderDxfId="319" headerRowCellStyle="Normal 2">
  <autoFilter ref="A6:P36" xr:uid="{A7A8946A-89B3-4B29-9554-5FA65031500D}"/>
  <tableColumns count="16">
    <tableColumn id="1" xr3:uid="{64C28EE7-16CC-488C-BD8C-E31EE6C6275F}" name="Portfolio Company_x000a_(Choose from drop-down menu)" dataDxfId="318"/>
    <tableColumn id="2" xr3:uid="{B42119DF-8588-44F0-8DC7-7DF76DF400B9}" name="Portfolio Company EIN #" dataDxfId="317">
      <calculatedColumnFormula>IF(ISBLANK(A7),"",_xlfn.XLOOKUP(A7,'Investment Track Record'!$B$19:$B$170,'Investment Track Record'!$C$19:$C$170))</calculatedColumnFormula>
    </tableColumn>
    <tableColumn id="3" xr3:uid="{5F9C1E42-5C28-4876-80FC-4A1DBA3F9328}" name="Primary Industry NAICs Code" dataDxfId="316">
      <calculatedColumnFormula>IF($A7="", "", _xlfn.XLOOKUP($A7, 'Investment Track Record'!$B:$B, 'Investment Track Record'!$E:$E, ""))</calculatedColumnFormula>
    </tableColumn>
    <tableColumn id="4" xr3:uid="{21F50DEE-DC93-42DF-A813-8E61E39312BD}" name="Industry" dataDxfId="315">
      <calculatedColumnFormula>IF($A7="", "", _xlfn.XLOOKUP($A7, 'Investment Track Record'!$B:$B, 'Investment Track Record'!$F:$F, ""))</calculatedColumnFormula>
    </tableColumn>
    <tableColumn id="5" xr3:uid="{83663C60-2955-48D8-BCBC-D22DCC77636D}" name="State (Geography)" dataDxfId="314">
      <calculatedColumnFormula>IF($A7="", "", _xlfn.XLOOKUP($A7, 'Investment Track Record'!$B:$B, 'Investment Track Record'!$G:$G, ""))</calculatedColumnFormula>
    </tableColumn>
    <tableColumn id="6" xr3:uid="{8FE32E1B-1FC6-4CB1-A252-9F4575DBD195}" name="Purpose of Financing" dataDxfId="313">
      <calculatedColumnFormula>IF($A7="", "", _xlfn.XLOOKUP($A7, 'Investment Track Record'!$B:$B, 'Investment Track Record'!$O:$O, ""))</calculatedColumnFormula>
    </tableColumn>
    <tableColumn id="7" xr3:uid="{D4EDDAA6-E4DE-408A-A145-6B9EB6A2DA62}" name="Date of Investment" dataDxfId="312">
      <calculatedColumnFormula>IF($A7="", "",IF(_xlfn.MINIFS('Investment Track Record'!$P:$P, 'Investment Track Record'!$B:$B, $A7, 'Investment Track Record'!$P:$P, "&lt;&gt;")=0,"No Date Entered",_xlfn.MINIFS('Investment Track Record'!$P:$P, 'Investment Track Record'!$B:$B, $A7, 'Investment Track Record'!$P:$P, "&lt;&gt;")))</calculatedColumnFormula>
    </tableColumn>
    <tableColumn id="8" xr3:uid="{68C36125-1F7A-40D3-8916-9A24E4BE50CC}" name="Date of Full or Partial Exit" dataDxfId="311">
      <calculatedColumnFormula>IF($A7="", "",IF(_xlfn.MINIFS('Investment Track Record'!$Q:$Q, 'Investment Track Record'!$B:$B, $A7, 'Investment Track Record'!$Q:$Q, "&lt;&gt;")=0,"No Exit",_xlfn.MINIFS('Investment Track Record'!$Q:$Q, 'Investment Track Record'!$B:$B, $A7, 'Investment Track Record'!$Q:$Q, "&lt;&gt;")))</calculatedColumnFormula>
    </tableColumn>
    <tableColumn id="9" xr3:uid="{F7C6106D-B696-449A-9CE7-6EC1A6865FAB}" name="Total Invested Capital" dataDxfId="310">
      <calculatedColumnFormula>IF('Small Business Impact'!$A7="", "", SUMIFS('Investment Track Record'!$R$19:$R$170, 'Investment Track Record'!$B$19:$B$170, 'Small Business Impact'!$A7))</calculatedColumnFormula>
    </tableColumn>
    <tableColumn id="10" xr3:uid="{2DF975F4-45CF-4299-AFCD-A6275B9EED06}" name="Distributed (Realized) Value" dataDxfId="309">
      <calculatedColumnFormula>IF(A7="","",SUMIFS('Investment Track Record'!$S$19:$S$170,'Investment Track Record'!$B$19:$B$170,'Small Business Impact'!$A7))</calculatedColumnFormula>
    </tableColumn>
    <tableColumn id="11" xr3:uid="{F88EAC15-B518-41E1-BEF2-3726EFAF99BA}" name="Unrealized Value" dataDxfId="308">
      <calculatedColumnFormula>IF(A7="","",SUMIFS('Investment Track Record'!$T$19:$T$170,'Investment Track Record'!$B$19:$B$170,'Small Business Impact'!$A7))</calculatedColumnFormula>
    </tableColumn>
    <tableColumn id="12" xr3:uid="{40AFA43C-F280-43A0-9E4F-BE06F245876B}" name="Current Reported Value" dataDxfId="307">
      <calculatedColumnFormula>IF(A7="","",SUMIFS('Investment Track Record'!$U$19:$U$170,'Investment Track Record'!$B$19:$B$170,'Small Business Impact'!$A7))</calculatedColumnFormula>
    </tableColumn>
    <tableColumn id="13" xr3:uid="{0F813349-6252-4446-9C2B-5552082B697F}" name="Total Value" dataDxfId="306">
      <calculatedColumnFormula>IF(A7="","",SUMIFS('Investment Track Record'!$V$19:$V$170,'Investment Track Record'!$B$19:$B$170,'Small Business Impact'!$A7))</calculatedColumnFormula>
    </tableColumn>
    <tableColumn id="16" xr3:uid="{57DB7069-6902-472F-A005-24CC96BC2FDB}" name="Net Job Change" dataDxfId="305">
      <calculatedColumnFormula>IF($A7="","",IFERROR(SUMIF('Investment Track Record'!B:B,$A7,'Investment Track Record'!BF:BF),""))</calculatedColumnFormula>
    </tableColumn>
    <tableColumn id="14" xr3:uid="{720C9286-9755-4A33-B798-13663FDE9067}" name="Company Primary Contact Email Address" dataDxfId="304"/>
    <tableColumn id="15" xr3:uid="{8D6C2A11-495E-4051-B05E-1673207FF938}" name="Website" dataDxfId="30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0330F7-1BEF-410F-A765-FEF56009F7C5}" name="Table22" displayName="Table22" ref="A6:P36" totalsRowShown="0" headerRowDxfId="302" headerRowBorderDxfId="301" tableBorderDxfId="300" headerRowCellStyle="Normal 2">
  <autoFilter ref="A6:P36" xr:uid="{A7A8946A-89B3-4B29-9554-5FA65031500D}"/>
  <tableColumns count="16">
    <tableColumn id="1" xr3:uid="{3A9EC3C7-9D67-4232-ABE2-34DBE1736721}" name="Portfolio Company_x000a_(Choose from drop-down menu)" dataDxfId="299"/>
    <tableColumn id="2" xr3:uid="{9BB994F5-8E78-4D35-8B3C-24F888FECB5D}" name="Portfolio Company EIN #" dataDxfId="298">
      <calculatedColumnFormula>IF(ISBLANK(A7),"",_xlfn.XLOOKUP(A7,'Investment Track Record'!$B$19:$B$170,'Investment Track Record'!$C$19:$C$170))</calculatedColumnFormula>
    </tableColumn>
    <tableColumn id="3" xr3:uid="{BA63D75A-9B4E-4070-8398-4EACE75FF219}" name="Primary Industry NAICs Code" dataDxfId="297">
      <calculatedColumnFormula>IF($A7="", "", _xlfn.XLOOKUP($A7, 'Investment Track Record'!$B:$B, 'Investment Track Record'!$E:$E, ""))</calculatedColumnFormula>
    </tableColumn>
    <tableColumn id="4" xr3:uid="{E579BE31-72DB-40E2-845F-5DB998885143}" name="Industry" dataDxfId="296">
      <calculatedColumnFormula>IF($A7="", "", _xlfn.XLOOKUP($A7, 'Investment Track Record'!$B:$B, 'Investment Track Record'!$F:$F, ""))</calculatedColumnFormula>
    </tableColumn>
    <tableColumn id="5" xr3:uid="{3EB73A66-92F0-4F96-96B1-FC2917F64BA9}" name="State (Geography)" dataDxfId="295">
      <calculatedColumnFormula>IF($A7="", "", _xlfn.XLOOKUP($A7, 'Investment Track Record'!$B:$B, 'Investment Track Record'!$G:$G, ""))</calculatedColumnFormula>
    </tableColumn>
    <tableColumn id="6" xr3:uid="{2289BF6C-6779-4B1F-9A9C-E8D2D85D4C02}" name="Purpose of Financing" dataDxfId="294">
      <calculatedColumnFormula>IF($A7="", "", _xlfn.XLOOKUP($A7, 'Investment Track Record'!$B:$B, 'Investment Track Record'!$O:$O, ""))</calculatedColumnFormula>
    </tableColumn>
    <tableColumn id="7" xr3:uid="{981F3D22-20D6-4CB2-9C2F-AE761DB4DE4F}" name="Date of Investment" dataDxfId="293">
      <calculatedColumnFormula>IF($A7="", "",IF(_xlfn.MINIFS('Investment Track Record'!$P:$P, 'Investment Track Record'!$B:$B, $A7, 'Investment Track Record'!$P:$P, "&lt;&gt;")=0,"No Date Entered",_xlfn.MINIFS('Investment Track Record'!$P:$P, 'Investment Track Record'!$B:$B, $A7, 'Investment Track Record'!$P:$P, "&lt;&gt;")))</calculatedColumnFormula>
    </tableColumn>
    <tableColumn id="8" xr3:uid="{0A2C2768-0D7E-403A-9693-4B2B1477E34D}" name="Date of Full or Partial Exit" dataDxfId="292">
      <calculatedColumnFormula>IF($A7="", "",IF(_xlfn.MINIFS('Investment Track Record'!$Q:$Q, 'Investment Track Record'!$B:$B, $A7, 'Investment Track Record'!$Q:$Q, "&lt;&gt;")=0,"No Exit",_xlfn.MINIFS('Investment Track Record'!$Q:$Q, 'Investment Track Record'!$B:$B, $A7, 'Investment Track Record'!$Q:$Q, "&lt;&gt;")))</calculatedColumnFormula>
    </tableColumn>
    <tableColumn id="9" xr3:uid="{0D6D0CC2-0532-4E29-971F-148EDD5245D0}" name="Total Invested Capital" dataDxfId="291">
      <calculatedColumnFormula>IF('Small Business Impact (2)'!$A7="", "", SUMIFS('Investment Track Record'!$R$19:$R$170, 'Investment Track Record'!$B$19:$B$170, 'Small Business Impact (2)'!$A7))</calculatedColumnFormula>
    </tableColumn>
    <tableColumn id="10" xr3:uid="{27E734B8-13DA-4D66-9ADE-782229D7EE5D}" name="Distributed (Realized) Value" dataDxfId="290">
      <calculatedColumnFormula>IF(A7="","",SUMIFS('Investment Track Record'!$S$19:$S$170,'Investment Track Record'!$B$19:$B$170,'Small Business Impact (2)'!$A7))</calculatedColumnFormula>
    </tableColumn>
    <tableColumn id="11" xr3:uid="{67672A02-26A4-46BF-ABB2-1FD088B5BE2D}" name="Unrealized Value" dataDxfId="289">
      <calculatedColumnFormula>IF(A7="","",SUMIFS('Investment Track Record'!$T$19:$T$170,'Investment Track Record'!$B$19:$B$170,'Small Business Impact (2)'!$A7))</calculatedColumnFormula>
    </tableColumn>
    <tableColumn id="12" xr3:uid="{F1A6AF3F-03BE-4CC0-AAF0-F03F18E07AE0}" name="Current Reported Value" dataDxfId="288">
      <calculatedColumnFormula>IF(A7="","",SUMIFS('Investment Track Record'!$U$19:$U$170,'Investment Track Record'!$B$19:$B$170,'Small Business Impact (2)'!$A7))</calculatedColumnFormula>
    </tableColumn>
    <tableColumn id="13" xr3:uid="{7FC7248A-6358-4840-9CDD-9D8746211BA6}" name="Total Value" dataDxfId="287">
      <calculatedColumnFormula>IF(A7="","",SUMIFS('Investment Track Record'!$V$19:$V$170,'Investment Track Record'!$B$19:$B$170,'Small Business Impact (2)'!$A7))</calculatedColumnFormula>
    </tableColumn>
    <tableColumn id="16" xr3:uid="{32D34C29-2D04-4FBD-B0B2-4646968FDF8C}" name="Net Job Change" dataDxfId="286">
      <calculatedColumnFormula>IF($A7="","",IFERROR(SUMIF('Investment Track Record (2)'!B:B,$A7,'Investment Track Record (2)'!BF:BF),""))</calculatedColumnFormula>
    </tableColumn>
    <tableColumn id="14" xr3:uid="{088F80F2-2694-4462-BE2C-D6ED42C3E08F}" name="Company Primary Contact Email Address" dataDxfId="285"/>
    <tableColumn id="15" xr3:uid="{F692E5A6-7277-4D34-AF06-ABA87A498B52}" name="Website" dataDxfId="28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4C57ECC-49EA-406F-AD86-2A029E40C426}" name="Table224" displayName="Table224" ref="A6:P36" totalsRowShown="0" headerRowDxfId="283" headerRowBorderDxfId="282" tableBorderDxfId="281" headerRowCellStyle="Normal 2">
  <autoFilter ref="A6:P36" xr:uid="{A7A8946A-89B3-4B29-9554-5FA65031500D}"/>
  <tableColumns count="16">
    <tableColumn id="1" xr3:uid="{DDA3D50D-A516-44ED-86DF-99122B702571}" name="Portfolio Company_x000a_(Choose from drop-down menu)" dataDxfId="280"/>
    <tableColumn id="2" xr3:uid="{0585F047-F9EA-4549-B412-822298D2DA77}" name="Portfolio Company EIN #" dataDxfId="279">
      <calculatedColumnFormula>IF(ISBLANK(A7),"",_xlfn.XLOOKUP(A7,'Investment Track Record (2)'!$B$19:$B$170,'Investment Track Record (2)'!$C$19:$C$170))</calculatedColumnFormula>
    </tableColumn>
    <tableColumn id="3" xr3:uid="{E5447AC1-2732-44A7-8E53-B29A2764BA60}" name="Primary Industry NAICs Code" dataDxfId="278">
      <calculatedColumnFormula>IF($A7="", "", _xlfn.XLOOKUP($A7, 'Investment Track Record (2)'!$B:$B, 'Investment Track Record (2)'!$E:$E, ""))</calculatedColumnFormula>
    </tableColumn>
    <tableColumn id="4" xr3:uid="{FF94710A-CF3F-4666-AD1B-6AEF71E425BE}" name="Industry" dataDxfId="277">
      <calculatedColumnFormula>IF($A7="", "", _xlfn.XLOOKUP($A7, 'Investment Track Record (2)'!$B:$B, 'Investment Track Record (2)'!$F:$F, ""))</calculatedColumnFormula>
    </tableColumn>
    <tableColumn id="5" xr3:uid="{535537E5-92F3-4774-9B7A-A5A0C11DD63C}" name="State (Geography)" dataDxfId="276">
      <calculatedColumnFormula>IF($A7="", "", _xlfn.XLOOKUP($A7, 'Investment Track Record (2)'!$B:$B, 'Investment Track Record (2)'!$G:$G, ""))</calculatedColumnFormula>
    </tableColumn>
    <tableColumn id="6" xr3:uid="{0F37801A-F071-4067-81E4-20FEEAD313EA}" name="Purpose of Financing" dataDxfId="275">
      <calculatedColumnFormula>IF($A7="", "", _xlfn.XLOOKUP($A7, 'Investment Track Record (2)'!$B:$B, 'Investment Track Record (2)'!$O:$O, ""))</calculatedColumnFormula>
    </tableColumn>
    <tableColumn id="7" xr3:uid="{D96979A1-24AF-4500-AFCF-235FFDC63CC8}" name="Date of Investment" dataDxfId="274">
      <calculatedColumnFormula>IF($A7="", "",IF(_xlfn.MINIFS('Investment Track Record (2)'!$P:$P, 'Investment Track Record (2)'!$B:$B, $A7, 'Investment Track Record (2)'!$P:$P, "&lt;&gt;")=0,"No Date Entered",_xlfn.MINIFS('Investment Track Record (2)'!$P:$P, 'Investment Track Record (2)'!$B:$B, $A7, 'Investment Track Record (2)'!$P:$P, "&lt;&gt;")))</calculatedColumnFormula>
    </tableColumn>
    <tableColumn id="8" xr3:uid="{D68D9D3B-9343-4B1D-BC8B-1EC1D7179496}" name="Date of Full or Partial Exit" dataDxfId="273">
      <calculatedColumnFormula>IF($A7="", "",IF(_xlfn.MINIFS('Investment Track Record (2)'!$Q:$Q, 'Investment Track Record (2)'!$B:$B, $A7, 'Investment Track Record (2)'!$Q:$Q, "&lt;&gt;")=0,"No Exit",_xlfn.MINIFS('Investment Track Record (2)'!$Q:$Q, 'Investment Track Record (2)'!$B:$B, $A7, 'Investment Track Record (2)'!$Q:$Q, "&lt;&gt;")))</calculatedColumnFormula>
    </tableColumn>
    <tableColumn id="9" xr3:uid="{E3C4EF8B-DD7E-4289-84A4-EDB0327841A8}" name="Total Invested Capital" dataDxfId="272">
      <calculatedColumnFormula>IF('Small Business Impact (3)'!$A7="", "", SUMIFS('Investment Track Record (2)'!$R$19:$R$170, 'Investment Track Record (2)'!$B$19:$B$170, 'Small Business Impact (3)'!$A7))</calculatedColumnFormula>
    </tableColumn>
    <tableColumn id="10" xr3:uid="{4C000CED-FBDB-4BC5-A010-AF375F020D85}" name="Distributed (Realized) Value" dataDxfId="271">
      <calculatedColumnFormula>IF(A7="","",SUMIFS('Investment Track Record (2)'!$S$19:$S$170,'Investment Track Record (2)'!$B$19:$B$170,'Small Business Impact (3)'!$A7))</calculatedColumnFormula>
    </tableColumn>
    <tableColumn id="11" xr3:uid="{EDC9DD31-E3E2-4E5F-9C94-32EDC54D9B06}" name="Unrealized Value" dataDxfId="270">
      <calculatedColumnFormula>IF(A7="","",SUMIFS('Investment Track Record (2)'!$T$19:$T$170,'Investment Track Record (2)'!$B$19:$B$170,'Small Business Impact (3)'!$A7))</calculatedColumnFormula>
    </tableColumn>
    <tableColumn id="12" xr3:uid="{8F198ED7-0F38-4D54-B355-9AD64A530E73}" name="Current Reported Value" dataDxfId="269">
      <calculatedColumnFormula>IF(A7="","",SUMIFS('Investment Track Record (2)'!$U$19:$U$170,'Investment Track Record (2)'!$B$19:$B$170,'Small Business Impact (3)'!$A7))</calculatedColumnFormula>
    </tableColumn>
    <tableColumn id="13" xr3:uid="{B43E0BF0-CE1D-4F16-802C-848406D468C3}" name="Total Value" dataDxfId="268">
      <calculatedColumnFormula>IF(A7="","",SUMIFS('Investment Track Record (2)'!$V$19:$V$170,'Investment Track Record (2)'!$B$19:$B$170,'Small Business Impact (3)'!$A7))</calculatedColumnFormula>
    </tableColumn>
    <tableColumn id="16" xr3:uid="{6D2620C4-6DF5-4872-BA16-53DA80210425}" name="Net Job Change" dataDxfId="267">
      <calculatedColumnFormula>IF($A7="","",IFERROR(SUMIF('Investment Track Record (3)'!B:B,$A7,'Investment Track Record (3)'!BF:BF),""))</calculatedColumnFormula>
    </tableColumn>
    <tableColumn id="14" xr3:uid="{62804D53-748A-4C37-A078-8AEC4BE982FC}" name="Company Primary Contact Email Address" dataDxfId="266"/>
    <tableColumn id="15" xr3:uid="{957743DA-615F-4B01-AA30-2DF35B5959CC}" name="Website" dataDxfId="26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E65B4D-E90C-44EE-9246-E6303BD6160A}" name="Table2245" displayName="Table2245" ref="A6:P36" totalsRowShown="0" headerRowDxfId="264" headerRowBorderDxfId="263" tableBorderDxfId="262" headerRowCellStyle="Normal 2">
  <autoFilter ref="A6:P36" xr:uid="{A7A8946A-89B3-4B29-9554-5FA65031500D}"/>
  <tableColumns count="16">
    <tableColumn id="1" xr3:uid="{D4845A75-825F-4B35-9C77-224452B0B2E7}" name="Portfolio Company_x000a_(Choose from drop-down menu)" dataDxfId="261"/>
    <tableColumn id="2" xr3:uid="{2548EDC7-C814-4C44-8A15-8B1B50A27171}" name="Portfolio Company EIN #" dataDxfId="260">
      <calculatedColumnFormula>IF(ISBLANK(A7),"",_xlfn.XLOOKUP(A7,'Investment Track Record (3)'!$B$19:$B$170,'Investment Track Record (3)'!$C$19:$C$170))</calculatedColumnFormula>
    </tableColumn>
    <tableColumn id="3" xr3:uid="{C0E85D36-6D51-47AD-99F1-37E95AC15EF6}" name="Primary Industry NAICs Code" dataDxfId="259">
      <calculatedColumnFormula>IF($A7="", "", _xlfn.XLOOKUP($A7, 'Investment Track Record (3)'!$B:$B, 'Investment Track Record (3)'!$E:$E, ""))</calculatedColumnFormula>
    </tableColumn>
    <tableColumn id="4" xr3:uid="{E2A08CD4-3F49-43B1-9E1D-091607F1469F}" name="Industry" dataDxfId="258">
      <calculatedColumnFormula>IF($A7="", "", _xlfn.XLOOKUP($A7, 'Investment Track Record (3)'!$B:$B, 'Investment Track Record (3)'!$F:$F, ""))</calculatedColumnFormula>
    </tableColumn>
    <tableColumn id="5" xr3:uid="{EFD2B4BD-F129-42C6-BD37-37363FAE8F50}" name="State (Geography)" dataDxfId="257">
      <calculatedColumnFormula>IF($A7="", "", _xlfn.XLOOKUP($A7, 'Investment Track Record (3)'!$B:$B, 'Investment Track Record (3)'!$G:$G, ""))</calculatedColumnFormula>
    </tableColumn>
    <tableColumn id="6" xr3:uid="{D42B8576-A387-4611-AC9F-F3A50738E4A3}" name="Purpose of Financing" dataDxfId="256">
      <calculatedColumnFormula>IF($A7="", "", _xlfn.XLOOKUP($A7, 'Investment Track Record (3)'!$B:$B, 'Investment Track Record (3)'!$O:$O, ""))</calculatedColumnFormula>
    </tableColumn>
    <tableColumn id="7" xr3:uid="{C45DF8CE-4066-43F7-ACEF-542197EB9058}" name="Date of Investment" dataDxfId="255">
      <calculatedColumnFormula>IF($A7="", "",IF(_xlfn.MINIFS('Investment Track Record (3)'!$P:$P, 'Investment Track Record (3)'!$B:$B, $A7, 'Investment Track Record (3)'!$P:$P, "&lt;&gt;")=0,"No Date Entered",_xlfn.MINIFS('Investment Track Record (3)'!$P:$P, 'Investment Track Record (3)'!$B:$B, $A7, 'Investment Track Record (3)'!$P:$P, "&lt;&gt;")))</calculatedColumnFormula>
    </tableColumn>
    <tableColumn id="8" xr3:uid="{8FE1854D-B6F7-4758-983C-FF1FCCB0EECB}" name="Date of Full or Partial Exit" dataDxfId="254">
      <calculatedColumnFormula>IF($A7="", "",IF(_xlfn.MINIFS('Investment Track Record (3)'!$Q:$Q, 'Investment Track Record (3)'!$B:$B, $A7, 'Investment Track Record (3)'!$Q:$Q, "&lt;&gt;")=0,"No Exit",_xlfn.MINIFS('Investment Track Record (3)'!$Q:$Q, 'Investment Track Record (3)'!$B:$B, $A7, 'Investment Track Record (3)'!$Q:$Q, "&lt;&gt;")))</calculatedColumnFormula>
    </tableColumn>
    <tableColumn id="9" xr3:uid="{063E31E4-A657-4BDB-8BB2-B880F23FDD73}" name="Total Invested Capital" dataDxfId="253">
      <calculatedColumnFormula>IF('Small Business Impact (4)'!$A7="", "", SUMIFS('Investment Track Record (3)'!$R$19:$R$170, 'Investment Track Record (3)'!$B$19:$B$170, 'Small Business Impact (4)'!$A7))</calculatedColumnFormula>
    </tableColumn>
    <tableColumn id="10" xr3:uid="{F978EF58-78AB-4128-A965-DEF2591C21D2}" name="Distributed (Realized) Value" dataDxfId="252">
      <calculatedColumnFormula>IF(A7="","",SUMIFS('Investment Track Record (3)'!$S$19:$S$170,'Investment Track Record (3)'!$B$19:$B$170,'Small Business Impact (4)'!$A7))</calculatedColumnFormula>
    </tableColumn>
    <tableColumn id="11" xr3:uid="{289ECEB2-7486-4768-B2F4-3141A99A6A29}" name="Unrealized Value" dataDxfId="251">
      <calculatedColumnFormula>IF(A7="","",SUMIFS('Investment Track Record (3)'!$T$19:$T$170,'Investment Track Record (3)'!$B$19:$B$170,'Small Business Impact (4)'!$A7))</calculatedColumnFormula>
    </tableColumn>
    <tableColumn id="12" xr3:uid="{3F6D8092-E55A-4138-A170-6AD486C067CF}" name="Current Reported Value" dataDxfId="250">
      <calculatedColumnFormula>IF(A7="","",SUMIFS('Investment Track Record (3)'!$U$19:$U$170,'Investment Track Record (3)'!$B$19:$B$170,'Small Business Impact (4)'!$A7))</calculatedColumnFormula>
    </tableColumn>
    <tableColumn id="13" xr3:uid="{7C3A1138-53BA-4782-9589-060A95E83677}" name="Total Value" dataDxfId="249">
      <calculatedColumnFormula>IF(A7="","",SUMIFS('Investment Track Record (3)'!$V$19:$V$170,'Investment Track Record (3)'!$B$19:$B$170,'Small Business Impact (4)'!$A7))</calculatedColumnFormula>
    </tableColumn>
    <tableColumn id="16" xr3:uid="{2C7D69B8-CAF9-4328-87B8-839E47D67E50}" name="Net Job Change" dataDxfId="248">
      <calculatedColumnFormula>IF($A7="","",IFERROR(SUMIF('Investment Track Record (4)'!B:B,$A7,'Investment Track Record (4)'!BF:BF),""))</calculatedColumnFormula>
    </tableColumn>
    <tableColumn id="14" xr3:uid="{DAED3445-22FB-4BAF-BBDC-34EAF2535B45}" name="Company Primary Contact Email Address" dataDxfId="247"/>
    <tableColumn id="15" xr3:uid="{ABF95C7E-E083-4ED4-88CD-7BDA13755B1E}" name="Website" dataDxfId="246"/>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info.gov/content/pkg/PAI-2023-SBA/xml/PAI-2023-SBA.x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hyperlink" Target="https://tools.usps.com/zip-code-lookup.htm" TargetMode="External"/><Relationship Id="rId2" Type="http://schemas.openxmlformats.org/officeDocument/2006/relationships/hyperlink" Target="https://tools.usps.com/zip-code-lookup.htm" TargetMode="External"/><Relationship Id="rId1" Type="http://schemas.openxmlformats.org/officeDocument/2006/relationships/hyperlink" Target="mailto:MarySmith@abc.com"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C9AF4-D525-4C27-814C-BE42CB700003}">
  <sheetPr codeName="Sheet9"/>
  <dimension ref="A1:BD20"/>
  <sheetViews>
    <sheetView tabSelected="1" workbookViewId="0">
      <selection activeCell="B2" sqref="B2"/>
    </sheetView>
  </sheetViews>
  <sheetFormatPr defaultColWidth="0" defaultRowHeight="14.25" zeroHeight="1"/>
  <cols>
    <col min="1" max="14" width="8.7109375" style="154" customWidth="1"/>
    <col min="15" max="16" width="8.7109375" style="154" hidden="1" customWidth="1"/>
    <col min="17" max="56" width="0" style="154" hidden="1" customWidth="1"/>
    <col min="57" max="16384" width="9.140625" style="154" hidden="1"/>
  </cols>
  <sheetData>
    <row r="1" spans="1:56" s="155" customFormat="1">
      <c r="A1" s="918"/>
      <c r="B1" s="445" t="s">
        <v>0</v>
      </c>
      <c r="C1" s="919"/>
      <c r="D1" s="919"/>
      <c r="E1" s="154"/>
      <c r="F1" s="154"/>
      <c r="G1" s="154"/>
      <c r="H1" s="62"/>
      <c r="I1" s="919"/>
      <c r="J1" s="919"/>
      <c r="K1" s="919"/>
      <c r="L1" s="920"/>
      <c r="M1" s="920"/>
      <c r="N1" s="274" t="s">
        <v>1</v>
      </c>
      <c r="O1" s="919"/>
      <c r="P1" s="919"/>
      <c r="Q1" s="919"/>
      <c r="R1" s="919"/>
      <c r="S1" s="919"/>
      <c r="T1" s="919"/>
      <c r="U1" s="919"/>
      <c r="V1" s="919"/>
      <c r="W1" s="919"/>
      <c r="X1" s="919"/>
      <c r="Y1" s="919"/>
      <c r="Z1" s="919"/>
      <c r="AA1" s="919"/>
      <c r="AB1" s="919"/>
      <c r="AC1" s="919"/>
      <c r="AD1" s="919"/>
      <c r="AE1" s="919"/>
      <c r="AF1" s="919"/>
      <c r="AG1" s="919"/>
      <c r="AH1" s="921" t="s">
        <v>2</v>
      </c>
      <c r="AI1" s="921" t="s">
        <v>2</v>
      </c>
      <c r="AJ1" s="921" t="s">
        <v>2</v>
      </c>
      <c r="AK1" s="922" t="s">
        <v>2</v>
      </c>
      <c r="AL1" s="921" t="s">
        <v>2</v>
      </c>
      <c r="AM1" s="921" t="s">
        <v>2</v>
      </c>
      <c r="AN1" s="921" t="s">
        <v>2</v>
      </c>
      <c r="AO1" s="921" t="s">
        <v>2</v>
      </c>
      <c r="AP1" s="921" t="s">
        <v>2</v>
      </c>
      <c r="AQ1" s="921" t="s">
        <v>2</v>
      </c>
      <c r="AR1" s="923"/>
      <c r="AS1" s="924" t="s">
        <v>2</v>
      </c>
    </row>
    <row r="2" spans="1:56" s="155" customFormat="1">
      <c r="A2" s="925"/>
      <c r="C2" s="142"/>
      <c r="D2" s="445"/>
      <c r="E2" s="154"/>
      <c r="F2" s="154"/>
      <c r="G2" s="154"/>
      <c r="H2" s="62"/>
      <c r="I2" s="445"/>
      <c r="J2" s="445"/>
      <c r="K2" s="445"/>
      <c r="L2" s="920"/>
      <c r="M2" s="920"/>
      <c r="N2" s="1026" t="s">
        <v>2271</v>
      </c>
      <c r="O2" s="445"/>
      <c r="P2" s="445"/>
      <c r="Q2" s="445"/>
      <c r="R2" s="445"/>
      <c r="S2" s="445"/>
      <c r="T2" s="445"/>
      <c r="U2" s="445"/>
      <c r="V2" s="445"/>
      <c r="W2" s="445"/>
      <c r="X2" s="445"/>
      <c r="Y2" s="445"/>
      <c r="Z2" s="445"/>
      <c r="AA2" s="445"/>
      <c r="AB2" s="445"/>
      <c r="AC2" s="445"/>
      <c r="AD2" s="445"/>
      <c r="AE2" s="445"/>
      <c r="AF2" s="445"/>
      <c r="AG2" s="445"/>
      <c r="AH2" s="209" t="s">
        <v>2</v>
      </c>
      <c r="AI2" s="209" t="s">
        <v>2</v>
      </c>
      <c r="AJ2" s="209" t="s">
        <v>2</v>
      </c>
      <c r="AK2" s="926" t="s">
        <v>2</v>
      </c>
      <c r="AL2" s="209" t="s">
        <v>2</v>
      </c>
      <c r="AM2" s="209" t="s">
        <v>2</v>
      </c>
      <c r="AN2" s="209" t="s">
        <v>2</v>
      </c>
      <c r="AO2" s="209" t="s">
        <v>2</v>
      </c>
      <c r="AP2" s="209" t="s">
        <v>2</v>
      </c>
      <c r="AQ2" s="209" t="s">
        <v>2</v>
      </c>
      <c r="AR2" s="927"/>
      <c r="AS2" s="924" t="s">
        <v>2</v>
      </c>
    </row>
    <row r="3" spans="1:56" s="155" customFormat="1" ht="15.6" customHeight="1">
      <c r="A3" s="925"/>
      <c r="B3" s="1049"/>
      <c r="C3" s="1050"/>
      <c r="D3" s="1050"/>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924" t="s">
        <v>2</v>
      </c>
    </row>
    <row r="4" spans="1:56" s="155" customFormat="1">
      <c r="A4" s="928"/>
      <c r="B4" s="928"/>
      <c r="C4" s="335"/>
      <c r="D4" s="335"/>
      <c r="E4" s="335"/>
      <c r="F4" s="335"/>
      <c r="G4" s="337" t="s">
        <v>2</v>
      </c>
      <c r="H4" s="337" t="s">
        <v>2</v>
      </c>
      <c r="I4" s="337" t="s">
        <v>2</v>
      </c>
      <c r="J4" s="335"/>
      <c r="K4" s="335"/>
      <c r="L4" s="335"/>
      <c r="M4" s="335"/>
      <c r="N4" s="335"/>
      <c r="O4" s="335"/>
      <c r="P4" s="335"/>
      <c r="Q4" s="335"/>
      <c r="R4" s="335"/>
      <c r="S4" s="335"/>
      <c r="T4" s="335"/>
      <c r="U4" s="335"/>
      <c r="V4" s="335"/>
      <c r="W4" s="335"/>
      <c r="X4" s="335" t="s">
        <v>2</v>
      </c>
      <c r="Y4" s="335" t="s">
        <v>2</v>
      </c>
      <c r="Z4" s="335" t="s">
        <v>2</v>
      </c>
      <c r="AA4" s="335" t="s">
        <v>2</v>
      </c>
      <c r="AB4" s="335" t="s">
        <v>2</v>
      </c>
      <c r="AC4" s="335" t="s">
        <v>2</v>
      </c>
      <c r="AD4" s="335" t="s">
        <v>2</v>
      </c>
      <c r="AE4" s="335" t="s">
        <v>2</v>
      </c>
      <c r="AF4" s="335" t="s">
        <v>2</v>
      </c>
      <c r="AG4" s="335" t="s">
        <v>2</v>
      </c>
      <c r="AH4" s="335" t="s">
        <v>2</v>
      </c>
      <c r="AI4" s="335" t="s">
        <v>2</v>
      </c>
      <c r="AJ4" s="335" t="s">
        <v>2</v>
      </c>
      <c r="AK4" s="335" t="s">
        <v>2</v>
      </c>
      <c r="AL4" s="335" t="s">
        <v>2</v>
      </c>
      <c r="AM4" s="335" t="s">
        <v>2</v>
      </c>
      <c r="AN4" s="335" t="s">
        <v>2</v>
      </c>
      <c r="AO4" s="335" t="s">
        <v>2</v>
      </c>
      <c r="AP4" s="335" t="s">
        <v>2</v>
      </c>
      <c r="AQ4" s="335" t="s">
        <v>2</v>
      </c>
      <c r="AR4" s="335"/>
      <c r="AS4" s="335" t="s">
        <v>2</v>
      </c>
      <c r="AT4" s="335"/>
      <c r="AU4" s="335"/>
      <c r="AV4" s="335"/>
      <c r="AW4" s="335"/>
      <c r="AX4" s="335"/>
      <c r="AY4" s="335"/>
      <c r="AZ4" s="335"/>
      <c r="BA4" s="335"/>
      <c r="BB4" s="335"/>
      <c r="BC4" s="335"/>
      <c r="BD4" s="335"/>
    </row>
    <row r="5" spans="1:56" s="155" customFormat="1">
      <c r="A5" s="929"/>
      <c r="B5" s="929" t="s">
        <v>2</v>
      </c>
      <c r="C5" s="929"/>
      <c r="D5" s="929" t="s">
        <v>2</v>
      </c>
      <c r="E5" s="929" t="s">
        <v>2</v>
      </c>
      <c r="F5" s="929" t="s">
        <v>2</v>
      </c>
      <c r="G5" s="929"/>
      <c r="H5" s="930" t="s">
        <v>2</v>
      </c>
      <c r="I5" s="930" t="s">
        <v>2</v>
      </c>
      <c r="J5" s="930" t="s">
        <v>2</v>
      </c>
      <c r="K5" s="930" t="s">
        <v>2</v>
      </c>
      <c r="L5" s="931"/>
      <c r="M5" s="931"/>
      <c r="N5" s="931"/>
      <c r="O5" s="930"/>
      <c r="P5" s="931"/>
      <c r="Q5" s="930"/>
      <c r="R5" s="931"/>
      <c r="S5" s="930"/>
      <c r="T5" s="931"/>
      <c r="U5" s="930"/>
      <c r="V5" s="931"/>
      <c r="W5" s="930"/>
      <c r="X5" s="931"/>
      <c r="Y5" s="930"/>
      <c r="Z5" s="931"/>
      <c r="AA5" s="930"/>
      <c r="AB5" s="931"/>
      <c r="AC5" s="930"/>
      <c r="AD5" s="931"/>
      <c r="AE5" s="930"/>
      <c r="AF5" s="931"/>
      <c r="AG5" s="930"/>
      <c r="AH5" s="931"/>
      <c r="AI5" s="930"/>
      <c r="AJ5" s="931"/>
      <c r="AK5" s="930"/>
      <c r="AL5" s="931"/>
      <c r="AM5" s="931"/>
      <c r="AN5" s="931"/>
      <c r="AO5" s="931"/>
      <c r="AP5" s="931"/>
      <c r="AQ5" s="931"/>
    </row>
    <row r="6" spans="1:56" s="155" customFormat="1" ht="15" customHeight="1">
      <c r="A6" s="54"/>
      <c r="B6" s="135" t="s">
        <v>3</v>
      </c>
      <c r="C6" s="48"/>
      <c r="D6" s="48"/>
      <c r="E6" s="48"/>
      <c r="F6" s="48"/>
      <c r="G6" s="48"/>
      <c r="H6" s="62"/>
      <c r="I6" s="62"/>
      <c r="J6" s="62"/>
      <c r="K6" s="62"/>
      <c r="L6" s="931"/>
      <c r="M6" s="931"/>
      <c r="N6" s="931"/>
      <c r="O6" s="62"/>
      <c r="P6" s="931"/>
      <c r="Q6" s="62"/>
      <c r="R6" s="931"/>
      <c r="S6" s="62"/>
      <c r="T6" s="931"/>
      <c r="U6" s="62"/>
      <c r="V6" s="931"/>
      <c r="W6" s="62"/>
      <c r="X6" s="931"/>
      <c r="Y6" s="62"/>
      <c r="Z6" s="931"/>
      <c r="AA6" s="62"/>
      <c r="AB6" s="931"/>
      <c r="AC6" s="62"/>
      <c r="AD6" s="931"/>
      <c r="AE6" s="62"/>
      <c r="AF6" s="931"/>
      <c r="AG6" s="62"/>
      <c r="AH6" s="931"/>
      <c r="AI6" s="62"/>
      <c r="AJ6" s="931"/>
      <c r="AK6" s="62"/>
      <c r="AL6" s="931"/>
      <c r="AM6" s="931"/>
      <c r="AN6" s="931"/>
      <c r="AO6" s="931"/>
      <c r="AP6" s="931"/>
      <c r="AQ6" s="931"/>
    </row>
    <row r="7" spans="1:56" s="155" customFormat="1" ht="35.450000000000003" customHeight="1">
      <c r="A7" s="70"/>
      <c r="B7" s="1048" t="s">
        <v>4</v>
      </c>
      <c r="C7" s="1048"/>
      <c r="D7" s="1048"/>
      <c r="E7" s="1048"/>
      <c r="F7" s="1048"/>
      <c r="G7" s="1048"/>
      <c r="H7" s="1048"/>
      <c r="I7" s="1048"/>
      <c r="J7" s="1048"/>
      <c r="K7" s="1048"/>
      <c r="L7" s="1048"/>
      <c r="M7" s="1048"/>
      <c r="N7" s="1048"/>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931"/>
      <c r="AN7" s="931"/>
      <c r="AO7" s="931"/>
      <c r="AP7" s="931"/>
      <c r="AQ7" s="931"/>
    </row>
    <row r="8" spans="1:56" s="155" customFormat="1" ht="50.45" customHeight="1">
      <c r="A8" s="70"/>
      <c r="B8" s="1048"/>
      <c r="C8" s="1048"/>
      <c r="D8" s="1048"/>
      <c r="E8" s="1048"/>
      <c r="F8" s="1048"/>
      <c r="G8" s="1048"/>
      <c r="H8" s="1048"/>
      <c r="I8" s="1048"/>
      <c r="J8" s="1048"/>
      <c r="K8" s="1048"/>
      <c r="L8" s="1048"/>
      <c r="M8" s="1048"/>
      <c r="N8" s="1048"/>
      <c r="O8" s="931"/>
      <c r="P8" s="931"/>
      <c r="Q8" s="931"/>
      <c r="R8" s="931"/>
      <c r="S8" s="931"/>
      <c r="T8" s="931"/>
      <c r="U8" s="931"/>
      <c r="V8" s="931"/>
      <c r="W8" s="931"/>
      <c r="X8" s="931"/>
      <c r="Y8" s="931"/>
      <c r="Z8" s="931"/>
      <c r="AA8" s="931"/>
      <c r="AB8" s="931"/>
      <c r="AC8" s="931"/>
      <c r="AD8" s="931"/>
      <c r="AE8" s="931"/>
      <c r="AF8" s="931"/>
      <c r="AG8" s="931"/>
      <c r="AH8" s="931"/>
      <c r="AI8" s="931"/>
      <c r="AJ8" s="931"/>
      <c r="AK8" s="931"/>
      <c r="AL8" s="931"/>
      <c r="AM8" s="931"/>
      <c r="AN8" s="931"/>
      <c r="AO8" s="931"/>
      <c r="AP8" s="931"/>
      <c r="AQ8" s="931"/>
    </row>
    <row r="9" spans="1:56" s="153" customFormat="1" ht="15" customHeight="1">
      <c r="B9" s="1051" t="s">
        <v>5</v>
      </c>
      <c r="C9" s="1051"/>
      <c r="D9" s="1051"/>
      <c r="E9" s="1051"/>
      <c r="F9" s="1051"/>
      <c r="G9" s="1051"/>
      <c r="H9" s="1051"/>
      <c r="I9" s="1051"/>
      <c r="J9" s="1051"/>
      <c r="K9" s="1051"/>
      <c r="L9" s="1051"/>
      <c r="M9" s="1051"/>
      <c r="N9" s="1051"/>
    </row>
    <row r="10" spans="1:56" ht="39.75" customHeight="1">
      <c r="B10" s="1051"/>
      <c r="C10" s="1051"/>
      <c r="D10" s="1051"/>
      <c r="E10" s="1051"/>
      <c r="F10" s="1051"/>
      <c r="G10" s="1051"/>
      <c r="H10" s="1051"/>
      <c r="I10" s="1051"/>
      <c r="J10" s="1051"/>
      <c r="K10" s="1051"/>
      <c r="L10" s="1051"/>
      <c r="M10" s="1051"/>
      <c r="N10" s="1051"/>
    </row>
    <row r="11" spans="1:56" ht="6.75" customHeight="1">
      <c r="B11" s="1010"/>
      <c r="C11" s="1010"/>
      <c r="D11" s="1010"/>
      <c r="E11" s="1010"/>
      <c r="F11" s="1010"/>
      <c r="G11" s="1010"/>
      <c r="H11" s="1010"/>
      <c r="I11" s="1010"/>
      <c r="J11" s="1010"/>
      <c r="K11" s="1010"/>
      <c r="L11" s="1010"/>
      <c r="M11" s="1010"/>
      <c r="N11" s="1010"/>
    </row>
    <row r="12" spans="1:56" ht="48" customHeight="1">
      <c r="B12" s="1047" t="s">
        <v>6</v>
      </c>
      <c r="C12" s="1047"/>
      <c r="D12" s="1047"/>
      <c r="E12" s="1047"/>
      <c r="F12" s="1047"/>
      <c r="G12" s="1047"/>
      <c r="H12" s="1047"/>
      <c r="I12" s="1047"/>
      <c r="J12" s="1047"/>
      <c r="K12" s="1047"/>
      <c r="L12" s="1047"/>
      <c r="M12" s="1047"/>
      <c r="N12" s="1047"/>
    </row>
    <row r="13" spans="1:56" ht="10.5" customHeight="1">
      <c r="B13" s="1010"/>
      <c r="C13" s="1010"/>
      <c r="D13" s="1010"/>
      <c r="E13" s="1010"/>
      <c r="F13" s="1010"/>
      <c r="G13" s="1010"/>
      <c r="H13" s="1010"/>
      <c r="I13" s="1010"/>
      <c r="J13" s="1010"/>
      <c r="K13" s="1010"/>
      <c r="L13" s="1010"/>
      <c r="M13" s="1010"/>
      <c r="N13" s="1010"/>
    </row>
    <row r="14" spans="1:56">
      <c r="B14" s="135" t="s">
        <v>7</v>
      </c>
    </row>
    <row r="15" spans="1:56" ht="39.6" customHeight="1">
      <c r="B15" s="1048" t="s">
        <v>2273</v>
      </c>
      <c r="C15" s="1048"/>
      <c r="D15" s="1048"/>
      <c r="E15" s="1048"/>
      <c r="F15" s="1048"/>
      <c r="G15" s="1048"/>
      <c r="H15" s="1048"/>
      <c r="I15" s="1048"/>
      <c r="J15" s="1048"/>
      <c r="K15" s="1048"/>
      <c r="L15" s="1048"/>
      <c r="M15" s="1048"/>
      <c r="N15" s="1048"/>
    </row>
    <row r="16" spans="1:56" ht="42" customHeight="1">
      <c r="B16" s="1048"/>
      <c r="C16" s="1048"/>
      <c r="D16" s="1048"/>
      <c r="E16" s="1048"/>
      <c r="F16" s="1048"/>
      <c r="G16" s="1048"/>
      <c r="H16" s="1048"/>
      <c r="I16" s="1048"/>
      <c r="J16" s="1048"/>
      <c r="K16" s="1048"/>
      <c r="L16" s="1048"/>
      <c r="M16" s="1048"/>
      <c r="N16" s="1048"/>
    </row>
    <row r="17" spans="2:14">
      <c r="B17" s="135" t="s">
        <v>8</v>
      </c>
    </row>
    <row r="18" spans="2:14" ht="118.5" customHeight="1">
      <c r="B18" s="1047" t="s">
        <v>2272</v>
      </c>
      <c r="C18" s="1048"/>
      <c r="D18" s="1048"/>
      <c r="E18" s="1048"/>
      <c r="F18" s="1048"/>
      <c r="G18" s="1048"/>
      <c r="H18" s="1048"/>
      <c r="I18" s="1048"/>
      <c r="J18" s="1048"/>
      <c r="K18" s="1048"/>
      <c r="L18" s="1048"/>
      <c r="M18" s="1048"/>
      <c r="N18" s="1048"/>
    </row>
    <row r="19" spans="2:14">
      <c r="B19" s="1048"/>
      <c r="C19" s="1048"/>
      <c r="D19" s="1048"/>
      <c r="E19" s="1048"/>
      <c r="F19" s="1048"/>
      <c r="G19" s="1048"/>
      <c r="H19" s="1048"/>
      <c r="I19" s="1048"/>
      <c r="J19" s="1048"/>
      <c r="K19" s="1048"/>
      <c r="L19" s="1048"/>
      <c r="M19" s="1048"/>
      <c r="N19" s="1048"/>
    </row>
    <row r="20" spans="2:14"/>
  </sheetData>
  <mergeCells count="6">
    <mergeCell ref="B18:N19"/>
    <mergeCell ref="B3:D3"/>
    <mergeCell ref="B7:N8"/>
    <mergeCell ref="B9:N10"/>
    <mergeCell ref="B15:N16"/>
    <mergeCell ref="B12:N12"/>
  </mergeCells>
  <hyperlinks>
    <hyperlink ref="B12:N12" r:id="rId1" location="sba40" display="Critical Technologies Limited Partners (CTLP) Applicants are to follow all instructions directed to “SBICCT” and read each reference to “SBICCT” as “CTLP”. CTLP Applicants should consider any information request related to “small” business as instead related to “national security”. CTLP is a “Capital Assistance Program” within the meaning of the System of Records Notice for the Small Business Investment Company Information System (SBICIS) (SBA 40), published at SBA Privacy Act Issuance" xr:uid="{4DB4EC01-3B8C-415E-851E-848CC67F5C7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6A636-816A-4345-A382-61130197D245}">
  <sheetPr codeName="Sheet2"/>
  <dimension ref="A1:BC113"/>
  <sheetViews>
    <sheetView showGridLines="0" workbookViewId="0">
      <selection activeCell="B17" sqref="B17:D20"/>
    </sheetView>
  </sheetViews>
  <sheetFormatPr defaultColWidth="0" defaultRowHeight="15" zeroHeight="1"/>
  <cols>
    <col min="1" max="1" width="4.85546875" style="77" customWidth="1"/>
    <col min="2" max="2" width="26.7109375" customWidth="1"/>
    <col min="3" max="3" width="32.42578125" customWidth="1"/>
    <col min="4" max="4" width="33.5703125" customWidth="1"/>
    <col min="5" max="5" width="4.42578125" style="61" customWidth="1"/>
    <col min="6" max="20" width="9.140625" style="61" hidden="1" customWidth="1"/>
    <col min="21" max="16384" width="9.140625" hidden="1"/>
  </cols>
  <sheetData>
    <row r="1" spans="1:55">
      <c r="A1" s="79"/>
      <c r="B1" s="57" t="s">
        <v>366</v>
      </c>
      <c r="C1" s="89"/>
      <c r="D1" s="274" t="str">
        <f>Instructions!$N$1</f>
        <v>OMB Approval No. 3245-0062</v>
      </c>
      <c r="G1" s="89"/>
      <c r="H1" s="89"/>
      <c r="I1" s="89"/>
      <c r="J1" s="89"/>
      <c r="K1" s="89"/>
      <c r="L1" s="89"/>
      <c r="M1" s="89"/>
      <c r="N1" s="89"/>
      <c r="O1" s="89"/>
      <c r="P1" s="89"/>
      <c r="Q1" s="89"/>
      <c r="R1" s="89"/>
      <c r="S1" s="89"/>
      <c r="T1" s="89"/>
      <c r="U1" s="89"/>
      <c r="V1" s="89"/>
      <c r="W1" s="89"/>
      <c r="X1" s="89"/>
      <c r="Y1" s="89"/>
      <c r="Z1" s="89"/>
      <c r="AA1" s="89"/>
      <c r="AB1" s="89"/>
      <c r="AC1" s="89"/>
      <c r="AD1" s="89"/>
      <c r="AE1" s="89"/>
      <c r="AF1" s="89"/>
      <c r="AG1" s="89"/>
    </row>
    <row r="2" spans="1:55">
      <c r="A2" s="80"/>
      <c r="B2" s="57" t="s">
        <v>11</v>
      </c>
      <c r="C2" s="562">
        <f>Overview!B43</f>
        <v>45628</v>
      </c>
      <c r="D2" s="274" t="str">
        <f>Instructions!$N$2</f>
        <v>Expiration Date 2/28/2026</v>
      </c>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61"/>
      <c r="AI2" s="61"/>
      <c r="AJ2" s="61"/>
      <c r="AK2" s="61"/>
      <c r="AL2" s="61"/>
      <c r="AM2" s="61"/>
      <c r="AN2" s="61"/>
      <c r="AO2" s="61"/>
      <c r="AP2" s="61"/>
      <c r="AQ2" s="61"/>
      <c r="AR2" s="61"/>
      <c r="AS2" s="61"/>
      <c r="AT2" s="61"/>
      <c r="AU2" s="61"/>
      <c r="AV2" s="61"/>
      <c r="AW2" s="61"/>
      <c r="AX2" s="61"/>
      <c r="AY2" s="61"/>
      <c r="AZ2" s="61"/>
      <c r="BA2" s="61"/>
      <c r="BB2" s="61"/>
      <c r="BC2" s="61"/>
    </row>
    <row r="3" spans="1:55" ht="25.5" customHeight="1">
      <c r="A3" s="104"/>
      <c r="B3" s="587"/>
      <c r="C3" s="587"/>
      <c r="D3" s="587"/>
      <c r="E3" s="586"/>
      <c r="F3" s="586"/>
      <c r="G3" s="586"/>
      <c r="H3" s="586"/>
      <c r="I3" s="586"/>
      <c r="J3" s="586"/>
      <c r="K3" s="586"/>
      <c r="L3" s="439"/>
      <c r="M3" s="439"/>
      <c r="N3" s="439"/>
      <c r="O3" s="439"/>
      <c r="P3" s="439"/>
      <c r="Q3" s="67"/>
      <c r="R3" s="67"/>
      <c r="S3" s="67"/>
      <c r="T3" s="67"/>
      <c r="U3" s="67"/>
      <c r="V3" s="67"/>
      <c r="W3" s="67" t="s">
        <v>2</v>
      </c>
      <c r="X3" s="67" t="s">
        <v>2</v>
      </c>
      <c r="Y3" s="67" t="s">
        <v>2</v>
      </c>
      <c r="Z3" s="67" t="s">
        <v>2</v>
      </c>
      <c r="AA3" s="67" t="s">
        <v>2</v>
      </c>
      <c r="AB3" s="67" t="s">
        <v>2</v>
      </c>
      <c r="AC3" s="67" t="s">
        <v>2</v>
      </c>
      <c r="AD3" s="67" t="s">
        <v>2</v>
      </c>
      <c r="AE3" s="67" t="s">
        <v>2</v>
      </c>
      <c r="AF3" s="67" t="s">
        <v>2</v>
      </c>
      <c r="AG3" s="67" t="s">
        <v>2</v>
      </c>
      <c r="AH3" s="61"/>
      <c r="AI3" s="61"/>
      <c r="AJ3" s="61"/>
      <c r="AK3" s="61"/>
      <c r="AL3" s="61"/>
      <c r="AM3" s="61"/>
      <c r="AN3" s="61"/>
      <c r="AO3" s="61"/>
      <c r="AP3" s="61"/>
      <c r="AQ3" s="61"/>
      <c r="AR3" s="61"/>
      <c r="AS3" s="61"/>
      <c r="AT3" s="61"/>
      <c r="AU3" s="61"/>
      <c r="AV3" s="61"/>
      <c r="AW3" s="61"/>
      <c r="AX3" s="61"/>
      <c r="AY3" s="61"/>
      <c r="AZ3" s="61"/>
      <c r="BA3" s="61"/>
      <c r="BB3" s="61"/>
      <c r="BC3" s="61"/>
    </row>
    <row r="4" spans="1:55">
      <c r="A4" s="42"/>
      <c r="B4" s="42" t="s">
        <v>15</v>
      </c>
      <c r="C4" s="42" t="str">
        <f>Overview!B7</f>
        <v>Applicant Fund Name</v>
      </c>
      <c r="D4" s="42"/>
      <c r="E4" s="384"/>
      <c r="F4" s="384"/>
      <c r="G4" s="384" t="s">
        <v>2</v>
      </c>
      <c r="H4" s="384"/>
      <c r="I4" s="384"/>
      <c r="J4" s="384"/>
      <c r="K4" s="384"/>
      <c r="L4" s="384"/>
      <c r="M4" s="384"/>
      <c r="N4" s="384"/>
      <c r="O4" s="384"/>
      <c r="P4" s="384"/>
      <c r="Q4" s="384"/>
      <c r="R4" s="384"/>
      <c r="S4" s="384"/>
      <c r="T4" s="384"/>
      <c r="U4" s="384"/>
      <c r="V4" s="384"/>
      <c r="W4" s="384"/>
      <c r="X4" s="384" t="s">
        <v>2</v>
      </c>
      <c r="Y4" s="384" t="s">
        <v>2</v>
      </c>
      <c r="Z4" s="384" t="s">
        <v>2</v>
      </c>
      <c r="AA4" s="384" t="s">
        <v>2</v>
      </c>
      <c r="AB4" s="384" t="s">
        <v>2</v>
      </c>
      <c r="AC4" s="384" t="s">
        <v>2</v>
      </c>
      <c r="AD4" s="384" t="s">
        <v>2</v>
      </c>
      <c r="AE4" s="384" t="s">
        <v>2</v>
      </c>
      <c r="AF4" s="384" t="s">
        <v>2</v>
      </c>
      <c r="AG4" s="384" t="s">
        <v>2</v>
      </c>
      <c r="AX4" s="61"/>
      <c r="AY4" s="61"/>
      <c r="AZ4" s="61"/>
      <c r="BA4" s="61"/>
      <c r="BB4" s="61"/>
      <c r="BC4" s="61"/>
    </row>
    <row r="5" spans="1:55">
      <c r="A5" s="264"/>
      <c r="B5" s="65"/>
      <c r="C5" s="68"/>
      <c r="D5" s="68"/>
      <c r="E5"/>
      <c r="F5"/>
      <c r="G5"/>
      <c r="H5"/>
      <c r="I5"/>
      <c r="J5"/>
      <c r="K5"/>
      <c r="L5"/>
      <c r="M5"/>
      <c r="N5"/>
      <c r="O5"/>
      <c r="P5"/>
      <c r="Q5"/>
      <c r="R5"/>
      <c r="S5"/>
      <c r="T5"/>
    </row>
    <row r="6" spans="1:55" ht="30.75" customHeight="1">
      <c r="A6" s="264"/>
      <c r="B6" s="1225" t="s">
        <v>367</v>
      </c>
      <c r="C6" s="1225"/>
      <c r="D6" s="1225"/>
    </row>
    <row r="7" spans="1:55">
      <c r="A7" s="264"/>
      <c r="B7" s="68"/>
      <c r="C7" s="68"/>
      <c r="D7" s="68"/>
    </row>
    <row r="8" spans="1:55">
      <c r="A8" s="264"/>
      <c r="B8" s="73" t="s">
        <v>368</v>
      </c>
      <c r="C8" s="68"/>
      <c r="D8" s="68"/>
    </row>
    <row r="9" spans="1:55">
      <c r="A9" s="264"/>
      <c r="B9" s="74" t="s">
        <v>369</v>
      </c>
      <c r="C9" s="76" t="s">
        <v>29</v>
      </c>
      <c r="D9" s="75"/>
    </row>
    <row r="10" spans="1:55">
      <c r="A10" s="264"/>
      <c r="B10" s="1248" t="s">
        <v>370</v>
      </c>
      <c r="C10" s="1249"/>
      <c r="D10" s="1250"/>
    </row>
    <row r="11" spans="1:55">
      <c r="A11" s="264"/>
      <c r="B11" s="1248"/>
      <c r="C11" s="1249"/>
      <c r="D11" s="1250"/>
    </row>
    <row r="12" spans="1:55">
      <c r="A12" s="264"/>
      <c r="B12" s="1248"/>
      <c r="C12" s="1249"/>
      <c r="D12" s="1250"/>
    </row>
    <row r="13" spans="1:55">
      <c r="A13" s="264"/>
      <c r="B13" s="1248"/>
      <c r="C13" s="1249"/>
      <c r="D13" s="1250"/>
    </row>
    <row r="14" spans="1:55">
      <c r="A14" s="264"/>
      <c r="B14" s="1251"/>
      <c r="C14" s="1252"/>
      <c r="D14" s="1253"/>
    </row>
    <row r="15" spans="1:55">
      <c r="A15" s="264"/>
      <c r="B15" s="72"/>
      <c r="C15" s="68"/>
      <c r="D15" s="68"/>
    </row>
    <row r="16" spans="1:55">
      <c r="A16" s="264">
        <v>1</v>
      </c>
      <c r="B16" s="265" t="s">
        <v>371</v>
      </c>
      <c r="C16" s="266" t="s">
        <v>372</v>
      </c>
      <c r="D16" s="267" t="s">
        <v>29</v>
      </c>
    </row>
    <row r="17" spans="1:4">
      <c r="A17" s="264"/>
      <c r="B17" s="1242"/>
      <c r="C17" s="1243"/>
      <c r="D17" s="1244"/>
    </row>
    <row r="18" spans="1:4">
      <c r="A18" s="264"/>
      <c r="B18" s="1242"/>
      <c r="C18" s="1243"/>
      <c r="D18" s="1244"/>
    </row>
    <row r="19" spans="1:4">
      <c r="A19" s="264"/>
      <c r="B19" s="1242"/>
      <c r="C19" s="1243"/>
      <c r="D19" s="1244"/>
    </row>
    <row r="20" spans="1:4">
      <c r="A20" s="264"/>
      <c r="B20" s="1245"/>
      <c r="C20" s="1246"/>
      <c r="D20" s="1247"/>
    </row>
    <row r="21" spans="1:4">
      <c r="A21" s="264"/>
      <c r="B21" s="72"/>
      <c r="C21" s="68"/>
      <c r="D21" s="68"/>
    </row>
    <row r="22" spans="1:4">
      <c r="A22" s="264">
        <v>2</v>
      </c>
      <c r="B22" s="265" t="s">
        <v>371</v>
      </c>
      <c r="C22" s="266" t="s">
        <v>372</v>
      </c>
      <c r="D22" s="267" t="s">
        <v>29</v>
      </c>
    </row>
    <row r="23" spans="1:4">
      <c r="A23" s="264"/>
      <c r="B23" s="1242"/>
      <c r="C23" s="1243"/>
      <c r="D23" s="1244"/>
    </row>
    <row r="24" spans="1:4">
      <c r="A24" s="264"/>
      <c r="B24" s="1242"/>
      <c r="C24" s="1243"/>
      <c r="D24" s="1244"/>
    </row>
    <row r="25" spans="1:4">
      <c r="A25" s="264"/>
      <c r="B25" s="1242"/>
      <c r="C25" s="1243"/>
      <c r="D25" s="1244"/>
    </row>
    <row r="26" spans="1:4">
      <c r="A26" s="264"/>
      <c r="B26" s="1245"/>
      <c r="C26" s="1246"/>
      <c r="D26" s="1247"/>
    </row>
    <row r="27" spans="1:4">
      <c r="A27" s="264"/>
      <c r="B27" s="72"/>
      <c r="C27" s="68"/>
      <c r="D27" s="68"/>
    </row>
    <row r="28" spans="1:4">
      <c r="A28" s="264">
        <v>3</v>
      </c>
      <c r="B28" s="265" t="s">
        <v>371</v>
      </c>
      <c r="C28" s="266" t="s">
        <v>372</v>
      </c>
      <c r="D28" s="267" t="s">
        <v>29</v>
      </c>
    </row>
    <row r="29" spans="1:4">
      <c r="A29" s="264"/>
      <c r="B29" s="1242"/>
      <c r="C29" s="1243"/>
      <c r="D29" s="1244"/>
    </row>
    <row r="30" spans="1:4">
      <c r="A30" s="264"/>
      <c r="B30" s="1242"/>
      <c r="C30" s="1243"/>
      <c r="D30" s="1244"/>
    </row>
    <row r="31" spans="1:4">
      <c r="A31" s="264"/>
      <c r="B31" s="1242"/>
      <c r="C31" s="1243"/>
      <c r="D31" s="1244"/>
    </row>
    <row r="32" spans="1:4">
      <c r="A32" s="264"/>
      <c r="B32" s="1245"/>
      <c r="C32" s="1246"/>
      <c r="D32" s="1247"/>
    </row>
    <row r="33" spans="1:4">
      <c r="A33" s="264"/>
      <c r="B33" s="72"/>
      <c r="C33" s="68"/>
      <c r="D33" s="68"/>
    </row>
    <row r="34" spans="1:4">
      <c r="A34" s="264">
        <v>4</v>
      </c>
      <c r="B34" s="265" t="s">
        <v>371</v>
      </c>
      <c r="C34" s="266" t="s">
        <v>372</v>
      </c>
      <c r="D34" s="267" t="s">
        <v>29</v>
      </c>
    </row>
    <row r="35" spans="1:4">
      <c r="A35" s="264"/>
      <c r="B35" s="1242"/>
      <c r="C35" s="1243"/>
      <c r="D35" s="1244"/>
    </row>
    <row r="36" spans="1:4">
      <c r="A36" s="264"/>
      <c r="B36" s="1242"/>
      <c r="C36" s="1243"/>
      <c r="D36" s="1244"/>
    </row>
    <row r="37" spans="1:4">
      <c r="A37" s="264"/>
      <c r="B37" s="1242"/>
      <c r="C37" s="1243"/>
      <c r="D37" s="1244"/>
    </row>
    <row r="38" spans="1:4">
      <c r="A38" s="264"/>
      <c r="B38" s="1245"/>
      <c r="C38" s="1246"/>
      <c r="D38" s="1247"/>
    </row>
    <row r="39" spans="1:4">
      <c r="A39" s="264"/>
      <c r="B39" s="72"/>
      <c r="C39" s="68"/>
      <c r="D39" s="68"/>
    </row>
    <row r="40" spans="1:4">
      <c r="A40" s="264">
        <v>5</v>
      </c>
      <c r="B40" s="265" t="s">
        <v>371</v>
      </c>
      <c r="C40" s="266" t="s">
        <v>372</v>
      </c>
      <c r="D40" s="267" t="s">
        <v>29</v>
      </c>
    </row>
    <row r="41" spans="1:4">
      <c r="A41" s="264"/>
      <c r="B41" s="1242"/>
      <c r="C41" s="1243"/>
      <c r="D41" s="1244"/>
    </row>
    <row r="42" spans="1:4">
      <c r="A42" s="264"/>
      <c r="B42" s="1242"/>
      <c r="C42" s="1243"/>
      <c r="D42" s="1244"/>
    </row>
    <row r="43" spans="1:4">
      <c r="A43" s="264"/>
      <c r="B43" s="1242"/>
      <c r="C43" s="1243"/>
      <c r="D43" s="1244"/>
    </row>
    <row r="44" spans="1:4">
      <c r="A44" s="264"/>
      <c r="B44" s="1245"/>
      <c r="C44" s="1246"/>
      <c r="D44" s="1247"/>
    </row>
    <row r="45" spans="1:4">
      <c r="A45" s="264"/>
      <c r="B45" s="72"/>
      <c r="C45" s="68"/>
      <c r="D45" s="68"/>
    </row>
    <row r="46" spans="1:4">
      <c r="A46" s="264">
        <v>6</v>
      </c>
      <c r="B46" s="265" t="s">
        <v>371</v>
      </c>
      <c r="C46" s="266" t="s">
        <v>372</v>
      </c>
      <c r="D46" s="267" t="s">
        <v>29</v>
      </c>
    </row>
    <row r="47" spans="1:4">
      <c r="A47" s="264"/>
      <c r="B47" s="1242"/>
      <c r="C47" s="1243"/>
      <c r="D47" s="1244"/>
    </row>
    <row r="48" spans="1:4">
      <c r="A48" s="264"/>
      <c r="B48" s="1242"/>
      <c r="C48" s="1243"/>
      <c r="D48" s="1244"/>
    </row>
    <row r="49" spans="1:4">
      <c r="A49" s="264"/>
      <c r="B49" s="1242"/>
      <c r="C49" s="1243"/>
      <c r="D49" s="1244"/>
    </row>
    <row r="50" spans="1:4">
      <c r="A50" s="264"/>
      <c r="B50" s="1245"/>
      <c r="C50" s="1246"/>
      <c r="D50" s="1247"/>
    </row>
    <row r="51" spans="1:4">
      <c r="A51" s="264"/>
      <c r="B51" s="72"/>
      <c r="C51" s="68"/>
      <c r="D51" s="68"/>
    </row>
    <row r="52" spans="1:4">
      <c r="A52" s="264">
        <v>7</v>
      </c>
      <c r="B52" s="265" t="s">
        <v>371</v>
      </c>
      <c r="C52" s="266" t="s">
        <v>372</v>
      </c>
      <c r="D52" s="267" t="s">
        <v>29</v>
      </c>
    </row>
    <row r="53" spans="1:4">
      <c r="A53" s="264"/>
      <c r="B53" s="1242"/>
      <c r="C53" s="1243"/>
      <c r="D53" s="1244"/>
    </row>
    <row r="54" spans="1:4">
      <c r="A54" s="264"/>
      <c r="B54" s="1242"/>
      <c r="C54" s="1243"/>
      <c r="D54" s="1244"/>
    </row>
    <row r="55" spans="1:4">
      <c r="A55" s="264"/>
      <c r="B55" s="1242"/>
      <c r="C55" s="1243"/>
      <c r="D55" s="1244"/>
    </row>
    <row r="56" spans="1:4">
      <c r="A56" s="264"/>
      <c r="B56" s="1245"/>
      <c r="C56" s="1246"/>
      <c r="D56" s="1247"/>
    </row>
    <row r="57" spans="1:4">
      <c r="A57" s="264"/>
      <c r="B57" s="72"/>
      <c r="C57" s="68"/>
      <c r="D57" s="68"/>
    </row>
    <row r="58" spans="1:4">
      <c r="A58" s="264">
        <v>8</v>
      </c>
      <c r="B58" s="265" t="s">
        <v>371</v>
      </c>
      <c r="C58" s="266" t="s">
        <v>372</v>
      </c>
      <c r="D58" s="267" t="s">
        <v>29</v>
      </c>
    </row>
    <row r="59" spans="1:4">
      <c r="A59" s="264"/>
      <c r="B59" s="1242"/>
      <c r="C59" s="1243"/>
      <c r="D59" s="1244"/>
    </row>
    <row r="60" spans="1:4">
      <c r="A60" s="264"/>
      <c r="B60" s="1242"/>
      <c r="C60" s="1243"/>
      <c r="D60" s="1244"/>
    </row>
    <row r="61" spans="1:4">
      <c r="A61" s="264"/>
      <c r="B61" s="1242"/>
      <c r="C61" s="1243"/>
      <c r="D61" s="1244"/>
    </row>
    <row r="62" spans="1:4">
      <c r="A62" s="264"/>
      <c r="B62" s="1245"/>
      <c r="C62" s="1246"/>
      <c r="D62" s="1247"/>
    </row>
    <row r="63" spans="1:4">
      <c r="A63" s="264"/>
      <c r="B63" s="72"/>
      <c r="C63" s="68"/>
      <c r="D63" s="68"/>
    </row>
    <row r="64" spans="1:4">
      <c r="A64" s="264">
        <v>9</v>
      </c>
      <c r="B64" s="265" t="s">
        <v>371</v>
      </c>
      <c r="C64" s="266" t="s">
        <v>372</v>
      </c>
      <c r="D64" s="267" t="s">
        <v>29</v>
      </c>
    </row>
    <row r="65" spans="1:4">
      <c r="A65" s="264"/>
      <c r="B65" s="1242"/>
      <c r="C65" s="1243"/>
      <c r="D65" s="1244"/>
    </row>
    <row r="66" spans="1:4">
      <c r="A66" s="264"/>
      <c r="B66" s="1242"/>
      <c r="C66" s="1243"/>
      <c r="D66" s="1244"/>
    </row>
    <row r="67" spans="1:4">
      <c r="A67" s="264"/>
      <c r="B67" s="1242"/>
      <c r="C67" s="1243"/>
      <c r="D67" s="1244"/>
    </row>
    <row r="68" spans="1:4">
      <c r="A68" s="264"/>
      <c r="B68" s="1245"/>
      <c r="C68" s="1246"/>
      <c r="D68" s="1247"/>
    </row>
    <row r="69" spans="1:4">
      <c r="A69" s="264"/>
      <c r="B69" s="61"/>
      <c r="C69" s="61"/>
      <c r="D69" s="61"/>
    </row>
    <row r="70" spans="1:4">
      <c r="A70" s="264">
        <v>10</v>
      </c>
      <c r="B70" s="265" t="s">
        <v>371</v>
      </c>
      <c r="C70" s="266" t="s">
        <v>372</v>
      </c>
      <c r="D70" s="267" t="s">
        <v>29</v>
      </c>
    </row>
    <row r="71" spans="1:4">
      <c r="A71" s="264"/>
      <c r="B71" s="1242"/>
      <c r="C71" s="1243"/>
      <c r="D71" s="1244"/>
    </row>
    <row r="72" spans="1:4">
      <c r="A72" s="264"/>
      <c r="B72" s="1242"/>
      <c r="C72" s="1243"/>
      <c r="D72" s="1244"/>
    </row>
    <row r="73" spans="1:4">
      <c r="A73" s="264"/>
      <c r="B73" s="1242"/>
      <c r="C73" s="1243"/>
      <c r="D73" s="1244"/>
    </row>
    <row r="74" spans="1:4">
      <c r="A74" s="264"/>
      <c r="B74" s="1245"/>
      <c r="C74" s="1246"/>
      <c r="D74" s="1247"/>
    </row>
    <row r="75" spans="1:4" hidden="1">
      <c r="A75" s="264"/>
      <c r="B75" s="61"/>
      <c r="C75" s="61"/>
      <c r="D75" s="61"/>
    </row>
    <row r="76" spans="1:4" hidden="1">
      <c r="A76" s="264"/>
      <c r="B76" s="61"/>
      <c r="C76" s="61"/>
      <c r="D76" s="61"/>
    </row>
    <row r="77" spans="1:4" hidden="1">
      <c r="A77" s="264"/>
      <c r="B77" s="61"/>
      <c r="C77" s="61"/>
      <c r="D77" s="61"/>
    </row>
    <row r="78" spans="1:4" hidden="1">
      <c r="A78" s="264"/>
      <c r="B78" s="61"/>
      <c r="C78" s="61"/>
      <c r="D78" s="61"/>
    </row>
    <row r="79" spans="1:4" hidden="1">
      <c r="A79" s="264"/>
      <c r="B79" s="61"/>
      <c r="C79" s="61"/>
      <c r="D79" s="61"/>
    </row>
    <row r="80" spans="1:4" hidden="1">
      <c r="A80" s="264"/>
      <c r="B80" s="61"/>
      <c r="C80" s="61"/>
      <c r="D80" s="61"/>
    </row>
    <row r="81" spans="2:4" hidden="1">
      <c r="B81" s="61"/>
      <c r="C81" s="61"/>
      <c r="D81" s="61"/>
    </row>
    <row r="82" spans="2:4" hidden="1">
      <c r="B82" s="61"/>
      <c r="C82" s="61"/>
      <c r="D82" s="61"/>
    </row>
    <row r="83" spans="2:4" hidden="1">
      <c r="B83" s="61"/>
      <c r="C83" s="61"/>
      <c r="D83" s="61"/>
    </row>
    <row r="84" spans="2:4" hidden="1">
      <c r="B84" s="61"/>
      <c r="C84" s="61"/>
      <c r="D84" s="61"/>
    </row>
    <row r="85" spans="2:4" hidden="1">
      <c r="B85" s="61"/>
      <c r="C85" s="61"/>
      <c r="D85" s="61"/>
    </row>
    <row r="86" spans="2:4" hidden="1">
      <c r="B86" s="61"/>
      <c r="C86" s="61"/>
      <c r="D86" s="61"/>
    </row>
    <row r="87" spans="2:4" hidden="1">
      <c r="B87" s="61"/>
      <c r="C87" s="61"/>
      <c r="D87" s="61"/>
    </row>
    <row r="88" spans="2:4" hidden="1">
      <c r="B88" s="61"/>
      <c r="C88" s="61"/>
      <c r="D88" s="61"/>
    </row>
    <row r="89" spans="2:4" hidden="1">
      <c r="B89" s="61"/>
      <c r="C89" s="61"/>
      <c r="D89" s="61"/>
    </row>
    <row r="90" spans="2:4" hidden="1">
      <c r="B90" s="61"/>
      <c r="C90" s="61"/>
      <c r="D90" s="61"/>
    </row>
    <row r="91" spans="2:4" hidden="1">
      <c r="B91" s="61"/>
      <c r="C91" s="61"/>
      <c r="D91" s="61"/>
    </row>
    <row r="92" spans="2:4" hidden="1">
      <c r="B92" s="61"/>
      <c r="C92" s="61"/>
      <c r="D92" s="61"/>
    </row>
    <row r="93" spans="2:4" hidden="1">
      <c r="B93" s="61"/>
      <c r="C93" s="61"/>
      <c r="D93" s="61"/>
    </row>
    <row r="94" spans="2:4" hidden="1">
      <c r="B94" s="61"/>
      <c r="C94" s="61"/>
      <c r="D94" s="61"/>
    </row>
    <row r="95" spans="2:4" hidden="1">
      <c r="B95" s="61"/>
      <c r="C95" s="61"/>
      <c r="D95" s="61"/>
    </row>
    <row r="96" spans="2:4" hidden="1">
      <c r="B96" s="61"/>
      <c r="C96" s="61"/>
      <c r="D96" s="61"/>
    </row>
    <row r="97" spans="2:4" hidden="1">
      <c r="B97" s="61"/>
      <c r="C97" s="61"/>
      <c r="D97" s="61"/>
    </row>
    <row r="98" spans="2:4" hidden="1">
      <c r="B98" s="61"/>
      <c r="C98" s="61"/>
      <c r="D98" s="61"/>
    </row>
    <row r="99" spans="2:4" hidden="1">
      <c r="B99" s="61"/>
      <c r="C99" s="61"/>
      <c r="D99" s="61"/>
    </row>
    <row r="100" spans="2:4" hidden="1">
      <c r="B100" s="61"/>
      <c r="C100" s="61"/>
      <c r="D100" s="61"/>
    </row>
    <row r="101" spans="2:4" hidden="1">
      <c r="B101" s="61"/>
      <c r="C101" s="61"/>
      <c r="D101" s="61"/>
    </row>
    <row r="102" spans="2:4" hidden="1">
      <c r="B102" s="61"/>
      <c r="C102" s="61"/>
      <c r="D102" s="61"/>
    </row>
    <row r="103" spans="2:4" hidden="1">
      <c r="B103" s="61"/>
      <c r="C103" s="61"/>
      <c r="D103" s="61"/>
    </row>
    <row r="104" spans="2:4" hidden="1">
      <c r="B104" s="61"/>
      <c r="C104" s="61"/>
      <c r="D104" s="61"/>
    </row>
    <row r="105" spans="2:4" hidden="1">
      <c r="B105" s="61"/>
      <c r="C105" s="61"/>
      <c r="D105" s="61"/>
    </row>
    <row r="106" spans="2:4" hidden="1">
      <c r="B106" s="61"/>
      <c r="C106" s="61"/>
      <c r="D106" s="61"/>
    </row>
    <row r="107" spans="2:4" hidden="1">
      <c r="B107" s="61"/>
      <c r="C107" s="61"/>
      <c r="D107" s="61"/>
    </row>
    <row r="108" spans="2:4" hidden="1">
      <c r="B108" s="61"/>
      <c r="C108" s="61"/>
      <c r="D108" s="61"/>
    </row>
    <row r="109" spans="2:4" hidden="1">
      <c r="B109" s="61"/>
      <c r="C109" s="61"/>
      <c r="D109" s="61"/>
    </row>
    <row r="110" spans="2:4" hidden="1">
      <c r="B110" s="61"/>
      <c r="C110" s="61"/>
      <c r="D110" s="61"/>
    </row>
    <row r="111" spans="2:4" hidden="1">
      <c r="B111" s="61"/>
      <c r="C111" s="61"/>
      <c r="D111" s="61"/>
    </row>
    <row r="112" spans="2:4" hidden="1">
      <c r="B112" s="61"/>
      <c r="C112" s="61"/>
      <c r="D112" s="61"/>
    </row>
    <row r="113" spans="2:4" hidden="1">
      <c r="B113" s="61"/>
      <c r="C113" s="61"/>
      <c r="D113" s="61"/>
    </row>
  </sheetData>
  <mergeCells count="12">
    <mergeCell ref="B71:D74"/>
    <mergeCell ref="B35:D38"/>
    <mergeCell ref="B6:D6"/>
    <mergeCell ref="B10:D14"/>
    <mergeCell ref="B17:D20"/>
    <mergeCell ref="B23:D26"/>
    <mergeCell ref="B29:D32"/>
    <mergeCell ref="B41:D44"/>
    <mergeCell ref="B47:D50"/>
    <mergeCell ref="B53:D56"/>
    <mergeCell ref="B59:D62"/>
    <mergeCell ref="B65:D6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9044-B8D3-4257-8458-406771884B12}">
  <sheetPr codeName="Sheet31">
    <pageSetUpPr fitToPage="1"/>
  </sheetPr>
  <dimension ref="A1:BG33"/>
  <sheetViews>
    <sheetView showGridLines="0" zoomScale="90" zoomScaleNormal="90" workbookViewId="0"/>
  </sheetViews>
  <sheetFormatPr defaultColWidth="0" defaultRowHeight="10.5" zeroHeight="1"/>
  <cols>
    <col min="1" max="1" width="6.42578125" style="28" customWidth="1"/>
    <col min="2" max="2" width="30.7109375" style="28" customWidth="1"/>
    <col min="3" max="3" width="17.5703125" style="28" customWidth="1"/>
    <col min="4" max="4" width="13.140625" style="28" customWidth="1"/>
    <col min="5" max="5" width="15.7109375" style="28" customWidth="1"/>
    <col min="6" max="7" width="16.140625" style="28" customWidth="1"/>
    <col min="8" max="8" width="14.5703125" style="28" customWidth="1"/>
    <col min="9" max="9" width="17.140625" style="28" customWidth="1"/>
    <col min="10" max="10" width="13.140625" style="28" customWidth="1"/>
    <col min="11" max="12" width="9.140625" style="28" customWidth="1"/>
    <col min="13" max="14" width="13.85546875" style="28" customWidth="1"/>
    <col min="15" max="15" width="9.140625" style="28" customWidth="1"/>
    <col min="16" max="16" width="2.5703125" style="28" customWidth="1"/>
    <col min="17" max="17" width="9.140625" style="28" customWidth="1"/>
    <col min="18" max="18" width="11" style="28" customWidth="1"/>
    <col min="19" max="19" width="14.5703125" style="28" customWidth="1"/>
    <col min="20" max="20" width="17.42578125" style="28" customWidth="1"/>
    <col min="21" max="21" width="11.7109375" style="28" customWidth="1"/>
    <col min="22" max="22" width="9.140625" style="28" customWidth="1"/>
    <col min="23" max="23" width="13.5703125" style="28" customWidth="1"/>
    <col min="24" max="28" width="9.140625" style="28" customWidth="1"/>
    <col min="29" max="29" width="12.28515625" style="28" customWidth="1"/>
    <col min="30" max="59" width="0" style="28" hidden="1" customWidth="1"/>
    <col min="60" max="16384" width="9.140625" style="28" hidden="1"/>
  </cols>
  <sheetData>
    <row r="1" spans="1:59" customFormat="1" ht="15">
      <c r="A1" s="9"/>
      <c r="B1" s="314" t="str">
        <f ca="1">RIGHT(CELL("filename",B6),LEN(CELL("filename",B6))-FIND("]",CELL("filename",B6),1))</f>
        <v>Applicant Economics and Time</v>
      </c>
      <c r="C1" s="314"/>
      <c r="D1" s="28"/>
      <c r="E1" s="89"/>
      <c r="F1" s="89"/>
      <c r="G1" s="89"/>
      <c r="H1" s="89"/>
      <c r="I1" s="89"/>
      <c r="J1" s="89"/>
      <c r="K1" s="89"/>
      <c r="L1" s="89"/>
      <c r="M1" s="89"/>
      <c r="N1" s="89"/>
      <c r="O1" s="89"/>
      <c r="P1" s="89"/>
      <c r="Q1" s="89"/>
      <c r="R1" s="89"/>
      <c r="S1" s="89"/>
      <c r="T1" s="89"/>
      <c r="U1" s="89"/>
      <c r="V1" s="89"/>
      <c r="W1" s="89"/>
      <c r="X1" s="89"/>
      <c r="Y1" s="274" t="str">
        <f>Instructions!$N$1</f>
        <v>OMB Approval No. 3245-0062</v>
      </c>
      <c r="Z1" s="89"/>
      <c r="AA1" s="89"/>
      <c r="AB1" s="89"/>
      <c r="AC1" s="89"/>
      <c r="AD1" s="89"/>
      <c r="AE1" s="89"/>
      <c r="AF1" s="89"/>
      <c r="AG1" s="89"/>
      <c r="AH1" s="89"/>
      <c r="AI1" s="89"/>
      <c r="AJ1" s="89"/>
      <c r="AK1" s="89"/>
    </row>
    <row r="2" spans="1:59" customFormat="1" ht="15">
      <c r="A2" s="9"/>
      <c r="B2" s="314" t="s">
        <v>373</v>
      </c>
      <c r="C2" s="594">
        <f>Overview!B43</f>
        <v>45628</v>
      </c>
      <c r="D2" s="28"/>
      <c r="E2" s="57"/>
      <c r="F2" s="57"/>
      <c r="G2" s="57"/>
      <c r="H2" s="57"/>
      <c r="I2" s="57"/>
      <c r="J2" s="57"/>
      <c r="K2" s="57"/>
      <c r="L2" s="57"/>
      <c r="M2" s="57"/>
      <c r="N2" s="57"/>
      <c r="O2" s="57"/>
      <c r="P2" s="57"/>
      <c r="Q2" s="57"/>
      <c r="R2" s="57"/>
      <c r="S2" s="57"/>
      <c r="T2" s="57"/>
      <c r="U2" s="57"/>
      <c r="V2" s="57"/>
      <c r="W2" s="57"/>
      <c r="X2" s="57"/>
      <c r="Y2" s="274" t="str">
        <f>Instructions!$N$2</f>
        <v>Expiration Date 2/28/2026</v>
      </c>
      <c r="Z2" s="57"/>
      <c r="AA2" s="57"/>
      <c r="AB2" s="57"/>
      <c r="AC2" s="57"/>
      <c r="AD2" s="57"/>
      <c r="AE2" s="57"/>
      <c r="AF2" s="57"/>
      <c r="AG2" s="57"/>
      <c r="AH2" s="57"/>
      <c r="AI2" s="57"/>
      <c r="AJ2" s="57"/>
      <c r="AK2" s="57"/>
      <c r="AL2" s="61"/>
      <c r="AM2" s="61"/>
      <c r="AN2" s="61"/>
      <c r="AO2" s="61"/>
      <c r="AP2" s="61"/>
      <c r="AQ2" s="61"/>
      <c r="AR2" s="61"/>
      <c r="AS2" s="61"/>
      <c r="AT2" s="61"/>
      <c r="AU2" s="61"/>
      <c r="AV2" s="61"/>
      <c r="AW2" s="61"/>
      <c r="AX2" s="61"/>
      <c r="AY2" s="61"/>
      <c r="AZ2" s="61"/>
      <c r="BA2" s="61"/>
      <c r="BB2" s="61"/>
      <c r="BC2" s="61"/>
      <c r="BD2" s="61"/>
      <c r="BE2" s="61"/>
      <c r="BF2" s="61"/>
      <c r="BG2" s="61"/>
    </row>
    <row r="3" spans="1:59" customFormat="1" ht="25.5" customHeight="1">
      <c r="B3" s="315"/>
      <c r="C3" s="315"/>
      <c r="D3" s="1254"/>
      <c r="E3" s="1254"/>
      <c r="F3" s="1254"/>
      <c r="G3" s="1254"/>
      <c r="H3" s="1254"/>
      <c r="I3" s="1254"/>
      <c r="J3" s="1254"/>
      <c r="K3" s="1254"/>
      <c r="L3" s="1254"/>
      <c r="M3" s="1254"/>
      <c r="N3" s="1254"/>
      <c r="O3" s="1254"/>
      <c r="P3" s="58"/>
      <c r="Q3" s="58"/>
      <c r="R3" s="58"/>
      <c r="S3" s="58"/>
      <c r="T3" s="58"/>
      <c r="U3" s="59"/>
      <c r="V3" s="59"/>
      <c r="W3" s="59"/>
      <c r="X3" s="59"/>
      <c r="Y3" s="59"/>
      <c r="Z3" s="59"/>
      <c r="AA3" s="59" t="s">
        <v>2</v>
      </c>
      <c r="AB3" s="59" t="s">
        <v>2</v>
      </c>
      <c r="AC3" s="59" t="s">
        <v>2</v>
      </c>
      <c r="AD3" s="59" t="s">
        <v>2</v>
      </c>
      <c r="AE3" s="59" t="s">
        <v>2</v>
      </c>
      <c r="AF3" s="59" t="s">
        <v>2</v>
      </c>
      <c r="AG3" s="59" t="s">
        <v>2</v>
      </c>
      <c r="AH3" s="59" t="s">
        <v>2</v>
      </c>
      <c r="AI3" s="59" t="s">
        <v>2</v>
      </c>
      <c r="AJ3" s="59" t="s">
        <v>2</v>
      </c>
      <c r="AK3" s="59" t="s">
        <v>2</v>
      </c>
      <c r="AL3" s="61"/>
      <c r="AM3" s="61"/>
      <c r="AN3" s="61"/>
      <c r="AO3" s="61"/>
      <c r="AP3" s="61"/>
      <c r="AQ3" s="61"/>
      <c r="AR3" s="61"/>
      <c r="AS3" s="61"/>
      <c r="AT3" s="61"/>
      <c r="AU3" s="61"/>
      <c r="AV3" s="61"/>
      <c r="AW3" s="61"/>
      <c r="AX3" s="61"/>
      <c r="AY3" s="61"/>
      <c r="AZ3" s="61"/>
      <c r="BA3" s="61"/>
      <c r="BB3" s="61"/>
      <c r="BC3" s="61"/>
      <c r="BD3" s="61"/>
      <c r="BE3" s="61"/>
      <c r="BF3" s="61"/>
      <c r="BG3" s="61"/>
    </row>
    <row r="4" spans="1:59" customFormat="1" ht="15">
      <c r="A4" s="137"/>
      <c r="B4" s="316" t="s">
        <v>15</v>
      </c>
      <c r="C4" s="316" t="str">
        <f>Overview!B7</f>
        <v>Applicant Fund Name</v>
      </c>
      <c r="D4" s="42"/>
      <c r="E4" s="42"/>
      <c r="F4" s="42"/>
      <c r="G4" s="42"/>
      <c r="H4" s="42"/>
      <c r="I4" s="42"/>
      <c r="J4" s="42"/>
      <c r="K4" s="41" t="s">
        <v>2</v>
      </c>
      <c r="L4" s="41"/>
      <c r="M4" s="41"/>
      <c r="N4" s="41"/>
      <c r="O4" s="41"/>
      <c r="P4" s="41"/>
      <c r="Q4" s="41"/>
      <c r="R4" s="41"/>
      <c r="S4" s="41"/>
      <c r="T4" s="41"/>
      <c r="U4" s="59"/>
      <c r="V4" s="59"/>
      <c r="W4" s="59"/>
      <c r="X4" s="59"/>
      <c r="Y4" s="59"/>
      <c r="Z4" s="59"/>
      <c r="AA4" s="59"/>
      <c r="AB4" s="59" t="s">
        <v>2</v>
      </c>
      <c r="AC4" s="59" t="s">
        <v>2</v>
      </c>
      <c r="AD4" s="59" t="s">
        <v>2</v>
      </c>
      <c r="AE4" s="59" t="s">
        <v>2</v>
      </c>
      <c r="AF4" s="59" t="s">
        <v>2</v>
      </c>
      <c r="AG4" s="59" t="s">
        <v>2</v>
      </c>
      <c r="AH4" s="59" t="s">
        <v>2</v>
      </c>
      <c r="AI4" s="59" t="s">
        <v>2</v>
      </c>
      <c r="AJ4" s="59" t="s">
        <v>2</v>
      </c>
      <c r="AK4" s="59" t="s">
        <v>2</v>
      </c>
      <c r="AL4" s="61"/>
      <c r="AM4" s="61"/>
      <c r="AN4" s="61"/>
      <c r="AO4" s="61"/>
      <c r="AP4" s="61"/>
      <c r="AQ4" s="61"/>
      <c r="AR4" s="61"/>
      <c r="AS4" s="61"/>
      <c r="AT4" s="61"/>
      <c r="AU4" s="61"/>
      <c r="AV4" s="61"/>
      <c r="AW4" s="61"/>
      <c r="AX4" s="61"/>
      <c r="AY4" s="61"/>
      <c r="AZ4" s="61"/>
      <c r="BA4" s="61"/>
      <c r="BB4" s="61"/>
      <c r="BC4" s="61"/>
      <c r="BD4" s="61"/>
      <c r="BE4" s="61"/>
      <c r="BF4" s="61"/>
      <c r="BG4" s="61"/>
    </row>
    <row r="5" spans="1:59" customFormat="1" ht="15">
      <c r="B5" s="317"/>
      <c r="C5" s="317"/>
      <c r="D5" s="65"/>
      <c r="E5" s="68"/>
      <c r="F5" s="68"/>
      <c r="G5" s="68"/>
      <c r="H5" s="61"/>
      <c r="I5" s="61"/>
      <c r="J5" s="61"/>
      <c r="K5" s="61"/>
      <c r="L5" s="61"/>
      <c r="M5" s="61"/>
      <c r="N5" s="61"/>
      <c r="O5" s="61"/>
      <c r="P5" s="61"/>
      <c r="Q5" s="61"/>
      <c r="R5" s="61"/>
      <c r="S5" s="61"/>
      <c r="T5" s="61"/>
      <c r="U5" s="61"/>
      <c r="V5" s="61"/>
      <c r="W5" s="61"/>
      <c r="X5" s="61"/>
    </row>
    <row r="6" spans="1:59">
      <c r="B6" s="35"/>
      <c r="C6" s="35"/>
      <c r="D6" s="35"/>
      <c r="E6" s="35"/>
      <c r="F6" s="35"/>
      <c r="G6" s="35"/>
      <c r="H6" s="35"/>
      <c r="I6" s="35"/>
      <c r="J6" s="35"/>
    </row>
    <row r="7" spans="1:59" ht="12.75" customHeight="1">
      <c r="B7" s="27"/>
      <c r="C7" s="27"/>
      <c r="D7" s="35"/>
      <c r="E7" s="35"/>
      <c r="F7" s="35"/>
      <c r="G7" s="35"/>
      <c r="H7" s="35"/>
      <c r="I7" s="35"/>
      <c r="J7" s="35"/>
    </row>
    <row r="8" spans="1:59" ht="12.75" customHeight="1">
      <c r="B8" s="31"/>
      <c r="C8" s="31"/>
    </row>
    <row r="9" spans="1:59" ht="12.75" customHeight="1"/>
    <row r="10" spans="1:59" ht="11.25">
      <c r="B10" s="306" t="s">
        <v>374</v>
      </c>
      <c r="C10" s="306"/>
      <c r="D10" s="306"/>
      <c r="E10" s="306"/>
      <c r="F10" s="306"/>
      <c r="G10" s="306"/>
      <c r="H10" s="306"/>
      <c r="I10" s="306"/>
      <c r="J10" s="306"/>
      <c r="K10" s="307"/>
      <c r="L10" s="306" t="s">
        <v>375</v>
      </c>
      <c r="M10" s="308"/>
      <c r="N10" s="308"/>
      <c r="O10" s="308"/>
      <c r="P10" s="307"/>
      <c r="Q10" s="1256" t="s">
        <v>376</v>
      </c>
      <c r="R10" s="1256"/>
      <c r="S10" s="1256"/>
      <c r="T10" s="1256"/>
      <c r="U10" s="1256"/>
      <c r="V10" s="1256"/>
      <c r="W10" s="1256"/>
      <c r="X10" s="1256"/>
      <c r="Y10" s="1256"/>
      <c r="Z10" s="307"/>
      <c r="AA10" s="307"/>
      <c r="AB10" s="307"/>
      <c r="AC10" s="307"/>
    </row>
    <row r="11" spans="1:59" ht="96.75" customHeight="1">
      <c r="B11" s="1255" t="s">
        <v>377</v>
      </c>
      <c r="C11" s="1255"/>
      <c r="D11" s="1255"/>
      <c r="E11" s="1255"/>
      <c r="F11" s="1255"/>
      <c r="G11" s="1255"/>
      <c r="H11" s="1255"/>
      <c r="I11" s="1255"/>
      <c r="J11" s="1255"/>
      <c r="K11" s="307"/>
      <c r="L11" s="1255" t="s">
        <v>378</v>
      </c>
      <c r="M11" s="1255"/>
      <c r="N11" s="1255"/>
      <c r="O11" s="1255"/>
      <c r="P11" s="307"/>
      <c r="Q11" s="1257" t="s">
        <v>379</v>
      </c>
      <c r="R11" s="1257"/>
      <c r="S11" s="1257"/>
      <c r="T11" s="1257"/>
      <c r="U11" s="1257"/>
      <c r="V11" s="1257"/>
      <c r="W11" s="1257"/>
      <c r="X11" s="1257"/>
      <c r="Y11" s="1257"/>
      <c r="Z11" s="307"/>
      <c r="AA11" s="307"/>
      <c r="AB11" s="307"/>
      <c r="AC11" s="307"/>
    </row>
    <row r="12" spans="1:59" ht="11.25">
      <c r="B12" s="307"/>
      <c r="C12" s="307"/>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row>
    <row r="13" spans="1:59" s="32" customFormat="1" ht="51.75" customHeight="1">
      <c r="B13" s="588" t="s">
        <v>380</v>
      </c>
      <c r="C13" s="588" t="s">
        <v>381</v>
      </c>
      <c r="D13" s="588" t="s">
        <v>382</v>
      </c>
      <c r="E13" s="588" t="s">
        <v>383</v>
      </c>
      <c r="F13" s="588" t="s">
        <v>384</v>
      </c>
      <c r="G13" s="588" t="s">
        <v>385</v>
      </c>
      <c r="H13" s="588" t="s">
        <v>386</v>
      </c>
      <c r="I13" s="588" t="s">
        <v>387</v>
      </c>
      <c r="J13" s="588" t="s">
        <v>388</v>
      </c>
      <c r="K13" s="309"/>
      <c r="L13" s="588" t="s">
        <v>389</v>
      </c>
      <c r="M13" s="588" t="s">
        <v>390</v>
      </c>
      <c r="N13" s="588" t="s">
        <v>391</v>
      </c>
      <c r="O13" s="309"/>
      <c r="P13" s="309"/>
      <c r="Q13" s="588" t="s">
        <v>392</v>
      </c>
      <c r="R13" s="588" t="s">
        <v>393</v>
      </c>
      <c r="S13" s="588" t="s">
        <v>394</v>
      </c>
      <c r="T13" s="588" t="s">
        <v>395</v>
      </c>
      <c r="U13" s="588" t="s">
        <v>396</v>
      </c>
      <c r="V13" s="588" t="s">
        <v>397</v>
      </c>
      <c r="W13" s="588" t="s">
        <v>398</v>
      </c>
      <c r="X13" s="588" t="s">
        <v>179</v>
      </c>
      <c r="Y13" s="318" t="s">
        <v>399</v>
      </c>
      <c r="Z13" s="309"/>
      <c r="AA13" s="309"/>
      <c r="AB13" s="309"/>
      <c r="AC13" s="309"/>
    </row>
    <row r="14" spans="1:59" ht="11.25">
      <c r="B14" s="589"/>
      <c r="C14" s="589"/>
      <c r="D14" s="710"/>
      <c r="E14" s="710"/>
      <c r="F14" s="590"/>
      <c r="G14" s="590"/>
      <c r="H14" s="591"/>
      <c r="I14" s="591"/>
      <c r="J14" s="592"/>
      <c r="K14" s="307"/>
      <c r="L14" s="591"/>
      <c r="M14" s="591"/>
      <c r="N14" s="591"/>
      <c r="O14" s="307"/>
      <c r="P14" s="307"/>
      <c r="Q14" s="593"/>
      <c r="R14" s="593"/>
      <c r="S14" s="593"/>
      <c r="T14" s="593"/>
      <c r="U14" s="593"/>
      <c r="V14" s="593"/>
      <c r="W14" s="593"/>
      <c r="X14" s="593"/>
      <c r="Y14" s="319">
        <f>SUM(Q14:W14)</f>
        <v>0</v>
      </c>
      <c r="Z14" s="307"/>
      <c r="AA14" s="307"/>
      <c r="AB14" s="307"/>
      <c r="AC14" s="307"/>
    </row>
    <row r="15" spans="1:59" ht="11.25">
      <c r="B15" s="589"/>
      <c r="C15" s="589"/>
      <c r="D15" s="710"/>
      <c r="E15" s="710"/>
      <c r="F15" s="590"/>
      <c r="G15" s="590"/>
      <c r="H15" s="591"/>
      <c r="I15" s="591"/>
      <c r="J15" s="592"/>
      <c r="K15" s="307"/>
      <c r="L15" s="591"/>
      <c r="M15" s="591"/>
      <c r="N15" s="591"/>
      <c r="O15" s="307"/>
      <c r="P15" s="307"/>
      <c r="Q15" s="593"/>
      <c r="R15" s="593"/>
      <c r="S15" s="593"/>
      <c r="T15" s="593"/>
      <c r="U15" s="593"/>
      <c r="V15" s="593"/>
      <c r="W15" s="593"/>
      <c r="X15" s="593"/>
      <c r="Y15" s="319">
        <f t="shared" ref="Y15:Y28" si="0">SUM(Q15:W15)</f>
        <v>0</v>
      </c>
      <c r="Z15" s="307"/>
      <c r="AA15" s="307"/>
      <c r="AB15" s="307"/>
      <c r="AC15" s="307"/>
    </row>
    <row r="16" spans="1:59" ht="11.25">
      <c r="B16" s="589"/>
      <c r="C16" s="589"/>
      <c r="D16" s="710"/>
      <c r="E16" s="710"/>
      <c r="F16" s="590"/>
      <c r="G16" s="590"/>
      <c r="H16" s="591"/>
      <c r="I16" s="591"/>
      <c r="J16" s="592"/>
      <c r="K16" s="307"/>
      <c r="L16" s="591"/>
      <c r="M16" s="591"/>
      <c r="N16" s="591"/>
      <c r="O16" s="307"/>
      <c r="P16" s="307"/>
      <c r="Q16" s="593"/>
      <c r="R16" s="593"/>
      <c r="S16" s="593"/>
      <c r="T16" s="593"/>
      <c r="U16" s="593"/>
      <c r="V16" s="593"/>
      <c r="W16" s="593"/>
      <c r="X16" s="593"/>
      <c r="Y16" s="319">
        <f t="shared" si="0"/>
        <v>0</v>
      </c>
      <c r="Z16" s="307"/>
      <c r="AA16" s="307"/>
      <c r="AB16" s="307"/>
      <c r="AC16" s="307"/>
    </row>
    <row r="17" spans="2:29" ht="11.25">
      <c r="B17" s="589"/>
      <c r="C17" s="589"/>
      <c r="D17" s="710"/>
      <c r="E17" s="710"/>
      <c r="F17" s="590"/>
      <c r="G17" s="590"/>
      <c r="H17" s="591"/>
      <c r="I17" s="591"/>
      <c r="J17" s="592"/>
      <c r="K17" s="307"/>
      <c r="L17" s="591"/>
      <c r="M17" s="591"/>
      <c r="N17" s="591"/>
      <c r="O17" s="307"/>
      <c r="P17" s="307"/>
      <c r="Q17" s="593"/>
      <c r="R17" s="593"/>
      <c r="S17" s="593"/>
      <c r="T17" s="593"/>
      <c r="U17" s="593"/>
      <c r="V17" s="593"/>
      <c r="W17" s="593"/>
      <c r="X17" s="593"/>
      <c r="Y17" s="319">
        <f t="shared" si="0"/>
        <v>0</v>
      </c>
      <c r="Z17" s="307"/>
      <c r="AA17" s="307"/>
      <c r="AB17" s="307"/>
      <c r="AC17" s="307"/>
    </row>
    <row r="18" spans="2:29" ht="11.25">
      <c r="B18" s="589"/>
      <c r="C18" s="589"/>
      <c r="D18" s="710"/>
      <c r="E18" s="710"/>
      <c r="F18" s="590"/>
      <c r="G18" s="590"/>
      <c r="H18" s="591"/>
      <c r="I18" s="591"/>
      <c r="J18" s="592"/>
      <c r="K18" s="307"/>
      <c r="L18" s="591"/>
      <c r="M18" s="591"/>
      <c r="N18" s="591"/>
      <c r="O18" s="307"/>
      <c r="P18" s="307"/>
      <c r="Q18" s="593"/>
      <c r="R18" s="593"/>
      <c r="S18" s="593"/>
      <c r="T18" s="593"/>
      <c r="U18" s="593"/>
      <c r="V18" s="593"/>
      <c r="W18" s="593"/>
      <c r="X18" s="593"/>
      <c r="Y18" s="319">
        <f t="shared" si="0"/>
        <v>0</v>
      </c>
      <c r="Z18" s="307"/>
      <c r="AA18" s="307"/>
      <c r="AB18" s="307"/>
      <c r="AC18" s="307"/>
    </row>
    <row r="19" spans="2:29" ht="11.25">
      <c r="B19" s="589"/>
      <c r="C19" s="589"/>
      <c r="D19" s="710"/>
      <c r="E19" s="710"/>
      <c r="F19" s="590"/>
      <c r="G19" s="590"/>
      <c r="H19" s="591"/>
      <c r="I19" s="591"/>
      <c r="J19" s="592"/>
      <c r="K19" s="307"/>
      <c r="L19" s="591"/>
      <c r="M19" s="591"/>
      <c r="N19" s="591"/>
      <c r="O19" s="307"/>
      <c r="P19" s="307"/>
      <c r="Q19" s="593"/>
      <c r="R19" s="593"/>
      <c r="S19" s="593"/>
      <c r="T19" s="593"/>
      <c r="U19" s="593"/>
      <c r="V19" s="593"/>
      <c r="W19" s="593"/>
      <c r="X19" s="593"/>
      <c r="Y19" s="319">
        <f t="shared" si="0"/>
        <v>0</v>
      </c>
      <c r="Z19" s="307"/>
      <c r="AA19" s="307"/>
      <c r="AB19" s="307"/>
      <c r="AC19" s="307"/>
    </row>
    <row r="20" spans="2:29" ht="11.25">
      <c r="B20" s="589"/>
      <c r="C20" s="589"/>
      <c r="D20" s="710"/>
      <c r="E20" s="710"/>
      <c r="F20" s="590"/>
      <c r="G20" s="590"/>
      <c r="H20" s="591"/>
      <c r="I20" s="591"/>
      <c r="J20" s="592"/>
      <c r="K20" s="307"/>
      <c r="L20" s="591"/>
      <c r="M20" s="591"/>
      <c r="N20" s="591"/>
      <c r="O20" s="307"/>
      <c r="P20" s="307"/>
      <c r="Q20" s="593"/>
      <c r="R20" s="593"/>
      <c r="S20" s="593"/>
      <c r="T20" s="593"/>
      <c r="U20" s="593"/>
      <c r="V20" s="593"/>
      <c r="W20" s="593"/>
      <c r="X20" s="593"/>
      <c r="Y20" s="319">
        <f t="shared" si="0"/>
        <v>0</v>
      </c>
      <c r="Z20" s="307"/>
      <c r="AA20" s="307"/>
      <c r="AB20" s="307"/>
      <c r="AC20" s="307"/>
    </row>
    <row r="21" spans="2:29" ht="11.25">
      <c r="B21" s="589"/>
      <c r="C21" s="589"/>
      <c r="D21" s="710"/>
      <c r="E21" s="710"/>
      <c r="F21" s="590"/>
      <c r="G21" s="590"/>
      <c r="H21" s="591"/>
      <c r="I21" s="591"/>
      <c r="J21" s="592"/>
      <c r="K21" s="307"/>
      <c r="L21" s="591"/>
      <c r="M21" s="591"/>
      <c r="N21" s="591"/>
      <c r="O21" s="307"/>
      <c r="P21" s="307"/>
      <c r="Q21" s="593"/>
      <c r="R21" s="593"/>
      <c r="S21" s="593"/>
      <c r="T21" s="593"/>
      <c r="U21" s="593"/>
      <c r="V21" s="593"/>
      <c r="W21" s="593"/>
      <c r="X21" s="593"/>
      <c r="Y21" s="319">
        <f t="shared" si="0"/>
        <v>0</v>
      </c>
      <c r="Z21" s="307"/>
      <c r="AA21" s="307"/>
      <c r="AB21" s="307"/>
      <c r="AC21" s="307"/>
    </row>
    <row r="22" spans="2:29" ht="11.25">
      <c r="B22" s="589"/>
      <c r="C22" s="589"/>
      <c r="D22" s="710"/>
      <c r="E22" s="710"/>
      <c r="F22" s="590"/>
      <c r="G22" s="590"/>
      <c r="H22" s="591"/>
      <c r="I22" s="591"/>
      <c r="J22" s="592"/>
      <c r="K22" s="307"/>
      <c r="L22" s="591"/>
      <c r="M22" s="591"/>
      <c r="N22" s="591"/>
      <c r="O22" s="307"/>
      <c r="P22" s="307"/>
      <c r="Q22" s="593"/>
      <c r="R22" s="593"/>
      <c r="S22" s="593"/>
      <c r="T22" s="593"/>
      <c r="U22" s="593"/>
      <c r="V22" s="593"/>
      <c r="W22" s="593"/>
      <c r="X22" s="593"/>
      <c r="Y22" s="319">
        <f t="shared" si="0"/>
        <v>0</v>
      </c>
      <c r="Z22" s="307"/>
      <c r="AA22" s="307"/>
      <c r="AB22" s="307"/>
      <c r="AC22" s="307"/>
    </row>
    <row r="23" spans="2:29" ht="11.25">
      <c r="B23" s="589"/>
      <c r="C23" s="589"/>
      <c r="D23" s="710"/>
      <c r="E23" s="710"/>
      <c r="F23" s="590"/>
      <c r="G23" s="590"/>
      <c r="H23" s="591"/>
      <c r="I23" s="591"/>
      <c r="J23" s="592"/>
      <c r="K23" s="307"/>
      <c r="L23" s="591"/>
      <c r="M23" s="591"/>
      <c r="N23" s="591"/>
      <c r="O23" s="307"/>
      <c r="P23" s="307"/>
      <c r="Q23" s="593"/>
      <c r="R23" s="593"/>
      <c r="S23" s="593"/>
      <c r="T23" s="593"/>
      <c r="U23" s="593"/>
      <c r="V23" s="593"/>
      <c r="W23" s="593"/>
      <c r="X23" s="593"/>
      <c r="Y23" s="319">
        <f t="shared" si="0"/>
        <v>0</v>
      </c>
      <c r="Z23" s="307"/>
      <c r="AA23" s="307"/>
      <c r="AB23" s="307"/>
      <c r="AC23" s="307"/>
    </row>
    <row r="24" spans="2:29" ht="11.25">
      <c r="B24" s="589"/>
      <c r="C24" s="589"/>
      <c r="D24" s="710"/>
      <c r="E24" s="710"/>
      <c r="F24" s="590"/>
      <c r="G24" s="590"/>
      <c r="H24" s="591"/>
      <c r="I24" s="591"/>
      <c r="J24" s="592"/>
      <c r="K24" s="307"/>
      <c r="L24" s="591"/>
      <c r="M24" s="591"/>
      <c r="N24" s="591"/>
      <c r="O24" s="307"/>
      <c r="P24" s="307"/>
      <c r="Q24" s="593"/>
      <c r="R24" s="593"/>
      <c r="S24" s="593"/>
      <c r="T24" s="593"/>
      <c r="U24" s="593"/>
      <c r="V24" s="593"/>
      <c r="W24" s="593"/>
      <c r="X24" s="593"/>
      <c r="Y24" s="319">
        <f t="shared" si="0"/>
        <v>0</v>
      </c>
      <c r="Z24" s="307"/>
      <c r="AA24" s="307"/>
      <c r="AB24" s="307"/>
      <c r="AC24" s="307"/>
    </row>
    <row r="25" spans="2:29" ht="11.25">
      <c r="B25" s="589"/>
      <c r="C25" s="589"/>
      <c r="D25" s="710"/>
      <c r="E25" s="710"/>
      <c r="F25" s="590"/>
      <c r="G25" s="590"/>
      <c r="H25" s="591"/>
      <c r="I25" s="591"/>
      <c r="J25" s="592"/>
      <c r="K25" s="307"/>
      <c r="L25" s="591"/>
      <c r="M25" s="591"/>
      <c r="N25" s="591"/>
      <c r="O25" s="307"/>
      <c r="P25" s="307"/>
      <c r="Q25" s="593"/>
      <c r="R25" s="593"/>
      <c r="S25" s="593"/>
      <c r="T25" s="593"/>
      <c r="U25" s="593"/>
      <c r="V25" s="593"/>
      <c r="W25" s="593"/>
      <c r="X25" s="593"/>
      <c r="Y25" s="319">
        <f t="shared" si="0"/>
        <v>0</v>
      </c>
      <c r="Z25" s="307"/>
      <c r="AA25" s="307"/>
      <c r="AB25" s="307"/>
      <c r="AC25" s="307"/>
    </row>
    <row r="26" spans="2:29" ht="11.25">
      <c r="B26" s="589"/>
      <c r="C26" s="589"/>
      <c r="D26" s="710"/>
      <c r="E26" s="710"/>
      <c r="F26" s="590"/>
      <c r="G26" s="590"/>
      <c r="H26" s="591"/>
      <c r="I26" s="591"/>
      <c r="J26" s="592"/>
      <c r="K26" s="307"/>
      <c r="L26" s="591"/>
      <c r="M26" s="591"/>
      <c r="N26" s="591"/>
      <c r="O26" s="307"/>
      <c r="P26" s="307"/>
      <c r="Q26" s="593"/>
      <c r="R26" s="593"/>
      <c r="S26" s="593"/>
      <c r="T26" s="593"/>
      <c r="U26" s="593"/>
      <c r="V26" s="593"/>
      <c r="W26" s="593"/>
      <c r="X26" s="593"/>
      <c r="Y26" s="319">
        <f t="shared" si="0"/>
        <v>0</v>
      </c>
      <c r="Z26" s="307"/>
      <c r="AA26" s="307"/>
      <c r="AB26" s="307"/>
      <c r="AC26" s="307"/>
    </row>
    <row r="27" spans="2:29" ht="11.25">
      <c r="B27" s="589"/>
      <c r="C27" s="589"/>
      <c r="D27" s="710"/>
      <c r="E27" s="710"/>
      <c r="F27" s="590"/>
      <c r="G27" s="590"/>
      <c r="H27" s="591"/>
      <c r="I27" s="591"/>
      <c r="J27" s="592"/>
      <c r="K27" s="307"/>
      <c r="L27" s="591"/>
      <c r="M27" s="591"/>
      <c r="N27" s="591"/>
      <c r="O27" s="307"/>
      <c r="P27" s="307"/>
      <c r="Q27" s="593"/>
      <c r="R27" s="593"/>
      <c r="S27" s="593"/>
      <c r="T27" s="593"/>
      <c r="U27" s="593"/>
      <c r="V27" s="593"/>
      <c r="W27" s="593"/>
      <c r="X27" s="593"/>
      <c r="Y27" s="319">
        <f t="shared" si="0"/>
        <v>0</v>
      </c>
      <c r="Z27" s="307"/>
      <c r="AA27" s="307"/>
      <c r="AB27" s="307"/>
      <c r="AC27" s="307"/>
    </row>
    <row r="28" spans="2:29" ht="11.25">
      <c r="B28" s="589"/>
      <c r="C28" s="589"/>
      <c r="D28" s="710"/>
      <c r="E28" s="710"/>
      <c r="F28" s="590"/>
      <c r="G28" s="590"/>
      <c r="H28" s="591"/>
      <c r="I28" s="591"/>
      <c r="J28" s="592"/>
      <c r="K28" s="307"/>
      <c r="L28" s="591"/>
      <c r="M28" s="591"/>
      <c r="N28" s="591"/>
      <c r="O28" s="307"/>
      <c r="P28" s="307"/>
      <c r="Q28" s="593"/>
      <c r="R28" s="593"/>
      <c r="S28" s="593"/>
      <c r="T28" s="593"/>
      <c r="U28" s="593"/>
      <c r="V28" s="593"/>
      <c r="W28" s="593"/>
      <c r="X28" s="593"/>
      <c r="Y28" s="319">
        <f t="shared" si="0"/>
        <v>0</v>
      </c>
      <c r="Z28" s="312" t="s">
        <v>400</v>
      </c>
      <c r="AA28" s="307"/>
      <c r="AB28" s="307"/>
      <c r="AC28" s="307"/>
    </row>
    <row r="29" spans="2:29" ht="11.25">
      <c r="B29" s="307"/>
      <c r="C29" s="307"/>
      <c r="D29" s="313"/>
      <c r="E29" s="31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row>
    <row r="30" spans="2:29"/>
    <row r="31" spans="2:29"/>
    <row r="32" spans="2:29"/>
    <row r="33"/>
  </sheetData>
  <mergeCells count="5">
    <mergeCell ref="D3:O3"/>
    <mergeCell ref="B11:J11"/>
    <mergeCell ref="Q10:Y10"/>
    <mergeCell ref="L11:O11"/>
    <mergeCell ref="Q11:Y11"/>
  </mergeCells>
  <dataValidations count="2">
    <dataValidation allowBlank="1" showInputMessage="1" showErrorMessage="1" promptTitle="Total Salary" prompt="Total Salary across the firm, including associated funds" sqref="G13:G28" xr:uid="{BE3DD9E4-90D2-4DC7-9FAD-E99C47C1CFE0}"/>
    <dataValidation type="list" allowBlank="1" showInputMessage="1" showErrorMessage="1" sqref="B14:B28" xr:uid="{4C68C37A-05E2-4C05-A7DD-32F96A9D346E}">
      <formula1>#REF!</formula1>
    </dataValidation>
  </dataValidations>
  <pageMargins left="0.25" right="0.25" top="0.75" bottom="0.75" header="0.3" footer="0.3"/>
  <pageSetup scale="86"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FE7BC8EE-E460-4FB4-AB00-CEDE5FFB444E}">
          <x14:formula1>
            <xm:f>Labels!$AK$2:$AK$10</xm:f>
          </x14:formula1>
          <xm:sqref>C14:C28</xm:sqref>
        </x14:dataValidation>
        <x14:dataValidation type="list" allowBlank="1" showInputMessage="1" showErrorMessage="1" xr:uid="{5F854032-7CB3-4BBE-85C3-705F1701B5C0}">
          <x14:formula1>
            <xm:f>Labels!$W$1:$W$3</xm:f>
          </x14:formula1>
          <xm:sqref>J14:J28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5725B-1D59-472B-AF2D-AA56812C0C18}">
  <sheetPr codeName="Sheet51">
    <pageSetUpPr fitToPage="1"/>
  </sheetPr>
  <dimension ref="A1:BE462"/>
  <sheetViews>
    <sheetView zoomScaleNormal="100" workbookViewId="0">
      <selection activeCell="I13" sqref="I13"/>
    </sheetView>
  </sheetViews>
  <sheetFormatPr defaultColWidth="0" defaultRowHeight="10.5" zeroHeight="1"/>
  <cols>
    <col min="1" max="1" width="4.140625" style="28" customWidth="1"/>
    <col min="2" max="2" width="31.140625" style="28" customWidth="1"/>
    <col min="3" max="3" width="30.85546875" style="28" customWidth="1"/>
    <col min="4" max="4" width="15.5703125" style="28" customWidth="1"/>
    <col min="5" max="5" width="22" style="28" customWidth="1"/>
    <col min="6" max="6" width="25.28515625" style="28" customWidth="1"/>
    <col min="7" max="7" width="12.5703125" style="28" customWidth="1"/>
    <col min="8" max="8" width="28.5703125" style="28" customWidth="1"/>
    <col min="9" max="9" width="12.5703125" style="28" customWidth="1"/>
    <col min="10" max="10" width="19.28515625" style="28" customWidth="1"/>
    <col min="11" max="11" width="23" style="34" customWidth="1"/>
    <col min="12" max="12" width="14" style="34" customWidth="1"/>
    <col min="13" max="13" width="9.140625" style="34" customWidth="1"/>
    <col min="14" max="29" width="0" style="34" hidden="1" customWidth="1"/>
    <col min="30" max="56" width="0" style="28" hidden="1" customWidth="1"/>
    <col min="57" max="57" width="4.85546875" style="28" hidden="1" customWidth="1"/>
    <col min="58" max="16384" width="9.140625" style="28" hidden="1"/>
  </cols>
  <sheetData>
    <row r="1" spans="1:56" ht="12">
      <c r="B1" s="57" t="s">
        <v>401</v>
      </c>
      <c r="C1" s="26"/>
      <c r="D1" s="26"/>
      <c r="E1" s="26"/>
      <c r="F1" s="26"/>
      <c r="G1" s="26"/>
      <c r="H1" s="26"/>
      <c r="I1" s="26"/>
      <c r="K1" s="28"/>
      <c r="L1" s="274" t="str">
        <f>Instructions!$N$1</f>
        <v>OMB Approval No. 3245-0062</v>
      </c>
      <c r="M1" s="28"/>
      <c r="N1" s="28"/>
      <c r="O1" s="28"/>
      <c r="P1" s="28"/>
      <c r="Q1" s="28"/>
      <c r="R1" s="28"/>
      <c r="S1" s="28"/>
      <c r="T1" s="28"/>
      <c r="U1" s="28"/>
      <c r="V1" s="28"/>
      <c r="W1" s="28"/>
      <c r="X1" s="28"/>
      <c r="Y1" s="28"/>
      <c r="Z1" s="28"/>
      <c r="AA1" s="28"/>
      <c r="AB1" s="28"/>
      <c r="AC1" s="28"/>
    </row>
    <row r="2" spans="1:56" ht="12.75" customHeight="1">
      <c r="B2" s="57" t="s">
        <v>373</v>
      </c>
      <c r="C2" s="611">
        <f>'Applicant Economics and Time'!C2</f>
        <v>45628</v>
      </c>
      <c r="K2" s="28"/>
      <c r="L2" s="274" t="str">
        <f>Instructions!$N$2</f>
        <v>Expiration Date 2/28/2026</v>
      </c>
      <c r="M2" s="28"/>
      <c r="N2" s="28"/>
      <c r="O2" s="28"/>
      <c r="P2" s="28"/>
      <c r="Q2" s="28"/>
      <c r="R2" s="28"/>
      <c r="S2" s="28"/>
      <c r="T2" s="28"/>
      <c r="U2" s="28"/>
      <c r="V2" s="28"/>
      <c r="W2" s="28"/>
      <c r="X2" s="28"/>
      <c r="Y2" s="28"/>
      <c r="Z2" s="28"/>
      <c r="AA2" s="28"/>
      <c r="AB2" s="28"/>
      <c r="AC2" s="28"/>
    </row>
    <row r="3" spans="1:56" ht="12.75" customHeight="1">
      <c r="K3" s="28"/>
      <c r="L3" s="28"/>
      <c r="M3" s="28"/>
      <c r="N3" s="28"/>
      <c r="O3" s="28"/>
      <c r="P3" s="28"/>
      <c r="Q3" s="28"/>
      <c r="R3" s="28"/>
      <c r="S3" s="28"/>
      <c r="T3" s="28"/>
      <c r="U3" s="28"/>
      <c r="V3" s="28"/>
      <c r="W3" s="28"/>
      <c r="X3" s="28"/>
      <c r="Y3" s="28"/>
      <c r="Z3" s="28"/>
      <c r="AA3" s="28"/>
      <c r="AB3" s="28"/>
      <c r="AC3" s="28"/>
    </row>
    <row r="4" spans="1:56" customFormat="1" ht="15.75" thickBot="1">
      <c r="A4" s="384"/>
      <c r="B4" s="137" t="s">
        <v>15</v>
      </c>
      <c r="C4" s="137" t="str">
        <f>Overview!B7</f>
        <v>Applicant Fund Name</v>
      </c>
      <c r="D4" s="137"/>
      <c r="E4" s="137"/>
      <c r="F4" s="137"/>
      <c r="G4" s="137"/>
      <c r="H4" s="137" t="s">
        <v>2</v>
      </c>
      <c r="I4" s="137"/>
      <c r="J4" s="137"/>
      <c r="K4" s="137"/>
      <c r="L4" s="137"/>
      <c r="M4" s="137"/>
      <c r="N4" s="137"/>
      <c r="O4" s="137"/>
      <c r="P4" s="137"/>
      <c r="Q4" s="137"/>
      <c r="R4" s="149"/>
      <c r="S4" s="149"/>
      <c r="T4" s="149"/>
      <c r="U4" s="149"/>
      <c r="V4" s="149"/>
      <c r="W4" s="149"/>
      <c r="X4" s="149"/>
      <c r="Y4" s="149" t="s">
        <v>2</v>
      </c>
      <c r="Z4" s="149" t="s">
        <v>2</v>
      </c>
      <c r="AA4" s="149" t="s">
        <v>2</v>
      </c>
      <c r="AB4" s="149" t="s">
        <v>2</v>
      </c>
      <c r="AC4" s="149" t="s">
        <v>2</v>
      </c>
      <c r="AD4" s="149" t="s">
        <v>2</v>
      </c>
      <c r="AE4" s="149" t="s">
        <v>2</v>
      </c>
      <c r="AF4" s="149" t="s">
        <v>2</v>
      </c>
      <c r="AG4" s="149" t="s">
        <v>2</v>
      </c>
      <c r="AH4" s="149" t="s">
        <v>2</v>
      </c>
      <c r="AI4" s="61"/>
      <c r="AJ4" s="61"/>
      <c r="AK4" s="61"/>
      <c r="AL4" s="61"/>
      <c r="AM4" s="61"/>
      <c r="AN4" s="61"/>
      <c r="AO4" s="61"/>
      <c r="AP4" s="61"/>
      <c r="AQ4" s="61"/>
      <c r="AR4" s="61"/>
      <c r="AS4" s="61"/>
      <c r="AT4" s="61"/>
      <c r="AU4" s="61"/>
      <c r="AV4" s="61"/>
      <c r="AW4" s="61"/>
      <c r="AX4" s="61"/>
      <c r="AY4" s="61"/>
      <c r="AZ4" s="61"/>
      <c r="BA4" s="61"/>
      <c r="BB4" s="61"/>
      <c r="BC4" s="61"/>
      <c r="BD4" s="61"/>
    </row>
    <row r="5" spans="1:56" ht="12" thickTop="1" thickBot="1">
      <c r="B5" s="146"/>
      <c r="K5" s="28"/>
      <c r="L5" s="28"/>
      <c r="M5" s="28"/>
      <c r="N5" s="28"/>
      <c r="O5" s="28"/>
      <c r="P5" s="28"/>
      <c r="Q5" s="28"/>
      <c r="R5" s="28"/>
      <c r="S5" s="28"/>
      <c r="T5" s="28"/>
      <c r="U5" s="28"/>
      <c r="V5" s="28"/>
      <c r="W5" s="28"/>
      <c r="X5" s="28"/>
      <c r="Y5" s="28"/>
      <c r="Z5" s="28"/>
      <c r="AA5" s="28"/>
      <c r="AB5" s="28"/>
      <c r="AC5" s="28"/>
    </row>
    <row r="6" spans="1:56" ht="12" thickTop="1" thickBot="1">
      <c r="B6" s="29" t="s">
        <v>402</v>
      </c>
      <c r="C6" s="29"/>
      <c r="D6" s="29"/>
      <c r="E6" s="29"/>
      <c r="F6" s="29"/>
      <c r="G6" s="29"/>
      <c r="H6" s="29"/>
      <c r="I6" s="29"/>
      <c r="J6" s="29"/>
      <c r="K6" s="29"/>
      <c r="L6" s="29"/>
      <c r="M6" s="29"/>
      <c r="N6" s="29"/>
      <c r="O6" s="29"/>
      <c r="P6" s="29"/>
      <c r="Q6" s="29"/>
      <c r="R6" s="147"/>
      <c r="S6" s="147"/>
      <c r="T6" s="147"/>
      <c r="U6" s="147"/>
      <c r="V6" s="147"/>
      <c r="W6" s="147"/>
      <c r="X6" s="147"/>
      <c r="Y6" s="147"/>
      <c r="Z6" s="147"/>
      <c r="AA6" s="147"/>
      <c r="AB6" s="147"/>
      <c r="AC6" s="147"/>
      <c r="AD6" s="147"/>
      <c r="AE6" s="147"/>
      <c r="AF6" s="147"/>
      <c r="AG6" s="148"/>
    </row>
    <row r="7" spans="1:56" ht="30.75" customHeight="1" thickTop="1">
      <c r="B7" s="1062" t="s">
        <v>403</v>
      </c>
      <c r="C7" s="1258"/>
      <c r="D7" s="1258"/>
      <c r="E7" s="1258"/>
      <c r="F7" s="1258"/>
      <c r="G7" s="1258"/>
      <c r="H7" s="1258"/>
      <c r="I7" s="1258"/>
      <c r="J7" s="1258"/>
      <c r="K7" s="1258"/>
      <c r="L7" s="28"/>
      <c r="M7" s="28"/>
      <c r="N7" s="28"/>
      <c r="O7" s="28"/>
      <c r="P7" s="28"/>
      <c r="Q7" s="28"/>
      <c r="R7" s="28"/>
      <c r="S7" s="28"/>
      <c r="T7" s="28"/>
      <c r="U7" s="28"/>
      <c r="V7" s="28"/>
      <c r="W7" s="28"/>
      <c r="X7" s="28"/>
      <c r="Y7" s="28"/>
      <c r="Z7" s="28"/>
      <c r="AA7" s="28"/>
      <c r="AB7" s="28"/>
      <c r="AC7" s="28"/>
    </row>
    <row r="8" spans="1:56">
      <c r="K8" s="28"/>
      <c r="L8" s="28"/>
      <c r="M8" s="28"/>
      <c r="N8" s="28"/>
      <c r="O8" s="28"/>
      <c r="P8" s="28"/>
      <c r="Q8" s="28"/>
      <c r="R8" s="28"/>
      <c r="S8" s="28"/>
      <c r="T8" s="28"/>
      <c r="U8" s="28"/>
      <c r="V8" s="28"/>
      <c r="W8" s="28"/>
      <c r="X8" s="28"/>
      <c r="Y8" s="28"/>
      <c r="Z8" s="28"/>
      <c r="AA8" s="28"/>
      <c r="AB8" s="28"/>
      <c r="AC8" s="28"/>
    </row>
    <row r="9" spans="1:56" s="32" customFormat="1" ht="36.75" customHeight="1">
      <c r="B9" s="610" t="s">
        <v>404</v>
      </c>
      <c r="C9" s="610" t="s">
        <v>405</v>
      </c>
      <c r="D9" s="610" t="s">
        <v>406</v>
      </c>
      <c r="E9" s="610" t="s">
        <v>407</v>
      </c>
      <c r="F9" s="610" t="s">
        <v>408</v>
      </c>
    </row>
    <row r="10" spans="1:56" ht="15" customHeight="1">
      <c r="B10" s="603"/>
      <c r="C10" s="604"/>
      <c r="D10" s="605"/>
      <c r="E10" s="606"/>
      <c r="F10" s="607"/>
      <c r="K10" s="28"/>
      <c r="L10" s="28"/>
      <c r="M10" s="28"/>
      <c r="N10" s="28"/>
      <c r="O10" s="28"/>
      <c r="P10" s="28"/>
      <c r="Q10" s="28"/>
      <c r="R10" s="28"/>
      <c r="S10" s="28"/>
      <c r="T10" s="28"/>
      <c r="U10" s="28"/>
      <c r="V10" s="28"/>
      <c r="W10" s="28"/>
      <c r="X10" s="28"/>
      <c r="Y10" s="28"/>
      <c r="Z10" s="28"/>
      <c r="AA10" s="28"/>
      <c r="AB10" s="28"/>
      <c r="AC10" s="28"/>
    </row>
    <row r="11" spans="1:56">
      <c r="K11" s="28"/>
      <c r="L11" s="28"/>
      <c r="M11" s="28"/>
      <c r="N11" s="28"/>
      <c r="O11" s="28"/>
      <c r="P11" s="28"/>
      <c r="Q11" s="28"/>
      <c r="R11" s="28"/>
      <c r="S11" s="28"/>
      <c r="T11" s="28"/>
      <c r="U11" s="28"/>
      <c r="V11" s="28"/>
      <c r="W11" s="28"/>
      <c r="X11" s="28"/>
      <c r="Y11" s="28"/>
      <c r="Z11" s="28"/>
      <c r="AA11" s="28"/>
      <c r="AB11" s="28"/>
      <c r="AC11" s="28"/>
    </row>
    <row r="12" spans="1:56">
      <c r="K12" s="28"/>
      <c r="L12" s="28"/>
      <c r="M12" s="28"/>
      <c r="N12" s="28"/>
      <c r="O12" s="28"/>
      <c r="P12" s="28"/>
      <c r="Q12" s="28"/>
      <c r="R12" s="28"/>
      <c r="S12" s="28"/>
      <c r="T12" s="28"/>
      <c r="U12" s="28"/>
      <c r="V12" s="28"/>
      <c r="W12" s="28"/>
      <c r="X12" s="28"/>
      <c r="Y12" s="28"/>
      <c r="Z12" s="28"/>
      <c r="AA12" s="28"/>
      <c r="AB12" s="28"/>
      <c r="AC12" s="28"/>
    </row>
    <row r="13" spans="1:56">
      <c r="C13" s="28" t="s">
        <v>2307</v>
      </c>
      <c r="K13" s="28"/>
      <c r="L13" s="28"/>
      <c r="M13" s="28"/>
      <c r="N13" s="28"/>
      <c r="O13" s="28"/>
      <c r="P13" s="28"/>
      <c r="Q13" s="28"/>
      <c r="R13" s="28"/>
      <c r="S13" s="28"/>
      <c r="T13" s="28"/>
      <c r="U13" s="28"/>
      <c r="V13" s="28"/>
      <c r="W13" s="28"/>
      <c r="X13" s="28"/>
      <c r="Y13" s="28"/>
      <c r="Z13" s="28"/>
      <c r="AA13" s="28"/>
      <c r="AB13" s="28"/>
      <c r="AC13" s="28"/>
    </row>
    <row r="14" spans="1:56" ht="12.75">
      <c r="C14" s="608" t="s">
        <v>409</v>
      </c>
      <c r="D14" s="608" t="s">
        <v>410</v>
      </c>
      <c r="E14" s="608" t="s">
        <v>411</v>
      </c>
      <c r="F14" s="608" t="s">
        <v>412</v>
      </c>
      <c r="G14" s="721" t="s">
        <v>413</v>
      </c>
      <c r="H14" s="608" t="s">
        <v>414</v>
      </c>
      <c r="K14" s="28"/>
      <c r="L14" s="28"/>
      <c r="M14" s="28"/>
      <c r="N14" s="28"/>
      <c r="O14" s="28"/>
      <c r="P14" s="28"/>
      <c r="Q14" s="28"/>
      <c r="R14" s="28"/>
      <c r="S14" s="28"/>
      <c r="T14" s="28"/>
      <c r="U14" s="28"/>
      <c r="V14" s="28"/>
      <c r="W14" s="28"/>
      <c r="X14" s="28"/>
      <c r="Y14" s="28"/>
      <c r="Z14" s="28"/>
      <c r="AA14" s="28"/>
      <c r="AB14" s="28"/>
      <c r="AC14" s="28"/>
    </row>
    <row r="15" spans="1:56" ht="26.25" customHeight="1">
      <c r="B15" s="386" t="s">
        <v>415</v>
      </c>
      <c r="C15" s="597"/>
      <c r="D15" s="597"/>
      <c r="E15" s="597"/>
      <c r="F15" s="597"/>
      <c r="G15" s="1038" t="s">
        <v>416</v>
      </c>
      <c r="H15" s="597"/>
      <c r="K15" s="28"/>
      <c r="L15" s="28"/>
      <c r="M15" s="28"/>
      <c r="N15" s="28"/>
      <c r="O15" s="28"/>
      <c r="P15" s="28"/>
      <c r="Q15" s="28"/>
      <c r="R15" s="28"/>
      <c r="S15" s="28"/>
      <c r="T15" s="28"/>
      <c r="U15" s="28"/>
      <c r="V15" s="28"/>
      <c r="W15" s="28"/>
      <c r="X15" s="28"/>
      <c r="Y15" s="28"/>
      <c r="Z15" s="28"/>
      <c r="AA15" s="28"/>
      <c r="AB15" s="28"/>
      <c r="AC15" s="28"/>
    </row>
    <row r="16" spans="1:56">
      <c r="B16" s="33" t="s">
        <v>417</v>
      </c>
      <c r="C16" s="602"/>
      <c r="D16" s="602"/>
      <c r="E16" s="602"/>
      <c r="F16" s="602"/>
      <c r="G16" s="720"/>
      <c r="H16" s="602"/>
      <c r="K16" s="28"/>
      <c r="L16" s="28"/>
      <c r="M16" s="28"/>
      <c r="N16" s="28"/>
      <c r="O16" s="28"/>
      <c r="P16" s="28"/>
      <c r="Q16" s="28"/>
      <c r="R16" s="28"/>
      <c r="S16" s="28"/>
      <c r="T16" s="28"/>
      <c r="U16" s="28"/>
      <c r="V16" s="28"/>
      <c r="W16" s="28"/>
      <c r="X16" s="28"/>
      <c r="Y16" s="28"/>
      <c r="Z16" s="28"/>
      <c r="AA16" s="28"/>
      <c r="AB16" s="28"/>
      <c r="AC16" s="28"/>
    </row>
    <row r="17" spans="2:29">
      <c r="C17" s="602"/>
      <c r="D17" s="602"/>
      <c r="E17" s="602"/>
      <c r="F17" s="602"/>
      <c r="G17" s="720"/>
      <c r="H17" s="602"/>
      <c r="K17" s="28"/>
      <c r="L17" s="28"/>
      <c r="M17" s="28"/>
      <c r="N17" s="28"/>
      <c r="O17" s="28"/>
      <c r="P17" s="28"/>
      <c r="Q17" s="28"/>
      <c r="R17" s="28"/>
      <c r="S17" s="28"/>
      <c r="T17" s="28"/>
      <c r="U17" s="28"/>
      <c r="V17" s="28"/>
      <c r="W17" s="28"/>
      <c r="X17" s="28"/>
      <c r="Y17" s="28"/>
      <c r="Z17" s="28"/>
      <c r="AA17" s="28"/>
      <c r="AB17" s="28"/>
      <c r="AC17" s="28"/>
    </row>
    <row r="18" spans="2:29">
      <c r="C18" s="602"/>
      <c r="D18" s="602"/>
      <c r="E18" s="602"/>
      <c r="F18" s="602"/>
      <c r="G18" s="720"/>
      <c r="H18" s="602"/>
      <c r="K18" s="28"/>
      <c r="L18" s="28"/>
      <c r="M18" s="28"/>
      <c r="N18" s="28"/>
      <c r="O18" s="28"/>
      <c r="P18" s="28"/>
      <c r="Q18" s="28"/>
      <c r="R18" s="28"/>
      <c r="S18" s="28"/>
      <c r="T18" s="28"/>
      <c r="U18" s="28"/>
      <c r="V18" s="28"/>
      <c r="W18" s="28"/>
      <c r="X18" s="28"/>
      <c r="Y18" s="28"/>
      <c r="Z18" s="28"/>
      <c r="AA18" s="28"/>
      <c r="AB18" s="28"/>
      <c r="AC18" s="28"/>
    </row>
    <row r="19" spans="2:29">
      <c r="C19" s="602"/>
      <c r="D19" s="602"/>
      <c r="E19" s="602"/>
      <c r="F19" s="602"/>
      <c r="G19" s="720"/>
      <c r="H19" s="602"/>
      <c r="K19" s="28"/>
      <c r="L19" s="28"/>
      <c r="M19" s="28"/>
      <c r="N19" s="28"/>
      <c r="O19" s="28"/>
      <c r="P19" s="28"/>
      <c r="Q19" s="28"/>
      <c r="R19" s="28"/>
      <c r="S19" s="28"/>
      <c r="T19" s="28"/>
      <c r="U19" s="28"/>
      <c r="V19" s="28"/>
      <c r="W19" s="28"/>
      <c r="X19" s="28"/>
      <c r="Y19" s="28"/>
      <c r="Z19" s="28"/>
      <c r="AA19" s="28"/>
      <c r="AB19" s="28"/>
      <c r="AC19" s="28"/>
    </row>
    <row r="20" spans="2:29">
      <c r="C20" s="602"/>
      <c r="D20" s="602"/>
      <c r="E20" s="602"/>
      <c r="F20" s="602"/>
      <c r="G20" s="720"/>
      <c r="H20" s="602"/>
      <c r="K20" s="28"/>
      <c r="L20" s="28"/>
      <c r="M20" s="28"/>
      <c r="N20" s="28"/>
      <c r="O20" s="28"/>
      <c r="P20" s="28"/>
      <c r="Q20" s="28"/>
      <c r="R20" s="28"/>
      <c r="S20" s="28"/>
      <c r="T20" s="28"/>
      <c r="U20" s="28"/>
      <c r="V20" s="28"/>
      <c r="W20" s="28"/>
      <c r="X20" s="28"/>
      <c r="Y20" s="28"/>
      <c r="Z20" s="28"/>
      <c r="AA20" s="28"/>
      <c r="AB20" s="28"/>
      <c r="AC20" s="28"/>
    </row>
    <row r="21" spans="2:29">
      <c r="C21" s="602"/>
      <c r="D21" s="602"/>
      <c r="E21" s="602"/>
      <c r="F21" s="602"/>
      <c r="G21" s="720"/>
      <c r="H21" s="602"/>
      <c r="K21" s="28"/>
      <c r="L21" s="28"/>
      <c r="M21" s="28"/>
      <c r="N21" s="28"/>
      <c r="O21" s="28"/>
      <c r="P21" s="28"/>
      <c r="Q21" s="28"/>
      <c r="R21" s="28"/>
      <c r="S21" s="28"/>
      <c r="T21" s="28"/>
      <c r="U21" s="28"/>
      <c r="V21" s="28"/>
      <c r="W21" s="28"/>
      <c r="X21" s="28"/>
      <c r="Y21" s="28"/>
      <c r="Z21" s="28"/>
      <c r="AA21" s="28"/>
      <c r="AB21" s="28"/>
      <c r="AC21" s="28"/>
    </row>
    <row r="22" spans="2:29">
      <c r="K22" s="28"/>
      <c r="L22" s="28"/>
      <c r="M22" s="28"/>
      <c r="N22" s="28"/>
      <c r="O22" s="28"/>
      <c r="P22" s="28"/>
      <c r="Q22" s="28"/>
      <c r="R22" s="28"/>
      <c r="S22" s="28"/>
      <c r="T22" s="28"/>
      <c r="U22" s="28"/>
      <c r="V22" s="28"/>
      <c r="W22" s="28"/>
      <c r="X22" s="28"/>
      <c r="Y22" s="28"/>
      <c r="Z22" s="28"/>
      <c r="AA22" s="28"/>
      <c r="AB22" s="28"/>
      <c r="AC22" s="28"/>
    </row>
    <row r="23" spans="2:29">
      <c r="B23" s="29" t="s">
        <v>418</v>
      </c>
      <c r="C23" s="29"/>
      <c r="D23" s="29"/>
      <c r="E23" s="29"/>
      <c r="F23" s="29"/>
      <c r="G23" s="29"/>
      <c r="H23" s="29"/>
      <c r="I23" s="29"/>
      <c r="J23" s="29"/>
      <c r="K23" s="29"/>
      <c r="L23" s="28"/>
      <c r="M23" s="28"/>
      <c r="N23" s="28"/>
      <c r="O23" s="28"/>
      <c r="P23" s="28"/>
      <c r="Q23" s="28"/>
      <c r="R23" s="28"/>
      <c r="S23" s="28"/>
      <c r="T23" s="28"/>
      <c r="U23" s="28"/>
      <c r="V23" s="28"/>
      <c r="W23" s="28"/>
      <c r="X23" s="28"/>
      <c r="Y23" s="28"/>
      <c r="Z23" s="28"/>
      <c r="AA23" s="28"/>
      <c r="AB23" s="28"/>
      <c r="AC23" s="28"/>
    </row>
    <row r="24" spans="2:29" ht="42" customHeight="1">
      <c r="B24" s="1062" t="s">
        <v>419</v>
      </c>
      <c r="C24" s="1062"/>
      <c r="D24" s="1062"/>
      <c r="E24" s="1062"/>
      <c r="F24" s="1062"/>
      <c r="G24" s="1062"/>
      <c r="H24" s="1062"/>
      <c r="I24" s="1062"/>
      <c r="J24" s="1062"/>
      <c r="K24" s="1062"/>
      <c r="L24" s="28"/>
      <c r="M24" s="28"/>
      <c r="N24" s="28"/>
      <c r="O24" s="28"/>
      <c r="P24" s="28"/>
      <c r="Q24" s="28"/>
      <c r="R24" s="28"/>
      <c r="S24" s="28"/>
      <c r="T24" s="28"/>
      <c r="U24" s="28"/>
      <c r="V24" s="28"/>
      <c r="W24" s="28"/>
      <c r="X24" s="28"/>
      <c r="Y24" s="28"/>
      <c r="Z24" s="28"/>
      <c r="AA24" s="28"/>
      <c r="AB24" s="28"/>
      <c r="AC24" s="28"/>
    </row>
    <row r="25" spans="2:29">
      <c r="K25" s="28"/>
      <c r="L25" s="28"/>
      <c r="M25" s="28"/>
      <c r="N25" s="28"/>
      <c r="O25" s="28"/>
      <c r="P25" s="28"/>
      <c r="Q25" s="28"/>
      <c r="R25" s="28"/>
      <c r="S25" s="28"/>
      <c r="T25" s="28"/>
      <c r="U25" s="28"/>
      <c r="V25" s="28"/>
      <c r="W25" s="28"/>
      <c r="X25" s="28"/>
      <c r="Y25" s="28"/>
      <c r="Z25" s="28"/>
      <c r="AA25" s="28"/>
      <c r="AB25" s="28"/>
      <c r="AC25" s="28"/>
    </row>
    <row r="26" spans="2:29" ht="35.25" customHeight="1">
      <c r="B26" s="608" t="s">
        <v>420</v>
      </c>
      <c r="C26" s="608" t="s">
        <v>421</v>
      </c>
      <c r="D26" s="608" t="s">
        <v>411</v>
      </c>
      <c r="E26" s="608" t="s">
        <v>412</v>
      </c>
      <c r="F26" s="608" t="s">
        <v>422</v>
      </c>
      <c r="G26" s="608" t="s">
        <v>423</v>
      </c>
      <c r="H26" s="608" t="s">
        <v>424</v>
      </c>
      <c r="I26" s="608" t="s">
        <v>425</v>
      </c>
      <c r="J26" s="608" t="s">
        <v>426</v>
      </c>
      <c r="K26" s="608" t="s">
        <v>427</v>
      </c>
      <c r="L26" s="609" t="s">
        <v>428</v>
      </c>
      <c r="M26" s="28"/>
      <c r="N26" s="28"/>
      <c r="O26" s="28"/>
      <c r="P26" s="28"/>
      <c r="Q26" s="28"/>
      <c r="R26" s="28"/>
      <c r="S26" s="28"/>
      <c r="T26" s="28"/>
      <c r="U26" s="28"/>
      <c r="V26" s="28"/>
      <c r="W26" s="28"/>
      <c r="X26" s="28"/>
      <c r="Y26" s="28"/>
      <c r="Z26" s="28"/>
      <c r="AA26" s="28"/>
      <c r="AB26" s="28"/>
      <c r="AC26" s="28"/>
    </row>
    <row r="27" spans="2:29" ht="13.5" customHeight="1">
      <c r="B27" s="595"/>
      <c r="C27" s="596"/>
      <c r="D27" s="597"/>
      <c r="E27" s="597"/>
      <c r="F27" s="598"/>
      <c r="G27" s="597"/>
      <c r="H27" s="597"/>
      <c r="I27" s="597"/>
      <c r="J27" s="599"/>
      <c r="K27" s="600"/>
      <c r="L27" s="601"/>
      <c r="M27" s="28"/>
      <c r="N27" s="28"/>
      <c r="O27" s="28"/>
      <c r="P27" s="28"/>
      <c r="Q27" s="28"/>
      <c r="R27" s="28"/>
      <c r="S27" s="28"/>
      <c r="T27" s="28"/>
      <c r="U27" s="28"/>
      <c r="V27" s="28"/>
      <c r="W27" s="28"/>
      <c r="X27" s="28"/>
      <c r="Y27" s="28"/>
      <c r="Z27" s="28"/>
      <c r="AA27" s="28"/>
      <c r="AB27" s="28"/>
      <c r="AC27" s="28"/>
    </row>
    <row r="28" spans="2:29">
      <c r="B28" s="595"/>
      <c r="C28" s="596"/>
      <c r="D28" s="597"/>
      <c r="E28" s="597"/>
      <c r="F28" s="598"/>
      <c r="G28" s="597"/>
      <c r="H28" s="597"/>
      <c r="I28" s="597"/>
      <c r="J28" s="599"/>
      <c r="K28" s="597"/>
      <c r="L28" s="601"/>
      <c r="M28" s="28"/>
      <c r="N28" s="28"/>
      <c r="O28" s="28"/>
      <c r="P28" s="28"/>
      <c r="Q28" s="28"/>
      <c r="R28" s="28"/>
      <c r="S28" s="28"/>
      <c r="T28" s="28"/>
      <c r="U28" s="28"/>
      <c r="V28" s="28"/>
      <c r="W28" s="28"/>
      <c r="X28" s="28"/>
      <c r="Y28" s="28"/>
      <c r="Z28" s="28"/>
      <c r="AA28" s="28"/>
      <c r="AB28" s="28"/>
      <c r="AC28" s="28"/>
    </row>
    <row r="29" spans="2:29">
      <c r="B29" s="595"/>
      <c r="C29" s="596"/>
      <c r="D29" s="597"/>
      <c r="E29" s="597"/>
      <c r="F29" s="598"/>
      <c r="G29" s="597"/>
      <c r="H29" s="597"/>
      <c r="I29" s="597"/>
      <c r="J29" s="599"/>
      <c r="K29" s="597"/>
      <c r="L29" s="601"/>
      <c r="M29" s="28"/>
      <c r="N29" s="28"/>
      <c r="O29" s="28"/>
      <c r="P29" s="28"/>
      <c r="Q29" s="28"/>
      <c r="R29" s="28"/>
      <c r="S29" s="28"/>
      <c r="T29" s="28"/>
      <c r="U29" s="28"/>
      <c r="V29" s="28"/>
      <c r="W29" s="28"/>
      <c r="X29" s="28"/>
      <c r="Y29" s="28"/>
      <c r="Z29" s="28"/>
      <c r="AA29" s="28"/>
      <c r="AB29" s="28"/>
      <c r="AC29" s="28"/>
    </row>
    <row r="30" spans="2:29">
      <c r="B30" s="595"/>
      <c r="C30" s="596"/>
      <c r="D30" s="597"/>
      <c r="E30" s="597"/>
      <c r="F30" s="598"/>
      <c r="G30" s="597"/>
      <c r="H30" s="597"/>
      <c r="I30" s="597"/>
      <c r="J30" s="599"/>
      <c r="K30" s="597"/>
      <c r="L30" s="601"/>
      <c r="M30" s="28"/>
      <c r="N30" s="28"/>
      <c r="O30" s="28"/>
      <c r="P30" s="28"/>
      <c r="Q30" s="28"/>
      <c r="R30" s="28"/>
      <c r="S30" s="28"/>
      <c r="T30" s="28"/>
      <c r="U30" s="28"/>
      <c r="V30" s="28"/>
      <c r="W30" s="28"/>
      <c r="X30" s="28"/>
      <c r="Y30" s="28"/>
      <c r="Z30" s="28"/>
      <c r="AA30" s="28"/>
      <c r="AB30" s="28"/>
      <c r="AC30" s="28"/>
    </row>
    <row r="31" spans="2:29">
      <c r="B31" s="595"/>
      <c r="C31" s="596"/>
      <c r="D31" s="597"/>
      <c r="E31" s="597"/>
      <c r="F31" s="598"/>
      <c r="G31" s="597"/>
      <c r="H31" s="597"/>
      <c r="I31" s="597"/>
      <c r="J31" s="599"/>
      <c r="K31" s="597"/>
      <c r="L31" s="601"/>
      <c r="M31" s="28"/>
      <c r="N31" s="28"/>
      <c r="O31" s="28"/>
      <c r="P31" s="28"/>
      <c r="Q31" s="28"/>
      <c r="R31" s="28"/>
      <c r="S31" s="28"/>
      <c r="T31" s="28"/>
      <c r="U31" s="28"/>
      <c r="V31" s="28"/>
      <c r="W31" s="28"/>
      <c r="X31" s="28"/>
      <c r="Y31" s="28"/>
      <c r="Z31" s="28"/>
      <c r="AA31" s="28"/>
      <c r="AB31" s="28"/>
      <c r="AC31" s="28"/>
    </row>
    <row r="32" spans="2:29">
      <c r="B32" s="595"/>
      <c r="C32" s="596"/>
      <c r="D32" s="597"/>
      <c r="E32" s="597"/>
      <c r="F32" s="598"/>
      <c r="G32" s="597"/>
      <c r="H32" s="597"/>
      <c r="I32" s="597"/>
      <c r="J32" s="599"/>
      <c r="K32" s="597"/>
      <c r="L32" s="601"/>
      <c r="M32" s="28"/>
      <c r="N32" s="28"/>
      <c r="O32" s="28"/>
      <c r="P32" s="28"/>
      <c r="Q32" s="28"/>
      <c r="R32" s="28"/>
      <c r="S32" s="28"/>
      <c r="T32" s="28"/>
      <c r="U32" s="28"/>
      <c r="V32" s="28"/>
      <c r="W32" s="28"/>
      <c r="X32" s="28"/>
      <c r="Y32" s="28"/>
      <c r="Z32" s="28"/>
      <c r="AA32" s="28"/>
      <c r="AB32" s="28"/>
      <c r="AC32" s="28"/>
    </row>
    <row r="33" spans="2:29">
      <c r="B33" s="595"/>
      <c r="C33" s="596"/>
      <c r="D33" s="597"/>
      <c r="E33" s="597"/>
      <c r="F33" s="598"/>
      <c r="G33" s="597"/>
      <c r="H33" s="597"/>
      <c r="I33" s="597"/>
      <c r="J33" s="599"/>
      <c r="K33" s="597"/>
      <c r="L33" s="601"/>
      <c r="M33" s="28"/>
      <c r="N33" s="28"/>
      <c r="O33" s="28"/>
      <c r="P33" s="28"/>
      <c r="Q33" s="28"/>
      <c r="R33" s="28"/>
      <c r="S33" s="28"/>
      <c r="T33" s="28"/>
      <c r="U33" s="28"/>
      <c r="V33" s="28"/>
      <c r="W33" s="28"/>
      <c r="X33" s="28"/>
      <c r="Y33" s="28"/>
      <c r="Z33" s="28"/>
      <c r="AA33" s="28"/>
      <c r="AB33" s="28"/>
      <c r="AC33" s="28"/>
    </row>
    <row r="34" spans="2:29">
      <c r="B34" s="595"/>
      <c r="C34" s="596"/>
      <c r="D34" s="597"/>
      <c r="E34" s="597"/>
      <c r="F34" s="598"/>
      <c r="G34" s="597"/>
      <c r="H34" s="597"/>
      <c r="I34" s="597"/>
      <c r="J34" s="599"/>
      <c r="K34" s="597"/>
      <c r="L34" s="601"/>
      <c r="M34" s="28"/>
      <c r="N34" s="28"/>
      <c r="O34" s="28"/>
      <c r="P34" s="28"/>
      <c r="Q34" s="28"/>
      <c r="R34" s="28"/>
      <c r="S34" s="28"/>
      <c r="T34" s="28"/>
      <c r="U34" s="28"/>
      <c r="V34" s="28"/>
      <c r="W34" s="28"/>
      <c r="X34" s="28"/>
      <c r="Y34" s="28"/>
      <c r="Z34" s="28"/>
      <c r="AA34" s="28"/>
      <c r="AB34" s="28"/>
      <c r="AC34" s="28"/>
    </row>
    <row r="35" spans="2:29">
      <c r="B35" s="595"/>
      <c r="C35" s="596"/>
      <c r="D35" s="597"/>
      <c r="E35" s="597"/>
      <c r="F35" s="598"/>
      <c r="G35" s="597"/>
      <c r="H35" s="597"/>
      <c r="I35" s="597"/>
      <c r="J35" s="599"/>
      <c r="K35" s="597"/>
      <c r="L35" s="601"/>
      <c r="M35" s="28"/>
      <c r="N35" s="28"/>
      <c r="O35" s="28"/>
      <c r="P35" s="28"/>
      <c r="Q35" s="28"/>
      <c r="R35" s="28"/>
      <c r="S35" s="28"/>
      <c r="T35" s="28"/>
      <c r="U35" s="28"/>
      <c r="V35" s="28"/>
      <c r="W35" s="28"/>
      <c r="X35" s="28"/>
      <c r="Y35" s="28"/>
      <c r="Z35" s="28"/>
      <c r="AA35" s="28"/>
      <c r="AB35" s="28"/>
      <c r="AC35" s="28"/>
    </row>
    <row r="36" spans="2:29" ht="13.5" customHeight="1">
      <c r="B36" s="595"/>
      <c r="C36" s="596"/>
      <c r="D36" s="597"/>
      <c r="E36" s="597"/>
      <c r="F36" s="598"/>
      <c r="G36" s="597"/>
      <c r="H36" s="597"/>
      <c r="I36" s="597"/>
      <c r="J36" s="599"/>
      <c r="K36" s="597"/>
      <c r="L36" s="601"/>
      <c r="M36" s="28"/>
      <c r="N36" s="28"/>
      <c r="O36" s="28"/>
      <c r="P36" s="28"/>
      <c r="Q36" s="28"/>
      <c r="R36" s="28"/>
      <c r="S36" s="28"/>
      <c r="T36" s="28"/>
      <c r="U36" s="28"/>
      <c r="V36" s="28"/>
      <c r="W36" s="28"/>
      <c r="X36" s="28"/>
      <c r="Y36" s="28"/>
      <c r="Z36" s="28"/>
      <c r="AA36" s="28"/>
      <c r="AB36" s="28"/>
      <c r="AC36" s="28"/>
    </row>
    <row r="37" spans="2:29">
      <c r="B37" s="595"/>
      <c r="C37" s="596"/>
      <c r="D37" s="597"/>
      <c r="E37" s="597"/>
      <c r="F37" s="598"/>
      <c r="G37" s="597"/>
      <c r="H37" s="597"/>
      <c r="I37" s="597"/>
      <c r="J37" s="599"/>
      <c r="K37" s="597"/>
      <c r="L37" s="601"/>
      <c r="M37" s="28"/>
      <c r="N37" s="28"/>
      <c r="O37" s="28"/>
      <c r="P37" s="28"/>
      <c r="Q37" s="28"/>
      <c r="R37" s="28"/>
      <c r="S37" s="28"/>
      <c r="T37" s="28"/>
      <c r="U37" s="28"/>
      <c r="V37" s="28"/>
      <c r="W37" s="28"/>
      <c r="X37" s="28"/>
      <c r="Y37" s="28"/>
      <c r="Z37" s="28"/>
      <c r="AA37" s="28"/>
      <c r="AB37" s="28"/>
      <c r="AC37" s="28"/>
    </row>
    <row r="38" spans="2:29">
      <c r="B38" s="595"/>
      <c r="C38" s="596"/>
      <c r="D38" s="597"/>
      <c r="E38" s="597"/>
      <c r="F38" s="598"/>
      <c r="G38" s="597"/>
      <c r="H38" s="597"/>
      <c r="I38" s="597"/>
      <c r="J38" s="599"/>
      <c r="K38" s="597"/>
      <c r="L38" s="601"/>
      <c r="M38" s="28"/>
      <c r="N38" s="28"/>
      <c r="O38" s="28"/>
      <c r="P38" s="28"/>
      <c r="Q38" s="28"/>
      <c r="R38" s="28"/>
      <c r="S38" s="28"/>
      <c r="T38" s="28"/>
      <c r="U38" s="28"/>
      <c r="V38" s="28"/>
      <c r="W38" s="28"/>
      <c r="X38" s="28"/>
      <c r="Y38" s="28"/>
      <c r="Z38" s="28"/>
      <c r="AA38" s="28"/>
      <c r="AB38" s="28"/>
      <c r="AC38" s="28"/>
    </row>
    <row r="39" spans="2:29">
      <c r="B39" s="595"/>
      <c r="C39" s="596"/>
      <c r="D39" s="597"/>
      <c r="E39" s="597"/>
      <c r="F39" s="598"/>
      <c r="G39" s="597"/>
      <c r="H39" s="597"/>
      <c r="I39" s="597"/>
      <c r="J39" s="599"/>
      <c r="K39" s="597"/>
      <c r="L39" s="601"/>
      <c r="M39" s="28"/>
      <c r="N39" s="28"/>
      <c r="O39" s="28"/>
      <c r="P39" s="28"/>
      <c r="Q39" s="28"/>
      <c r="R39" s="28"/>
      <c r="S39" s="28"/>
      <c r="T39" s="28"/>
      <c r="U39" s="28"/>
      <c r="V39" s="28"/>
      <c r="W39" s="28"/>
      <c r="X39" s="28"/>
      <c r="Y39" s="28"/>
      <c r="Z39" s="28"/>
      <c r="AA39" s="28"/>
      <c r="AB39" s="28"/>
      <c r="AC39" s="28"/>
    </row>
    <row r="40" spans="2:29">
      <c r="B40" s="595"/>
      <c r="C40" s="596"/>
      <c r="D40" s="597"/>
      <c r="E40" s="597"/>
      <c r="F40" s="598"/>
      <c r="G40" s="597"/>
      <c r="H40" s="597"/>
      <c r="I40" s="597"/>
      <c r="J40" s="599"/>
      <c r="K40" s="597"/>
      <c r="L40" s="601"/>
      <c r="M40" s="28"/>
      <c r="N40" s="28"/>
      <c r="O40" s="28"/>
      <c r="P40" s="28"/>
      <c r="Q40" s="28"/>
      <c r="R40" s="28"/>
      <c r="S40" s="28"/>
      <c r="T40" s="28"/>
      <c r="U40" s="28"/>
      <c r="V40" s="28"/>
      <c r="W40" s="28"/>
      <c r="X40" s="28"/>
      <c r="Y40" s="28"/>
      <c r="Z40" s="28"/>
      <c r="AA40" s="28"/>
      <c r="AB40" s="28"/>
      <c r="AC40" s="28"/>
    </row>
    <row r="41" spans="2:29">
      <c r="B41" s="595"/>
      <c r="C41" s="596"/>
      <c r="D41" s="597"/>
      <c r="E41" s="597"/>
      <c r="F41" s="598"/>
      <c r="G41" s="597"/>
      <c r="H41" s="597"/>
      <c r="I41" s="597"/>
      <c r="J41" s="599"/>
      <c r="K41" s="597"/>
      <c r="L41" s="601"/>
      <c r="M41" s="28"/>
      <c r="N41" s="28"/>
      <c r="O41" s="28"/>
      <c r="P41" s="28"/>
      <c r="Q41" s="28"/>
      <c r="R41" s="28"/>
      <c r="S41" s="28"/>
      <c r="T41" s="28"/>
      <c r="U41" s="28"/>
      <c r="V41" s="28"/>
      <c r="W41" s="28"/>
      <c r="X41" s="28"/>
      <c r="Y41" s="28"/>
      <c r="Z41" s="28"/>
      <c r="AA41" s="28"/>
      <c r="AB41" s="28"/>
      <c r="AC41" s="28"/>
    </row>
    <row r="42" spans="2:29">
      <c r="B42" s="595"/>
      <c r="C42" s="596"/>
      <c r="D42" s="597"/>
      <c r="E42" s="597"/>
      <c r="F42" s="598"/>
      <c r="G42" s="597"/>
      <c r="H42" s="597"/>
      <c r="I42" s="597"/>
      <c r="J42" s="599"/>
      <c r="K42" s="597"/>
      <c r="L42" s="601"/>
      <c r="M42" s="28"/>
      <c r="N42" s="28"/>
      <c r="O42" s="28"/>
      <c r="P42" s="28"/>
      <c r="Q42" s="28"/>
      <c r="R42" s="28"/>
      <c r="S42" s="28"/>
      <c r="T42" s="28"/>
      <c r="U42" s="28"/>
      <c r="V42" s="28"/>
      <c r="W42" s="28"/>
      <c r="X42" s="28"/>
      <c r="Y42" s="28"/>
      <c r="Z42" s="28"/>
      <c r="AA42" s="28"/>
      <c r="AB42" s="28"/>
      <c r="AC42" s="28"/>
    </row>
    <row r="43" spans="2:29">
      <c r="B43" s="595"/>
      <c r="C43" s="596"/>
      <c r="D43" s="597"/>
      <c r="E43" s="597"/>
      <c r="F43" s="598"/>
      <c r="G43" s="597"/>
      <c r="H43" s="597"/>
      <c r="I43" s="597"/>
      <c r="J43" s="599"/>
      <c r="K43" s="597"/>
      <c r="L43" s="601"/>
      <c r="M43" s="28"/>
      <c r="N43" s="28"/>
      <c r="O43" s="28"/>
      <c r="P43" s="28"/>
      <c r="Q43" s="28"/>
      <c r="R43" s="28"/>
      <c r="S43" s="28"/>
      <c r="T43" s="28"/>
      <c r="U43" s="28"/>
      <c r="V43" s="28"/>
      <c r="W43" s="28"/>
      <c r="X43" s="28"/>
      <c r="Y43" s="28"/>
      <c r="Z43" s="28"/>
      <c r="AA43" s="28"/>
      <c r="AB43" s="28"/>
      <c r="AC43" s="28"/>
    </row>
    <row r="44" spans="2:29">
      <c r="B44" s="595"/>
      <c r="C44" s="596"/>
      <c r="D44" s="597"/>
      <c r="E44" s="597"/>
      <c r="F44" s="598"/>
      <c r="G44" s="597"/>
      <c r="H44" s="597"/>
      <c r="I44" s="597"/>
      <c r="J44" s="599"/>
      <c r="K44" s="597"/>
      <c r="L44" s="601"/>
      <c r="M44" s="28"/>
      <c r="N44" s="28"/>
      <c r="O44" s="28"/>
      <c r="P44" s="28"/>
      <c r="Q44" s="28"/>
      <c r="R44" s="28"/>
      <c r="S44" s="28"/>
      <c r="T44" s="28"/>
      <c r="U44" s="28"/>
      <c r="V44" s="28"/>
      <c r="W44" s="28"/>
      <c r="X44" s="28"/>
      <c r="Y44" s="28"/>
      <c r="Z44" s="28"/>
      <c r="AA44" s="28"/>
      <c r="AB44" s="28"/>
      <c r="AC44" s="28"/>
    </row>
    <row r="45" spans="2:29">
      <c r="K45" s="28"/>
      <c r="L45" s="28"/>
      <c r="M45" s="28"/>
      <c r="N45" s="28"/>
      <c r="O45" s="28"/>
      <c r="P45" s="28"/>
      <c r="Q45" s="28"/>
      <c r="R45" s="28"/>
      <c r="S45" s="28"/>
      <c r="T45" s="28"/>
      <c r="U45" s="28"/>
      <c r="V45" s="28"/>
      <c r="W45" s="28"/>
      <c r="X45" s="28"/>
      <c r="Y45" s="28"/>
      <c r="Z45" s="28"/>
      <c r="AA45" s="28"/>
      <c r="AB45" s="28"/>
      <c r="AC45" s="28"/>
    </row>
    <row r="46" spans="2:29">
      <c r="K46" s="28"/>
      <c r="L46" s="28"/>
      <c r="M46" s="28"/>
      <c r="N46" s="28"/>
      <c r="O46" s="28"/>
      <c r="P46" s="28"/>
      <c r="Q46" s="28"/>
      <c r="R46" s="28"/>
      <c r="S46" s="28"/>
      <c r="T46" s="28"/>
      <c r="U46" s="28"/>
      <c r="V46" s="28"/>
      <c r="W46" s="28"/>
      <c r="X46" s="28"/>
      <c r="Y46" s="28"/>
      <c r="Z46" s="28"/>
      <c r="AA46" s="28"/>
      <c r="AB46" s="28"/>
      <c r="AC46" s="28"/>
    </row>
    <row r="47" spans="2:29">
      <c r="K47" s="28"/>
      <c r="L47" s="28"/>
      <c r="M47" s="28"/>
      <c r="N47" s="28"/>
      <c r="O47" s="28"/>
      <c r="P47" s="28"/>
      <c r="Q47" s="28"/>
      <c r="R47" s="28"/>
      <c r="S47" s="28"/>
      <c r="T47" s="28"/>
      <c r="U47" s="28"/>
      <c r="V47" s="28"/>
      <c r="W47" s="28"/>
      <c r="X47" s="28"/>
      <c r="Y47" s="28"/>
      <c r="Z47" s="28"/>
      <c r="AA47" s="28"/>
      <c r="AB47" s="28"/>
      <c r="AC47" s="28"/>
    </row>
    <row r="48" spans="2:29">
      <c r="K48" s="28"/>
      <c r="L48" s="28"/>
      <c r="M48" s="28"/>
      <c r="N48" s="28"/>
      <c r="O48" s="28"/>
      <c r="P48" s="28"/>
      <c r="Q48" s="28"/>
      <c r="R48" s="28"/>
      <c r="S48" s="28"/>
      <c r="T48" s="28"/>
      <c r="U48" s="28"/>
      <c r="V48" s="28"/>
      <c r="W48" s="28"/>
      <c r="X48" s="28"/>
      <c r="Y48" s="28"/>
      <c r="Z48" s="28"/>
      <c r="AA48" s="28"/>
      <c r="AB48" s="28"/>
      <c r="AC48" s="28"/>
    </row>
    <row r="49" s="28" customFormat="1"/>
    <row r="50" s="28" customFormat="1"/>
    <row r="51" s="28" customFormat="1"/>
    <row r="52" s="28" customFormat="1" hidden="1"/>
    <row r="53" s="28" customFormat="1" hidden="1"/>
    <row r="54" s="28" customFormat="1" hidden="1"/>
    <row r="55" s="28" customFormat="1" hidden="1"/>
    <row r="56" s="28" customFormat="1" hidden="1"/>
    <row r="57" s="28" customFormat="1" hidden="1"/>
    <row r="58" s="28" customFormat="1" hidden="1"/>
    <row r="59" s="28" customFormat="1" hidden="1"/>
    <row r="60" s="28" customFormat="1" hidden="1"/>
    <row r="61" s="28" customFormat="1" hidden="1"/>
    <row r="62" s="28" customFormat="1" hidden="1"/>
    <row r="63" s="28" customFormat="1" hidden="1"/>
    <row r="64" s="28" customFormat="1" hidden="1"/>
    <row r="65" s="28" customFormat="1" hidden="1"/>
    <row r="66" s="28" customFormat="1" hidden="1"/>
    <row r="67" s="28" customFormat="1" hidden="1"/>
    <row r="68" s="28" customFormat="1" hidden="1"/>
    <row r="69" s="28" customFormat="1" hidden="1"/>
    <row r="70" s="28" customFormat="1" hidden="1"/>
    <row r="71" s="28" customFormat="1" hidden="1"/>
    <row r="72" s="28" customFormat="1" hidden="1"/>
    <row r="73" s="28" customFormat="1" hidden="1"/>
    <row r="74" s="28" customFormat="1" hidden="1"/>
    <row r="75" s="28" customFormat="1" hidden="1"/>
    <row r="76" s="28" customFormat="1" hidden="1"/>
    <row r="77" s="28" customFormat="1" hidden="1"/>
    <row r="78" s="28" customFormat="1" hidden="1"/>
    <row r="79" s="28" customFormat="1" hidden="1"/>
    <row r="80" s="28" customFormat="1" hidden="1"/>
    <row r="81" s="28" customFormat="1" hidden="1"/>
    <row r="82" s="28" customFormat="1" hidden="1"/>
    <row r="83" s="28" customFormat="1" hidden="1"/>
    <row r="84" s="28" customFormat="1" hidden="1"/>
    <row r="85" s="28" customFormat="1" hidden="1"/>
    <row r="86" s="28" customFormat="1" hidden="1"/>
    <row r="87" s="28" customFormat="1" hidden="1"/>
    <row r="88" s="28" customFormat="1" hidden="1"/>
    <row r="89" s="28" customFormat="1" hidden="1"/>
    <row r="90" s="28" customFormat="1" hidden="1"/>
    <row r="91" s="28" customFormat="1" hidden="1"/>
    <row r="92" s="28" customFormat="1" hidden="1"/>
    <row r="93" s="28" customFormat="1" hidden="1"/>
    <row r="94" s="28" customFormat="1" hidden="1"/>
    <row r="95" s="28" customFormat="1" hidden="1"/>
    <row r="96" s="28" customFormat="1" hidden="1"/>
    <row r="97" s="28" customFormat="1" hidden="1"/>
    <row r="98" s="28" customFormat="1" hidden="1"/>
    <row r="99" s="28" customFormat="1" hidden="1"/>
    <row r="100" s="28" customFormat="1" hidden="1"/>
    <row r="101" s="28" customFormat="1" hidden="1"/>
    <row r="102" s="28" customFormat="1" hidden="1"/>
    <row r="103" s="28" customFormat="1" hidden="1"/>
    <row r="104" s="28" customFormat="1" hidden="1"/>
    <row r="105" s="28" customFormat="1" hidden="1"/>
    <row r="106" s="28" customFormat="1" hidden="1"/>
    <row r="107" s="28" customFormat="1" hidden="1"/>
    <row r="108" s="28" customFormat="1" hidden="1"/>
    <row r="109" s="28" customFormat="1" hidden="1"/>
    <row r="110" s="28" customFormat="1" hidden="1"/>
    <row r="111" s="28" customFormat="1" hidden="1"/>
    <row r="112" s="28" customFormat="1" hidden="1"/>
    <row r="113" s="28" customFormat="1" hidden="1"/>
    <row r="114" s="28" customFormat="1" hidden="1"/>
    <row r="115" s="28" customFormat="1" hidden="1"/>
    <row r="116" s="28" customFormat="1" hidden="1"/>
    <row r="117" s="28" customFormat="1" hidden="1"/>
    <row r="118" s="28" customFormat="1" hidden="1"/>
    <row r="119" s="28" customFormat="1" hidden="1"/>
    <row r="120" s="28" customFormat="1" hidden="1"/>
    <row r="121" s="28" customFormat="1" hidden="1"/>
    <row r="122" s="28" customFormat="1" hidden="1"/>
    <row r="123" s="28" customFormat="1" hidden="1"/>
    <row r="124" s="28" customFormat="1" hidden="1"/>
    <row r="125" s="28" customFormat="1" hidden="1"/>
    <row r="126" s="28" customFormat="1" hidden="1"/>
    <row r="127" s="28" customFormat="1" hidden="1"/>
    <row r="128" s="28" customFormat="1" hidden="1"/>
    <row r="129" s="28" customFormat="1" hidden="1"/>
    <row r="130" s="28" customFormat="1" hidden="1"/>
    <row r="131" s="28" customFormat="1" hidden="1"/>
    <row r="132" s="28" customFormat="1" hidden="1"/>
    <row r="133" s="28" customFormat="1" hidden="1"/>
    <row r="134" s="28" customFormat="1" hidden="1"/>
    <row r="135" s="28" customFormat="1" hidden="1"/>
    <row r="136" s="28" customFormat="1" hidden="1"/>
    <row r="137" s="28" customFormat="1" hidden="1"/>
    <row r="138" s="28" customFormat="1" hidden="1"/>
    <row r="139" s="28" customFormat="1" hidden="1"/>
    <row r="140" s="28" customFormat="1" hidden="1"/>
    <row r="141" s="28" customFormat="1" hidden="1"/>
    <row r="142" s="28" customFormat="1" hidden="1"/>
    <row r="143" s="28" customFormat="1" hidden="1"/>
    <row r="144" s="28" customFormat="1" hidden="1"/>
    <row r="145" s="28" customFormat="1" hidden="1"/>
    <row r="146" s="28" customFormat="1" hidden="1"/>
    <row r="147" s="28" customFormat="1" hidden="1"/>
    <row r="148" s="28" customFormat="1" hidden="1"/>
    <row r="149" s="28" customFormat="1" hidden="1"/>
    <row r="150" s="28" customFormat="1" hidden="1"/>
    <row r="151" s="28" customFormat="1" hidden="1"/>
    <row r="152" s="28" customFormat="1" hidden="1"/>
    <row r="153" s="28" customFormat="1" hidden="1"/>
    <row r="154" s="28" customFormat="1" hidden="1"/>
    <row r="155" s="28" customFormat="1" hidden="1"/>
    <row r="156" s="28" customFormat="1" hidden="1"/>
    <row r="157" s="28" customFormat="1" hidden="1"/>
    <row r="158" s="28" customFormat="1" hidden="1"/>
    <row r="159" s="28" customFormat="1" hidden="1"/>
    <row r="160" s="28" customFormat="1" hidden="1"/>
    <row r="161" s="28" customFormat="1" hidden="1"/>
    <row r="162" s="28" customFormat="1" hidden="1"/>
    <row r="163" s="28" customFormat="1" hidden="1"/>
    <row r="164" s="28" customFormat="1" hidden="1"/>
    <row r="165" s="28" customFormat="1" hidden="1"/>
    <row r="166" s="28" customFormat="1" hidden="1"/>
    <row r="167" s="28" customFormat="1" hidden="1"/>
    <row r="168" s="28" customFormat="1" hidden="1"/>
    <row r="169" s="28" customFormat="1" hidden="1"/>
    <row r="170" s="28" customFormat="1" hidden="1"/>
    <row r="171" s="28" customFormat="1" hidden="1"/>
    <row r="172" s="28" customFormat="1" hidden="1"/>
    <row r="173" s="28" customFormat="1" hidden="1"/>
    <row r="174" s="28" customFormat="1" hidden="1"/>
    <row r="175" s="28" customFormat="1" hidden="1"/>
    <row r="176" s="28" customFormat="1" hidden="1"/>
    <row r="177" s="28" customFormat="1" hidden="1"/>
    <row r="178" s="28" customFormat="1" hidden="1"/>
    <row r="179" s="28" customFormat="1" hidden="1"/>
    <row r="180" s="28" customFormat="1" hidden="1"/>
    <row r="181" s="28" customFormat="1" hidden="1"/>
    <row r="182" s="28" customFormat="1" hidden="1"/>
    <row r="183" s="28" customFormat="1" hidden="1"/>
    <row r="184" s="28" customFormat="1" hidden="1"/>
    <row r="185" s="28" customFormat="1" hidden="1"/>
    <row r="186" s="28" customFormat="1" hidden="1"/>
    <row r="187" s="28" customFormat="1" hidden="1"/>
    <row r="188" s="28" customFormat="1" hidden="1"/>
    <row r="189" s="28" customFormat="1" hidden="1"/>
    <row r="190" s="28" customFormat="1" hidden="1"/>
    <row r="191" s="28" customFormat="1" hidden="1"/>
    <row r="192" s="28" customFormat="1" hidden="1"/>
    <row r="193" s="28" customFormat="1" hidden="1"/>
    <row r="194" s="28" customFormat="1" hidden="1"/>
    <row r="195" s="28" customFormat="1" hidden="1"/>
    <row r="196" s="28" customFormat="1" hidden="1"/>
    <row r="197" s="28" customFormat="1" hidden="1"/>
    <row r="198" s="28" customFormat="1" hidden="1"/>
    <row r="199" s="28" customFormat="1" hidden="1"/>
    <row r="200" s="28" customFormat="1" hidden="1"/>
    <row r="201" s="28" customFormat="1" hidden="1"/>
    <row r="202" s="28" customFormat="1" hidden="1"/>
    <row r="203" s="28" customFormat="1" hidden="1"/>
    <row r="204" s="28" customFormat="1" hidden="1"/>
    <row r="205" s="28" customFormat="1" hidden="1"/>
    <row r="206" s="28" customFormat="1" hidden="1"/>
    <row r="207" s="28" customFormat="1" hidden="1"/>
    <row r="208" s="28" customFormat="1" hidden="1"/>
    <row r="209" s="28" customFormat="1" hidden="1"/>
    <row r="210" s="28" customFormat="1" hidden="1"/>
    <row r="211" s="28" customFormat="1" hidden="1"/>
    <row r="212" s="28" customFormat="1" hidden="1"/>
    <row r="213" s="28" customFormat="1" hidden="1"/>
    <row r="214" s="28" customFormat="1" hidden="1"/>
    <row r="215" s="28" customFormat="1" hidden="1"/>
    <row r="216" s="28" customFormat="1" hidden="1"/>
    <row r="217" s="28" customFormat="1" hidden="1"/>
    <row r="218" s="28" customFormat="1" hidden="1"/>
    <row r="219" s="28" customFormat="1" hidden="1"/>
    <row r="220" s="28" customFormat="1" hidden="1"/>
    <row r="221" s="28" customFormat="1" hidden="1"/>
    <row r="222" s="28" customFormat="1" hidden="1"/>
    <row r="223" s="28" customFormat="1" hidden="1"/>
    <row r="224" s="28" customFormat="1" hidden="1"/>
    <row r="225" s="28" customFormat="1" hidden="1"/>
    <row r="226" s="28" customFormat="1" hidden="1"/>
    <row r="227" s="28" customFormat="1" hidden="1"/>
    <row r="228" s="28" customFormat="1" hidden="1"/>
    <row r="229" s="28" customFormat="1" hidden="1"/>
    <row r="230" s="28" customFormat="1" hidden="1"/>
    <row r="231" s="28" customFormat="1" hidden="1"/>
    <row r="232" s="28" customFormat="1" hidden="1"/>
    <row r="233" s="28" customFormat="1" hidden="1"/>
    <row r="234" s="28" customFormat="1" hidden="1"/>
    <row r="235" s="28" customFormat="1" hidden="1"/>
    <row r="236" s="28" customFormat="1" hidden="1"/>
    <row r="237" s="28" customFormat="1" hidden="1"/>
    <row r="238" s="28" customFormat="1" hidden="1"/>
    <row r="239" s="28" customFormat="1" hidden="1"/>
    <row r="240" s="28" customFormat="1" hidden="1"/>
    <row r="241" s="28" customFormat="1" hidden="1"/>
    <row r="242" s="28" customFormat="1" hidden="1"/>
    <row r="243" s="28" customFormat="1" hidden="1"/>
    <row r="244" s="28" customFormat="1" hidden="1"/>
    <row r="245" s="28" customFormat="1" hidden="1"/>
    <row r="246" s="28" customFormat="1" hidden="1"/>
    <row r="247" s="28" customFormat="1" hidden="1"/>
    <row r="248" s="28" customFormat="1" hidden="1"/>
    <row r="249" s="28" customFormat="1" hidden="1"/>
    <row r="250" s="28" customFormat="1" hidden="1"/>
    <row r="251" s="28" customFormat="1" hidden="1"/>
    <row r="252" s="28" customFormat="1" hidden="1"/>
    <row r="253" s="28" customFormat="1" hidden="1"/>
    <row r="254" s="28" customFormat="1" hidden="1"/>
    <row r="255" s="28" customFormat="1" hidden="1"/>
    <row r="256" s="28" customFormat="1" hidden="1"/>
    <row r="257" s="28" customFormat="1" hidden="1"/>
    <row r="258" s="28" customFormat="1" hidden="1"/>
    <row r="259" s="28" customFormat="1" hidden="1"/>
    <row r="260" s="28" customFormat="1" hidden="1"/>
    <row r="261" s="28" customFormat="1" hidden="1"/>
    <row r="262" s="28" customFormat="1" hidden="1"/>
    <row r="263" s="28" customFormat="1" hidden="1"/>
    <row r="264" s="28" customFormat="1" hidden="1"/>
    <row r="265" s="28" customFormat="1" hidden="1"/>
    <row r="266" s="28" customFormat="1" hidden="1"/>
    <row r="267" s="28" customFormat="1" hidden="1"/>
    <row r="268" s="28" customFormat="1" hidden="1"/>
    <row r="269" s="28" customFormat="1" hidden="1"/>
    <row r="270" s="28" customFormat="1" hidden="1"/>
    <row r="271" s="28" customFormat="1" hidden="1"/>
    <row r="272" s="28" customFormat="1" hidden="1"/>
    <row r="273" s="28" customFormat="1" hidden="1"/>
    <row r="274" s="28" customFormat="1" hidden="1"/>
    <row r="275" s="28" customFormat="1" hidden="1"/>
    <row r="276" s="28" customFormat="1" hidden="1"/>
    <row r="277" s="28" customFormat="1" hidden="1"/>
    <row r="278" s="28" customFormat="1" hidden="1"/>
    <row r="279" s="28" customFormat="1" hidden="1"/>
    <row r="280" s="28" customFormat="1" hidden="1"/>
    <row r="281" s="28" customFormat="1" hidden="1"/>
    <row r="282" s="28" customFormat="1" hidden="1"/>
    <row r="283" s="28" customFormat="1" hidden="1"/>
    <row r="284" s="28" customFormat="1" hidden="1"/>
    <row r="285" s="28" customFormat="1" hidden="1"/>
    <row r="286" s="28" customFormat="1" hidden="1"/>
    <row r="287" s="28" customFormat="1" hidden="1"/>
    <row r="288" s="28" customFormat="1" hidden="1"/>
    <row r="289" s="28" customFormat="1" hidden="1"/>
    <row r="290" s="28" customFormat="1" hidden="1"/>
    <row r="291" s="28" customFormat="1" hidden="1"/>
    <row r="292" s="28" customFormat="1" hidden="1"/>
    <row r="293" s="28" customFormat="1" hidden="1"/>
    <row r="294" s="28" customFormat="1" hidden="1"/>
    <row r="295" s="28" customFormat="1" hidden="1"/>
    <row r="296" s="28" customFormat="1" hidden="1"/>
    <row r="297" s="28" customFormat="1" hidden="1"/>
    <row r="298" s="28" customFormat="1" hidden="1"/>
    <row r="299" s="28" customFormat="1" hidden="1"/>
    <row r="300" s="28" customFormat="1" hidden="1"/>
    <row r="301" s="28" customFormat="1" hidden="1"/>
    <row r="302" s="28" customFormat="1" hidden="1"/>
    <row r="303" s="28" customFormat="1" hidden="1"/>
    <row r="304" s="28" customFormat="1" hidden="1"/>
    <row r="305" s="28" customFormat="1" hidden="1"/>
    <row r="306" s="28" customFormat="1" hidden="1"/>
    <row r="307" s="28" customFormat="1" hidden="1"/>
    <row r="308" s="28" customFormat="1" hidden="1"/>
    <row r="309" s="28" customFormat="1" hidden="1"/>
    <row r="310" s="28" customFormat="1" hidden="1"/>
    <row r="311" s="28" customFormat="1" hidden="1"/>
    <row r="312" s="28" customFormat="1" hidden="1"/>
    <row r="313" s="28" customFormat="1" hidden="1"/>
    <row r="314" s="28" customFormat="1" hidden="1"/>
    <row r="315" s="28" customFormat="1" hidden="1"/>
    <row r="316" s="28" customFormat="1" hidden="1"/>
    <row r="317" s="28" customFormat="1" hidden="1"/>
    <row r="318" s="28" customFormat="1" hidden="1"/>
    <row r="319" s="28" customFormat="1" hidden="1"/>
    <row r="320" s="28" customFormat="1" hidden="1"/>
    <row r="321" s="28" customFormat="1" hidden="1"/>
    <row r="322" s="28" customFormat="1" hidden="1"/>
    <row r="323" s="28" customFormat="1" hidden="1"/>
    <row r="324" s="28" customFormat="1" hidden="1"/>
    <row r="325" s="28" customFormat="1" hidden="1"/>
    <row r="326" s="28" customFormat="1" hidden="1"/>
    <row r="327" s="28" customFormat="1" hidden="1"/>
    <row r="328" s="28" customFormat="1" hidden="1"/>
    <row r="329" s="28" customFormat="1" hidden="1"/>
    <row r="330" s="28" customFormat="1" hidden="1"/>
    <row r="331" s="28" customFormat="1" hidden="1"/>
    <row r="332" s="28" customFormat="1" hidden="1"/>
    <row r="333" s="28" customFormat="1" hidden="1"/>
    <row r="334" s="28" customFormat="1" hidden="1"/>
    <row r="335" s="28" customFormat="1" hidden="1"/>
    <row r="336" s="28" customFormat="1" hidden="1"/>
    <row r="337" s="28" customFormat="1" hidden="1"/>
    <row r="338" s="28" customFormat="1" hidden="1"/>
    <row r="339" s="28" customFormat="1" hidden="1"/>
    <row r="340" s="28" customFormat="1" hidden="1"/>
    <row r="341" s="28" customFormat="1" hidden="1"/>
    <row r="342" s="28" customFormat="1" hidden="1"/>
    <row r="343" s="28" customFormat="1" hidden="1"/>
    <row r="344" s="28" customFormat="1" hidden="1"/>
    <row r="345" s="28" customFormat="1" hidden="1"/>
    <row r="346" s="28" customFormat="1" hidden="1"/>
    <row r="347" s="28" customFormat="1" hidden="1"/>
    <row r="348" s="28" customFormat="1" hidden="1"/>
    <row r="349" s="28" customFormat="1" hidden="1"/>
    <row r="350" s="28" customFormat="1" hidden="1"/>
    <row r="351" s="28" customFormat="1" hidden="1"/>
    <row r="352" s="28" customFormat="1" hidden="1"/>
    <row r="353" s="28" customFormat="1" hidden="1"/>
    <row r="354" s="28" customFormat="1" hidden="1"/>
    <row r="355" s="28" customFormat="1" hidden="1"/>
    <row r="356" s="28" customFormat="1" hidden="1"/>
    <row r="357" s="28" customFormat="1" hidden="1"/>
    <row r="358" s="28" customFormat="1" hidden="1"/>
    <row r="359" s="28" customFormat="1" hidden="1"/>
    <row r="360" s="28" customFormat="1" hidden="1"/>
    <row r="361" s="28" customFormat="1" hidden="1"/>
    <row r="362" s="28" customFormat="1" hidden="1"/>
    <row r="363" s="28" customFormat="1" hidden="1"/>
    <row r="364" s="28" customFormat="1" hidden="1"/>
    <row r="365" s="28" customFormat="1" hidden="1"/>
    <row r="366" s="28" customFormat="1" hidden="1"/>
    <row r="367" s="28" customFormat="1" hidden="1"/>
    <row r="368" s="28" customFormat="1" hidden="1"/>
    <row r="369" s="28" customFormat="1" hidden="1"/>
    <row r="370" s="28" customFormat="1" hidden="1"/>
    <row r="371" s="28" customFormat="1" hidden="1"/>
    <row r="372" s="28" customFormat="1" hidden="1"/>
    <row r="373" s="28" customFormat="1" hidden="1"/>
    <row r="374" s="28" customFormat="1" hidden="1"/>
    <row r="375" s="28" customFormat="1" hidden="1"/>
    <row r="376" s="28" customFormat="1" hidden="1"/>
    <row r="377" s="28" customFormat="1" hidden="1"/>
    <row r="378" s="28" customFormat="1" hidden="1"/>
    <row r="379" s="28" customFormat="1" hidden="1"/>
    <row r="380" s="28" customFormat="1" hidden="1"/>
    <row r="381" s="28" customFormat="1" hidden="1"/>
    <row r="382" s="28" customFormat="1" hidden="1"/>
    <row r="383" s="28" customFormat="1" hidden="1"/>
    <row r="384" s="28" customFormat="1" hidden="1"/>
    <row r="385" s="28" customFormat="1" hidden="1"/>
    <row r="386" s="28" customFormat="1" hidden="1"/>
    <row r="387" s="28" customFormat="1" hidden="1"/>
    <row r="388" s="28" customFormat="1" hidden="1"/>
    <row r="389" s="28" customFormat="1" hidden="1"/>
    <row r="390" s="28" customFormat="1" hidden="1"/>
    <row r="391" s="28" customFormat="1" hidden="1"/>
    <row r="392" s="28" customFormat="1" hidden="1"/>
    <row r="393" s="28" customFormat="1" hidden="1"/>
    <row r="394" s="28" customFormat="1" hidden="1"/>
    <row r="395" s="28" customFormat="1" hidden="1"/>
    <row r="396" s="28" customFormat="1" hidden="1"/>
    <row r="397" s="28" customFormat="1" hidden="1"/>
    <row r="398" s="28" customFormat="1" hidden="1"/>
    <row r="399" s="28" customFormat="1" hidden="1"/>
    <row r="400" s="28" customFormat="1" hidden="1"/>
    <row r="401" s="28" customFormat="1" hidden="1"/>
    <row r="402" s="28" customFormat="1" hidden="1"/>
    <row r="403" s="28" customFormat="1" hidden="1"/>
    <row r="404" s="28" customFormat="1" hidden="1"/>
    <row r="405" s="28" customFormat="1" hidden="1"/>
    <row r="406" s="28" customFormat="1" hidden="1"/>
    <row r="407" s="28" customFormat="1" hidden="1"/>
    <row r="408" s="28" customFormat="1" hidden="1"/>
    <row r="409" s="28" customFormat="1" hidden="1"/>
    <row r="410" s="28" customFormat="1" hidden="1"/>
    <row r="411" s="28" customFormat="1" hidden="1"/>
    <row r="412" s="28" customFormat="1" hidden="1"/>
    <row r="413" s="28" customFormat="1" hidden="1"/>
    <row r="414" s="28" customFormat="1" hidden="1"/>
    <row r="415" s="28" customFormat="1" hidden="1"/>
    <row r="416" s="28" customFormat="1" hidden="1"/>
    <row r="417" s="28" customFormat="1" hidden="1"/>
    <row r="418" s="28" customFormat="1" hidden="1"/>
    <row r="419" s="28" customFormat="1" hidden="1"/>
    <row r="420" s="28" customFormat="1" hidden="1"/>
    <row r="421" s="28" customFormat="1" hidden="1"/>
    <row r="422" s="28" customFormat="1" hidden="1"/>
    <row r="423" s="28" customFormat="1" hidden="1"/>
    <row r="424" s="28" customFormat="1" hidden="1"/>
    <row r="425" s="28" customFormat="1" hidden="1"/>
    <row r="426" s="28" customFormat="1" hidden="1"/>
    <row r="427" s="28" customFormat="1" hidden="1"/>
    <row r="428" s="28" customFormat="1" hidden="1"/>
    <row r="429" s="28" customFormat="1" hidden="1"/>
    <row r="430" s="28" customFormat="1" hidden="1"/>
    <row r="431" s="28" customFormat="1" hidden="1"/>
    <row r="432" s="28" customFormat="1" hidden="1"/>
    <row r="433" s="28" customFormat="1" hidden="1"/>
    <row r="434" s="28" customFormat="1" hidden="1"/>
    <row r="435" s="28" customFormat="1" hidden="1"/>
    <row r="436" s="28" customFormat="1" hidden="1"/>
    <row r="437" s="28" customFormat="1" hidden="1"/>
    <row r="438" s="28" customFormat="1" hidden="1"/>
    <row r="439" s="28" customFormat="1" hidden="1"/>
    <row r="440" s="28" customFormat="1" hidden="1"/>
    <row r="441" s="28" customFormat="1" hidden="1"/>
    <row r="442" s="28" customFormat="1" hidden="1"/>
    <row r="443" s="28" customFormat="1" hidden="1"/>
    <row r="444" s="28" customFormat="1" hidden="1"/>
    <row r="445" s="28" customFormat="1" hidden="1"/>
    <row r="446" s="28" customFormat="1" hidden="1"/>
    <row r="447" s="28" customFormat="1" hidden="1"/>
    <row r="448" s="28" customFormat="1" hidden="1"/>
    <row r="449" s="28" customFormat="1" hidden="1"/>
    <row r="450" s="28" customFormat="1" hidden="1"/>
    <row r="451" s="28" customFormat="1" hidden="1"/>
    <row r="452" s="28" customFormat="1" hidden="1"/>
    <row r="453" s="28" customFormat="1" hidden="1"/>
    <row r="454" s="28" customFormat="1" hidden="1"/>
    <row r="455" s="28" customFormat="1" hidden="1"/>
    <row r="456" s="28" customFormat="1" hidden="1"/>
    <row r="457" s="28" customFormat="1" hidden="1"/>
    <row r="458" s="28" customFormat="1" hidden="1"/>
    <row r="459" s="28" customFormat="1" hidden="1"/>
    <row r="460" s="28" customFormat="1" hidden="1"/>
    <row r="461" s="28" customFormat="1" hidden="1"/>
    <row r="462" s="28" customFormat="1" hidden="1"/>
  </sheetData>
  <mergeCells count="2">
    <mergeCell ref="B7:K7"/>
    <mergeCell ref="B24:K24"/>
  </mergeCells>
  <dataValidations count="3">
    <dataValidation allowBlank="1" showInputMessage="1" showErrorMessage="1" prompt="Enter numerals only" sqref="J27:J44" xr:uid="{12B171AE-480C-4F18-BDE0-2F5E8F79D7B3}"/>
    <dataValidation allowBlank="1" showInputMessage="1" showErrorMessage="1" prompt="Numerals Only" sqref="D10" xr:uid="{BB8A2085-EC33-46C5-8D69-C674E000F334}"/>
    <dataValidation allowBlank="1" showInputMessage="1" showErrorMessage="1" prompt="This should be an office address.  Not a home address." sqref="C15" xr:uid="{3494746B-6A34-472D-889F-D690647B43BC}"/>
  </dataValidations>
  <pageMargins left="0.25" right="0.25" top="0.75" bottom="0.75" header="0.3" footer="0.3"/>
  <pageSetup scale="60"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DEA5D396-B303-4566-8C09-5520B7F43113}">
          <x14:formula1>
            <xm:f>Labels!$AG$2:$AG$202</xm:f>
          </x14:formula1>
          <xm:sqref>H15</xm:sqref>
        </x14:dataValidation>
        <x14:dataValidation type="list" allowBlank="1" showInputMessage="1" showErrorMessage="1" xr:uid="{F7A7A3D5-2635-4B4B-8767-AF40AE6776F5}">
          <x14:formula1>
            <xm:f>Labels!$H$2:$H$56</xm:f>
          </x14:formula1>
          <xm:sqref>F15:F21 E27:E44</xm:sqref>
        </x14:dataValidation>
        <x14:dataValidation type="list" allowBlank="1" showInputMessage="1" showErrorMessage="1" xr:uid="{9E412CB4-DDE8-4417-B928-031371C5563E}">
          <x14:formula1>
            <xm:f>Labels!$AC$4:$AC$18</xm:f>
          </x14:formula1>
          <xm:sqref>C27:C44</xm:sqref>
        </x14:dataValidation>
        <x14:dataValidation type="list" allowBlank="1" showInputMessage="1" showErrorMessage="1" xr:uid="{4285236F-9187-4738-8FE7-4970FFC0FA7B}">
          <x14:formula1>
            <xm:f>Labels!$AG$3:$AG$202</xm:f>
          </x14:formula1>
          <xm:sqref>H16:H21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4E11-5F3C-46E9-BC99-8E2E2B4D28AC}">
  <sheetPr codeName="Sheet6"/>
  <dimension ref="A1:BK240"/>
  <sheetViews>
    <sheetView zoomScale="90" zoomScaleNormal="90" workbookViewId="0">
      <selection activeCell="AB3" sqref="AB3"/>
    </sheetView>
  </sheetViews>
  <sheetFormatPr defaultColWidth="0" defaultRowHeight="11.25" zeroHeight="1"/>
  <cols>
    <col min="1" max="1" width="5.85546875" style="346" customWidth="1"/>
    <col min="2" max="2" width="25" style="346" customWidth="1"/>
    <col min="3" max="3" width="12" style="346" customWidth="1"/>
    <col min="4" max="5" width="9.140625" style="346" customWidth="1"/>
    <col min="6" max="6" width="13" style="346" customWidth="1"/>
    <col min="7" max="7" width="26" style="346" customWidth="1"/>
    <col min="8" max="8" width="20.85546875" style="346" customWidth="1"/>
    <col min="9" max="13" width="9.140625" style="346" customWidth="1"/>
    <col min="14" max="14" width="18.85546875" style="346" customWidth="1"/>
    <col min="15" max="15" width="23.140625" style="346" customWidth="1"/>
    <col min="16" max="16" width="36.42578125" style="346" customWidth="1"/>
    <col min="17" max="17" width="32.140625" style="346" customWidth="1"/>
    <col min="18" max="18" width="18.140625" style="346" customWidth="1"/>
    <col min="19" max="20" width="9.140625" style="346" customWidth="1"/>
    <col min="21" max="21" width="22.5703125" style="346" customWidth="1"/>
    <col min="22" max="22" width="20.42578125" style="346" customWidth="1"/>
    <col min="23" max="23" width="24.7109375" style="346" customWidth="1"/>
    <col min="24" max="24" width="14.85546875" style="346" customWidth="1"/>
    <col min="25" max="25" width="9.140625" style="346" customWidth="1"/>
    <col min="26" max="26" width="14.7109375" style="346" customWidth="1"/>
    <col min="27" max="27" width="13.85546875" style="346" customWidth="1"/>
    <col min="28" max="29" width="9.140625" style="346" customWidth="1"/>
    <col min="30" max="30" width="3.42578125" style="346" customWidth="1"/>
    <col min="31" max="63" width="0" style="346" hidden="1" customWidth="1"/>
    <col min="64" max="16384" width="9.140625" style="346" hidden="1"/>
  </cols>
  <sheetData>
    <row r="1" spans="1:50">
      <c r="A1" s="331"/>
      <c r="B1" s="1007" t="s">
        <v>429</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274" t="str">
        <f>Instructions!$N$1</f>
        <v>OMB Approval No. 3245-0062</v>
      </c>
      <c r="AD1" s="331" t="s">
        <v>2</v>
      </c>
      <c r="AE1" s="345"/>
      <c r="AF1" s="345"/>
      <c r="AG1" s="345"/>
      <c r="AH1" s="345"/>
      <c r="AI1" s="345"/>
      <c r="AJ1" s="345"/>
      <c r="AK1" s="345"/>
      <c r="AL1" s="345"/>
      <c r="AM1" s="345"/>
      <c r="AN1" s="345"/>
      <c r="AO1" s="345"/>
      <c r="AP1" s="345"/>
      <c r="AQ1" s="345"/>
      <c r="AR1" s="345"/>
      <c r="AS1" s="345"/>
      <c r="AT1" s="345"/>
      <c r="AU1" s="345"/>
      <c r="AV1" s="345"/>
      <c r="AW1" s="345"/>
      <c r="AX1" s="345"/>
    </row>
    <row r="2" spans="1:50">
      <c r="A2" s="331"/>
      <c r="B2" s="332" t="s">
        <v>373</v>
      </c>
      <c r="C2" s="333">
        <f>Overview!B43</f>
        <v>45628</v>
      </c>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274" t="str">
        <f>Instructions!$N$2</f>
        <v>Expiration Date 2/28/2026</v>
      </c>
      <c r="AD2" s="331" t="s">
        <v>2</v>
      </c>
      <c r="AE2" s="345"/>
      <c r="AF2" s="345"/>
      <c r="AG2" s="345"/>
      <c r="AH2" s="345"/>
      <c r="AI2" s="345"/>
      <c r="AJ2" s="345"/>
      <c r="AK2" s="345"/>
      <c r="AL2" s="345"/>
      <c r="AM2" s="345"/>
      <c r="AN2" s="345"/>
      <c r="AO2" s="345"/>
      <c r="AP2" s="345"/>
      <c r="AQ2" s="345"/>
      <c r="AR2" s="345"/>
      <c r="AS2" s="345"/>
      <c r="AT2" s="345"/>
      <c r="AU2" s="345"/>
      <c r="AV2" s="345"/>
      <c r="AW2" s="345"/>
      <c r="AX2" s="345"/>
    </row>
    <row r="3" spans="1:50" ht="53.25" customHeight="1">
      <c r="A3" s="334"/>
      <c r="B3" s="334" t="s">
        <v>2</v>
      </c>
      <c r="C3" s="1262" t="s">
        <v>430</v>
      </c>
      <c r="D3" s="1262"/>
      <c r="E3" s="1262"/>
      <c r="F3" s="1262"/>
      <c r="G3" s="1262"/>
      <c r="H3" s="1262"/>
      <c r="I3" s="1262"/>
      <c r="J3" s="1262"/>
      <c r="K3" s="1262"/>
      <c r="L3" s="1262"/>
      <c r="M3" s="1262"/>
      <c r="N3" s="1262"/>
      <c r="O3" s="1262"/>
      <c r="P3" s="1262"/>
      <c r="Q3" s="1262"/>
      <c r="R3" s="334"/>
      <c r="S3" s="334"/>
      <c r="T3" s="334"/>
      <c r="U3" s="334"/>
      <c r="V3" s="334"/>
      <c r="W3" s="334"/>
      <c r="X3" s="334" t="s">
        <v>2</v>
      </c>
      <c r="Y3" s="334" t="s">
        <v>2</v>
      </c>
      <c r="Z3" s="334" t="s">
        <v>2</v>
      </c>
      <c r="AA3" s="334" t="s">
        <v>2</v>
      </c>
      <c r="AB3" s="334" t="s">
        <v>2</v>
      </c>
      <c r="AC3" s="334" t="s">
        <v>2</v>
      </c>
      <c r="AD3" s="331" t="s">
        <v>2</v>
      </c>
      <c r="AE3" s="345"/>
      <c r="AF3" s="345"/>
      <c r="AG3" s="345"/>
      <c r="AH3" s="345"/>
      <c r="AI3" s="345"/>
      <c r="AJ3" s="345"/>
      <c r="AK3" s="345"/>
      <c r="AL3" s="345"/>
      <c r="AM3" s="345"/>
      <c r="AN3" s="345"/>
      <c r="AO3" s="345"/>
      <c r="AP3" s="345"/>
      <c r="AQ3" s="345"/>
      <c r="AR3" s="345"/>
      <c r="AS3" s="345"/>
      <c r="AT3" s="345"/>
      <c r="AU3" s="345"/>
      <c r="AV3" s="345"/>
      <c r="AW3" s="345"/>
      <c r="AX3" s="345"/>
    </row>
    <row r="4" spans="1:50">
      <c r="A4" s="335"/>
      <c r="B4" s="336" t="s">
        <v>15</v>
      </c>
      <c r="C4" s="335" t="str">
        <f>Overview!B7</f>
        <v>Applicant Fund Name</v>
      </c>
      <c r="D4" s="335"/>
      <c r="E4" s="335"/>
      <c r="F4" s="335"/>
      <c r="G4" s="337" t="s">
        <v>2</v>
      </c>
      <c r="H4" s="337"/>
      <c r="I4" s="337"/>
      <c r="J4" s="337"/>
      <c r="K4" s="337"/>
      <c r="L4" s="337"/>
      <c r="M4" s="337"/>
      <c r="N4" s="337"/>
      <c r="O4" s="337"/>
      <c r="P4" s="337"/>
      <c r="Q4" s="337"/>
      <c r="R4" s="337"/>
      <c r="S4" s="337"/>
      <c r="T4" s="337"/>
      <c r="U4" s="337"/>
      <c r="V4" s="337"/>
      <c r="W4" s="337"/>
      <c r="X4" s="337" t="s">
        <v>2</v>
      </c>
      <c r="Y4" s="337" t="s">
        <v>2</v>
      </c>
      <c r="Z4" s="337" t="s">
        <v>2</v>
      </c>
      <c r="AA4" s="337" t="s">
        <v>2</v>
      </c>
      <c r="AB4" s="337" t="s">
        <v>2</v>
      </c>
      <c r="AC4" s="338" t="s">
        <v>2</v>
      </c>
      <c r="AD4" s="339" t="s">
        <v>2</v>
      </c>
      <c r="AE4" s="345"/>
      <c r="AF4" s="345"/>
      <c r="AG4" s="345"/>
      <c r="AH4" s="345"/>
      <c r="AI4" s="345"/>
      <c r="AJ4" s="345"/>
      <c r="AK4" s="345"/>
      <c r="AL4" s="345"/>
      <c r="AM4" s="345"/>
      <c r="AN4" s="345"/>
      <c r="AO4" s="345"/>
      <c r="AP4" s="345"/>
      <c r="AQ4" s="345"/>
      <c r="AR4" s="345"/>
      <c r="AS4" s="345"/>
      <c r="AT4" s="345"/>
      <c r="AU4" s="345"/>
      <c r="AV4" s="345"/>
      <c r="AW4" s="345"/>
      <c r="AX4" s="345"/>
    </row>
    <row r="5" spans="1:50">
      <c r="A5" s="331"/>
      <c r="B5" s="331" t="s">
        <v>2</v>
      </c>
      <c r="C5" s="331" t="s">
        <v>2</v>
      </c>
      <c r="D5" s="331" t="s">
        <v>2</v>
      </c>
      <c r="E5" s="331"/>
      <c r="F5" s="331"/>
      <c r="G5" s="331" t="s">
        <v>2</v>
      </c>
      <c r="H5" s="331"/>
      <c r="I5" s="331"/>
      <c r="J5" s="331"/>
      <c r="K5" s="331"/>
      <c r="L5" s="331"/>
      <c r="M5" s="331"/>
      <c r="N5" s="331"/>
      <c r="O5" s="331"/>
      <c r="P5" s="331"/>
      <c r="Q5" s="331"/>
      <c r="R5" s="331"/>
      <c r="S5" s="331"/>
      <c r="T5" s="331"/>
      <c r="U5" s="331"/>
      <c r="V5" s="331"/>
      <c r="W5" s="331"/>
      <c r="X5" s="340" t="s">
        <v>2</v>
      </c>
      <c r="Y5" s="340" t="s">
        <v>2</v>
      </c>
      <c r="Z5" s="340" t="s">
        <v>2</v>
      </c>
      <c r="AA5" s="341" t="s">
        <v>2</v>
      </c>
      <c r="AB5" s="341" t="s">
        <v>2</v>
      </c>
      <c r="AC5" s="341" t="s">
        <v>2</v>
      </c>
      <c r="AD5" s="339" t="s">
        <v>2</v>
      </c>
      <c r="AE5" s="345"/>
      <c r="AF5" s="345"/>
      <c r="AG5" s="345"/>
      <c r="AH5" s="345"/>
      <c r="AI5" s="345"/>
      <c r="AJ5" s="345"/>
      <c r="AK5" s="345"/>
      <c r="AL5" s="345"/>
      <c r="AM5" s="345"/>
      <c r="AN5" s="345"/>
      <c r="AO5" s="345"/>
      <c r="AP5" s="345"/>
      <c r="AQ5" s="345"/>
      <c r="AR5" s="345"/>
      <c r="AS5" s="345"/>
      <c r="AT5" s="345"/>
      <c r="AU5" s="345"/>
      <c r="AV5" s="345"/>
      <c r="AW5" s="345"/>
      <c r="AX5" s="345"/>
    </row>
    <row r="6" spans="1:50">
      <c r="A6" s="331"/>
      <c r="B6" s="331" t="s">
        <v>431</v>
      </c>
      <c r="C6" s="331"/>
      <c r="D6" s="331"/>
      <c r="E6" s="331"/>
      <c r="F6" s="331"/>
      <c r="G6" s="331"/>
      <c r="H6" s="331"/>
      <c r="I6" s="331"/>
      <c r="J6" s="331"/>
      <c r="K6" s="331"/>
      <c r="L6" s="331"/>
      <c r="M6" s="331"/>
      <c r="N6" s="331"/>
      <c r="O6" s="331"/>
      <c r="P6" s="331"/>
      <c r="Q6" s="331"/>
      <c r="R6" s="331"/>
      <c r="S6" s="331"/>
      <c r="T6" s="331"/>
      <c r="U6" s="331"/>
      <c r="V6" s="331"/>
      <c r="W6" s="331"/>
      <c r="X6" s="340" t="s">
        <v>2</v>
      </c>
      <c r="Y6" s="340" t="s">
        <v>2</v>
      </c>
      <c r="Z6" s="340" t="s">
        <v>2</v>
      </c>
      <c r="AA6" s="341" t="s">
        <v>2</v>
      </c>
      <c r="AB6" s="341" t="s">
        <v>2</v>
      </c>
      <c r="AC6" s="341" t="s">
        <v>2</v>
      </c>
      <c r="AD6" s="339" t="s">
        <v>2</v>
      </c>
      <c r="AE6" s="345"/>
      <c r="AF6" s="345"/>
      <c r="AG6" s="345"/>
      <c r="AH6" s="345"/>
      <c r="AI6" s="345"/>
      <c r="AJ6" s="345"/>
      <c r="AK6" s="345"/>
      <c r="AL6" s="345"/>
      <c r="AM6" s="345"/>
      <c r="AN6" s="345"/>
      <c r="AO6" s="345"/>
      <c r="AP6" s="345"/>
      <c r="AQ6" s="345"/>
      <c r="AR6" s="345"/>
      <c r="AS6" s="345"/>
      <c r="AT6" s="345"/>
      <c r="AU6" s="345"/>
      <c r="AV6" s="345"/>
      <c r="AW6" s="345"/>
      <c r="AX6" s="345"/>
    </row>
    <row r="7" spans="1:50">
      <c r="A7" s="331"/>
      <c r="B7" s="331" t="s">
        <v>2</v>
      </c>
      <c r="C7" s="331" t="s">
        <v>2</v>
      </c>
      <c r="D7" s="331" t="s">
        <v>2</v>
      </c>
      <c r="E7" s="331"/>
      <c r="F7" s="331"/>
      <c r="G7" s="331" t="s">
        <v>2</v>
      </c>
      <c r="H7" s="331"/>
      <c r="I7" s="331"/>
      <c r="J7" s="331"/>
      <c r="K7" s="331"/>
      <c r="L7" s="331"/>
      <c r="M7" s="331"/>
      <c r="N7" s="331"/>
      <c r="O7" s="331"/>
      <c r="P7" s="331"/>
      <c r="Q7" s="331"/>
      <c r="R7" s="331"/>
      <c r="S7" s="331"/>
      <c r="T7" s="331"/>
      <c r="U7" s="331"/>
      <c r="V7" s="331"/>
      <c r="W7" s="331"/>
      <c r="X7" s="340" t="s">
        <v>2</v>
      </c>
      <c r="Y7" s="340" t="s">
        <v>2</v>
      </c>
      <c r="Z7" s="340" t="s">
        <v>2</v>
      </c>
      <c r="AA7" s="1259" t="s">
        <v>432</v>
      </c>
      <c r="AB7" s="1260"/>
      <c r="AC7" s="1261"/>
      <c r="AD7" s="339" t="s">
        <v>2</v>
      </c>
      <c r="AE7" s="345"/>
      <c r="AF7" s="345"/>
      <c r="AG7" s="345"/>
      <c r="AH7" s="345"/>
      <c r="AI7" s="345"/>
      <c r="AJ7" s="345"/>
      <c r="AK7" s="345"/>
      <c r="AL7" s="345"/>
      <c r="AM7" s="345"/>
      <c r="AN7" s="345"/>
      <c r="AO7" s="345"/>
      <c r="AP7" s="345"/>
      <c r="AQ7" s="345"/>
      <c r="AR7" s="345"/>
      <c r="AS7" s="345"/>
      <c r="AT7" s="345"/>
      <c r="AU7" s="345"/>
      <c r="AV7" s="345"/>
      <c r="AW7" s="345"/>
      <c r="AX7" s="345"/>
    </row>
    <row r="8" spans="1:50" ht="38.25">
      <c r="A8" s="342"/>
      <c r="B8" s="347" t="s">
        <v>372</v>
      </c>
      <c r="C8" s="347" t="s">
        <v>371</v>
      </c>
      <c r="D8" s="310" t="s">
        <v>29</v>
      </c>
      <c r="E8" s="310" t="s">
        <v>436</v>
      </c>
      <c r="F8" s="311" t="s">
        <v>437</v>
      </c>
      <c r="G8" s="347" t="s">
        <v>438</v>
      </c>
      <c r="H8" s="310" t="s">
        <v>439</v>
      </c>
      <c r="I8" s="310" t="s">
        <v>440</v>
      </c>
      <c r="J8" s="311" t="s">
        <v>441</v>
      </c>
      <c r="K8" s="347" t="s">
        <v>442</v>
      </c>
      <c r="L8" s="725" t="s">
        <v>443</v>
      </c>
      <c r="M8" s="310" t="s">
        <v>444</v>
      </c>
      <c r="N8" s="311" t="s">
        <v>445</v>
      </c>
      <c r="O8" s="347" t="s">
        <v>446</v>
      </c>
      <c r="P8" s="310" t="s">
        <v>447</v>
      </c>
      <c r="Q8" s="310" t="s">
        <v>448</v>
      </c>
      <c r="R8" s="311" t="s">
        <v>449</v>
      </c>
      <c r="S8" s="347" t="s">
        <v>450</v>
      </c>
      <c r="T8" s="725" t="s">
        <v>451</v>
      </c>
      <c r="U8" s="310" t="s">
        <v>452</v>
      </c>
      <c r="V8" s="311" t="s">
        <v>453</v>
      </c>
      <c r="W8" s="347" t="s">
        <v>454</v>
      </c>
      <c r="X8" s="310" t="s">
        <v>455</v>
      </c>
      <c r="Y8" s="310" t="s">
        <v>456</v>
      </c>
      <c r="Z8" s="311" t="s">
        <v>457</v>
      </c>
      <c r="AA8" s="347" t="s">
        <v>388</v>
      </c>
      <c r="AB8" s="310" t="s">
        <v>145</v>
      </c>
      <c r="AC8" s="1039" t="s">
        <v>458</v>
      </c>
      <c r="AD8" s="339" t="s">
        <v>2</v>
      </c>
      <c r="AE8" s="345"/>
      <c r="AF8" s="345"/>
      <c r="AG8" s="345"/>
      <c r="AH8" s="345"/>
      <c r="AI8" s="345"/>
      <c r="AJ8" s="345"/>
      <c r="AK8" s="345"/>
      <c r="AL8" s="345"/>
      <c r="AM8" s="345"/>
      <c r="AN8" s="345"/>
      <c r="AO8" s="345"/>
      <c r="AP8" s="345"/>
      <c r="AQ8" s="345"/>
      <c r="AR8" s="345"/>
      <c r="AS8" s="345"/>
      <c r="AT8" s="345"/>
      <c r="AU8" s="345"/>
      <c r="AV8" s="345"/>
      <c r="AW8" s="345"/>
      <c r="AX8" s="345"/>
    </row>
    <row r="9" spans="1:50">
      <c r="A9" s="342"/>
      <c r="B9" s="348" t="s">
        <v>466</v>
      </c>
      <c r="C9" s="348" t="s">
        <v>467</v>
      </c>
      <c r="D9" s="349" t="s">
        <v>468</v>
      </c>
      <c r="E9" s="349" t="s">
        <v>184</v>
      </c>
      <c r="F9" s="350"/>
      <c r="G9" s="348" t="s">
        <v>469</v>
      </c>
      <c r="H9" s="349"/>
      <c r="I9" s="349"/>
      <c r="J9" s="350"/>
      <c r="K9" s="348"/>
      <c r="L9" s="722"/>
      <c r="M9" s="349"/>
      <c r="N9" s="350" t="s">
        <v>470</v>
      </c>
      <c r="O9" s="348" t="s">
        <v>471</v>
      </c>
      <c r="P9" s="349"/>
      <c r="Q9" s="349"/>
      <c r="R9" s="350"/>
      <c r="S9" s="348"/>
      <c r="T9" s="722"/>
      <c r="U9" s="349"/>
      <c r="V9" s="350"/>
      <c r="W9" s="348"/>
      <c r="X9" s="351">
        <v>0.05</v>
      </c>
      <c r="Y9" s="351" t="s">
        <v>2</v>
      </c>
      <c r="Z9" s="352" t="s">
        <v>2</v>
      </c>
      <c r="AA9" s="348" t="s">
        <v>184</v>
      </c>
      <c r="AB9" s="348" t="s">
        <v>184</v>
      </c>
      <c r="AC9" s="1040" t="s">
        <v>184</v>
      </c>
      <c r="AD9" s="339" t="s">
        <v>2</v>
      </c>
      <c r="AE9" s="345"/>
      <c r="AF9" s="345"/>
      <c r="AG9" s="345"/>
      <c r="AH9" s="345"/>
      <c r="AI9" s="345"/>
      <c r="AJ9" s="345"/>
      <c r="AK9" s="345"/>
      <c r="AL9" s="345"/>
      <c r="AM9" s="345"/>
      <c r="AN9" s="345"/>
      <c r="AO9" s="345"/>
      <c r="AP9" s="345"/>
      <c r="AQ9" s="345"/>
      <c r="AR9" s="345"/>
      <c r="AS9" s="345"/>
      <c r="AT9" s="345"/>
      <c r="AU9" s="345"/>
      <c r="AV9" s="345"/>
      <c r="AW9" s="345"/>
      <c r="AX9" s="345"/>
    </row>
    <row r="10" spans="1:50">
      <c r="A10" s="342"/>
      <c r="B10" s="353" t="s">
        <v>73</v>
      </c>
      <c r="C10" s="353" t="s">
        <v>2</v>
      </c>
      <c r="D10" s="353" t="s">
        <v>2</v>
      </c>
      <c r="E10" s="353"/>
      <c r="F10" s="353"/>
      <c r="G10" s="353" t="s">
        <v>2</v>
      </c>
      <c r="H10" s="353"/>
      <c r="I10" s="353"/>
      <c r="J10" s="353"/>
      <c r="K10" s="353"/>
      <c r="L10" s="723"/>
      <c r="M10" s="353"/>
      <c r="N10" s="353"/>
      <c r="O10" s="353"/>
      <c r="P10" s="353"/>
      <c r="Q10" s="353"/>
      <c r="R10" s="353"/>
      <c r="S10" s="353"/>
      <c r="T10" s="723"/>
      <c r="U10" s="353"/>
      <c r="V10" s="353"/>
      <c r="W10" s="353"/>
      <c r="X10" s="354" t="s">
        <v>2</v>
      </c>
      <c r="Y10" s="354" t="s">
        <v>2</v>
      </c>
      <c r="Z10" s="354" t="s">
        <v>2</v>
      </c>
      <c r="AA10" s="353" t="s">
        <v>2</v>
      </c>
      <c r="AB10" s="353" t="s">
        <v>2</v>
      </c>
      <c r="AC10" s="353" t="s">
        <v>2</v>
      </c>
      <c r="AD10" s="331" t="s">
        <v>2</v>
      </c>
      <c r="AE10" s="345"/>
      <c r="AF10" s="345"/>
      <c r="AG10" s="345"/>
      <c r="AH10" s="345"/>
      <c r="AI10" s="345"/>
      <c r="AJ10" s="345"/>
      <c r="AK10" s="345"/>
      <c r="AL10" s="345"/>
      <c r="AM10" s="345"/>
      <c r="AN10" s="345"/>
      <c r="AO10" s="345"/>
      <c r="AP10" s="345"/>
      <c r="AQ10" s="345"/>
      <c r="AR10" s="345"/>
      <c r="AS10" s="345"/>
      <c r="AT10" s="345"/>
      <c r="AU10" s="345"/>
      <c r="AV10" s="345"/>
      <c r="AW10" s="345"/>
      <c r="AX10" s="345"/>
    </row>
    <row r="11" spans="1:50">
      <c r="A11" s="342"/>
      <c r="B11" s="348" t="s">
        <v>73</v>
      </c>
      <c r="C11" s="348" t="s">
        <v>2</v>
      </c>
      <c r="D11" s="349" t="s">
        <v>2</v>
      </c>
      <c r="E11" s="349"/>
      <c r="F11" s="350"/>
      <c r="G11" s="348" t="s">
        <v>2</v>
      </c>
      <c r="H11" s="349"/>
      <c r="I11" s="349"/>
      <c r="J11" s="350"/>
      <c r="K11" s="348"/>
      <c r="L11" s="722"/>
      <c r="M11" s="349"/>
      <c r="N11" s="350"/>
      <c r="O11" s="348"/>
      <c r="P11" s="349"/>
      <c r="Q11" s="349"/>
      <c r="R11" s="350"/>
      <c r="S11" s="348"/>
      <c r="T11" s="722"/>
      <c r="U11" s="349"/>
      <c r="V11" s="350"/>
      <c r="W11" s="348"/>
      <c r="X11" s="351" t="s">
        <v>2</v>
      </c>
      <c r="Y11" s="351" t="s">
        <v>2</v>
      </c>
      <c r="Z11" s="352" t="s">
        <v>2</v>
      </c>
      <c r="AA11" s="348" t="s">
        <v>2</v>
      </c>
      <c r="AB11" s="348" t="s">
        <v>2</v>
      </c>
      <c r="AC11" s="1040" t="s">
        <v>2</v>
      </c>
      <c r="AD11" s="339" t="s">
        <v>2</v>
      </c>
      <c r="AE11" s="345"/>
      <c r="AF11" s="345"/>
      <c r="AG11" s="345"/>
      <c r="AH11" s="345"/>
      <c r="AI11" s="345"/>
      <c r="AJ11" s="345"/>
      <c r="AK11" s="345"/>
      <c r="AL11" s="345"/>
      <c r="AM11" s="345"/>
      <c r="AN11" s="345"/>
      <c r="AO11" s="345"/>
      <c r="AP11" s="345"/>
      <c r="AQ11" s="345"/>
      <c r="AR11" s="345"/>
      <c r="AS11" s="345"/>
      <c r="AT11" s="345"/>
      <c r="AU11" s="345"/>
      <c r="AV11" s="345"/>
      <c r="AW11" s="345"/>
      <c r="AX11" s="345"/>
    </row>
    <row r="12" spans="1:50">
      <c r="A12" s="342"/>
      <c r="B12" s="343" t="s">
        <v>73</v>
      </c>
      <c r="C12" s="343" t="s">
        <v>2</v>
      </c>
      <c r="D12" s="343" t="s">
        <v>2</v>
      </c>
      <c r="E12" s="343"/>
      <c r="F12" s="343"/>
      <c r="G12" s="343" t="s">
        <v>2</v>
      </c>
      <c r="H12" s="343"/>
      <c r="I12" s="343"/>
      <c r="J12" s="343"/>
      <c r="K12" s="343"/>
      <c r="L12" s="724"/>
      <c r="M12" s="343"/>
      <c r="N12" s="343"/>
      <c r="O12" s="343"/>
      <c r="P12" s="343"/>
      <c r="Q12" s="343"/>
      <c r="R12" s="343"/>
      <c r="S12" s="343"/>
      <c r="T12" s="724"/>
      <c r="U12" s="343"/>
      <c r="V12" s="343"/>
      <c r="W12" s="343"/>
      <c r="X12" s="344" t="s">
        <v>2</v>
      </c>
      <c r="Y12" s="344" t="s">
        <v>2</v>
      </c>
      <c r="Z12" s="344" t="s">
        <v>2</v>
      </c>
      <c r="AA12" s="343" t="s">
        <v>2</v>
      </c>
      <c r="AB12" s="343" t="s">
        <v>2</v>
      </c>
      <c r="AC12" s="343" t="s">
        <v>2</v>
      </c>
      <c r="AD12" s="331" t="s">
        <v>2</v>
      </c>
      <c r="AE12" s="345"/>
      <c r="AF12" s="345"/>
      <c r="AG12" s="345"/>
      <c r="AH12" s="345"/>
      <c r="AI12" s="345"/>
      <c r="AJ12" s="345"/>
      <c r="AK12" s="345"/>
      <c r="AL12" s="345"/>
      <c r="AM12" s="345"/>
      <c r="AN12" s="345"/>
      <c r="AO12" s="345"/>
      <c r="AP12" s="345"/>
      <c r="AQ12" s="345"/>
      <c r="AR12" s="345"/>
      <c r="AS12" s="345"/>
      <c r="AT12" s="345"/>
      <c r="AU12" s="345"/>
      <c r="AV12" s="345"/>
      <c r="AW12" s="345"/>
      <c r="AX12" s="345"/>
    </row>
    <row r="13" spans="1:50">
      <c r="A13" s="342"/>
      <c r="B13" s="348" t="s">
        <v>73</v>
      </c>
      <c r="C13" s="348" t="s">
        <v>2</v>
      </c>
      <c r="D13" s="349" t="s">
        <v>2</v>
      </c>
      <c r="E13" s="349"/>
      <c r="F13" s="350"/>
      <c r="G13" s="348" t="s">
        <v>2</v>
      </c>
      <c r="H13" s="349"/>
      <c r="I13" s="349"/>
      <c r="J13" s="350"/>
      <c r="K13" s="348"/>
      <c r="L13" s="722"/>
      <c r="M13" s="349"/>
      <c r="N13" s="350"/>
      <c r="O13" s="348"/>
      <c r="P13" s="349"/>
      <c r="Q13" s="349"/>
      <c r="R13" s="350"/>
      <c r="S13" s="348"/>
      <c r="T13" s="722"/>
      <c r="U13" s="349"/>
      <c r="V13" s="350"/>
      <c r="W13" s="348"/>
      <c r="X13" s="351" t="s">
        <v>2</v>
      </c>
      <c r="Y13" s="351" t="s">
        <v>2</v>
      </c>
      <c r="Z13" s="352" t="s">
        <v>2</v>
      </c>
      <c r="AA13" s="348" t="s">
        <v>2</v>
      </c>
      <c r="AB13" s="348" t="s">
        <v>2</v>
      </c>
      <c r="AC13" s="1040" t="s">
        <v>2</v>
      </c>
      <c r="AD13" s="339" t="s">
        <v>2</v>
      </c>
      <c r="AE13" s="345"/>
      <c r="AF13" s="345"/>
      <c r="AG13" s="345"/>
      <c r="AH13" s="345"/>
      <c r="AI13" s="345"/>
      <c r="AJ13" s="345"/>
      <c r="AK13" s="345"/>
      <c r="AL13" s="345"/>
      <c r="AM13" s="345"/>
      <c r="AN13" s="345"/>
      <c r="AO13" s="345"/>
      <c r="AP13" s="345"/>
      <c r="AQ13" s="345"/>
      <c r="AR13" s="345"/>
      <c r="AS13" s="345"/>
      <c r="AT13" s="345"/>
      <c r="AU13" s="345"/>
      <c r="AV13" s="345"/>
      <c r="AW13" s="345"/>
      <c r="AX13" s="345"/>
    </row>
    <row r="14" spans="1:50">
      <c r="A14" s="342"/>
      <c r="B14" s="343" t="s">
        <v>73</v>
      </c>
      <c r="C14" s="343" t="s">
        <v>2</v>
      </c>
      <c r="D14" s="343" t="s">
        <v>2</v>
      </c>
      <c r="E14" s="343"/>
      <c r="F14" s="343"/>
      <c r="G14" s="343" t="s">
        <v>2</v>
      </c>
      <c r="H14" s="343"/>
      <c r="I14" s="343"/>
      <c r="J14" s="343"/>
      <c r="K14" s="343"/>
      <c r="L14" s="724"/>
      <c r="M14" s="343"/>
      <c r="N14" s="343"/>
      <c r="O14" s="343"/>
      <c r="P14" s="343"/>
      <c r="Q14" s="343"/>
      <c r="R14" s="343"/>
      <c r="S14" s="343"/>
      <c r="T14" s="724"/>
      <c r="U14" s="343"/>
      <c r="V14" s="343"/>
      <c r="W14" s="343"/>
      <c r="X14" s="344" t="s">
        <v>2</v>
      </c>
      <c r="Y14" s="344" t="s">
        <v>2</v>
      </c>
      <c r="Z14" s="344" t="s">
        <v>2</v>
      </c>
      <c r="AA14" s="343" t="s">
        <v>2</v>
      </c>
      <c r="AB14" s="343" t="s">
        <v>2</v>
      </c>
      <c r="AC14" s="343" t="s">
        <v>2</v>
      </c>
      <c r="AD14" s="331" t="s">
        <v>2</v>
      </c>
      <c r="AE14" s="345"/>
      <c r="AF14" s="345"/>
      <c r="AG14" s="345"/>
      <c r="AH14" s="345"/>
      <c r="AI14" s="345"/>
      <c r="AJ14" s="345"/>
      <c r="AK14" s="345"/>
      <c r="AL14" s="345"/>
      <c r="AM14" s="345"/>
      <c r="AN14" s="345"/>
      <c r="AO14" s="345"/>
      <c r="AP14" s="345"/>
      <c r="AQ14" s="345"/>
      <c r="AR14" s="345"/>
      <c r="AS14" s="345"/>
      <c r="AT14" s="345"/>
      <c r="AU14" s="345"/>
      <c r="AV14" s="345"/>
      <c r="AW14" s="345"/>
      <c r="AX14" s="345"/>
    </row>
    <row r="15" spans="1:50">
      <c r="A15" s="342"/>
      <c r="B15" s="348" t="s">
        <v>73</v>
      </c>
      <c r="C15" s="348" t="s">
        <v>2</v>
      </c>
      <c r="D15" s="349" t="s">
        <v>2</v>
      </c>
      <c r="E15" s="349"/>
      <c r="F15" s="350"/>
      <c r="G15" s="348" t="s">
        <v>2</v>
      </c>
      <c r="H15" s="349"/>
      <c r="I15" s="349"/>
      <c r="J15" s="350"/>
      <c r="K15" s="348"/>
      <c r="L15" s="722"/>
      <c r="M15" s="349"/>
      <c r="N15" s="350"/>
      <c r="O15" s="348"/>
      <c r="P15" s="349"/>
      <c r="Q15" s="349"/>
      <c r="R15" s="350"/>
      <c r="S15" s="348"/>
      <c r="T15" s="722"/>
      <c r="U15" s="349"/>
      <c r="V15" s="350"/>
      <c r="W15" s="348"/>
      <c r="X15" s="351" t="s">
        <v>2</v>
      </c>
      <c r="Y15" s="351" t="s">
        <v>2</v>
      </c>
      <c r="Z15" s="352" t="s">
        <v>2</v>
      </c>
      <c r="AA15" s="348" t="s">
        <v>2</v>
      </c>
      <c r="AB15" s="348" t="s">
        <v>2</v>
      </c>
      <c r="AC15" s="1040" t="s">
        <v>2</v>
      </c>
      <c r="AD15" s="339" t="s">
        <v>2</v>
      </c>
      <c r="AE15" s="345"/>
      <c r="AF15" s="345"/>
      <c r="AG15" s="345"/>
      <c r="AH15" s="345"/>
      <c r="AI15" s="345"/>
      <c r="AJ15" s="345"/>
      <c r="AK15" s="345"/>
      <c r="AL15" s="345"/>
      <c r="AM15" s="345"/>
      <c r="AN15" s="345"/>
      <c r="AO15" s="345"/>
      <c r="AP15" s="345"/>
      <c r="AQ15" s="345"/>
      <c r="AR15" s="345"/>
      <c r="AS15" s="345"/>
      <c r="AT15" s="345"/>
      <c r="AU15" s="345"/>
      <c r="AV15" s="345"/>
      <c r="AW15" s="345"/>
      <c r="AX15" s="345"/>
    </row>
    <row r="16" spans="1:50">
      <c r="A16" s="342"/>
      <c r="B16" s="343" t="s">
        <v>73</v>
      </c>
      <c r="C16" s="343" t="s">
        <v>2</v>
      </c>
      <c r="D16" s="343" t="s">
        <v>2</v>
      </c>
      <c r="E16" s="343"/>
      <c r="F16" s="343"/>
      <c r="G16" s="343" t="s">
        <v>2</v>
      </c>
      <c r="H16" s="343"/>
      <c r="I16" s="343"/>
      <c r="J16" s="343"/>
      <c r="K16" s="343"/>
      <c r="L16" s="724"/>
      <c r="M16" s="343"/>
      <c r="N16" s="343"/>
      <c r="O16" s="343"/>
      <c r="P16" s="343"/>
      <c r="Q16" s="343"/>
      <c r="R16" s="343"/>
      <c r="S16" s="343"/>
      <c r="T16" s="724"/>
      <c r="U16" s="343"/>
      <c r="V16" s="343"/>
      <c r="W16" s="343"/>
      <c r="X16" s="344" t="s">
        <v>2</v>
      </c>
      <c r="Y16" s="344" t="s">
        <v>2</v>
      </c>
      <c r="Z16" s="344" t="s">
        <v>2</v>
      </c>
      <c r="AA16" s="343" t="s">
        <v>2</v>
      </c>
      <c r="AB16" s="343" t="s">
        <v>2</v>
      </c>
      <c r="AC16" s="343" t="s">
        <v>2</v>
      </c>
      <c r="AD16" s="331" t="s">
        <v>2</v>
      </c>
      <c r="AE16" s="345"/>
      <c r="AF16" s="345"/>
      <c r="AG16" s="345"/>
      <c r="AH16" s="345"/>
      <c r="AI16" s="345"/>
      <c r="AJ16" s="345"/>
      <c r="AK16" s="345"/>
      <c r="AL16" s="345"/>
      <c r="AM16" s="345"/>
      <c r="AN16" s="345"/>
      <c r="AO16" s="345"/>
      <c r="AP16" s="345"/>
      <c r="AQ16" s="345"/>
      <c r="AR16" s="345"/>
      <c r="AS16" s="345"/>
      <c r="AT16" s="345"/>
      <c r="AU16" s="345"/>
      <c r="AV16" s="345"/>
      <c r="AW16" s="345"/>
      <c r="AX16" s="345"/>
    </row>
    <row r="17" spans="1:50">
      <c r="A17" s="342"/>
      <c r="B17" s="348" t="s">
        <v>73</v>
      </c>
      <c r="C17" s="348" t="s">
        <v>2</v>
      </c>
      <c r="D17" s="349" t="s">
        <v>2</v>
      </c>
      <c r="E17" s="349"/>
      <c r="F17" s="350"/>
      <c r="G17" s="348" t="s">
        <v>2</v>
      </c>
      <c r="H17" s="349"/>
      <c r="I17" s="349"/>
      <c r="J17" s="350"/>
      <c r="K17" s="348"/>
      <c r="L17" s="722"/>
      <c r="M17" s="349"/>
      <c r="N17" s="350"/>
      <c r="O17" s="348"/>
      <c r="P17" s="349"/>
      <c r="Q17" s="349"/>
      <c r="R17" s="350"/>
      <c r="S17" s="348"/>
      <c r="T17" s="722"/>
      <c r="U17" s="349"/>
      <c r="V17" s="350"/>
      <c r="W17" s="348"/>
      <c r="X17" s="351" t="s">
        <v>2</v>
      </c>
      <c r="Y17" s="351" t="s">
        <v>2</v>
      </c>
      <c r="Z17" s="352" t="s">
        <v>2</v>
      </c>
      <c r="AA17" s="348" t="s">
        <v>2</v>
      </c>
      <c r="AB17" s="348" t="s">
        <v>2</v>
      </c>
      <c r="AC17" s="1040" t="s">
        <v>2</v>
      </c>
      <c r="AD17" s="339" t="s">
        <v>2</v>
      </c>
      <c r="AE17" s="345"/>
      <c r="AF17" s="345"/>
      <c r="AG17" s="345"/>
      <c r="AH17" s="345"/>
      <c r="AI17" s="345"/>
      <c r="AJ17" s="345"/>
      <c r="AK17" s="345"/>
      <c r="AL17" s="345"/>
      <c r="AM17" s="345"/>
      <c r="AN17" s="345"/>
      <c r="AO17" s="345"/>
      <c r="AP17" s="345"/>
      <c r="AQ17" s="345"/>
      <c r="AR17" s="345"/>
      <c r="AS17" s="345"/>
      <c r="AT17" s="345"/>
      <c r="AU17" s="345"/>
      <c r="AV17" s="345"/>
      <c r="AW17" s="345"/>
      <c r="AX17" s="345"/>
    </row>
    <row r="18" spans="1:50">
      <c r="A18" s="342"/>
      <c r="B18" s="343" t="s">
        <v>73</v>
      </c>
      <c r="C18" s="343" t="s">
        <v>2</v>
      </c>
      <c r="D18" s="343" t="s">
        <v>2</v>
      </c>
      <c r="E18" s="343"/>
      <c r="F18" s="343"/>
      <c r="G18" s="343" t="s">
        <v>2</v>
      </c>
      <c r="H18" s="343"/>
      <c r="I18" s="343"/>
      <c r="J18" s="343"/>
      <c r="K18" s="343"/>
      <c r="L18" s="724"/>
      <c r="M18" s="343"/>
      <c r="N18" s="343"/>
      <c r="O18" s="343"/>
      <c r="P18" s="343"/>
      <c r="Q18" s="343"/>
      <c r="R18" s="343"/>
      <c r="S18" s="343"/>
      <c r="T18" s="724"/>
      <c r="U18" s="343"/>
      <c r="V18" s="343"/>
      <c r="W18" s="343"/>
      <c r="X18" s="344" t="s">
        <v>2</v>
      </c>
      <c r="Y18" s="344" t="s">
        <v>2</v>
      </c>
      <c r="Z18" s="344" t="s">
        <v>2</v>
      </c>
      <c r="AA18" s="343" t="s">
        <v>2</v>
      </c>
      <c r="AB18" s="343" t="s">
        <v>2</v>
      </c>
      <c r="AC18" s="343" t="s">
        <v>2</v>
      </c>
      <c r="AD18" s="331" t="s">
        <v>2</v>
      </c>
      <c r="AE18" s="345"/>
      <c r="AF18" s="345"/>
      <c r="AG18" s="345"/>
      <c r="AH18" s="345"/>
      <c r="AI18" s="345"/>
      <c r="AJ18" s="345"/>
      <c r="AK18" s="345"/>
      <c r="AL18" s="345"/>
      <c r="AM18" s="345"/>
      <c r="AN18" s="345"/>
      <c r="AO18" s="345"/>
      <c r="AP18" s="345"/>
      <c r="AQ18" s="345"/>
      <c r="AR18" s="345"/>
      <c r="AS18" s="345"/>
      <c r="AT18" s="345"/>
      <c r="AU18" s="345"/>
      <c r="AV18" s="345"/>
      <c r="AW18" s="345"/>
      <c r="AX18" s="345"/>
    </row>
    <row r="19" spans="1:50">
      <c r="A19" s="342"/>
      <c r="B19" s="348" t="s">
        <v>73</v>
      </c>
      <c r="C19" s="348" t="s">
        <v>2</v>
      </c>
      <c r="D19" s="349" t="s">
        <v>2</v>
      </c>
      <c r="E19" s="349"/>
      <c r="F19" s="350"/>
      <c r="G19" s="348" t="s">
        <v>2</v>
      </c>
      <c r="H19" s="349"/>
      <c r="I19" s="349"/>
      <c r="J19" s="350"/>
      <c r="K19" s="348"/>
      <c r="L19" s="722"/>
      <c r="M19" s="349"/>
      <c r="N19" s="350"/>
      <c r="O19" s="348"/>
      <c r="P19" s="349"/>
      <c r="Q19" s="349"/>
      <c r="R19" s="350"/>
      <c r="S19" s="348"/>
      <c r="T19" s="722"/>
      <c r="U19" s="349"/>
      <c r="V19" s="350"/>
      <c r="W19" s="348"/>
      <c r="X19" s="351" t="s">
        <v>2</v>
      </c>
      <c r="Y19" s="351" t="s">
        <v>2</v>
      </c>
      <c r="Z19" s="352" t="s">
        <v>2</v>
      </c>
      <c r="AA19" s="348" t="s">
        <v>2</v>
      </c>
      <c r="AB19" s="348" t="s">
        <v>2</v>
      </c>
      <c r="AC19" s="1040" t="s">
        <v>2</v>
      </c>
      <c r="AD19" s="339" t="s">
        <v>2</v>
      </c>
      <c r="AE19" s="345"/>
      <c r="AF19" s="345"/>
      <c r="AG19" s="345"/>
      <c r="AH19" s="345"/>
      <c r="AI19" s="345"/>
      <c r="AJ19" s="345"/>
      <c r="AK19" s="345"/>
      <c r="AL19" s="345"/>
      <c r="AM19" s="345"/>
      <c r="AN19" s="345"/>
      <c r="AO19" s="345"/>
      <c r="AP19" s="345"/>
      <c r="AQ19" s="345"/>
      <c r="AR19" s="345"/>
      <c r="AS19" s="345"/>
      <c r="AT19" s="345"/>
      <c r="AU19" s="345"/>
      <c r="AV19" s="345"/>
      <c r="AW19" s="345"/>
      <c r="AX19" s="345"/>
    </row>
    <row r="20" spans="1:50">
      <c r="A20" s="342"/>
      <c r="B20" s="343" t="s">
        <v>73</v>
      </c>
      <c r="C20" s="343" t="s">
        <v>2</v>
      </c>
      <c r="D20" s="343" t="s">
        <v>2</v>
      </c>
      <c r="E20" s="343"/>
      <c r="F20" s="343"/>
      <c r="G20" s="343" t="s">
        <v>2</v>
      </c>
      <c r="H20" s="343"/>
      <c r="I20" s="343"/>
      <c r="J20" s="343"/>
      <c r="K20" s="343"/>
      <c r="L20" s="724"/>
      <c r="M20" s="343"/>
      <c r="N20" s="343"/>
      <c r="O20" s="343"/>
      <c r="P20" s="343"/>
      <c r="Q20" s="343"/>
      <c r="R20" s="343"/>
      <c r="S20" s="343"/>
      <c r="T20" s="724"/>
      <c r="U20" s="343"/>
      <c r="V20" s="343"/>
      <c r="W20" s="343"/>
      <c r="X20" s="344" t="s">
        <v>2</v>
      </c>
      <c r="Y20" s="344" t="s">
        <v>2</v>
      </c>
      <c r="Z20" s="344" t="s">
        <v>2</v>
      </c>
      <c r="AA20" s="343" t="s">
        <v>2</v>
      </c>
      <c r="AB20" s="343" t="s">
        <v>2</v>
      </c>
      <c r="AC20" s="343" t="s">
        <v>2</v>
      </c>
      <c r="AD20" s="331" t="s">
        <v>2</v>
      </c>
      <c r="AE20" s="345"/>
      <c r="AF20" s="345"/>
      <c r="AG20" s="345"/>
      <c r="AH20" s="345"/>
      <c r="AI20" s="345"/>
      <c r="AJ20" s="345"/>
      <c r="AK20" s="345"/>
      <c r="AL20" s="345"/>
      <c r="AM20" s="345"/>
      <c r="AN20" s="345"/>
      <c r="AO20" s="345"/>
      <c r="AP20" s="345"/>
      <c r="AQ20" s="345"/>
      <c r="AR20" s="345"/>
      <c r="AS20" s="345"/>
      <c r="AT20" s="345"/>
      <c r="AU20" s="345"/>
      <c r="AV20" s="345"/>
      <c r="AW20" s="345"/>
      <c r="AX20" s="345"/>
    </row>
    <row r="21" spans="1:50">
      <c r="A21" s="342"/>
      <c r="B21" s="348" t="s">
        <v>73</v>
      </c>
      <c r="C21" s="348" t="s">
        <v>2</v>
      </c>
      <c r="D21" s="349" t="s">
        <v>2</v>
      </c>
      <c r="E21" s="349"/>
      <c r="F21" s="350"/>
      <c r="G21" s="348" t="s">
        <v>2</v>
      </c>
      <c r="H21" s="349"/>
      <c r="I21" s="349"/>
      <c r="J21" s="350"/>
      <c r="K21" s="348"/>
      <c r="L21" s="722"/>
      <c r="M21" s="349"/>
      <c r="N21" s="350"/>
      <c r="O21" s="348"/>
      <c r="P21" s="349"/>
      <c r="Q21" s="349"/>
      <c r="R21" s="350"/>
      <c r="S21" s="348"/>
      <c r="T21" s="722"/>
      <c r="U21" s="349"/>
      <c r="V21" s="350"/>
      <c r="W21" s="348"/>
      <c r="X21" s="351" t="s">
        <v>2</v>
      </c>
      <c r="Y21" s="351" t="s">
        <v>2</v>
      </c>
      <c r="Z21" s="352" t="s">
        <v>2</v>
      </c>
      <c r="AA21" s="348" t="s">
        <v>2</v>
      </c>
      <c r="AB21" s="348" t="s">
        <v>2</v>
      </c>
      <c r="AC21" s="1040" t="s">
        <v>2</v>
      </c>
      <c r="AD21" s="339" t="s">
        <v>2</v>
      </c>
      <c r="AE21" s="345"/>
      <c r="AF21" s="345"/>
      <c r="AG21" s="345"/>
      <c r="AH21" s="345"/>
      <c r="AI21" s="345"/>
      <c r="AJ21" s="345"/>
      <c r="AK21" s="345"/>
      <c r="AL21" s="345"/>
      <c r="AM21" s="345"/>
      <c r="AN21" s="345"/>
      <c r="AO21" s="345"/>
      <c r="AP21" s="345"/>
      <c r="AQ21" s="345"/>
      <c r="AR21" s="345"/>
      <c r="AS21" s="345"/>
      <c r="AT21" s="345"/>
      <c r="AU21" s="345"/>
      <c r="AV21" s="345"/>
      <c r="AW21" s="345"/>
      <c r="AX21" s="345"/>
    </row>
    <row r="22" spans="1:50" s="345" customFormat="1">
      <c r="A22" s="331"/>
      <c r="B22" s="331" t="s">
        <v>2</v>
      </c>
      <c r="C22" s="331" t="s">
        <v>2</v>
      </c>
      <c r="D22" s="331" t="s">
        <v>2</v>
      </c>
      <c r="E22" s="331"/>
      <c r="F22" s="331"/>
      <c r="G22" s="331" t="s">
        <v>2</v>
      </c>
      <c r="H22" s="331"/>
      <c r="I22" s="331"/>
      <c r="J22" s="331"/>
      <c r="K22" s="331"/>
      <c r="L22" s="331"/>
      <c r="M22" s="331"/>
      <c r="N22" s="331"/>
      <c r="O22" s="331"/>
      <c r="P22" s="331"/>
      <c r="Q22" s="331"/>
      <c r="R22" s="331"/>
      <c r="S22" s="331"/>
      <c r="T22" s="331"/>
      <c r="U22" s="331"/>
      <c r="V22" s="331"/>
      <c r="W22" s="331"/>
      <c r="X22" s="331" t="s">
        <v>2</v>
      </c>
      <c r="Y22" s="331" t="s">
        <v>2</v>
      </c>
      <c r="Z22" s="331" t="s">
        <v>2</v>
      </c>
      <c r="AA22" s="331" t="s">
        <v>2</v>
      </c>
      <c r="AB22" s="331" t="s">
        <v>2</v>
      </c>
      <c r="AC22" s="331" t="s">
        <v>2</v>
      </c>
      <c r="AD22" s="331" t="s">
        <v>2</v>
      </c>
    </row>
    <row r="23" spans="1:50" s="345" customFormat="1">
      <c r="A23" s="331"/>
      <c r="B23" s="331" t="s">
        <v>2</v>
      </c>
      <c r="C23" s="331" t="s">
        <v>2</v>
      </c>
      <c r="D23" s="331" t="s">
        <v>2</v>
      </c>
      <c r="E23" s="331"/>
      <c r="F23" s="331"/>
      <c r="G23" s="331" t="s">
        <v>2</v>
      </c>
      <c r="H23" s="331"/>
      <c r="I23" s="331"/>
      <c r="J23" s="331"/>
      <c r="K23" s="331"/>
      <c r="L23" s="331"/>
      <c r="M23" s="331"/>
      <c r="N23" s="331"/>
      <c r="O23" s="331"/>
      <c r="P23" s="331"/>
      <c r="Q23" s="331"/>
      <c r="R23" s="331"/>
      <c r="S23" s="331"/>
      <c r="T23" s="331"/>
      <c r="U23" s="331"/>
      <c r="V23" s="331"/>
      <c r="W23" s="331"/>
      <c r="X23" s="331" t="s">
        <v>2</v>
      </c>
      <c r="Y23" s="331" t="s">
        <v>2</v>
      </c>
      <c r="Z23" s="331" t="s">
        <v>2</v>
      </c>
      <c r="AA23" s="331" t="s">
        <v>2</v>
      </c>
      <c r="AB23" s="331" t="s">
        <v>2</v>
      </c>
      <c r="AC23" s="331" t="s">
        <v>2</v>
      </c>
      <c r="AD23" s="331" t="s">
        <v>2</v>
      </c>
    </row>
    <row r="24" spans="1:50" s="345" customFormat="1" hidden="1">
      <c r="A24" s="331"/>
      <c r="B24" s="331" t="s">
        <v>2</v>
      </c>
      <c r="C24" s="331" t="s">
        <v>2</v>
      </c>
      <c r="D24" s="331" t="s">
        <v>2</v>
      </c>
      <c r="E24" s="331"/>
      <c r="F24" s="331"/>
      <c r="G24" s="331" t="s">
        <v>2</v>
      </c>
      <c r="H24" s="331"/>
      <c r="I24" s="331"/>
      <c r="J24" s="331"/>
      <c r="K24" s="331"/>
      <c r="L24" s="331"/>
      <c r="M24" s="331"/>
      <c r="N24" s="331"/>
      <c r="O24" s="331"/>
      <c r="P24" s="331"/>
      <c r="Q24" s="331"/>
      <c r="R24" s="331"/>
      <c r="S24" s="331"/>
      <c r="T24" s="331"/>
      <c r="U24" s="331"/>
      <c r="V24" s="331"/>
      <c r="W24" s="331"/>
      <c r="X24" s="331" t="s">
        <v>2</v>
      </c>
      <c r="Y24" s="331" t="s">
        <v>2</v>
      </c>
      <c r="Z24" s="331" t="s">
        <v>2</v>
      </c>
      <c r="AA24" s="331" t="s">
        <v>2</v>
      </c>
      <c r="AB24" s="331" t="s">
        <v>2</v>
      </c>
      <c r="AC24" s="331" t="s">
        <v>2</v>
      </c>
      <c r="AD24" s="331" t="s">
        <v>2</v>
      </c>
    </row>
    <row r="25" spans="1:50" s="345" customFormat="1" hidden="1">
      <c r="A25" s="331"/>
      <c r="B25" s="331" t="s">
        <v>2</v>
      </c>
      <c r="C25" s="331" t="s">
        <v>2</v>
      </c>
      <c r="D25" s="331" t="s">
        <v>2</v>
      </c>
      <c r="E25" s="331"/>
      <c r="F25" s="331"/>
      <c r="G25" s="331" t="s">
        <v>2</v>
      </c>
      <c r="H25" s="331"/>
      <c r="I25" s="331"/>
      <c r="J25" s="331"/>
      <c r="K25" s="331"/>
      <c r="L25" s="331"/>
      <c r="M25" s="331"/>
      <c r="N25" s="331"/>
      <c r="O25" s="331"/>
      <c r="P25" s="331"/>
      <c r="Q25" s="331"/>
      <c r="R25" s="331"/>
      <c r="S25" s="331"/>
      <c r="T25" s="331"/>
      <c r="U25" s="331"/>
      <c r="V25" s="331"/>
      <c r="W25" s="331"/>
      <c r="X25" s="331" t="s">
        <v>2</v>
      </c>
      <c r="Y25" s="331" t="s">
        <v>2</v>
      </c>
      <c r="Z25" s="331" t="s">
        <v>2</v>
      </c>
      <c r="AA25" s="331" t="s">
        <v>2</v>
      </c>
      <c r="AB25" s="331" t="s">
        <v>2</v>
      </c>
      <c r="AC25" s="331" t="s">
        <v>2</v>
      </c>
      <c r="AD25" s="331" t="s">
        <v>2</v>
      </c>
    </row>
    <row r="26" spans="1:50" s="345" customFormat="1" hidden="1">
      <c r="A26" s="331"/>
      <c r="B26" s="331" t="s">
        <v>2</v>
      </c>
      <c r="C26" s="331" t="s">
        <v>2</v>
      </c>
      <c r="D26" s="331" t="s">
        <v>2</v>
      </c>
      <c r="E26" s="331"/>
      <c r="F26" s="331"/>
      <c r="G26" s="331" t="s">
        <v>2</v>
      </c>
      <c r="H26" s="331"/>
      <c r="I26" s="331"/>
      <c r="J26" s="331"/>
      <c r="K26" s="331"/>
      <c r="L26" s="331"/>
      <c r="M26" s="331"/>
      <c r="N26" s="331"/>
      <c r="O26" s="331"/>
      <c r="P26" s="331"/>
      <c r="Q26" s="331"/>
      <c r="R26" s="331"/>
      <c r="S26" s="331"/>
      <c r="T26" s="331"/>
      <c r="U26" s="331"/>
      <c r="V26" s="331"/>
      <c r="W26" s="331"/>
      <c r="X26" s="331" t="s">
        <v>2</v>
      </c>
      <c r="Y26" s="331" t="s">
        <v>2</v>
      </c>
      <c r="Z26" s="331" t="s">
        <v>2</v>
      </c>
      <c r="AA26" s="331" t="s">
        <v>2</v>
      </c>
      <c r="AB26" s="331" t="s">
        <v>2</v>
      </c>
      <c r="AC26" s="331" t="s">
        <v>2</v>
      </c>
      <c r="AD26" s="331" t="s">
        <v>2</v>
      </c>
    </row>
    <row r="27" spans="1:50" s="345" customFormat="1" hidden="1">
      <c r="A27" s="331"/>
      <c r="B27" s="331" t="s">
        <v>2</v>
      </c>
      <c r="C27" s="331" t="s">
        <v>2</v>
      </c>
      <c r="D27" s="331" t="s">
        <v>2</v>
      </c>
      <c r="E27" s="331"/>
      <c r="F27" s="331"/>
      <c r="G27" s="331" t="s">
        <v>2</v>
      </c>
      <c r="H27" s="331"/>
      <c r="I27" s="331"/>
      <c r="J27" s="331"/>
      <c r="K27" s="331"/>
      <c r="L27" s="331"/>
      <c r="M27" s="331"/>
      <c r="N27" s="331"/>
      <c r="O27" s="331"/>
      <c r="P27" s="331"/>
      <c r="Q27" s="331"/>
      <c r="R27" s="331"/>
      <c r="S27" s="331"/>
      <c r="T27" s="331"/>
      <c r="U27" s="331"/>
      <c r="V27" s="331"/>
      <c r="W27" s="331"/>
      <c r="X27" s="331" t="s">
        <v>2</v>
      </c>
      <c r="Y27" s="331" t="s">
        <v>2</v>
      </c>
      <c r="Z27" s="331" t="s">
        <v>2</v>
      </c>
      <c r="AA27" s="331" t="s">
        <v>2</v>
      </c>
      <c r="AB27" s="331" t="s">
        <v>2</v>
      </c>
      <c r="AC27" s="331" t="s">
        <v>2</v>
      </c>
      <c r="AD27" s="331" t="s">
        <v>2</v>
      </c>
    </row>
    <row r="28" spans="1:50" s="345" customFormat="1" hidden="1">
      <c r="A28" s="331"/>
      <c r="B28" s="331" t="s">
        <v>2</v>
      </c>
      <c r="C28" s="331" t="s">
        <v>2</v>
      </c>
      <c r="D28" s="331" t="s">
        <v>2</v>
      </c>
      <c r="E28" s="331"/>
      <c r="F28" s="331"/>
      <c r="G28" s="331" t="s">
        <v>2</v>
      </c>
      <c r="H28" s="331"/>
      <c r="I28" s="331"/>
      <c r="J28" s="331"/>
      <c r="K28" s="331"/>
      <c r="L28" s="331"/>
      <c r="M28" s="331"/>
      <c r="N28" s="331"/>
      <c r="O28" s="331"/>
      <c r="P28" s="331"/>
      <c r="Q28" s="331"/>
      <c r="R28" s="331"/>
      <c r="S28" s="331"/>
      <c r="T28" s="331"/>
      <c r="U28" s="331"/>
      <c r="V28" s="331"/>
      <c r="W28" s="331"/>
      <c r="X28" s="331" t="s">
        <v>2</v>
      </c>
      <c r="Y28" s="331" t="s">
        <v>2</v>
      </c>
      <c r="Z28" s="331" t="s">
        <v>2</v>
      </c>
      <c r="AA28" s="331" t="s">
        <v>2</v>
      </c>
      <c r="AB28" s="331" t="s">
        <v>2</v>
      </c>
      <c r="AC28" s="331" t="s">
        <v>2</v>
      </c>
      <c r="AD28" s="331" t="s">
        <v>2</v>
      </c>
    </row>
    <row r="29" spans="1:50" s="345" customFormat="1" hidden="1">
      <c r="A29" s="331"/>
      <c r="B29" s="331" t="s">
        <v>2</v>
      </c>
      <c r="C29" s="331" t="s">
        <v>2</v>
      </c>
      <c r="D29" s="331" t="s">
        <v>2</v>
      </c>
      <c r="E29" s="331"/>
      <c r="F29" s="331"/>
      <c r="G29" s="331" t="s">
        <v>2</v>
      </c>
      <c r="H29" s="331"/>
      <c r="I29" s="331"/>
      <c r="J29" s="331"/>
      <c r="K29" s="331"/>
      <c r="L29" s="331"/>
      <c r="M29" s="331"/>
      <c r="N29" s="331"/>
      <c r="O29" s="331"/>
      <c r="P29" s="331"/>
      <c r="Q29" s="331"/>
      <c r="R29" s="331"/>
      <c r="S29" s="331"/>
      <c r="T29" s="331"/>
      <c r="U29" s="331"/>
      <c r="V29" s="331"/>
      <c r="W29" s="331"/>
      <c r="X29" s="331" t="s">
        <v>2</v>
      </c>
      <c r="Y29" s="331" t="s">
        <v>2</v>
      </c>
      <c r="Z29" s="331" t="s">
        <v>2</v>
      </c>
      <c r="AA29" s="331" t="s">
        <v>2</v>
      </c>
      <c r="AB29" s="331" t="s">
        <v>2</v>
      </c>
      <c r="AC29" s="331" t="s">
        <v>2</v>
      </c>
      <c r="AD29" s="331" t="s">
        <v>2</v>
      </c>
    </row>
    <row r="30" spans="1:50" s="345" customFormat="1" hidden="1">
      <c r="A30" s="331"/>
      <c r="B30" s="331" t="s">
        <v>2</v>
      </c>
      <c r="C30" s="331" t="s">
        <v>2</v>
      </c>
      <c r="D30" s="331" t="s">
        <v>2</v>
      </c>
      <c r="E30" s="331"/>
      <c r="F30" s="331"/>
      <c r="G30" s="331" t="s">
        <v>2</v>
      </c>
      <c r="H30" s="331"/>
      <c r="I30" s="331"/>
      <c r="J30" s="331"/>
      <c r="K30" s="331"/>
      <c r="L30" s="331"/>
      <c r="M30" s="331"/>
      <c r="N30" s="331"/>
      <c r="O30" s="331"/>
      <c r="P30" s="331"/>
      <c r="Q30" s="331"/>
      <c r="R30" s="331"/>
      <c r="S30" s="331"/>
      <c r="T30" s="331"/>
      <c r="U30" s="331"/>
      <c r="V30" s="331"/>
      <c r="W30" s="331"/>
      <c r="X30" s="331" t="s">
        <v>2</v>
      </c>
      <c r="Y30" s="331" t="s">
        <v>2</v>
      </c>
      <c r="Z30" s="331" t="s">
        <v>2</v>
      </c>
      <c r="AA30" s="331" t="s">
        <v>2</v>
      </c>
      <c r="AB30" s="331" t="s">
        <v>2</v>
      </c>
      <c r="AC30" s="331" t="s">
        <v>2</v>
      </c>
      <c r="AD30" s="331" t="s">
        <v>2</v>
      </c>
    </row>
    <row r="31" spans="1:50" s="345" customFormat="1" hidden="1">
      <c r="A31" s="331"/>
      <c r="B31" s="331" t="s">
        <v>2</v>
      </c>
      <c r="C31" s="331" t="s">
        <v>2</v>
      </c>
      <c r="D31" s="331" t="s">
        <v>2</v>
      </c>
      <c r="E31" s="331"/>
      <c r="F31" s="331"/>
      <c r="G31" s="331" t="s">
        <v>2</v>
      </c>
      <c r="H31" s="331"/>
      <c r="I31" s="331"/>
      <c r="J31" s="331"/>
      <c r="K31" s="331"/>
      <c r="L31" s="331"/>
      <c r="M31" s="331"/>
      <c r="N31" s="331"/>
      <c r="O31" s="331"/>
      <c r="P31" s="331"/>
      <c r="Q31" s="331"/>
      <c r="R31" s="331"/>
      <c r="S31" s="331"/>
      <c r="T31" s="331"/>
      <c r="U31" s="331"/>
      <c r="V31" s="331"/>
      <c r="W31" s="331"/>
      <c r="X31" s="331" t="s">
        <v>2</v>
      </c>
      <c r="Y31" s="331" t="s">
        <v>2</v>
      </c>
      <c r="Z31" s="331" t="s">
        <v>2</v>
      </c>
      <c r="AA31" s="331" t="s">
        <v>2</v>
      </c>
      <c r="AB31" s="331" t="s">
        <v>2</v>
      </c>
      <c r="AC31" s="331" t="s">
        <v>2</v>
      </c>
      <c r="AD31" s="331" t="s">
        <v>2</v>
      </c>
    </row>
    <row r="32" spans="1:50" s="345" customFormat="1" hidden="1">
      <c r="A32" s="331"/>
      <c r="B32" s="331" t="s">
        <v>2</v>
      </c>
      <c r="C32" s="331" t="s">
        <v>2</v>
      </c>
      <c r="D32" s="331" t="s">
        <v>2</v>
      </c>
      <c r="E32" s="331"/>
      <c r="F32" s="331"/>
      <c r="G32" s="331" t="s">
        <v>2</v>
      </c>
      <c r="H32" s="331"/>
      <c r="I32" s="331"/>
      <c r="J32" s="331"/>
      <c r="K32" s="331"/>
      <c r="L32" s="331"/>
      <c r="M32" s="331"/>
      <c r="N32" s="331"/>
      <c r="O32" s="331"/>
      <c r="P32" s="331"/>
      <c r="Q32" s="331"/>
      <c r="R32" s="331"/>
      <c r="S32" s="331"/>
      <c r="T32" s="331"/>
      <c r="U32" s="331"/>
      <c r="V32" s="331"/>
      <c r="W32" s="331"/>
      <c r="X32" s="331" t="s">
        <v>2</v>
      </c>
      <c r="Y32" s="331" t="s">
        <v>2</v>
      </c>
      <c r="Z32" s="331" t="s">
        <v>2</v>
      </c>
      <c r="AA32" s="331" t="s">
        <v>2</v>
      </c>
      <c r="AB32" s="331" t="s">
        <v>2</v>
      </c>
      <c r="AC32" s="331" t="s">
        <v>2</v>
      </c>
      <c r="AD32" s="331" t="s">
        <v>2</v>
      </c>
    </row>
    <row r="33" spans="1:30" s="345" customFormat="1" hidden="1">
      <c r="A33" s="331"/>
      <c r="B33" s="331" t="s">
        <v>2</v>
      </c>
      <c r="C33" s="331" t="s">
        <v>2</v>
      </c>
      <c r="D33" s="331" t="s">
        <v>2</v>
      </c>
      <c r="E33" s="331"/>
      <c r="F33" s="331"/>
      <c r="G33" s="331" t="s">
        <v>2</v>
      </c>
      <c r="H33" s="331"/>
      <c r="I33" s="331"/>
      <c r="J33" s="331"/>
      <c r="K33" s="331"/>
      <c r="L33" s="331"/>
      <c r="M33" s="331"/>
      <c r="N33" s="331"/>
      <c r="O33" s="331"/>
      <c r="P33" s="331"/>
      <c r="Q33" s="331"/>
      <c r="R33" s="331"/>
      <c r="S33" s="331"/>
      <c r="T33" s="331"/>
      <c r="U33" s="331"/>
      <c r="V33" s="331"/>
      <c r="W33" s="331"/>
      <c r="X33" s="331" t="s">
        <v>2</v>
      </c>
      <c r="Y33" s="331" t="s">
        <v>2</v>
      </c>
      <c r="Z33" s="331" t="s">
        <v>2</v>
      </c>
      <c r="AA33" s="331" t="s">
        <v>2</v>
      </c>
      <c r="AB33" s="331" t="s">
        <v>2</v>
      </c>
      <c r="AC33" s="331" t="s">
        <v>2</v>
      </c>
      <c r="AD33" s="331" t="s">
        <v>2</v>
      </c>
    </row>
    <row r="34" spans="1:30" s="345" customFormat="1" hidden="1">
      <c r="A34" s="331"/>
      <c r="B34" s="331" t="s">
        <v>2</v>
      </c>
      <c r="C34" s="331" t="s">
        <v>2</v>
      </c>
      <c r="D34" s="331" t="s">
        <v>2</v>
      </c>
      <c r="E34" s="331"/>
      <c r="F34" s="331"/>
      <c r="G34" s="331" t="s">
        <v>2</v>
      </c>
      <c r="H34" s="331"/>
      <c r="I34" s="331"/>
      <c r="J34" s="331"/>
      <c r="K34" s="331"/>
      <c r="L34" s="331"/>
      <c r="M34" s="331"/>
      <c r="N34" s="331"/>
      <c r="O34" s="331"/>
      <c r="P34" s="331"/>
      <c r="Q34" s="331"/>
      <c r="R34" s="331"/>
      <c r="S34" s="331"/>
      <c r="T34" s="331"/>
      <c r="U34" s="331"/>
      <c r="V34" s="331"/>
      <c r="W34" s="331"/>
      <c r="X34" s="331" t="s">
        <v>2</v>
      </c>
      <c r="Y34" s="331" t="s">
        <v>2</v>
      </c>
      <c r="Z34" s="331" t="s">
        <v>2</v>
      </c>
      <c r="AA34" s="331" t="s">
        <v>2</v>
      </c>
      <c r="AB34" s="331" t="s">
        <v>2</v>
      </c>
      <c r="AC34" s="331" t="s">
        <v>2</v>
      </c>
      <c r="AD34" s="331" t="s">
        <v>2</v>
      </c>
    </row>
    <row r="35" spans="1:30" s="345" customFormat="1" hidden="1">
      <c r="A35" s="331"/>
      <c r="B35" s="331" t="s">
        <v>2</v>
      </c>
      <c r="C35" s="331" t="s">
        <v>2</v>
      </c>
      <c r="D35" s="331" t="s">
        <v>2</v>
      </c>
      <c r="E35" s="331"/>
      <c r="F35" s="331"/>
      <c r="G35" s="331" t="s">
        <v>2</v>
      </c>
      <c r="H35" s="331"/>
      <c r="I35" s="331"/>
      <c r="J35" s="331"/>
      <c r="K35" s="331"/>
      <c r="L35" s="331"/>
      <c r="M35" s="331"/>
      <c r="N35" s="331"/>
      <c r="O35" s="331"/>
      <c r="P35" s="331"/>
      <c r="Q35" s="331"/>
      <c r="R35" s="331"/>
      <c r="S35" s="331"/>
      <c r="T35" s="331"/>
      <c r="U35" s="331"/>
      <c r="V35" s="331"/>
      <c r="W35" s="331"/>
      <c r="X35" s="331" t="s">
        <v>2</v>
      </c>
      <c r="Y35" s="331" t="s">
        <v>2</v>
      </c>
      <c r="Z35" s="331" t="s">
        <v>2</v>
      </c>
      <c r="AA35" s="331" t="s">
        <v>2</v>
      </c>
      <c r="AB35" s="331" t="s">
        <v>2</v>
      </c>
      <c r="AC35" s="331" t="s">
        <v>2</v>
      </c>
      <c r="AD35" s="331" t="s">
        <v>2</v>
      </c>
    </row>
    <row r="36" spans="1:30" s="345" customFormat="1" hidden="1">
      <c r="A36" s="331"/>
      <c r="B36" s="331" t="s">
        <v>2</v>
      </c>
      <c r="C36" s="331" t="s">
        <v>2</v>
      </c>
      <c r="D36" s="331" t="s">
        <v>2</v>
      </c>
      <c r="E36" s="331"/>
      <c r="F36" s="331"/>
      <c r="G36" s="331" t="s">
        <v>2</v>
      </c>
      <c r="H36" s="331"/>
      <c r="I36" s="331"/>
      <c r="J36" s="331"/>
      <c r="K36" s="331"/>
      <c r="L36" s="331"/>
      <c r="M36" s="331"/>
      <c r="N36" s="331"/>
      <c r="O36" s="331"/>
      <c r="P36" s="331"/>
      <c r="Q36" s="331"/>
      <c r="R36" s="331"/>
      <c r="S36" s="331"/>
      <c r="T36" s="331"/>
      <c r="U36" s="331"/>
      <c r="V36" s="331"/>
      <c r="W36" s="331"/>
      <c r="X36" s="331" t="s">
        <v>2</v>
      </c>
      <c r="Y36" s="331" t="s">
        <v>2</v>
      </c>
      <c r="Z36" s="331" t="s">
        <v>2</v>
      </c>
      <c r="AA36" s="331" t="s">
        <v>2</v>
      </c>
      <c r="AB36" s="331" t="s">
        <v>2</v>
      </c>
      <c r="AC36" s="331" t="s">
        <v>2</v>
      </c>
      <c r="AD36" s="331" t="s">
        <v>2</v>
      </c>
    </row>
    <row r="37" spans="1:30" s="345" customFormat="1" hidden="1">
      <c r="A37" s="331"/>
      <c r="B37" s="331" t="s">
        <v>2</v>
      </c>
      <c r="C37" s="331" t="s">
        <v>2</v>
      </c>
      <c r="D37" s="331" t="s">
        <v>2</v>
      </c>
      <c r="E37" s="331"/>
      <c r="F37" s="331"/>
      <c r="G37" s="331" t="s">
        <v>2</v>
      </c>
      <c r="H37" s="331"/>
      <c r="I37" s="331"/>
      <c r="J37" s="331"/>
      <c r="K37" s="331"/>
      <c r="L37" s="331"/>
      <c r="M37" s="331"/>
      <c r="N37" s="331"/>
      <c r="O37" s="331"/>
      <c r="P37" s="331"/>
      <c r="Q37" s="331"/>
      <c r="R37" s="331"/>
      <c r="S37" s="331"/>
      <c r="T37" s="331"/>
      <c r="U37" s="331"/>
      <c r="V37" s="331"/>
      <c r="W37" s="331"/>
      <c r="X37" s="331" t="s">
        <v>2</v>
      </c>
      <c r="Y37" s="331" t="s">
        <v>2</v>
      </c>
      <c r="Z37" s="331" t="s">
        <v>2</v>
      </c>
      <c r="AA37" s="331" t="s">
        <v>2</v>
      </c>
      <c r="AB37" s="331" t="s">
        <v>2</v>
      </c>
      <c r="AC37" s="331" t="s">
        <v>2</v>
      </c>
      <c r="AD37" s="331" t="s">
        <v>2</v>
      </c>
    </row>
    <row r="38" spans="1:30" s="345" customFormat="1" hidden="1">
      <c r="A38" s="331"/>
      <c r="B38" s="331" t="s">
        <v>2</v>
      </c>
      <c r="C38" s="331" t="s">
        <v>2</v>
      </c>
      <c r="D38" s="331" t="s">
        <v>2</v>
      </c>
      <c r="E38" s="331"/>
      <c r="F38" s="331"/>
      <c r="G38" s="331" t="s">
        <v>2</v>
      </c>
      <c r="H38" s="331"/>
      <c r="I38" s="331"/>
      <c r="J38" s="331"/>
      <c r="K38" s="331"/>
      <c r="L38" s="331"/>
      <c r="M38" s="331"/>
      <c r="N38" s="331"/>
      <c r="O38" s="331"/>
      <c r="P38" s="331"/>
      <c r="Q38" s="331"/>
      <c r="R38" s="331"/>
      <c r="S38" s="331"/>
      <c r="T38" s="331"/>
      <c r="U38" s="331"/>
      <c r="V38" s="331"/>
      <c r="W38" s="331"/>
      <c r="X38" s="331" t="s">
        <v>2</v>
      </c>
      <c r="Y38" s="331" t="s">
        <v>2</v>
      </c>
      <c r="Z38" s="331" t="s">
        <v>2</v>
      </c>
      <c r="AA38" s="331" t="s">
        <v>2</v>
      </c>
      <c r="AB38" s="331" t="s">
        <v>2</v>
      </c>
      <c r="AC38" s="331" t="s">
        <v>2</v>
      </c>
      <c r="AD38" s="331" t="s">
        <v>2</v>
      </c>
    </row>
    <row r="39" spans="1:30" s="345" customFormat="1" hidden="1">
      <c r="A39" s="331"/>
      <c r="B39" s="331" t="s">
        <v>2</v>
      </c>
      <c r="C39" s="331" t="s">
        <v>2</v>
      </c>
      <c r="D39" s="331" t="s">
        <v>2</v>
      </c>
      <c r="E39" s="331"/>
      <c r="F39" s="331"/>
      <c r="G39" s="331" t="s">
        <v>2</v>
      </c>
      <c r="H39" s="331"/>
      <c r="I39" s="331"/>
      <c r="J39" s="331"/>
      <c r="K39" s="331"/>
      <c r="L39" s="331"/>
      <c r="M39" s="331"/>
      <c r="N39" s="331"/>
      <c r="O39" s="331"/>
      <c r="P39" s="331"/>
      <c r="Q39" s="331"/>
      <c r="R39" s="331"/>
      <c r="S39" s="331"/>
      <c r="T39" s="331"/>
      <c r="U39" s="331"/>
      <c r="V39" s="331"/>
      <c r="W39" s="331"/>
      <c r="X39" s="331" t="s">
        <v>2</v>
      </c>
      <c r="Y39" s="331" t="s">
        <v>2</v>
      </c>
      <c r="Z39" s="331" t="s">
        <v>2</v>
      </c>
      <c r="AA39" s="331" t="s">
        <v>2</v>
      </c>
      <c r="AB39" s="331" t="s">
        <v>2</v>
      </c>
      <c r="AC39" s="331" t="s">
        <v>2</v>
      </c>
      <c r="AD39" s="331" t="s">
        <v>2</v>
      </c>
    </row>
    <row r="40" spans="1:30" s="345" customFormat="1" hidden="1">
      <c r="A40" s="331"/>
      <c r="B40" s="331" t="s">
        <v>2</v>
      </c>
      <c r="C40" s="331" t="s">
        <v>2</v>
      </c>
      <c r="D40" s="331" t="s">
        <v>2</v>
      </c>
      <c r="E40" s="331"/>
      <c r="F40" s="331"/>
      <c r="G40" s="331" t="s">
        <v>2</v>
      </c>
      <c r="H40" s="331"/>
      <c r="I40" s="331"/>
      <c r="J40" s="331"/>
      <c r="K40" s="331"/>
      <c r="L40" s="331"/>
      <c r="M40" s="331"/>
      <c r="N40" s="331"/>
      <c r="O40" s="331"/>
      <c r="P40" s="331"/>
      <c r="Q40" s="331"/>
      <c r="R40" s="331"/>
      <c r="S40" s="331"/>
      <c r="T40" s="331"/>
      <c r="U40" s="331"/>
      <c r="V40" s="331"/>
      <c r="W40" s="331"/>
      <c r="X40" s="331" t="s">
        <v>2</v>
      </c>
      <c r="Y40" s="331" t="s">
        <v>2</v>
      </c>
      <c r="Z40" s="331" t="s">
        <v>2</v>
      </c>
      <c r="AA40" s="331" t="s">
        <v>2</v>
      </c>
      <c r="AB40" s="331" t="s">
        <v>2</v>
      </c>
      <c r="AC40" s="331" t="s">
        <v>2</v>
      </c>
      <c r="AD40" s="331" t="s">
        <v>2</v>
      </c>
    </row>
    <row r="41" spans="1:30" s="345" customFormat="1" hidden="1">
      <c r="A41" s="331"/>
      <c r="B41" s="331" t="s">
        <v>2</v>
      </c>
      <c r="C41" s="331" t="s">
        <v>2</v>
      </c>
      <c r="D41" s="331" t="s">
        <v>2</v>
      </c>
      <c r="E41" s="331"/>
      <c r="F41" s="331"/>
      <c r="G41" s="331" t="s">
        <v>2</v>
      </c>
      <c r="H41" s="331"/>
      <c r="I41" s="331"/>
      <c r="J41" s="331"/>
      <c r="K41" s="331"/>
      <c r="L41" s="331"/>
      <c r="M41" s="331"/>
      <c r="N41" s="331"/>
      <c r="O41" s="331"/>
      <c r="P41" s="331"/>
      <c r="Q41" s="331"/>
      <c r="R41" s="331"/>
      <c r="S41" s="331"/>
      <c r="T41" s="331"/>
      <c r="U41" s="331"/>
      <c r="V41" s="331"/>
      <c r="W41" s="331"/>
      <c r="X41" s="331" t="s">
        <v>2</v>
      </c>
      <c r="Y41" s="331" t="s">
        <v>2</v>
      </c>
      <c r="Z41" s="331" t="s">
        <v>2</v>
      </c>
      <c r="AA41" s="331" t="s">
        <v>2</v>
      </c>
      <c r="AB41" s="331" t="s">
        <v>2</v>
      </c>
      <c r="AC41" s="331" t="s">
        <v>2</v>
      </c>
      <c r="AD41" s="331" t="s">
        <v>2</v>
      </c>
    </row>
    <row r="42" spans="1:30" s="345" customFormat="1" hidden="1"/>
    <row r="43" spans="1:30" s="345" customFormat="1" hidden="1"/>
    <row r="44" spans="1:30" s="345" customFormat="1" hidden="1"/>
    <row r="45" spans="1:30" s="345" customFormat="1" hidden="1"/>
    <row r="46" spans="1:30" s="345" customFormat="1" hidden="1"/>
    <row r="47" spans="1:30" s="345" customFormat="1" hidden="1"/>
    <row r="48" spans="1:30" s="345" customFormat="1" hidden="1"/>
    <row r="49" s="345" customFormat="1" hidden="1"/>
    <row r="50" s="345" customFormat="1" hidden="1"/>
    <row r="51" s="345" customFormat="1" hidden="1"/>
    <row r="52" s="345" customFormat="1" hidden="1"/>
    <row r="53" s="345" customFormat="1" hidden="1"/>
    <row r="54" s="345" customFormat="1" hidden="1"/>
    <row r="55" s="345" customFormat="1" hidden="1"/>
    <row r="56" s="345" customFormat="1" hidden="1"/>
    <row r="57" s="345" customFormat="1" hidden="1"/>
    <row r="58" s="345" customFormat="1" hidden="1"/>
    <row r="59" s="345" customFormat="1" hidden="1"/>
    <row r="60" s="345" customFormat="1" hidden="1"/>
    <row r="61" s="345" customFormat="1" hidden="1"/>
    <row r="62" s="345" customFormat="1" hidden="1"/>
    <row r="63" s="345" customFormat="1" hidden="1"/>
    <row r="64" s="345" customFormat="1" hidden="1"/>
    <row r="65" s="345" customFormat="1" hidden="1"/>
    <row r="66" s="345" customFormat="1" hidden="1"/>
    <row r="67" s="345" customFormat="1" hidden="1"/>
    <row r="68" s="345" customFormat="1" hidden="1"/>
    <row r="69" s="345" customFormat="1" hidden="1"/>
    <row r="70" s="345" customFormat="1" hidden="1"/>
    <row r="71" s="345" customFormat="1" hidden="1"/>
    <row r="72" s="345" customFormat="1" hidden="1"/>
    <row r="73" s="345" customFormat="1" hidden="1"/>
    <row r="74" s="345" customFormat="1" hidden="1"/>
    <row r="75" s="345" customFormat="1" hidden="1"/>
    <row r="76" s="345" customFormat="1" hidden="1"/>
    <row r="77" s="345" customFormat="1" hidden="1"/>
    <row r="78" s="345" customFormat="1" hidden="1"/>
    <row r="79" s="345" customFormat="1" hidden="1"/>
    <row r="80" s="345" customFormat="1" hidden="1"/>
    <row r="81" s="345" customFormat="1" hidden="1"/>
    <row r="82" s="345" customFormat="1" hidden="1"/>
    <row r="83" s="345" customFormat="1" hidden="1"/>
    <row r="84" s="345" customFormat="1" hidden="1"/>
    <row r="85" s="345" customFormat="1" hidden="1"/>
    <row r="86" s="345" customFormat="1" hidden="1"/>
    <row r="87" s="345" customFormat="1" hidden="1"/>
    <row r="88" s="345" customFormat="1" hidden="1"/>
    <row r="89" s="345" customFormat="1" hidden="1"/>
    <row r="90" s="345" customFormat="1" hidden="1"/>
    <row r="91" s="345" customFormat="1" hidden="1"/>
    <row r="92" s="345" customFormat="1" hidden="1"/>
    <row r="93" s="345" customFormat="1" hidden="1"/>
    <row r="94" s="345" customFormat="1" hidden="1"/>
    <row r="95" s="345" customFormat="1" hidden="1"/>
    <row r="96" s="345" customFormat="1" hidden="1"/>
    <row r="97" s="345" customFormat="1" hidden="1"/>
    <row r="98" s="345" customFormat="1" hidden="1"/>
    <row r="99" s="345" customFormat="1" hidden="1"/>
    <row r="100" s="345" customFormat="1" hidden="1"/>
    <row r="101" s="345" customFormat="1" hidden="1"/>
    <row r="102" s="345" customFormat="1" hidden="1"/>
    <row r="103" s="345" customFormat="1" hidden="1"/>
    <row r="104" s="345" customFormat="1" hidden="1"/>
    <row r="105" s="345" customFormat="1" hidden="1"/>
    <row r="106" s="345" customFormat="1" hidden="1"/>
    <row r="107" s="345" customFormat="1" hidden="1"/>
    <row r="108" s="345" customFormat="1" hidden="1"/>
    <row r="109" s="345" customFormat="1" hidden="1"/>
    <row r="110" s="345" customFormat="1" hidden="1"/>
    <row r="111" s="345" customFormat="1" hidden="1"/>
    <row r="112" s="345" customFormat="1" hidden="1"/>
    <row r="113" s="345" customFormat="1" hidden="1"/>
    <row r="114" s="345" customFormat="1" hidden="1"/>
    <row r="115" s="345" customFormat="1" hidden="1"/>
    <row r="116" s="345" customFormat="1" hidden="1"/>
    <row r="117" s="345" customFormat="1" hidden="1"/>
    <row r="118" s="345" customFormat="1" hidden="1"/>
    <row r="119" s="345" customFormat="1" hidden="1"/>
    <row r="120" s="345" customFormat="1" hidden="1"/>
    <row r="121" s="345" customFormat="1" hidden="1"/>
    <row r="122" s="345" customFormat="1" hidden="1"/>
    <row r="123" s="345" customFormat="1" hidden="1"/>
    <row r="124" s="345" customFormat="1" hidden="1"/>
    <row r="125" s="345" customFormat="1" hidden="1"/>
    <row r="126" s="345" customFormat="1" hidden="1"/>
    <row r="127" s="345" customFormat="1" hidden="1"/>
    <row r="128" s="345" customFormat="1" hidden="1"/>
    <row r="129" s="345" customFormat="1" hidden="1"/>
    <row r="130" s="345" customFormat="1" hidden="1"/>
    <row r="131" s="345" customFormat="1" hidden="1"/>
    <row r="132" s="345" customFormat="1" hidden="1"/>
    <row r="133" s="345" customFormat="1" hidden="1"/>
    <row r="134" s="345" customFormat="1" hidden="1"/>
    <row r="135" s="345" customFormat="1" hidden="1"/>
    <row r="136" s="345" customFormat="1" hidden="1"/>
    <row r="137" s="345" customFormat="1" hidden="1"/>
    <row r="138" s="345" customFormat="1" hidden="1"/>
    <row r="139" s="345" customFormat="1" hidden="1"/>
    <row r="140" s="345" customFormat="1" hidden="1"/>
    <row r="141" s="345" customFormat="1" hidden="1"/>
    <row r="142" s="345" customFormat="1" hidden="1"/>
    <row r="143" s="345" customFormat="1" hidden="1"/>
    <row r="144" s="345" customFormat="1" hidden="1"/>
    <row r="145" s="345" customFormat="1" hidden="1"/>
    <row r="146" s="345" customFormat="1" hidden="1"/>
    <row r="147" s="345" customFormat="1" hidden="1"/>
    <row r="148" s="345" customFormat="1" hidden="1"/>
    <row r="149" s="345" customFormat="1" hidden="1"/>
    <row r="150" s="345" customFormat="1" hidden="1"/>
    <row r="151" s="345" customFormat="1" hidden="1"/>
    <row r="152" s="345" customFormat="1" hidden="1"/>
    <row r="153" s="345" customFormat="1" hidden="1"/>
    <row r="154" s="345" customFormat="1" hidden="1"/>
    <row r="155" s="345" customFormat="1" hidden="1"/>
    <row r="156" s="345" customFormat="1" hidden="1"/>
    <row r="157" s="345" customFormat="1" hidden="1"/>
    <row r="158" s="345" customFormat="1" hidden="1"/>
    <row r="159" s="345" customFormat="1" hidden="1"/>
    <row r="160" s="345" customFormat="1" hidden="1"/>
    <row r="161" s="345" customFormat="1" hidden="1"/>
    <row r="162" s="345" customFormat="1" hidden="1"/>
    <row r="163" s="345" customFormat="1" hidden="1"/>
    <row r="164" s="345" customFormat="1" hidden="1"/>
    <row r="165" s="345" customFormat="1" hidden="1"/>
    <row r="166" s="345" customFormat="1" hidden="1"/>
    <row r="167" s="345" customFormat="1" hidden="1"/>
    <row r="168" s="345" customFormat="1" hidden="1"/>
    <row r="169" s="345" customFormat="1" hidden="1"/>
    <row r="170" s="345" customFormat="1" hidden="1"/>
    <row r="171" s="345" customFormat="1" hidden="1"/>
    <row r="172" s="345" customFormat="1" hidden="1"/>
    <row r="173" s="345" customFormat="1" hidden="1"/>
    <row r="174" s="345" customFormat="1" hidden="1"/>
    <row r="175" s="345" customFormat="1" hidden="1"/>
    <row r="176" s="345" customFormat="1" hidden="1"/>
    <row r="177" s="345" customFormat="1" hidden="1"/>
    <row r="178" s="345" customFormat="1" hidden="1"/>
    <row r="179" s="345" customFormat="1" hidden="1"/>
    <row r="180" s="345" customFormat="1" hidden="1"/>
    <row r="181" s="345" customFormat="1" hidden="1"/>
    <row r="182" s="345" customFormat="1" hidden="1"/>
    <row r="183" s="345" customFormat="1" hidden="1"/>
    <row r="184" s="345" customFormat="1" hidden="1"/>
    <row r="185" s="345" customFormat="1" hidden="1"/>
    <row r="186" s="345" customFormat="1" hidden="1"/>
    <row r="187" s="345" customFormat="1" hidden="1"/>
    <row r="188" s="345" customFormat="1" hidden="1"/>
    <row r="189" s="345" customFormat="1" hidden="1"/>
    <row r="190" s="345" customFormat="1" hidden="1"/>
    <row r="191" s="345" customFormat="1" hidden="1"/>
    <row r="192" s="345" customFormat="1" hidden="1"/>
    <row r="193" s="345" customFormat="1" hidden="1"/>
    <row r="194" s="345" customFormat="1" hidden="1"/>
    <row r="195" s="345" customFormat="1" hidden="1"/>
    <row r="196" s="345" customFormat="1" hidden="1"/>
    <row r="197" s="345" customFormat="1" hidden="1"/>
    <row r="198" s="345" customFormat="1" hidden="1"/>
    <row r="199" s="345" customFormat="1" hidden="1"/>
    <row r="200" s="345" customFormat="1" hidden="1"/>
    <row r="201" s="345" customFormat="1" hidden="1"/>
    <row r="202" s="345" customFormat="1" hidden="1"/>
    <row r="203" s="345" customFormat="1" hidden="1"/>
    <row r="204" s="345" customFormat="1" hidden="1"/>
    <row r="205" s="345" customFormat="1" hidden="1"/>
    <row r="206" s="345" customFormat="1" hidden="1"/>
    <row r="207" s="345" customFormat="1" hidden="1"/>
    <row r="208" s="345" customFormat="1" hidden="1"/>
    <row r="209" s="345" customFormat="1" hidden="1"/>
    <row r="210" s="345" customFormat="1" hidden="1"/>
    <row r="211" s="345" customFormat="1" hidden="1"/>
    <row r="212" s="345" customFormat="1" hidden="1"/>
    <row r="213" s="345" customFormat="1" hidden="1"/>
    <row r="214" s="345" customFormat="1" hidden="1"/>
    <row r="215" s="345" customFormat="1" hidden="1"/>
    <row r="216" s="345" customFormat="1" hidden="1"/>
    <row r="217" s="345" customFormat="1" hidden="1"/>
    <row r="218" s="345" customFormat="1" hidden="1"/>
    <row r="219" s="345" customFormat="1" hidden="1"/>
    <row r="220" s="345" customFormat="1" hidden="1"/>
    <row r="221" s="345" customFormat="1" hidden="1"/>
    <row r="222" s="345" customFormat="1" hidden="1"/>
    <row r="223" s="345" customFormat="1" hidden="1"/>
    <row r="224" s="345" customFormat="1" hidden="1"/>
    <row r="225" s="345" customFormat="1" hidden="1"/>
    <row r="226" s="345" customFormat="1" hidden="1"/>
    <row r="227" s="345" customFormat="1" hidden="1"/>
    <row r="228" s="345" customFormat="1" hidden="1"/>
    <row r="229" s="345" customFormat="1" hidden="1"/>
    <row r="230" s="345" customFormat="1" hidden="1"/>
    <row r="231" s="345" customFormat="1" hidden="1"/>
    <row r="232" s="345" customFormat="1" hidden="1"/>
    <row r="233" s="345" customFormat="1" hidden="1"/>
    <row r="234" s="345" customFormat="1" hidden="1"/>
    <row r="235" s="345" customFormat="1" hidden="1"/>
    <row r="236" s="345" customFormat="1" hidden="1"/>
    <row r="237" s="345" customFormat="1" hidden="1"/>
    <row r="238" s="345" customFormat="1" hidden="1"/>
    <row r="239" s="345" customFormat="1" hidden="1"/>
    <row r="240" s="345" customFormat="1" hidden="1"/>
  </sheetData>
  <mergeCells count="2">
    <mergeCell ref="AA7:AC7"/>
    <mergeCell ref="C3:Q3"/>
  </mergeCells>
  <hyperlinks>
    <hyperlink ref="O9" r:id="rId1" xr:uid="{5A5E504D-73F7-41C7-B255-3369087C52FA}"/>
    <hyperlink ref="L8" r:id="rId2" xr:uid="{235B9E3B-7FBC-4045-B324-B05A83610567}"/>
    <hyperlink ref="T8" r:id="rId3" xr:uid="{7A436256-937F-4413-94F2-68DB72A7248A}"/>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CEE70528-A946-4DA9-A6C5-347C96FCCAC9}">
          <x14:formula1>
            <xm:f>Labels!$N$2:$N$4</xm:f>
          </x14:formula1>
          <xm:sqref>E9:F21</xm:sqref>
        </x14:dataValidation>
        <x14:dataValidation type="list" allowBlank="1" showInputMessage="1" showErrorMessage="1" xr:uid="{28145FDD-9FD1-469D-BAE2-6874FEC20E05}">
          <x14:formula1>
            <xm:f>Labels!$H$2:$H$56</xm:f>
          </x14:formula1>
          <xm:sqref>K9:K21 S9:S21</xm:sqref>
        </x14:dataValidation>
        <x14:dataValidation type="list" allowBlank="1" showInputMessage="1" showErrorMessage="1" xr:uid="{276AC807-2124-4CAE-9BBF-47856B730335}">
          <x14:formula1>
            <xm:f>Labels!$AG$2:$AG$201</xm:f>
          </x14:formula1>
          <xm:sqref>M9:M21 U9:U21</xm:sqref>
        </x14:dataValidation>
        <x14:dataValidation type="list" allowBlank="1" showInputMessage="1" showErrorMessage="1" xr:uid="{2EDD03E9-0F58-4727-B2B1-774966A83D04}">
          <x14:formula1>
            <xm:f>Labels!$W$1:$W$3</xm:f>
          </x14:formula1>
          <xm:sqref>AA9:AC21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18EAB-7C41-495A-912D-AAB216CCC025}">
  <sheetPr codeName="Sheet8"/>
  <dimension ref="A1:AN108"/>
  <sheetViews>
    <sheetView showGridLines="0" workbookViewId="0">
      <selection activeCell="F9" sqref="F9"/>
    </sheetView>
  </sheetViews>
  <sheetFormatPr defaultColWidth="0" defaultRowHeight="15" zeroHeight="1"/>
  <cols>
    <col min="1" max="1" width="5" customWidth="1"/>
    <col min="2" max="2" width="16.85546875" customWidth="1"/>
    <col min="3" max="3" width="12.42578125" customWidth="1"/>
    <col min="4" max="16" width="13.5703125" customWidth="1"/>
    <col min="17" max="17" width="16.85546875" customWidth="1"/>
    <col min="18" max="18" width="4.28515625" customWidth="1"/>
    <col min="19" max="16384" width="9.140625" hidden="1"/>
  </cols>
  <sheetData>
    <row r="1" spans="1:40">
      <c r="A1" s="305"/>
      <c r="B1" s="305" t="s">
        <v>472</v>
      </c>
      <c r="C1" s="305"/>
      <c r="D1" s="305"/>
      <c r="E1" s="305"/>
      <c r="F1" s="305"/>
      <c r="G1" s="112"/>
      <c r="H1" s="112"/>
      <c r="I1" s="305"/>
      <c r="J1" s="305"/>
      <c r="K1" s="305"/>
      <c r="L1" s="305"/>
      <c r="M1" s="305"/>
      <c r="N1" s="305"/>
      <c r="O1" s="305"/>
      <c r="P1" s="305"/>
      <c r="Q1" s="274" t="str">
        <f>Instructions!$N$1</f>
        <v>OMB Approval No. 3245-0062</v>
      </c>
      <c r="R1" s="305"/>
      <c r="S1" s="305"/>
      <c r="T1" s="305"/>
      <c r="U1" s="305"/>
      <c r="V1" s="305"/>
      <c r="W1" s="305"/>
      <c r="X1" s="305"/>
      <c r="Y1" s="305"/>
      <c r="Z1" s="305"/>
      <c r="AA1" s="305"/>
      <c r="AB1" s="305"/>
      <c r="AC1" s="305"/>
      <c r="AD1" s="305"/>
      <c r="AE1" s="305"/>
      <c r="AF1" s="305"/>
      <c r="AG1" s="305"/>
      <c r="AH1" s="305"/>
      <c r="AI1" s="305"/>
      <c r="AJ1" s="111" t="s">
        <v>2</v>
      </c>
      <c r="AK1" s="111" t="s">
        <v>2</v>
      </c>
      <c r="AL1" s="111" t="s">
        <v>2</v>
      </c>
      <c r="AM1" s="112" t="s">
        <v>2</v>
      </c>
      <c r="AN1" s="105" t="s">
        <v>2</v>
      </c>
    </row>
    <row r="2" spans="1:40" ht="15.75" thickBot="1">
      <c r="A2" s="150"/>
      <c r="B2" s="112" t="s">
        <v>11</v>
      </c>
      <c r="C2" s="112"/>
      <c r="D2" s="139">
        <f>Overview!B43</f>
        <v>45628</v>
      </c>
      <c r="E2" s="112"/>
      <c r="F2" s="112"/>
      <c r="G2" s="114"/>
      <c r="H2" s="114"/>
      <c r="I2" s="112"/>
      <c r="J2" s="112"/>
      <c r="K2" s="112"/>
      <c r="L2" s="112"/>
      <c r="M2" s="112"/>
      <c r="N2" s="112"/>
      <c r="O2" s="112"/>
      <c r="P2" s="112"/>
      <c r="Q2" s="274" t="str">
        <f>Instructions!$N$2</f>
        <v>Expiration Date 2/28/2026</v>
      </c>
      <c r="R2" s="112"/>
      <c r="S2" s="112"/>
      <c r="T2" s="112"/>
      <c r="U2" s="112"/>
      <c r="V2" s="112"/>
      <c r="W2" s="112"/>
      <c r="X2" s="112"/>
      <c r="Y2" s="112"/>
      <c r="Z2" s="112"/>
      <c r="AA2" s="112"/>
      <c r="AB2" s="112"/>
      <c r="AC2" s="112"/>
      <c r="AD2" s="112"/>
      <c r="AE2" s="112"/>
      <c r="AF2" s="112"/>
      <c r="AG2" s="112"/>
      <c r="AH2" s="112"/>
      <c r="AI2" s="112"/>
      <c r="AJ2" s="105" t="s">
        <v>2</v>
      </c>
      <c r="AK2" s="105" t="s">
        <v>2</v>
      </c>
      <c r="AL2" s="105" t="s">
        <v>2</v>
      </c>
      <c r="AM2" s="112" t="s">
        <v>2</v>
      </c>
      <c r="AN2" s="105" t="s">
        <v>2</v>
      </c>
    </row>
    <row r="3" spans="1:40" ht="8.4499999999999993" customHeight="1" thickTop="1">
      <c r="A3" s="112"/>
      <c r="B3" s="106" t="s">
        <v>2</v>
      </c>
      <c r="C3" s="106" t="s">
        <v>2</v>
      </c>
      <c r="D3" s="116"/>
      <c r="E3" s="116"/>
      <c r="F3" s="116"/>
      <c r="H3" s="114"/>
      <c r="I3" s="114"/>
      <c r="J3" s="116"/>
      <c r="K3" s="116"/>
      <c r="L3" s="116"/>
      <c r="M3" s="116"/>
      <c r="N3" s="116"/>
      <c r="O3" s="116"/>
      <c r="P3" s="116"/>
      <c r="Q3" s="106" t="s">
        <v>2</v>
      </c>
      <c r="R3" s="116"/>
      <c r="S3" s="116"/>
      <c r="T3" s="106"/>
      <c r="U3" s="106"/>
      <c r="V3" s="106"/>
      <c r="W3" s="106"/>
      <c r="X3" s="106"/>
      <c r="Y3" s="106"/>
      <c r="Z3" s="106" t="s">
        <v>2</v>
      </c>
      <c r="AA3" s="106" t="s">
        <v>2</v>
      </c>
      <c r="AB3" s="106" t="s">
        <v>2</v>
      </c>
      <c r="AC3" s="106" t="s">
        <v>2</v>
      </c>
      <c r="AD3" s="106" t="s">
        <v>2</v>
      </c>
      <c r="AE3" s="106" t="s">
        <v>2</v>
      </c>
      <c r="AF3" s="106" t="s">
        <v>2</v>
      </c>
      <c r="AG3" s="106" t="s">
        <v>2</v>
      </c>
      <c r="AH3" s="106" t="s">
        <v>2</v>
      </c>
      <c r="AI3" s="106" t="s">
        <v>2</v>
      </c>
      <c r="AJ3" s="106" t="s">
        <v>2</v>
      </c>
      <c r="AK3" s="106" t="s">
        <v>2</v>
      </c>
      <c r="AL3" s="106" t="s">
        <v>2</v>
      </c>
      <c r="AM3" s="106" t="s">
        <v>2</v>
      </c>
      <c r="AN3" s="106" t="s">
        <v>2</v>
      </c>
    </row>
    <row r="4" spans="1:40">
      <c r="A4" s="101"/>
      <c r="B4" s="101" t="s">
        <v>15</v>
      </c>
      <c r="C4" s="101"/>
      <c r="D4" s="42" t="str">
        <f>Overview!B7</f>
        <v>Applicant Fund Name</v>
      </c>
      <c r="E4" s="42"/>
      <c r="F4" s="42"/>
      <c r="G4" s="137"/>
      <c r="H4" s="137"/>
      <c r="I4" s="138" t="s">
        <v>2</v>
      </c>
      <c r="J4" s="41"/>
      <c r="K4" s="41"/>
      <c r="L4" s="41"/>
      <c r="M4" s="41"/>
      <c r="N4" s="41"/>
      <c r="O4" s="41"/>
      <c r="P4" s="41"/>
      <c r="Q4" s="613"/>
      <c r="R4" s="41"/>
      <c r="S4" s="41"/>
      <c r="T4" s="41"/>
      <c r="U4" s="41"/>
      <c r="V4" s="41"/>
      <c r="W4" s="41"/>
      <c r="X4" s="41"/>
      <c r="Y4" s="41"/>
      <c r="Z4" s="41" t="s">
        <v>2</v>
      </c>
      <c r="AA4" s="41" t="s">
        <v>2</v>
      </c>
      <c r="AB4" s="41" t="s">
        <v>2</v>
      </c>
      <c r="AC4" s="41" t="s">
        <v>2</v>
      </c>
      <c r="AD4" s="41" t="s">
        <v>2</v>
      </c>
      <c r="AE4" s="41" t="s">
        <v>2</v>
      </c>
      <c r="AF4" s="41" t="s">
        <v>2</v>
      </c>
      <c r="AG4" s="41" t="s">
        <v>2</v>
      </c>
      <c r="AH4" s="41" t="s">
        <v>2</v>
      </c>
      <c r="AI4" s="41" t="s">
        <v>2</v>
      </c>
      <c r="AJ4" s="41" t="s">
        <v>2</v>
      </c>
      <c r="AK4" s="41" t="s">
        <v>2</v>
      </c>
      <c r="AL4" s="41" t="s">
        <v>2</v>
      </c>
      <c r="AM4" s="41" t="s">
        <v>2</v>
      </c>
      <c r="AN4" s="41" t="s">
        <v>2</v>
      </c>
    </row>
    <row r="5" spans="1:40" ht="20.25">
      <c r="A5" s="112"/>
      <c r="B5" s="36"/>
      <c r="C5" s="36"/>
      <c r="D5" s="8"/>
      <c r="E5" s="8"/>
      <c r="F5" s="8"/>
      <c r="G5" s="8"/>
      <c r="H5" s="8"/>
      <c r="I5" s="9"/>
      <c r="J5" s="9"/>
      <c r="K5" s="10"/>
      <c r="L5" s="11"/>
      <c r="M5" s="11"/>
      <c r="N5" s="11"/>
      <c r="O5" s="11"/>
      <c r="P5" s="11"/>
      <c r="Q5" s="9"/>
    </row>
    <row r="6" spans="1:40" ht="15.75">
      <c r="A6" s="114"/>
      <c r="B6" s="446" t="s">
        <v>473</v>
      </c>
      <c r="C6" s="446"/>
      <c r="D6" s="12"/>
      <c r="E6" s="12"/>
      <c r="F6" s="12"/>
      <c r="G6" s="12"/>
      <c r="H6" s="12"/>
      <c r="I6" s="13"/>
      <c r="J6" s="13"/>
      <c r="K6" s="14"/>
      <c r="L6" s="15"/>
      <c r="M6" s="15"/>
      <c r="N6" s="15"/>
      <c r="O6" s="15"/>
      <c r="P6" s="15"/>
      <c r="Q6" s="13"/>
    </row>
    <row r="7" spans="1:40" ht="15.75" thickBot="1">
      <c r="A7" s="112"/>
      <c r="B7" s="9"/>
      <c r="C7" s="9"/>
      <c r="D7" s="9"/>
      <c r="E7" s="9"/>
      <c r="F7" s="9"/>
      <c r="G7" s="9"/>
      <c r="H7" s="9"/>
      <c r="I7" s="9"/>
      <c r="J7" s="9"/>
      <c r="K7" s="10"/>
      <c r="L7" s="11"/>
      <c r="M7" s="11"/>
      <c r="N7" s="11"/>
      <c r="O7" s="11"/>
      <c r="P7" s="11"/>
      <c r="Q7" s="9"/>
    </row>
    <row r="8" spans="1:40" s="17" customFormat="1" ht="65.25" customHeight="1" thickBot="1">
      <c r="A8" s="112"/>
      <c r="B8" s="706" t="s">
        <v>474</v>
      </c>
      <c r="C8" s="707" t="s">
        <v>475</v>
      </c>
      <c r="D8" s="708" t="s">
        <v>371</v>
      </c>
      <c r="E8" s="708" t="s">
        <v>372</v>
      </c>
      <c r="F8" s="708" t="s">
        <v>2326</v>
      </c>
      <c r="G8" s="708" t="s">
        <v>476</v>
      </c>
      <c r="H8" s="708" t="s">
        <v>477</v>
      </c>
      <c r="I8" s="708" t="s">
        <v>478</v>
      </c>
      <c r="J8" s="708" t="s">
        <v>479</v>
      </c>
      <c r="K8" s="708" t="s">
        <v>480</v>
      </c>
      <c r="L8" s="708" t="s">
        <v>481</v>
      </c>
      <c r="M8" s="708" t="s">
        <v>482</v>
      </c>
      <c r="N8" s="708" t="s">
        <v>483</v>
      </c>
      <c r="O8" s="708" t="s">
        <v>484</v>
      </c>
      <c r="P8" s="708" t="s">
        <v>485</v>
      </c>
      <c r="Q8" s="709" t="s">
        <v>486</v>
      </c>
      <c r="R8" s="612"/>
    </row>
    <row r="9" spans="1:40">
      <c r="B9" s="700"/>
      <c r="C9" s="700"/>
      <c r="D9" s="700"/>
      <c r="E9" s="700"/>
      <c r="F9" s="700"/>
      <c r="G9" s="700"/>
      <c r="H9" s="700"/>
      <c r="I9" s="700"/>
      <c r="J9" s="700"/>
      <c r="K9" s="701"/>
      <c r="L9" s="702"/>
      <c r="M9" s="702"/>
      <c r="N9" s="702"/>
      <c r="O9" s="703"/>
      <c r="P9" s="704"/>
      <c r="Q9" s="705"/>
    </row>
    <row r="10" spans="1:40">
      <c r="A10" s="112"/>
      <c r="B10" s="700"/>
      <c r="C10" s="700"/>
      <c r="D10" s="700"/>
      <c r="E10" s="700"/>
      <c r="F10" s="700"/>
      <c r="G10" s="700"/>
      <c r="H10" s="700"/>
      <c r="I10" s="700"/>
      <c r="J10" s="700"/>
      <c r="K10" s="701"/>
      <c r="L10" s="702"/>
      <c r="M10" s="702"/>
      <c r="N10" s="702"/>
      <c r="O10" s="703"/>
      <c r="P10" s="704"/>
      <c r="Q10" s="705"/>
    </row>
    <row r="11" spans="1:40">
      <c r="A11" s="114"/>
      <c r="B11" s="700"/>
      <c r="C11" s="700"/>
      <c r="D11" s="700"/>
      <c r="E11" s="700"/>
      <c r="F11" s="700"/>
      <c r="G11" s="700"/>
      <c r="H11" s="700"/>
      <c r="I11" s="700"/>
      <c r="J11" s="700"/>
      <c r="K11" s="701"/>
      <c r="L11" s="702"/>
      <c r="M11" s="702"/>
      <c r="N11" s="702"/>
      <c r="O11" s="703"/>
      <c r="P11" s="704"/>
      <c r="Q11" s="705"/>
    </row>
    <row r="12" spans="1:40">
      <c r="A12" s="112"/>
      <c r="B12" s="700"/>
      <c r="C12" s="700"/>
      <c r="D12" s="700"/>
      <c r="E12" s="700"/>
      <c r="F12" s="700"/>
      <c r="G12" s="700"/>
      <c r="H12" s="700"/>
      <c r="I12" s="700"/>
      <c r="J12" s="700"/>
      <c r="K12" s="701"/>
      <c r="L12" s="702"/>
      <c r="M12" s="702"/>
      <c r="N12" s="702"/>
      <c r="O12" s="704"/>
      <c r="P12" s="704"/>
      <c r="Q12" s="705"/>
    </row>
    <row r="13" spans="1:40">
      <c r="A13" s="114"/>
      <c r="B13" s="700"/>
      <c r="C13" s="700"/>
      <c r="D13" s="700"/>
      <c r="E13" s="700"/>
      <c r="F13" s="700"/>
      <c r="G13" s="700"/>
      <c r="H13" s="700"/>
      <c r="I13" s="700"/>
      <c r="J13" s="700"/>
      <c r="K13" s="701"/>
      <c r="L13" s="702"/>
      <c r="M13" s="702"/>
      <c r="N13" s="702"/>
      <c r="O13" s="704"/>
      <c r="P13" s="704"/>
      <c r="Q13" s="705"/>
    </row>
    <row r="14" spans="1:40">
      <c r="A14" s="112"/>
      <c r="B14" s="700"/>
      <c r="C14" s="700"/>
      <c r="D14" s="700"/>
      <c r="E14" s="700"/>
      <c r="F14" s="700"/>
      <c r="G14" s="700"/>
      <c r="H14" s="700"/>
      <c r="I14" s="700"/>
      <c r="J14" s="700"/>
      <c r="K14" s="701"/>
      <c r="L14" s="702"/>
      <c r="M14" s="702"/>
      <c r="N14" s="702"/>
      <c r="O14" s="704"/>
      <c r="P14" s="704"/>
      <c r="Q14" s="705"/>
    </row>
    <row r="15" spans="1:40">
      <c r="A15" s="114"/>
      <c r="B15" s="700"/>
      <c r="C15" s="700"/>
      <c r="D15" s="700"/>
      <c r="E15" s="700"/>
      <c r="F15" s="700"/>
      <c r="G15" s="700"/>
      <c r="H15" s="700"/>
      <c r="I15" s="700"/>
      <c r="J15" s="700"/>
      <c r="K15" s="701"/>
      <c r="L15" s="702"/>
      <c r="M15" s="702"/>
      <c r="N15" s="702"/>
      <c r="O15" s="704"/>
      <c r="P15" s="704"/>
      <c r="Q15" s="705"/>
    </row>
    <row r="16" spans="1:40">
      <c r="A16" s="112"/>
      <c r="B16" s="700"/>
      <c r="C16" s="700"/>
      <c r="D16" s="700"/>
      <c r="E16" s="700"/>
      <c r="F16" s="700"/>
      <c r="G16" s="700"/>
      <c r="H16" s="700"/>
      <c r="I16" s="700"/>
      <c r="J16" s="700"/>
      <c r="K16" s="701"/>
      <c r="L16" s="702"/>
      <c r="M16" s="702"/>
      <c r="N16" s="702"/>
      <c r="O16" s="704"/>
      <c r="P16" s="704"/>
      <c r="Q16" s="705"/>
    </row>
    <row r="17" spans="1:17">
      <c r="A17" s="114"/>
      <c r="B17" s="700"/>
      <c r="C17" s="700"/>
      <c r="D17" s="700"/>
      <c r="E17" s="700"/>
      <c r="F17" s="700"/>
      <c r="G17" s="700"/>
      <c r="H17" s="700"/>
      <c r="I17" s="700"/>
      <c r="J17" s="700"/>
      <c r="K17" s="701"/>
      <c r="L17" s="702"/>
      <c r="M17" s="702"/>
      <c r="N17" s="702"/>
      <c r="O17" s="704"/>
      <c r="P17" s="704"/>
      <c r="Q17" s="705"/>
    </row>
    <row r="18" spans="1:17">
      <c r="A18" s="112"/>
      <c r="B18" s="700"/>
      <c r="C18" s="700"/>
      <c r="D18" s="700"/>
      <c r="E18" s="700"/>
      <c r="F18" s="700"/>
      <c r="G18" s="700"/>
      <c r="H18" s="700"/>
      <c r="I18" s="700"/>
      <c r="J18" s="700"/>
      <c r="K18" s="701"/>
      <c r="L18" s="702"/>
      <c r="M18" s="702"/>
      <c r="N18" s="702"/>
      <c r="O18" s="704"/>
      <c r="P18" s="704"/>
      <c r="Q18" s="705"/>
    </row>
    <row r="19" spans="1:17">
      <c r="A19" s="114"/>
      <c r="B19" s="700"/>
      <c r="C19" s="700"/>
      <c r="D19" s="700"/>
      <c r="E19" s="700"/>
      <c r="F19" s="700"/>
      <c r="G19" s="700"/>
      <c r="H19" s="700"/>
      <c r="I19" s="700"/>
      <c r="J19" s="700"/>
      <c r="K19" s="701"/>
      <c r="L19" s="702"/>
      <c r="M19" s="702"/>
      <c r="N19" s="702"/>
      <c r="O19" s="704"/>
      <c r="P19" s="704"/>
      <c r="Q19" s="705"/>
    </row>
    <row r="20" spans="1:17">
      <c r="A20" s="112"/>
      <c r="B20" s="700"/>
      <c r="C20" s="700"/>
      <c r="D20" s="700"/>
      <c r="E20" s="700"/>
      <c r="F20" s="700"/>
      <c r="G20" s="700"/>
      <c r="H20" s="700"/>
      <c r="I20" s="700"/>
      <c r="J20" s="700"/>
      <c r="K20" s="701"/>
      <c r="L20" s="702"/>
      <c r="M20" s="702"/>
      <c r="N20" s="702"/>
      <c r="O20" s="704"/>
      <c r="P20" s="704"/>
      <c r="Q20" s="705"/>
    </row>
    <row r="21" spans="1:17">
      <c r="A21" s="114"/>
      <c r="B21" s="700"/>
      <c r="C21" s="700"/>
      <c r="D21" s="700"/>
      <c r="E21" s="700"/>
      <c r="F21" s="700"/>
      <c r="G21" s="700"/>
      <c r="H21" s="700"/>
      <c r="I21" s="700"/>
      <c r="J21" s="700"/>
      <c r="K21" s="701"/>
      <c r="L21" s="702"/>
      <c r="M21" s="702"/>
      <c r="N21" s="702"/>
      <c r="O21" s="704"/>
      <c r="P21" s="704"/>
      <c r="Q21" s="705"/>
    </row>
    <row r="22" spans="1:17">
      <c r="A22" s="112"/>
      <c r="B22" s="700"/>
      <c r="C22" s="700"/>
      <c r="D22" s="700"/>
      <c r="E22" s="700"/>
      <c r="F22" s="700"/>
      <c r="G22" s="700"/>
      <c r="H22" s="700"/>
      <c r="I22" s="700"/>
      <c r="J22" s="700"/>
      <c r="K22" s="701"/>
      <c r="L22" s="702"/>
      <c r="M22" s="702"/>
      <c r="N22" s="702"/>
      <c r="O22" s="704"/>
      <c r="P22" s="704"/>
      <c r="Q22" s="705"/>
    </row>
    <row r="23" spans="1:17">
      <c r="A23" s="114"/>
      <c r="B23" s="700"/>
      <c r="C23" s="700"/>
      <c r="D23" s="700"/>
      <c r="E23" s="700"/>
      <c r="F23" s="700"/>
      <c r="G23" s="700"/>
      <c r="H23" s="700"/>
      <c r="I23" s="700"/>
      <c r="J23" s="700"/>
      <c r="K23" s="701"/>
      <c r="L23" s="702"/>
      <c r="M23" s="702"/>
      <c r="N23" s="702"/>
      <c r="O23" s="704"/>
      <c r="P23" s="704"/>
      <c r="Q23" s="705"/>
    </row>
    <row r="24" spans="1:17">
      <c r="A24" s="112"/>
      <c r="B24" s="700"/>
      <c r="C24" s="700"/>
      <c r="D24" s="700"/>
      <c r="E24" s="700"/>
      <c r="F24" s="700"/>
      <c r="G24" s="700"/>
      <c r="H24" s="700"/>
      <c r="I24" s="700"/>
      <c r="J24" s="700"/>
      <c r="K24" s="701"/>
      <c r="L24" s="702"/>
      <c r="M24" s="702"/>
      <c r="N24" s="702"/>
      <c r="O24" s="704"/>
      <c r="P24" s="704"/>
      <c r="Q24" s="705"/>
    </row>
    <row r="25" spans="1:17">
      <c r="A25" s="114"/>
      <c r="B25" s="700"/>
      <c r="C25" s="700"/>
      <c r="D25" s="700"/>
      <c r="E25" s="700"/>
      <c r="F25" s="700"/>
      <c r="G25" s="700"/>
      <c r="H25" s="700"/>
      <c r="I25" s="700"/>
      <c r="J25" s="700"/>
      <c r="K25" s="701"/>
      <c r="L25" s="702"/>
      <c r="M25" s="702"/>
      <c r="N25" s="702"/>
      <c r="O25" s="704"/>
      <c r="P25" s="704"/>
      <c r="Q25" s="705"/>
    </row>
    <row r="26" spans="1:17">
      <c r="A26" s="112"/>
      <c r="B26" s="700"/>
      <c r="C26" s="700"/>
      <c r="D26" s="700"/>
      <c r="E26" s="700"/>
      <c r="F26" s="700"/>
      <c r="G26" s="700"/>
      <c r="H26" s="700"/>
      <c r="I26" s="700"/>
      <c r="J26" s="700"/>
      <c r="K26" s="701"/>
      <c r="L26" s="702"/>
      <c r="M26" s="702"/>
      <c r="N26" s="702"/>
      <c r="O26" s="704"/>
      <c r="P26" s="704"/>
      <c r="Q26" s="705"/>
    </row>
    <row r="27" spans="1:17">
      <c r="A27" s="114"/>
      <c r="B27" s="700"/>
      <c r="C27" s="700"/>
      <c r="D27" s="700"/>
      <c r="E27" s="700"/>
      <c r="F27" s="700"/>
      <c r="G27" s="700"/>
      <c r="H27" s="700"/>
      <c r="I27" s="700"/>
      <c r="J27" s="700"/>
      <c r="K27" s="701"/>
      <c r="L27" s="702"/>
      <c r="M27" s="702"/>
      <c r="N27" s="702"/>
      <c r="O27" s="704"/>
      <c r="P27" s="704"/>
      <c r="Q27" s="705"/>
    </row>
    <row r="28" spans="1:17">
      <c r="A28" s="112"/>
      <c r="B28" s="700"/>
      <c r="C28" s="700"/>
      <c r="D28" s="700"/>
      <c r="E28" s="700"/>
      <c r="F28" s="700"/>
      <c r="G28" s="700"/>
      <c r="H28" s="700"/>
      <c r="I28" s="700"/>
      <c r="J28" s="700"/>
      <c r="K28" s="701"/>
      <c r="L28" s="702"/>
      <c r="M28" s="702"/>
      <c r="N28" s="702"/>
      <c r="O28" s="704"/>
      <c r="P28" s="704"/>
      <c r="Q28" s="705"/>
    </row>
    <row r="29" spans="1:17">
      <c r="A29" s="114"/>
      <c r="B29" s="700"/>
      <c r="C29" s="700"/>
      <c r="D29" s="700"/>
      <c r="E29" s="700"/>
      <c r="F29" s="700"/>
      <c r="G29" s="700"/>
      <c r="H29" s="700"/>
      <c r="I29" s="700"/>
      <c r="J29" s="700"/>
      <c r="K29" s="701"/>
      <c r="L29" s="702"/>
      <c r="M29" s="702"/>
      <c r="N29" s="702"/>
      <c r="O29" s="704"/>
      <c r="P29" s="704"/>
      <c r="Q29" s="705"/>
    </row>
    <row r="30" spans="1:17">
      <c r="A30" s="112"/>
      <c r="B30" s="700"/>
      <c r="C30" s="700"/>
      <c r="D30" s="700"/>
      <c r="E30" s="700"/>
      <c r="F30" s="700"/>
      <c r="G30" s="700"/>
      <c r="H30" s="700"/>
      <c r="I30" s="700"/>
      <c r="J30" s="700"/>
      <c r="K30" s="701"/>
      <c r="L30" s="702"/>
      <c r="M30" s="702"/>
      <c r="N30" s="702"/>
      <c r="O30" s="704"/>
      <c r="P30" s="704"/>
      <c r="Q30" s="705"/>
    </row>
    <row r="31" spans="1:17">
      <c r="A31" s="114"/>
      <c r="B31" s="700"/>
      <c r="C31" s="700"/>
      <c r="D31" s="700"/>
      <c r="E31" s="700"/>
      <c r="F31" s="700"/>
      <c r="G31" s="700"/>
      <c r="H31" s="700"/>
      <c r="I31" s="700"/>
      <c r="J31" s="700"/>
      <c r="K31" s="701"/>
      <c r="L31" s="702"/>
      <c r="M31" s="702"/>
      <c r="N31" s="702"/>
      <c r="O31" s="704"/>
      <c r="P31" s="704"/>
      <c r="Q31" s="705"/>
    </row>
    <row r="32" spans="1:17">
      <c r="A32" s="112"/>
      <c r="B32" s="700"/>
      <c r="C32" s="700"/>
      <c r="D32" s="700"/>
      <c r="E32" s="700"/>
      <c r="F32" s="700"/>
      <c r="G32" s="700"/>
      <c r="H32" s="700"/>
      <c r="I32" s="700"/>
      <c r="J32" s="700"/>
      <c r="K32" s="701"/>
      <c r="L32" s="702"/>
      <c r="M32" s="702"/>
      <c r="N32" s="702"/>
      <c r="O32" s="704"/>
      <c r="P32" s="704"/>
      <c r="Q32" s="705"/>
    </row>
    <row r="33" spans="1:17">
      <c r="A33" s="114"/>
      <c r="B33" s="700"/>
      <c r="C33" s="700"/>
      <c r="D33" s="700"/>
      <c r="E33" s="700"/>
      <c r="F33" s="700"/>
      <c r="G33" s="700"/>
      <c r="H33" s="700"/>
      <c r="I33" s="700"/>
      <c r="J33" s="700"/>
      <c r="K33" s="701"/>
      <c r="L33" s="702"/>
      <c r="M33" s="702"/>
      <c r="N33" s="702"/>
      <c r="O33" s="704"/>
      <c r="P33" s="704"/>
      <c r="Q33" s="705"/>
    </row>
    <row r="34" spans="1:17">
      <c r="A34" s="112"/>
      <c r="B34" s="700"/>
      <c r="C34" s="700"/>
      <c r="D34" s="700"/>
      <c r="E34" s="700"/>
      <c r="F34" s="700"/>
      <c r="G34" s="700"/>
      <c r="H34" s="700"/>
      <c r="I34" s="700"/>
      <c r="J34" s="700"/>
      <c r="K34" s="701"/>
      <c r="L34" s="702"/>
      <c r="M34" s="702"/>
      <c r="N34" s="702"/>
      <c r="O34" s="704"/>
      <c r="P34" s="704"/>
      <c r="Q34" s="705"/>
    </row>
    <row r="35" spans="1:17">
      <c r="A35" s="114"/>
      <c r="B35" s="700"/>
      <c r="C35" s="700"/>
      <c r="D35" s="700"/>
      <c r="E35" s="700"/>
      <c r="F35" s="700"/>
      <c r="G35" s="700"/>
      <c r="H35" s="700"/>
      <c r="I35" s="700"/>
      <c r="J35" s="700"/>
      <c r="K35" s="701"/>
      <c r="L35" s="702"/>
      <c r="M35" s="702"/>
      <c r="N35" s="702"/>
      <c r="O35" s="704"/>
      <c r="P35" s="704"/>
      <c r="Q35" s="705"/>
    </row>
    <row r="36" spans="1:17">
      <c r="A36" s="112"/>
      <c r="B36" s="700"/>
      <c r="C36" s="700"/>
      <c r="D36" s="700"/>
      <c r="E36" s="700"/>
      <c r="F36" s="700"/>
      <c r="G36" s="700"/>
      <c r="H36" s="700"/>
      <c r="I36" s="700"/>
      <c r="J36" s="700"/>
      <c r="K36" s="701"/>
      <c r="L36" s="702"/>
      <c r="M36" s="702"/>
      <c r="N36" s="702"/>
      <c r="O36" s="704"/>
      <c r="P36" s="704"/>
      <c r="Q36" s="705"/>
    </row>
    <row r="37" spans="1:17">
      <c r="A37" s="114"/>
      <c r="B37" s="700"/>
      <c r="C37" s="700"/>
      <c r="D37" s="700"/>
      <c r="E37" s="700"/>
      <c r="F37" s="700"/>
      <c r="G37" s="700"/>
      <c r="H37" s="700"/>
      <c r="I37" s="700"/>
      <c r="J37" s="700"/>
      <c r="K37" s="701"/>
      <c r="L37" s="702"/>
      <c r="M37" s="702"/>
      <c r="N37" s="702"/>
      <c r="O37" s="704"/>
      <c r="P37" s="704"/>
      <c r="Q37" s="705"/>
    </row>
    <row r="38" spans="1:17">
      <c r="A38" s="112"/>
      <c r="B38" s="700"/>
      <c r="C38" s="700"/>
      <c r="D38" s="700"/>
      <c r="E38" s="700"/>
      <c r="F38" s="700"/>
      <c r="G38" s="700"/>
      <c r="H38" s="700"/>
      <c r="I38" s="700"/>
      <c r="J38" s="700"/>
      <c r="K38" s="701"/>
      <c r="L38" s="702"/>
      <c r="M38" s="702"/>
      <c r="N38" s="702"/>
      <c r="O38" s="704"/>
      <c r="P38" s="704"/>
      <c r="Q38" s="705"/>
    </row>
    <row r="39" spans="1:17">
      <c r="A39" s="114"/>
      <c r="B39" s="700"/>
      <c r="C39" s="700"/>
      <c r="D39" s="700"/>
      <c r="E39" s="700"/>
      <c r="F39" s="700"/>
      <c r="G39" s="700"/>
      <c r="H39" s="700"/>
      <c r="I39" s="700"/>
      <c r="J39" s="700"/>
      <c r="K39" s="701"/>
      <c r="L39" s="702"/>
      <c r="M39" s="702"/>
      <c r="N39" s="702"/>
      <c r="O39" s="704"/>
      <c r="P39" s="704"/>
      <c r="Q39" s="705"/>
    </row>
    <row r="40" spans="1:17">
      <c r="A40" s="112"/>
      <c r="B40" s="700"/>
      <c r="C40" s="700"/>
      <c r="D40" s="700"/>
      <c r="E40" s="700"/>
      <c r="F40" s="700"/>
      <c r="G40" s="700"/>
      <c r="H40" s="700"/>
      <c r="I40" s="700"/>
      <c r="J40" s="700"/>
      <c r="K40" s="701"/>
      <c r="L40" s="702"/>
      <c r="M40" s="702"/>
      <c r="N40" s="702"/>
      <c r="O40" s="704"/>
      <c r="P40" s="704"/>
      <c r="Q40" s="705"/>
    </row>
    <row r="41" spans="1:17">
      <c r="A41" s="114"/>
      <c r="B41" s="700"/>
      <c r="C41" s="700"/>
      <c r="D41" s="700"/>
      <c r="E41" s="700"/>
      <c r="F41" s="700"/>
      <c r="G41" s="700"/>
      <c r="H41" s="700"/>
      <c r="I41" s="700"/>
      <c r="J41" s="700"/>
      <c r="K41" s="701"/>
      <c r="L41" s="702"/>
      <c r="M41" s="702"/>
      <c r="N41" s="702"/>
      <c r="O41" s="704"/>
      <c r="P41" s="704"/>
      <c r="Q41" s="705"/>
    </row>
    <row r="42" spans="1:17">
      <c r="A42" s="112"/>
      <c r="B42" s="700"/>
      <c r="C42" s="700"/>
      <c r="D42" s="700"/>
      <c r="E42" s="700"/>
      <c r="F42" s="700"/>
      <c r="G42" s="700"/>
      <c r="H42" s="700"/>
      <c r="I42" s="700"/>
      <c r="J42" s="700"/>
      <c r="K42" s="701"/>
      <c r="L42" s="702"/>
      <c r="M42" s="702"/>
      <c r="N42" s="702"/>
      <c r="O42" s="704"/>
      <c r="P42" s="704"/>
      <c r="Q42" s="705"/>
    </row>
    <row r="43" spans="1:17">
      <c r="A43" s="114"/>
      <c r="B43" s="700"/>
      <c r="C43" s="700"/>
      <c r="D43" s="700"/>
      <c r="E43" s="700"/>
      <c r="F43" s="700"/>
      <c r="G43" s="700"/>
      <c r="H43" s="700"/>
      <c r="I43" s="700"/>
      <c r="J43" s="700"/>
      <c r="K43" s="701"/>
      <c r="L43" s="702"/>
      <c r="M43" s="702"/>
      <c r="N43" s="702"/>
      <c r="O43" s="704"/>
      <c r="P43" s="704"/>
      <c r="Q43" s="705"/>
    </row>
    <row r="44" spans="1:17">
      <c r="A44" s="112"/>
      <c r="B44" s="700"/>
      <c r="C44" s="700"/>
      <c r="D44" s="700"/>
      <c r="E44" s="700"/>
      <c r="F44" s="700"/>
      <c r="G44" s="700"/>
      <c r="H44" s="700"/>
      <c r="I44" s="700"/>
      <c r="J44" s="700"/>
      <c r="K44" s="701"/>
      <c r="L44" s="702"/>
      <c r="M44" s="702"/>
      <c r="N44" s="702"/>
      <c r="O44" s="704"/>
      <c r="P44" s="704"/>
      <c r="Q44" s="705"/>
    </row>
    <row r="45" spans="1:17">
      <c r="A45" s="114"/>
      <c r="B45" s="700"/>
      <c r="C45" s="700"/>
      <c r="D45" s="700"/>
      <c r="E45" s="700"/>
      <c r="F45" s="700"/>
      <c r="G45" s="700"/>
      <c r="H45" s="700"/>
      <c r="I45" s="700"/>
      <c r="J45" s="700"/>
      <c r="K45" s="701"/>
      <c r="L45" s="702"/>
      <c r="M45" s="702"/>
      <c r="N45" s="702"/>
      <c r="O45" s="704"/>
      <c r="P45" s="704"/>
      <c r="Q45" s="705"/>
    </row>
    <row r="46" spans="1:17">
      <c r="A46" s="112"/>
      <c r="B46" s="700"/>
      <c r="C46" s="700"/>
      <c r="D46" s="700"/>
      <c r="E46" s="700"/>
      <c r="F46" s="700"/>
      <c r="G46" s="700"/>
      <c r="H46" s="700"/>
      <c r="I46" s="700"/>
      <c r="J46" s="700"/>
      <c r="K46" s="701"/>
      <c r="L46" s="702"/>
      <c r="M46" s="702"/>
      <c r="N46" s="702"/>
      <c r="O46" s="704"/>
      <c r="P46" s="704"/>
      <c r="Q46" s="705"/>
    </row>
    <row r="47" spans="1:17">
      <c r="A47" s="114"/>
      <c r="B47" s="700"/>
      <c r="C47" s="700"/>
      <c r="D47" s="700"/>
      <c r="E47" s="700"/>
      <c r="F47" s="700"/>
      <c r="G47" s="700"/>
      <c r="H47" s="700"/>
      <c r="I47" s="700"/>
      <c r="J47" s="700"/>
      <c r="K47" s="701"/>
      <c r="L47" s="702"/>
      <c r="M47" s="702"/>
      <c r="N47" s="702"/>
      <c r="O47" s="704"/>
      <c r="P47" s="704"/>
      <c r="Q47" s="705"/>
    </row>
    <row r="48" spans="1:17">
      <c r="A48" s="112"/>
      <c r="B48" s="700"/>
      <c r="C48" s="700"/>
      <c r="D48" s="700"/>
      <c r="E48" s="700"/>
      <c r="F48" s="700"/>
      <c r="G48" s="700"/>
      <c r="H48" s="700"/>
      <c r="I48" s="700"/>
      <c r="J48" s="700"/>
      <c r="K48" s="701"/>
      <c r="L48" s="702"/>
      <c r="M48" s="702"/>
      <c r="N48" s="702"/>
      <c r="O48" s="704"/>
      <c r="P48" s="704"/>
      <c r="Q48" s="705"/>
    </row>
    <row r="49" spans="1:17">
      <c r="A49" s="114"/>
      <c r="B49" s="700"/>
      <c r="C49" s="700"/>
      <c r="D49" s="700"/>
      <c r="E49" s="700"/>
      <c r="F49" s="700"/>
      <c r="G49" s="700"/>
      <c r="H49" s="700"/>
      <c r="I49" s="700"/>
      <c r="J49" s="700"/>
      <c r="K49" s="701"/>
      <c r="L49" s="702"/>
      <c r="M49" s="702"/>
      <c r="N49" s="702"/>
      <c r="O49" s="704"/>
      <c r="P49" s="704"/>
      <c r="Q49" s="705"/>
    </row>
    <row r="50" spans="1:17">
      <c r="A50" s="112"/>
      <c r="B50" s="700"/>
      <c r="C50" s="700"/>
      <c r="D50" s="700"/>
      <c r="E50" s="700"/>
      <c r="F50" s="700"/>
      <c r="G50" s="700"/>
      <c r="H50" s="700"/>
      <c r="I50" s="700"/>
      <c r="J50" s="700"/>
      <c r="K50" s="701"/>
      <c r="L50" s="702"/>
      <c r="M50" s="702"/>
      <c r="N50" s="702"/>
      <c r="O50" s="704"/>
      <c r="P50" s="704"/>
      <c r="Q50" s="705"/>
    </row>
    <row r="51" spans="1:17">
      <c r="A51" s="114"/>
      <c r="B51" s="700"/>
      <c r="C51" s="700"/>
      <c r="D51" s="700"/>
      <c r="E51" s="700"/>
      <c r="F51" s="700"/>
      <c r="G51" s="700"/>
      <c r="H51" s="700"/>
      <c r="I51" s="700"/>
      <c r="J51" s="700"/>
      <c r="K51" s="701"/>
      <c r="L51" s="702"/>
      <c r="M51" s="702"/>
      <c r="N51" s="702"/>
      <c r="O51" s="704"/>
      <c r="P51" s="704"/>
      <c r="Q51" s="705"/>
    </row>
    <row r="52" spans="1:17">
      <c r="A52" s="112"/>
      <c r="B52" s="700"/>
      <c r="C52" s="700"/>
      <c r="D52" s="700"/>
      <c r="E52" s="700"/>
      <c r="F52" s="700"/>
      <c r="G52" s="700"/>
      <c r="H52" s="700"/>
      <c r="I52" s="700"/>
      <c r="J52" s="700"/>
      <c r="K52" s="701"/>
      <c r="L52" s="702"/>
      <c r="M52" s="702"/>
      <c r="N52" s="702"/>
      <c r="O52" s="704"/>
      <c r="P52" s="704"/>
      <c r="Q52" s="705"/>
    </row>
    <row r="53" spans="1:17">
      <c r="A53" s="114"/>
      <c r="B53" s="700"/>
      <c r="C53" s="700"/>
      <c r="D53" s="700"/>
      <c r="E53" s="700"/>
      <c r="F53" s="700"/>
      <c r="G53" s="700"/>
      <c r="H53" s="700"/>
      <c r="I53" s="700"/>
      <c r="J53" s="700"/>
      <c r="K53" s="701"/>
      <c r="L53" s="702"/>
      <c r="M53" s="702"/>
      <c r="N53" s="702"/>
      <c r="O53" s="704"/>
      <c r="P53" s="704"/>
      <c r="Q53" s="705"/>
    </row>
    <row r="54" spans="1:17">
      <c r="A54" s="112"/>
      <c r="B54" s="700"/>
      <c r="C54" s="700"/>
      <c r="D54" s="700"/>
      <c r="E54" s="700"/>
      <c r="F54" s="700"/>
      <c r="G54" s="700"/>
      <c r="H54" s="700"/>
      <c r="I54" s="700"/>
      <c r="J54" s="700"/>
      <c r="K54" s="701"/>
      <c r="L54" s="702"/>
      <c r="M54" s="702"/>
      <c r="N54" s="702"/>
      <c r="O54" s="704"/>
      <c r="P54" s="704"/>
      <c r="Q54" s="705"/>
    </row>
    <row r="55" spans="1:17">
      <c r="A55" s="114"/>
      <c r="B55" s="700"/>
      <c r="C55" s="700"/>
      <c r="D55" s="700"/>
      <c r="E55" s="700"/>
      <c r="F55" s="700"/>
      <c r="G55" s="700"/>
      <c r="H55" s="700"/>
      <c r="I55" s="700"/>
      <c r="J55" s="700"/>
      <c r="K55" s="701"/>
      <c r="L55" s="702"/>
      <c r="M55" s="702"/>
      <c r="N55" s="702"/>
      <c r="O55" s="704"/>
      <c r="P55" s="704"/>
      <c r="Q55" s="705"/>
    </row>
    <row r="56" spans="1:17">
      <c r="A56" s="112"/>
      <c r="B56" s="700"/>
      <c r="C56" s="700"/>
      <c r="D56" s="700"/>
      <c r="E56" s="700"/>
      <c r="F56" s="700"/>
      <c r="G56" s="700"/>
      <c r="H56" s="700"/>
      <c r="I56" s="700"/>
      <c r="J56" s="700"/>
      <c r="K56" s="701"/>
      <c r="L56" s="702"/>
      <c r="M56" s="702"/>
      <c r="N56" s="702"/>
      <c r="O56" s="704"/>
      <c r="P56" s="704"/>
      <c r="Q56" s="705"/>
    </row>
    <row r="57" spans="1:17">
      <c r="A57" s="114"/>
      <c r="B57" s="700"/>
      <c r="C57" s="700"/>
      <c r="D57" s="700"/>
      <c r="E57" s="700"/>
      <c r="F57" s="700"/>
      <c r="G57" s="700"/>
      <c r="H57" s="700"/>
      <c r="I57" s="700"/>
      <c r="J57" s="700"/>
      <c r="K57" s="701"/>
      <c r="L57" s="702"/>
      <c r="M57" s="702"/>
      <c r="N57" s="702"/>
      <c r="O57" s="704"/>
      <c r="P57" s="704"/>
      <c r="Q57" s="705"/>
    </row>
    <row r="58" spans="1:17">
      <c r="A58" s="112"/>
      <c r="B58" s="700"/>
      <c r="C58" s="700"/>
      <c r="D58" s="700"/>
      <c r="E58" s="700"/>
      <c r="F58" s="700"/>
      <c r="G58" s="700"/>
      <c r="H58" s="700"/>
      <c r="I58" s="700"/>
      <c r="J58" s="700"/>
      <c r="K58" s="701"/>
      <c r="L58" s="702"/>
      <c r="M58" s="702"/>
      <c r="N58" s="702"/>
      <c r="O58" s="704"/>
      <c r="P58" s="704"/>
      <c r="Q58" s="705"/>
    </row>
    <row r="59" spans="1:17">
      <c r="A59" s="114"/>
      <c r="B59" s="700"/>
      <c r="C59" s="700"/>
      <c r="D59" s="700"/>
      <c r="E59" s="700"/>
      <c r="F59" s="700"/>
      <c r="G59" s="700"/>
      <c r="H59" s="700"/>
      <c r="I59" s="700"/>
      <c r="J59" s="700"/>
      <c r="K59" s="701"/>
      <c r="L59" s="702"/>
      <c r="M59" s="702"/>
      <c r="N59" s="702"/>
      <c r="O59" s="704"/>
      <c r="P59" s="704"/>
      <c r="Q59" s="705"/>
    </row>
    <row r="60" spans="1:17">
      <c r="A60" s="112"/>
      <c r="B60" s="700"/>
      <c r="C60" s="700"/>
      <c r="D60" s="700"/>
      <c r="E60" s="700"/>
      <c r="F60" s="700"/>
      <c r="G60" s="700"/>
      <c r="H60" s="700"/>
      <c r="I60" s="700"/>
      <c r="J60" s="700"/>
      <c r="K60" s="701"/>
      <c r="L60" s="702"/>
      <c r="M60" s="702"/>
      <c r="N60" s="702"/>
      <c r="O60" s="704"/>
      <c r="P60" s="704"/>
      <c r="Q60" s="705"/>
    </row>
    <row r="61" spans="1:17">
      <c r="A61" s="114"/>
      <c r="B61" s="700"/>
      <c r="C61" s="700"/>
      <c r="D61" s="700"/>
      <c r="E61" s="700"/>
      <c r="F61" s="700"/>
      <c r="G61" s="700"/>
      <c r="H61" s="700"/>
      <c r="I61" s="700"/>
      <c r="J61" s="700"/>
      <c r="K61" s="701"/>
      <c r="L61" s="702"/>
      <c r="M61" s="702"/>
      <c r="N61" s="702"/>
      <c r="O61" s="704"/>
      <c r="P61" s="704"/>
      <c r="Q61" s="705"/>
    </row>
    <row r="62" spans="1:17">
      <c r="A62" s="112"/>
      <c r="B62" s="700"/>
      <c r="C62" s="700"/>
      <c r="D62" s="700"/>
      <c r="E62" s="700"/>
      <c r="F62" s="700"/>
      <c r="G62" s="700"/>
      <c r="H62" s="700"/>
      <c r="I62" s="700"/>
      <c r="J62" s="700"/>
      <c r="K62" s="701"/>
      <c r="L62" s="702"/>
      <c r="M62" s="702"/>
      <c r="N62" s="702"/>
      <c r="O62" s="704"/>
      <c r="P62" s="704"/>
      <c r="Q62" s="705"/>
    </row>
    <row r="63" spans="1:17">
      <c r="A63" s="114"/>
      <c r="B63" s="700"/>
      <c r="C63" s="700"/>
      <c r="D63" s="700"/>
      <c r="E63" s="700"/>
      <c r="F63" s="700"/>
      <c r="G63" s="700"/>
      <c r="H63" s="700"/>
      <c r="I63" s="700"/>
      <c r="J63" s="700"/>
      <c r="K63" s="701"/>
      <c r="L63" s="702"/>
      <c r="M63" s="702"/>
      <c r="N63" s="702"/>
      <c r="O63" s="704"/>
      <c r="P63" s="704"/>
      <c r="Q63" s="705"/>
    </row>
    <row r="64" spans="1:17">
      <c r="A64" s="112"/>
      <c r="B64" s="700"/>
      <c r="C64" s="700"/>
      <c r="D64" s="700"/>
      <c r="E64" s="700"/>
      <c r="F64" s="700"/>
      <c r="G64" s="700"/>
      <c r="H64" s="700"/>
      <c r="I64" s="700"/>
      <c r="J64" s="700"/>
      <c r="K64" s="701"/>
      <c r="L64" s="702"/>
      <c r="M64" s="702"/>
      <c r="N64" s="702"/>
      <c r="O64" s="704"/>
      <c r="P64" s="704"/>
      <c r="Q64" s="705"/>
    </row>
    <row r="65" spans="1:17">
      <c r="A65" s="114"/>
      <c r="B65" s="700"/>
      <c r="C65" s="700"/>
      <c r="D65" s="700"/>
      <c r="E65" s="700"/>
      <c r="F65" s="700"/>
      <c r="G65" s="700"/>
      <c r="H65" s="700"/>
      <c r="I65" s="700"/>
      <c r="J65" s="700"/>
      <c r="K65" s="701"/>
      <c r="L65" s="702"/>
      <c r="M65" s="702"/>
      <c r="N65" s="702"/>
      <c r="O65" s="704"/>
      <c r="P65" s="704"/>
      <c r="Q65" s="705"/>
    </row>
    <row r="66" spans="1:17">
      <c r="A66" s="112"/>
      <c r="B66" s="700"/>
      <c r="C66" s="700"/>
      <c r="D66" s="700"/>
      <c r="E66" s="700"/>
      <c r="F66" s="700"/>
      <c r="G66" s="700"/>
      <c r="H66" s="700"/>
      <c r="I66" s="700"/>
      <c r="J66" s="700"/>
      <c r="K66" s="701"/>
      <c r="L66" s="702"/>
      <c r="M66" s="702"/>
      <c r="N66" s="702"/>
      <c r="O66" s="704"/>
      <c r="P66" s="704"/>
      <c r="Q66" s="705"/>
    </row>
    <row r="67" spans="1:17">
      <c r="A67" s="114"/>
      <c r="B67" s="700"/>
      <c r="C67" s="700"/>
      <c r="D67" s="700"/>
      <c r="E67" s="700"/>
      <c r="F67" s="700"/>
      <c r="G67" s="700"/>
      <c r="H67" s="700"/>
      <c r="I67" s="700"/>
      <c r="J67" s="700"/>
      <c r="K67" s="701"/>
      <c r="L67" s="702"/>
      <c r="M67" s="702"/>
      <c r="N67" s="702"/>
      <c r="O67" s="704"/>
      <c r="P67" s="704"/>
      <c r="Q67" s="705"/>
    </row>
    <row r="68" spans="1:17">
      <c r="A68" s="112"/>
      <c r="B68" s="700"/>
      <c r="C68" s="700"/>
      <c r="D68" s="700"/>
      <c r="E68" s="700"/>
      <c r="F68" s="700"/>
      <c r="G68" s="700"/>
      <c r="H68" s="700"/>
      <c r="I68" s="700"/>
      <c r="J68" s="700"/>
      <c r="K68" s="701"/>
      <c r="L68" s="702"/>
      <c r="M68" s="702"/>
      <c r="N68" s="702"/>
      <c r="O68" s="704"/>
      <c r="P68" s="704"/>
      <c r="Q68" s="705"/>
    </row>
    <row r="69" spans="1:17">
      <c r="A69" s="114"/>
      <c r="B69" s="700"/>
      <c r="C69" s="700"/>
      <c r="D69" s="700"/>
      <c r="E69" s="700"/>
      <c r="F69" s="700"/>
      <c r="G69" s="700"/>
      <c r="H69" s="700"/>
      <c r="I69" s="700"/>
      <c r="J69" s="700"/>
      <c r="K69" s="701"/>
      <c r="L69" s="702"/>
      <c r="M69" s="702"/>
      <c r="N69" s="702"/>
      <c r="O69" s="704"/>
      <c r="P69" s="704"/>
      <c r="Q69" s="705"/>
    </row>
    <row r="70" spans="1:17">
      <c r="A70" s="112"/>
      <c r="B70" s="700"/>
      <c r="C70" s="700"/>
      <c r="D70" s="700"/>
      <c r="E70" s="700"/>
      <c r="F70" s="700"/>
      <c r="G70" s="700"/>
      <c r="H70" s="700"/>
      <c r="I70" s="700"/>
      <c r="J70" s="700"/>
      <c r="K70" s="701"/>
      <c r="L70" s="702"/>
      <c r="M70" s="702"/>
      <c r="N70" s="702"/>
      <c r="O70" s="704"/>
      <c r="P70" s="704"/>
      <c r="Q70" s="705"/>
    </row>
    <row r="71" spans="1:17">
      <c r="A71" s="114"/>
      <c r="B71" s="700"/>
      <c r="C71" s="700"/>
      <c r="D71" s="700"/>
      <c r="E71" s="700"/>
      <c r="F71" s="700"/>
      <c r="G71" s="700"/>
      <c r="H71" s="700"/>
      <c r="I71" s="700"/>
      <c r="J71" s="700"/>
      <c r="K71" s="701"/>
      <c r="L71" s="702"/>
      <c r="M71" s="702"/>
      <c r="N71" s="702"/>
      <c r="O71" s="704"/>
      <c r="P71" s="704"/>
      <c r="Q71" s="705"/>
    </row>
    <row r="72" spans="1:17">
      <c r="A72" s="112"/>
      <c r="B72" s="700"/>
      <c r="C72" s="700"/>
      <c r="D72" s="700"/>
      <c r="E72" s="700"/>
      <c r="F72" s="700"/>
      <c r="G72" s="700"/>
      <c r="H72" s="700"/>
      <c r="I72" s="700"/>
      <c r="J72" s="700"/>
      <c r="K72" s="701"/>
      <c r="L72" s="702"/>
      <c r="M72" s="702"/>
      <c r="N72" s="702"/>
      <c r="O72" s="704"/>
      <c r="P72" s="704"/>
      <c r="Q72" s="705"/>
    </row>
    <row r="73" spans="1:17">
      <c r="A73" s="114"/>
      <c r="B73" s="700"/>
      <c r="C73" s="700"/>
      <c r="D73" s="700"/>
      <c r="E73" s="700"/>
      <c r="F73" s="700"/>
      <c r="G73" s="700"/>
      <c r="H73" s="700"/>
      <c r="I73" s="700"/>
      <c r="J73" s="700"/>
      <c r="K73" s="701"/>
      <c r="L73" s="702"/>
      <c r="M73" s="702"/>
      <c r="N73" s="702"/>
      <c r="O73" s="704"/>
      <c r="P73" s="704"/>
      <c r="Q73" s="705"/>
    </row>
    <row r="74" spans="1:17">
      <c r="A74" s="112"/>
      <c r="B74" s="700"/>
      <c r="C74" s="700"/>
      <c r="D74" s="700"/>
      <c r="E74" s="700"/>
      <c r="F74" s="700"/>
      <c r="G74" s="700"/>
      <c r="H74" s="700"/>
      <c r="I74" s="700"/>
      <c r="J74" s="700"/>
      <c r="K74" s="701"/>
      <c r="L74" s="702"/>
      <c r="M74" s="702"/>
      <c r="N74" s="702"/>
      <c r="O74" s="704"/>
      <c r="P74" s="704"/>
      <c r="Q74" s="705"/>
    </row>
    <row r="75" spans="1:17">
      <c r="A75" s="114"/>
      <c r="B75" s="700"/>
      <c r="C75" s="700"/>
      <c r="D75" s="700"/>
      <c r="E75" s="700"/>
      <c r="F75" s="700"/>
      <c r="G75" s="700"/>
      <c r="H75" s="700"/>
      <c r="I75" s="700"/>
      <c r="J75" s="700"/>
      <c r="K75" s="701"/>
      <c r="L75" s="702"/>
      <c r="M75" s="702"/>
      <c r="N75" s="702"/>
      <c r="O75" s="704"/>
      <c r="P75" s="704"/>
      <c r="Q75" s="705"/>
    </row>
    <row r="76" spans="1:17">
      <c r="A76" s="112"/>
      <c r="B76" s="700"/>
      <c r="C76" s="700"/>
      <c r="D76" s="700"/>
      <c r="E76" s="700"/>
      <c r="F76" s="700"/>
      <c r="G76" s="700"/>
      <c r="H76" s="700"/>
      <c r="I76" s="700"/>
      <c r="J76" s="700"/>
      <c r="K76" s="701"/>
      <c r="L76" s="702"/>
      <c r="M76" s="702"/>
      <c r="N76" s="702"/>
      <c r="O76" s="704"/>
      <c r="P76" s="704"/>
      <c r="Q76" s="705"/>
    </row>
    <row r="77" spans="1:17">
      <c r="A77" s="114"/>
      <c r="B77" s="700"/>
      <c r="C77" s="700"/>
      <c r="D77" s="700"/>
      <c r="E77" s="700"/>
      <c r="F77" s="700"/>
      <c r="G77" s="700"/>
      <c r="H77" s="700"/>
      <c r="I77" s="700"/>
      <c r="J77" s="700"/>
      <c r="K77" s="701"/>
      <c r="L77" s="702"/>
      <c r="M77" s="702"/>
      <c r="N77" s="702"/>
      <c r="O77" s="704"/>
      <c r="P77" s="704"/>
      <c r="Q77" s="705"/>
    </row>
    <row r="78" spans="1:17">
      <c r="A78" s="112"/>
      <c r="B78" s="700"/>
      <c r="C78" s="700"/>
      <c r="D78" s="700"/>
      <c r="E78" s="700"/>
      <c r="F78" s="700"/>
      <c r="G78" s="700"/>
      <c r="H78" s="700"/>
      <c r="I78" s="700"/>
      <c r="J78" s="700"/>
      <c r="K78" s="701"/>
      <c r="L78" s="702"/>
      <c r="M78" s="702"/>
      <c r="N78" s="702"/>
      <c r="O78" s="704"/>
      <c r="P78" s="704"/>
      <c r="Q78" s="705"/>
    </row>
    <row r="79" spans="1:17">
      <c r="A79" s="114"/>
      <c r="B79" s="700"/>
      <c r="C79" s="700"/>
      <c r="D79" s="700"/>
      <c r="E79" s="700"/>
      <c r="F79" s="700"/>
      <c r="G79" s="700"/>
      <c r="H79" s="700"/>
      <c r="I79" s="700"/>
      <c r="J79" s="700"/>
      <c r="K79" s="701"/>
      <c r="L79" s="702"/>
      <c r="M79" s="702"/>
      <c r="N79" s="702"/>
      <c r="O79" s="704"/>
      <c r="P79" s="704"/>
      <c r="Q79" s="705"/>
    </row>
    <row r="80" spans="1:17">
      <c r="A80" s="112"/>
      <c r="B80" s="700"/>
      <c r="C80" s="700"/>
      <c r="D80" s="700"/>
      <c r="E80" s="700"/>
      <c r="F80" s="700"/>
      <c r="G80" s="700"/>
      <c r="H80" s="700"/>
      <c r="I80" s="700"/>
      <c r="J80" s="700"/>
      <c r="K80" s="701"/>
      <c r="L80" s="702"/>
      <c r="M80" s="702"/>
      <c r="N80" s="702"/>
      <c r="O80" s="704"/>
      <c r="P80" s="704"/>
      <c r="Q80" s="705"/>
    </row>
    <row r="81" spans="1:17">
      <c r="A81" s="114"/>
      <c r="B81" s="700"/>
      <c r="C81" s="700"/>
      <c r="D81" s="700"/>
      <c r="E81" s="700"/>
      <c r="F81" s="700"/>
      <c r="G81" s="700"/>
      <c r="H81" s="700"/>
      <c r="I81" s="700"/>
      <c r="J81" s="700"/>
      <c r="K81" s="701"/>
      <c r="L81" s="702"/>
      <c r="M81" s="702"/>
      <c r="N81" s="702"/>
      <c r="O81" s="704"/>
      <c r="P81" s="704"/>
      <c r="Q81" s="705"/>
    </row>
    <row r="82" spans="1:17">
      <c r="A82" s="112"/>
      <c r="B82" s="700"/>
      <c r="C82" s="700"/>
      <c r="D82" s="700"/>
      <c r="E82" s="700"/>
      <c r="F82" s="700"/>
      <c r="G82" s="700"/>
      <c r="H82" s="700"/>
      <c r="I82" s="700"/>
      <c r="J82" s="700"/>
      <c r="K82" s="701"/>
      <c r="L82" s="702"/>
      <c r="M82" s="702"/>
      <c r="N82" s="702"/>
      <c r="O82" s="704"/>
      <c r="P82" s="704"/>
      <c r="Q82" s="705"/>
    </row>
    <row r="83" spans="1:17">
      <c r="A83" s="114"/>
      <c r="B83" s="700"/>
      <c r="C83" s="700"/>
      <c r="D83" s="700"/>
      <c r="E83" s="700"/>
      <c r="F83" s="700"/>
      <c r="G83" s="700"/>
      <c r="H83" s="700"/>
      <c r="I83" s="700"/>
      <c r="J83" s="700"/>
      <c r="K83" s="701"/>
      <c r="L83" s="702"/>
      <c r="M83" s="702"/>
      <c r="N83" s="702"/>
      <c r="O83" s="704"/>
      <c r="P83" s="704"/>
      <c r="Q83" s="705"/>
    </row>
    <row r="84" spans="1:17">
      <c r="A84" s="112"/>
      <c r="B84" s="700"/>
      <c r="C84" s="700"/>
      <c r="D84" s="700"/>
      <c r="E84" s="700"/>
      <c r="F84" s="700"/>
      <c r="G84" s="700"/>
      <c r="H84" s="700"/>
      <c r="I84" s="700"/>
      <c r="J84" s="700"/>
      <c r="K84" s="701"/>
      <c r="L84" s="702"/>
      <c r="M84" s="702"/>
      <c r="N84" s="702"/>
      <c r="O84" s="704"/>
      <c r="P84" s="704"/>
      <c r="Q84" s="705"/>
    </row>
    <row r="85" spans="1:17">
      <c r="A85" s="114"/>
      <c r="B85" s="700"/>
      <c r="C85" s="700"/>
      <c r="D85" s="700"/>
      <c r="E85" s="700"/>
      <c r="F85" s="700"/>
      <c r="G85" s="700"/>
      <c r="H85" s="700"/>
      <c r="I85" s="700"/>
      <c r="J85" s="700"/>
      <c r="K85" s="701"/>
      <c r="L85" s="702"/>
      <c r="M85" s="702"/>
      <c r="N85" s="702"/>
      <c r="O85" s="704"/>
      <c r="P85" s="704"/>
      <c r="Q85" s="705"/>
    </row>
    <row r="86" spans="1:17">
      <c r="A86" s="112"/>
      <c r="B86" s="700"/>
      <c r="C86" s="700"/>
      <c r="D86" s="700"/>
      <c r="E86" s="700"/>
      <c r="F86" s="700"/>
      <c r="G86" s="700"/>
      <c r="H86" s="700"/>
      <c r="I86" s="700"/>
      <c r="J86" s="700"/>
      <c r="K86" s="701"/>
      <c r="L86" s="702"/>
      <c r="M86" s="702"/>
      <c r="N86" s="702"/>
      <c r="O86" s="704"/>
      <c r="P86" s="704"/>
      <c r="Q86" s="705"/>
    </row>
    <row r="87" spans="1:17">
      <c r="A87" s="114"/>
      <c r="B87" s="700"/>
      <c r="C87" s="700"/>
      <c r="D87" s="700"/>
      <c r="E87" s="700"/>
      <c r="F87" s="700"/>
      <c r="G87" s="700"/>
      <c r="H87" s="700"/>
      <c r="I87" s="700"/>
      <c r="J87" s="700"/>
      <c r="K87" s="701"/>
      <c r="L87" s="702"/>
      <c r="M87" s="702"/>
      <c r="N87" s="702"/>
      <c r="O87" s="704"/>
      <c r="P87" s="704"/>
      <c r="Q87" s="705"/>
    </row>
    <row r="88" spans="1:17">
      <c r="A88" s="112"/>
      <c r="B88" s="700"/>
      <c r="C88" s="700"/>
      <c r="D88" s="700"/>
      <c r="E88" s="700"/>
      <c r="F88" s="700"/>
      <c r="G88" s="700"/>
      <c r="H88" s="700"/>
      <c r="I88" s="700"/>
      <c r="J88" s="700"/>
      <c r="K88" s="701"/>
      <c r="L88" s="702"/>
      <c r="M88" s="702"/>
      <c r="N88" s="702"/>
      <c r="O88" s="704"/>
      <c r="P88" s="704"/>
      <c r="Q88" s="705"/>
    </row>
    <row r="89" spans="1:17">
      <c r="A89" s="114"/>
      <c r="B89" s="700"/>
      <c r="C89" s="700"/>
      <c r="D89" s="700"/>
      <c r="E89" s="700"/>
      <c r="F89" s="700"/>
      <c r="G89" s="700"/>
      <c r="H89" s="700"/>
      <c r="I89" s="700"/>
      <c r="J89" s="700"/>
      <c r="K89" s="701"/>
      <c r="L89" s="702"/>
      <c r="M89" s="702"/>
      <c r="N89" s="702"/>
      <c r="O89" s="704"/>
      <c r="P89" s="704"/>
      <c r="Q89" s="705"/>
    </row>
    <row r="90" spans="1:17">
      <c r="A90" s="112"/>
      <c r="B90" s="700"/>
      <c r="C90" s="700"/>
      <c r="D90" s="700"/>
      <c r="E90" s="700"/>
      <c r="F90" s="700"/>
      <c r="G90" s="700"/>
      <c r="H90" s="700"/>
      <c r="I90" s="700"/>
      <c r="J90" s="700"/>
      <c r="K90" s="701"/>
      <c r="L90" s="702"/>
      <c r="M90" s="702"/>
      <c r="N90" s="702"/>
      <c r="O90" s="704"/>
      <c r="P90" s="704"/>
      <c r="Q90" s="705"/>
    </row>
    <row r="91" spans="1:17">
      <c r="A91" s="114"/>
      <c r="B91" s="700"/>
      <c r="C91" s="700"/>
      <c r="D91" s="700"/>
      <c r="E91" s="700"/>
      <c r="F91" s="700"/>
      <c r="G91" s="700"/>
      <c r="H91" s="700"/>
      <c r="I91" s="700"/>
      <c r="J91" s="700"/>
      <c r="K91" s="701"/>
      <c r="L91" s="702"/>
      <c r="M91" s="702"/>
      <c r="N91" s="702"/>
      <c r="O91" s="704"/>
      <c r="P91" s="704"/>
      <c r="Q91" s="705"/>
    </row>
    <row r="92" spans="1:17">
      <c r="A92" s="112"/>
      <c r="B92" s="700"/>
      <c r="C92" s="700"/>
      <c r="D92" s="700"/>
      <c r="E92" s="700"/>
      <c r="F92" s="700"/>
      <c r="G92" s="700"/>
      <c r="H92" s="700"/>
      <c r="I92" s="700"/>
      <c r="J92" s="700"/>
      <c r="K92" s="701"/>
      <c r="L92" s="702"/>
      <c r="M92" s="702"/>
      <c r="N92" s="702"/>
      <c r="O92" s="704"/>
      <c r="P92" s="704"/>
      <c r="Q92" s="705"/>
    </row>
    <row r="93" spans="1:17">
      <c r="A93" s="114"/>
      <c r="B93" s="700"/>
      <c r="C93" s="700"/>
      <c r="D93" s="700"/>
      <c r="E93" s="700"/>
      <c r="F93" s="700"/>
      <c r="G93" s="700"/>
      <c r="H93" s="700"/>
      <c r="I93" s="700"/>
      <c r="J93" s="700"/>
      <c r="K93" s="701"/>
      <c r="L93" s="702"/>
      <c r="M93" s="702"/>
      <c r="N93" s="702"/>
      <c r="O93" s="704"/>
      <c r="P93" s="704"/>
      <c r="Q93" s="705"/>
    </row>
    <row r="94" spans="1:17">
      <c r="A94" s="112"/>
      <c r="B94" s="700"/>
      <c r="C94" s="700"/>
      <c r="D94" s="700"/>
      <c r="E94" s="700"/>
      <c r="F94" s="700"/>
      <c r="G94" s="700"/>
      <c r="H94" s="700"/>
      <c r="I94" s="700"/>
      <c r="J94" s="700"/>
      <c r="K94" s="701"/>
      <c r="L94" s="702"/>
      <c r="M94" s="702"/>
      <c r="N94" s="702"/>
      <c r="O94" s="704"/>
      <c r="P94" s="704"/>
      <c r="Q94" s="705"/>
    </row>
    <row r="95" spans="1:17">
      <c r="A95" s="114"/>
      <c r="B95" s="700"/>
      <c r="C95" s="700"/>
      <c r="D95" s="700"/>
      <c r="E95" s="700"/>
      <c r="F95" s="700"/>
      <c r="G95" s="700"/>
      <c r="H95" s="700"/>
      <c r="I95" s="700"/>
      <c r="J95" s="700"/>
      <c r="K95" s="701"/>
      <c r="L95" s="702"/>
      <c r="M95" s="702"/>
      <c r="N95" s="702"/>
      <c r="O95" s="704"/>
      <c r="P95" s="704"/>
      <c r="Q95" s="705"/>
    </row>
    <row r="96" spans="1:17">
      <c r="A96" s="112"/>
      <c r="B96" s="700"/>
      <c r="C96" s="700"/>
      <c r="D96" s="700"/>
      <c r="E96" s="700"/>
      <c r="F96" s="700"/>
      <c r="G96" s="700"/>
      <c r="H96" s="700"/>
      <c r="I96" s="700"/>
      <c r="J96" s="700"/>
      <c r="K96" s="701"/>
      <c r="L96" s="702"/>
      <c r="M96" s="702"/>
      <c r="N96" s="702"/>
      <c r="O96" s="704"/>
      <c r="P96" s="704"/>
      <c r="Q96" s="705"/>
    </row>
    <row r="97" spans="1:17">
      <c r="A97" s="114"/>
      <c r="B97" s="700"/>
      <c r="C97" s="700"/>
      <c r="D97" s="700"/>
      <c r="E97" s="700"/>
      <c r="F97" s="700"/>
      <c r="G97" s="700"/>
      <c r="H97" s="700"/>
      <c r="I97" s="700"/>
      <c r="J97" s="700"/>
      <c r="K97" s="701"/>
      <c r="L97" s="702"/>
      <c r="M97" s="702"/>
      <c r="N97" s="702"/>
      <c r="O97" s="704"/>
      <c r="P97" s="704"/>
      <c r="Q97" s="705"/>
    </row>
    <row r="98" spans="1:17">
      <c r="A98" s="112"/>
      <c r="B98" s="700"/>
      <c r="C98" s="700"/>
      <c r="D98" s="700"/>
      <c r="E98" s="700"/>
      <c r="F98" s="700"/>
      <c r="G98" s="700"/>
      <c r="H98" s="700"/>
      <c r="I98" s="700"/>
      <c r="J98" s="700"/>
      <c r="K98" s="701"/>
      <c r="L98" s="702"/>
      <c r="M98" s="702"/>
      <c r="N98" s="702"/>
      <c r="O98" s="704"/>
      <c r="P98" s="704"/>
      <c r="Q98" s="705"/>
    </row>
    <row r="99" spans="1:17">
      <c r="A99" s="114"/>
      <c r="B99" s="700"/>
      <c r="C99" s="700"/>
      <c r="D99" s="700"/>
      <c r="E99" s="700"/>
      <c r="F99" s="700"/>
      <c r="G99" s="700"/>
      <c r="H99" s="700"/>
      <c r="I99" s="700"/>
      <c r="J99" s="700"/>
      <c r="K99" s="701"/>
      <c r="L99" s="702"/>
      <c r="M99" s="702"/>
      <c r="N99" s="702"/>
      <c r="O99" s="704"/>
      <c r="P99" s="704"/>
      <c r="Q99" s="705"/>
    </row>
    <row r="100" spans="1:17">
      <c r="A100" s="112"/>
      <c r="B100" s="700"/>
      <c r="C100" s="700"/>
      <c r="D100" s="700"/>
      <c r="E100" s="700"/>
      <c r="F100" s="700"/>
      <c r="G100" s="700"/>
      <c r="H100" s="700"/>
      <c r="I100" s="700"/>
      <c r="J100" s="700"/>
      <c r="K100" s="701"/>
      <c r="L100" s="702"/>
      <c r="M100" s="702"/>
      <c r="N100" s="702"/>
      <c r="O100" s="704"/>
      <c r="P100" s="704"/>
      <c r="Q100" s="705"/>
    </row>
    <row r="101" spans="1:17">
      <c r="A101" s="114"/>
      <c r="B101" s="700"/>
      <c r="C101" s="700"/>
      <c r="D101" s="700"/>
      <c r="E101" s="700"/>
      <c r="F101" s="700"/>
      <c r="G101" s="700"/>
      <c r="H101" s="700"/>
      <c r="I101" s="700"/>
      <c r="J101" s="700"/>
      <c r="K101" s="701"/>
      <c r="L101" s="702"/>
      <c r="M101" s="702"/>
      <c r="N101" s="702"/>
      <c r="O101" s="704"/>
      <c r="P101" s="704"/>
      <c r="Q101" s="705"/>
    </row>
    <row r="102" spans="1:17">
      <c r="A102" s="112"/>
      <c r="B102" s="700"/>
      <c r="C102" s="700"/>
      <c r="D102" s="700"/>
      <c r="E102" s="700"/>
      <c r="F102" s="700"/>
      <c r="G102" s="700"/>
      <c r="H102" s="700"/>
      <c r="I102" s="700"/>
      <c r="J102" s="700"/>
      <c r="K102" s="701"/>
      <c r="L102" s="702"/>
      <c r="M102" s="702"/>
      <c r="N102" s="702"/>
      <c r="O102" s="704"/>
      <c r="P102" s="704"/>
      <c r="Q102" s="705"/>
    </row>
    <row r="103" spans="1:17">
      <c r="A103" s="114"/>
      <c r="B103" s="700"/>
      <c r="C103" s="700"/>
      <c r="D103" s="700"/>
      <c r="E103" s="700"/>
      <c r="F103" s="700"/>
      <c r="G103" s="700"/>
      <c r="H103" s="700"/>
      <c r="I103" s="700"/>
      <c r="J103" s="700"/>
      <c r="K103" s="701"/>
      <c r="L103" s="702"/>
      <c r="M103" s="702"/>
      <c r="N103" s="702"/>
      <c r="O103" s="704"/>
      <c r="P103" s="704"/>
      <c r="Q103" s="705"/>
    </row>
    <row r="104" spans="1:17">
      <c r="A104" s="112"/>
      <c r="B104" s="700"/>
      <c r="C104" s="700"/>
      <c r="D104" s="700"/>
      <c r="E104" s="700"/>
      <c r="F104" s="700"/>
      <c r="G104" s="700"/>
      <c r="H104" s="700"/>
      <c r="I104" s="700"/>
      <c r="J104" s="700"/>
      <c r="K104" s="701"/>
      <c r="L104" s="702"/>
      <c r="M104" s="702"/>
      <c r="N104" s="702"/>
      <c r="O104" s="704"/>
      <c r="P104" s="704"/>
      <c r="Q104" s="705"/>
    </row>
    <row r="105" spans="1:17">
      <c r="A105" s="114"/>
      <c r="B105" s="700"/>
      <c r="C105" s="700"/>
      <c r="D105" s="700"/>
      <c r="E105" s="700"/>
      <c r="F105" s="700"/>
      <c r="G105" s="700"/>
      <c r="H105" s="700"/>
      <c r="I105" s="700"/>
      <c r="J105" s="700"/>
      <c r="K105" s="701"/>
      <c r="L105" s="702"/>
      <c r="M105" s="702"/>
      <c r="N105" s="702"/>
      <c r="O105" s="704"/>
      <c r="P105" s="704"/>
      <c r="Q105" s="705"/>
    </row>
    <row r="106" spans="1:17">
      <c r="A106" s="112"/>
      <c r="B106" s="700"/>
      <c r="C106" s="700"/>
      <c r="D106" s="700"/>
      <c r="E106" s="700"/>
      <c r="F106" s="700"/>
      <c r="G106" s="700"/>
      <c r="H106" s="700"/>
      <c r="I106" s="700"/>
      <c r="J106" s="700"/>
      <c r="K106" s="701"/>
      <c r="L106" s="702"/>
      <c r="M106" s="702"/>
      <c r="N106" s="702"/>
      <c r="O106" s="704"/>
      <c r="P106" s="704"/>
      <c r="Q106" s="705"/>
    </row>
    <row r="107" spans="1:17">
      <c r="A107" s="114"/>
      <c r="B107" s="700"/>
      <c r="C107" s="700"/>
      <c r="D107" s="700"/>
      <c r="E107" s="700"/>
      <c r="F107" s="700"/>
      <c r="G107" s="700"/>
      <c r="H107" s="700"/>
      <c r="I107" s="700"/>
      <c r="J107" s="700"/>
      <c r="K107" s="701"/>
      <c r="L107" s="702"/>
      <c r="M107" s="702"/>
      <c r="N107" s="702"/>
      <c r="O107" s="704"/>
      <c r="P107" s="704"/>
      <c r="Q107" s="705"/>
    </row>
    <row r="108" spans="1:17">
      <c r="A108" s="112"/>
      <c r="B108" s="700"/>
      <c r="C108" s="700"/>
      <c r="D108" s="700"/>
      <c r="E108" s="700"/>
      <c r="F108" s="700"/>
      <c r="G108" s="700"/>
      <c r="H108" s="700"/>
      <c r="I108" s="700"/>
      <c r="J108" s="700"/>
      <c r="K108" s="701"/>
      <c r="L108" s="702"/>
      <c r="M108" s="702"/>
      <c r="N108" s="702"/>
      <c r="O108" s="704"/>
      <c r="P108" s="704"/>
      <c r="Q108" s="70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4AF13-6A15-46A1-AD78-45D0F63DD101}">
  <sheetPr codeName="Sheet12">
    <tabColor rgb="FF00B0F0"/>
  </sheetPr>
  <dimension ref="A1:CW312"/>
  <sheetViews>
    <sheetView showGridLines="0" topLeftCell="M1" workbookViewId="0">
      <selection activeCell="T21" sqref="T21"/>
    </sheetView>
  </sheetViews>
  <sheetFormatPr defaultColWidth="0" defaultRowHeight="15" zeroHeight="1" outlineLevelRow="1"/>
  <cols>
    <col min="1" max="1" width="9.140625" customWidth="1"/>
    <col min="2" max="2" width="29.28515625" customWidth="1"/>
    <col min="3" max="3" width="18.85546875" customWidth="1"/>
    <col min="4" max="4" width="25.85546875" customWidth="1"/>
    <col min="5" max="5" width="40.140625" customWidth="1"/>
    <col min="6" max="6" width="27.28515625" customWidth="1"/>
    <col min="7" max="7" width="19" customWidth="1"/>
    <col min="8" max="8" width="22.140625" customWidth="1"/>
    <col min="9" max="9" width="16.7109375" customWidth="1"/>
    <col min="10" max="10" width="29.28515625" customWidth="1"/>
    <col min="11" max="11" width="22.140625" customWidth="1"/>
    <col min="12" max="12" width="13.7109375" customWidth="1"/>
    <col min="13" max="13" width="15.5703125" customWidth="1"/>
    <col min="14" max="14" width="31" customWidth="1"/>
    <col min="15" max="15" width="18.85546875" customWidth="1"/>
    <col min="16" max="16" width="9.140625" customWidth="1"/>
    <col min="17" max="19" width="17.85546875" customWidth="1"/>
    <col min="20" max="20" width="16" customWidth="1"/>
    <col min="21" max="21" width="19.7109375" customWidth="1"/>
    <col min="22" max="22" width="17.5703125" customWidth="1"/>
    <col min="23" max="23" width="9.28515625" bestFit="1" customWidth="1"/>
    <col min="24" max="24" width="12.42578125" customWidth="1"/>
    <col min="25" max="25" width="24.28515625" customWidth="1"/>
    <col min="26" max="26" width="20.7109375" customWidth="1"/>
    <col min="27" max="27" width="14.85546875" customWidth="1"/>
    <col min="28" max="28" width="12" customWidth="1"/>
    <col min="29" max="30" width="13.85546875" bestFit="1" customWidth="1"/>
    <col min="31" max="31" width="17.140625" customWidth="1"/>
    <col min="32" max="33" width="18.42578125" customWidth="1"/>
    <col min="34" max="34" width="15.5703125" customWidth="1"/>
    <col min="35" max="35" width="12.85546875" customWidth="1"/>
    <col min="36" max="36" width="14" customWidth="1"/>
    <col min="37" max="37" width="12.85546875" customWidth="1"/>
    <col min="38" max="38" width="12.7109375" customWidth="1"/>
    <col min="39" max="39" width="12" customWidth="1"/>
    <col min="40" max="40" width="13.7109375" customWidth="1"/>
    <col min="41" max="41" width="14.85546875" customWidth="1"/>
    <col min="42" max="42" width="13.28515625" customWidth="1"/>
    <col min="43" max="43" width="16.5703125" customWidth="1"/>
    <col min="44" max="44" width="19.28515625" customWidth="1"/>
    <col min="45" max="46" width="15.140625" customWidth="1"/>
    <col min="47" max="47" width="17.28515625" customWidth="1"/>
    <col min="48" max="48" width="19.85546875" customWidth="1"/>
    <col min="49" max="49" width="18.85546875" customWidth="1"/>
    <col min="50" max="50" width="20.140625" customWidth="1"/>
    <col min="51" max="51" width="21.140625" customWidth="1"/>
    <col min="52" max="52" width="16.5703125" customWidth="1"/>
    <col min="53" max="53" width="13.7109375" customWidth="1"/>
    <col min="54" max="54" width="17.85546875" customWidth="1"/>
    <col min="55" max="55" width="19.28515625" customWidth="1"/>
    <col min="56" max="56" width="15.140625" customWidth="1"/>
    <col min="57" max="57" width="13.42578125" customWidth="1"/>
    <col min="58" max="58" width="12" customWidth="1"/>
    <col min="59" max="60" width="13.85546875" bestFit="1" customWidth="1"/>
    <col min="61" max="61" width="17.140625" customWidth="1"/>
    <col min="62" max="63" width="18.42578125" customWidth="1"/>
    <col min="64" max="65" width="15.5703125" customWidth="1"/>
    <col min="66" max="66" width="12" customWidth="1"/>
    <col min="67" max="68" width="13.85546875" bestFit="1" customWidth="1"/>
    <col min="69" max="69" width="17.140625" customWidth="1"/>
    <col min="70" max="71" width="18.42578125" customWidth="1"/>
    <col min="72" max="72" width="15.5703125" customWidth="1"/>
    <col min="73" max="73" width="9.140625" customWidth="1"/>
    <col min="74" max="74" width="9.140625" hidden="1" customWidth="1"/>
    <col min="75" max="75" width="13.85546875" hidden="1" customWidth="1"/>
    <col min="76" max="76" width="10.140625" hidden="1" customWidth="1"/>
    <col min="77" max="77" width="10.42578125" hidden="1" customWidth="1"/>
    <col min="78" max="81" width="9.140625" hidden="1" customWidth="1"/>
    <col min="82" max="101" width="9.140625" style="9" hidden="1" customWidth="1"/>
    <col min="102" max="16384" width="9.140625" hidden="1"/>
  </cols>
  <sheetData>
    <row r="1" spans="1:101">
      <c r="A1" s="57"/>
      <c r="B1" s="57" t="s">
        <v>487</v>
      </c>
      <c r="C1" s="89"/>
      <c r="D1" s="89"/>
      <c r="E1" s="89"/>
      <c r="F1" s="89"/>
      <c r="G1" s="388"/>
      <c r="H1" s="388"/>
      <c r="I1" s="388"/>
      <c r="J1" s="388"/>
      <c r="K1" s="388"/>
      <c r="L1" s="89"/>
      <c r="M1" s="89"/>
      <c r="N1" s="89"/>
      <c r="O1" s="89"/>
      <c r="P1" s="89"/>
      <c r="Q1" s="89"/>
      <c r="R1" s="96"/>
      <c r="S1" s="96"/>
      <c r="T1" s="96"/>
      <c r="U1" s="96"/>
      <c r="V1" s="96"/>
      <c r="W1" s="96"/>
      <c r="X1" s="96"/>
      <c r="Y1" s="96"/>
      <c r="Z1" s="96"/>
      <c r="AA1" s="96"/>
      <c r="AB1" s="9"/>
      <c r="AC1" s="96"/>
      <c r="AD1" s="96"/>
      <c r="AE1" s="96"/>
      <c r="AF1" s="96"/>
      <c r="AG1" s="96"/>
      <c r="AH1" s="96"/>
      <c r="AI1" s="9"/>
      <c r="AJ1" s="9"/>
      <c r="AK1" s="9"/>
      <c r="AL1" s="9"/>
      <c r="AM1" s="9"/>
      <c r="AN1" s="9"/>
      <c r="AO1" s="9"/>
      <c r="AP1" s="9"/>
      <c r="AQ1" s="9"/>
      <c r="AR1" s="9"/>
      <c r="AS1" s="9"/>
      <c r="AU1" s="9"/>
      <c r="AV1" s="9"/>
      <c r="AW1" s="9"/>
      <c r="AX1" s="9"/>
      <c r="AY1" s="9"/>
      <c r="AZ1" s="9"/>
      <c r="BA1" s="9"/>
      <c r="BB1" s="9"/>
      <c r="BC1" s="9"/>
      <c r="BE1" s="9"/>
      <c r="BF1" s="9"/>
      <c r="BG1" s="96"/>
      <c r="BH1" s="96"/>
      <c r="BI1" s="96"/>
      <c r="BJ1" s="96"/>
      <c r="BK1" s="96"/>
      <c r="BL1" s="96"/>
      <c r="BM1" s="435"/>
      <c r="BN1" s="9"/>
      <c r="BO1" s="96"/>
      <c r="BP1" s="96"/>
      <c r="BQ1" s="96"/>
      <c r="BR1" s="96"/>
      <c r="BS1" s="96"/>
      <c r="BT1" s="274" t="str">
        <f>Instructions!$N$1</f>
        <v>OMB Approval No. 3245-0062</v>
      </c>
      <c r="BU1" s="9"/>
      <c r="BV1" s="9"/>
      <c r="BW1" s="9"/>
      <c r="BX1" s="9"/>
      <c r="BY1" s="9"/>
      <c r="BZ1" s="9"/>
      <c r="CA1" s="275"/>
      <c r="CB1" s="275"/>
    </row>
    <row r="2" spans="1:101">
      <c r="A2" s="57"/>
      <c r="B2" s="57" t="s">
        <v>11</v>
      </c>
      <c r="C2" s="546">
        <f>Overview!B43</f>
        <v>45628</v>
      </c>
      <c r="D2" s="142"/>
      <c r="E2" s="142"/>
      <c r="F2" s="57"/>
      <c r="G2" s="389"/>
      <c r="H2" s="389"/>
      <c r="I2" s="389"/>
      <c r="J2" s="390"/>
      <c r="K2" s="389"/>
      <c r="L2" s="57"/>
      <c r="M2" s="57"/>
      <c r="N2" s="57"/>
      <c r="O2" s="57"/>
      <c r="P2" s="57"/>
      <c r="Q2" s="57"/>
      <c r="R2" s="97"/>
      <c r="S2" s="97"/>
      <c r="T2" s="97"/>
      <c r="U2" s="97"/>
      <c r="V2" s="97"/>
      <c r="W2" s="97"/>
      <c r="X2" s="97"/>
      <c r="Y2" s="97"/>
      <c r="Z2" s="97"/>
      <c r="AA2" s="97"/>
      <c r="AB2" s="9"/>
      <c r="AC2" s="97"/>
      <c r="AD2" s="97"/>
      <c r="AE2" s="97"/>
      <c r="AF2" s="97"/>
      <c r="AG2" s="97"/>
      <c r="AH2" s="97"/>
      <c r="AI2" s="9"/>
      <c r="AJ2" s="9"/>
      <c r="AK2" s="9"/>
      <c r="AL2" s="9"/>
      <c r="AM2" s="9"/>
      <c r="AN2" s="9"/>
      <c r="AO2" s="9"/>
      <c r="AP2" s="9"/>
      <c r="AQ2" s="9"/>
      <c r="AR2" s="9"/>
      <c r="AS2" s="9"/>
      <c r="AU2" s="9"/>
      <c r="AV2" s="9"/>
      <c r="AW2" s="9"/>
      <c r="AX2" s="9"/>
      <c r="AY2" s="9"/>
      <c r="AZ2" s="9"/>
      <c r="BA2" s="9"/>
      <c r="BB2" s="9"/>
      <c r="BC2" s="9"/>
      <c r="BE2" s="9"/>
      <c r="BF2" s="9"/>
      <c r="BG2" s="97"/>
      <c r="BH2" s="97"/>
      <c r="BI2" s="97"/>
      <c r="BJ2" s="97"/>
      <c r="BK2" s="97"/>
      <c r="BL2" s="97"/>
      <c r="BM2" s="435"/>
      <c r="BN2" s="9"/>
      <c r="BO2" s="97"/>
      <c r="BP2" s="97"/>
      <c r="BQ2" s="97"/>
      <c r="BR2" s="97"/>
      <c r="BS2" s="97"/>
      <c r="BT2" s="274" t="str">
        <f>Instructions!$N$2</f>
        <v>Expiration Date 2/28/2026</v>
      </c>
      <c r="BU2" s="9"/>
      <c r="BV2" s="9"/>
      <c r="BW2" s="9"/>
      <c r="BX2" s="9"/>
      <c r="BY2" s="9"/>
      <c r="BZ2" s="9"/>
      <c r="CA2" s="275"/>
      <c r="CB2" s="275"/>
    </row>
    <row r="3" spans="1:101" ht="25.5" customHeight="1">
      <c r="A3" s="57"/>
      <c r="B3" s="1254"/>
      <c r="C3" s="1254"/>
      <c r="D3" s="1254"/>
      <c r="E3" s="1254"/>
      <c r="F3" s="1254"/>
      <c r="G3" s="1254"/>
      <c r="H3" s="1254"/>
      <c r="I3" s="1254"/>
      <c r="J3" s="1254"/>
      <c r="K3" s="1254"/>
      <c r="L3" s="1254"/>
      <c r="M3" s="58"/>
      <c r="N3" s="58"/>
      <c r="O3" s="58"/>
      <c r="P3" s="58"/>
      <c r="Q3" s="58"/>
      <c r="R3" s="98"/>
      <c r="S3" s="98"/>
      <c r="T3" s="98"/>
      <c r="U3" s="98"/>
      <c r="V3" s="98"/>
      <c r="W3" s="98"/>
      <c r="X3" s="98"/>
      <c r="Y3" s="98" t="s">
        <v>2</v>
      </c>
      <c r="Z3" s="98" t="s">
        <v>2</v>
      </c>
      <c r="AA3" s="98" t="s">
        <v>2</v>
      </c>
      <c r="AB3" s="98"/>
      <c r="AC3" s="98" t="s">
        <v>2</v>
      </c>
      <c r="AD3" s="98" t="s">
        <v>2</v>
      </c>
      <c r="AE3" s="98" t="s">
        <v>2</v>
      </c>
      <c r="AF3" s="98" t="s">
        <v>2</v>
      </c>
      <c r="AG3" s="98" t="s">
        <v>2</v>
      </c>
      <c r="AH3" s="98" t="s">
        <v>2</v>
      </c>
      <c r="AI3" s="98"/>
      <c r="AJ3" s="98"/>
      <c r="AK3" s="98"/>
      <c r="AL3" s="98"/>
      <c r="AM3" s="98"/>
      <c r="AN3" s="98"/>
      <c r="AO3" s="98"/>
      <c r="AP3" s="98"/>
      <c r="AQ3" s="98"/>
      <c r="AR3" s="98"/>
      <c r="AS3" s="98"/>
      <c r="AT3" s="454"/>
      <c r="AU3" s="98"/>
      <c r="AV3" s="98"/>
      <c r="AW3" s="98"/>
      <c r="AX3" s="98"/>
      <c r="AY3" s="98"/>
      <c r="AZ3" s="98"/>
      <c r="BA3" s="98"/>
      <c r="BB3" s="98"/>
      <c r="BC3" s="98"/>
      <c r="BD3" s="98"/>
      <c r="BE3" s="385"/>
      <c r="BF3" s="98"/>
      <c r="BG3" s="98" t="s">
        <v>2</v>
      </c>
      <c r="BH3" s="98" t="s">
        <v>2</v>
      </c>
      <c r="BI3" s="98" t="s">
        <v>2</v>
      </c>
      <c r="BJ3" s="98" t="s">
        <v>2</v>
      </c>
      <c r="BK3" s="98" t="s">
        <v>2</v>
      </c>
      <c r="BL3" s="98" t="s">
        <v>2</v>
      </c>
      <c r="BM3" s="384"/>
      <c r="BN3" s="98"/>
      <c r="BO3" s="98" t="s">
        <v>2</v>
      </c>
      <c r="BP3" s="98" t="s">
        <v>2</v>
      </c>
      <c r="BQ3" s="98" t="s">
        <v>2</v>
      </c>
      <c r="BR3" s="98" t="s">
        <v>2</v>
      </c>
      <c r="BS3" s="98" t="s">
        <v>2</v>
      </c>
      <c r="BT3" s="98" t="s">
        <v>2</v>
      </c>
      <c r="BU3" s="385"/>
      <c r="BV3" s="385"/>
      <c r="BW3" s="385"/>
      <c r="BX3" s="385"/>
      <c r="BY3" s="385"/>
      <c r="BZ3" s="385"/>
      <c r="CA3" s="385"/>
      <c r="CB3" s="385"/>
      <c r="CC3" s="385"/>
    </row>
    <row r="4" spans="1:101">
      <c r="A4" s="99"/>
      <c r="B4" s="91" t="s">
        <v>15</v>
      </c>
      <c r="C4" s="91" t="str">
        <f>Overview!B7</f>
        <v>Applicant Fund Name</v>
      </c>
      <c r="D4" s="91"/>
      <c r="E4" s="91"/>
      <c r="F4" s="91"/>
      <c r="G4" s="91"/>
      <c r="H4" s="91"/>
      <c r="I4" s="91" t="s">
        <v>2</v>
      </c>
      <c r="J4" s="91"/>
      <c r="K4" s="91"/>
      <c r="L4" s="91"/>
      <c r="M4" s="91"/>
      <c r="N4" s="91"/>
      <c r="O4" s="91"/>
      <c r="P4" s="91"/>
      <c r="Q4" s="91"/>
      <c r="R4" s="91"/>
      <c r="S4" s="91"/>
      <c r="T4" s="91"/>
      <c r="U4" s="91"/>
      <c r="V4" s="91"/>
      <c r="W4" s="91"/>
      <c r="X4" s="91"/>
      <c r="Y4" s="91"/>
      <c r="Z4" s="91" t="s">
        <v>2</v>
      </c>
      <c r="AA4" s="91" t="s">
        <v>2</v>
      </c>
      <c r="AB4" s="91"/>
      <c r="AC4" s="91" t="s">
        <v>2</v>
      </c>
      <c r="AD4" s="91" t="s">
        <v>2</v>
      </c>
      <c r="AE4" s="91" t="s">
        <v>2</v>
      </c>
      <c r="AF4" s="91" t="s">
        <v>2</v>
      </c>
      <c r="AG4" s="91" t="s">
        <v>2</v>
      </c>
      <c r="AH4" s="91" t="s">
        <v>2</v>
      </c>
      <c r="AI4" s="91"/>
      <c r="AJ4" s="91"/>
      <c r="AK4" s="91"/>
      <c r="AL4" s="91"/>
      <c r="AM4" s="91"/>
      <c r="AN4" s="91"/>
      <c r="AO4" s="91"/>
      <c r="AP4" s="91"/>
      <c r="AQ4" s="91"/>
      <c r="AR4" s="91"/>
      <c r="AS4" s="91"/>
      <c r="AT4" s="384"/>
      <c r="AU4" s="91"/>
      <c r="AV4" s="91"/>
      <c r="AW4" s="91"/>
      <c r="AX4" s="91"/>
      <c r="AY4" s="91"/>
      <c r="AZ4" s="91"/>
      <c r="BA4" s="91"/>
      <c r="BB4" s="91"/>
      <c r="BC4" s="91"/>
      <c r="BD4" s="91"/>
      <c r="BE4" s="384"/>
      <c r="BF4" s="91"/>
      <c r="BG4" s="91" t="s">
        <v>2</v>
      </c>
      <c r="BH4" s="91" t="s">
        <v>2</v>
      </c>
      <c r="BI4" s="91" t="s">
        <v>2</v>
      </c>
      <c r="BJ4" s="91" t="s">
        <v>2</v>
      </c>
      <c r="BK4" s="91" t="s">
        <v>2</v>
      </c>
      <c r="BL4" s="91" t="s">
        <v>2</v>
      </c>
      <c r="BM4" s="384"/>
      <c r="BN4" s="91"/>
      <c r="BO4" s="91" t="s">
        <v>2</v>
      </c>
      <c r="BP4" s="91" t="s">
        <v>2</v>
      </c>
      <c r="BQ4" s="91" t="s">
        <v>2</v>
      </c>
      <c r="BR4" s="91" t="s">
        <v>2</v>
      </c>
      <c r="BS4" s="91" t="s">
        <v>2</v>
      </c>
      <c r="BT4" s="91" t="s">
        <v>2</v>
      </c>
      <c r="BU4" s="384"/>
      <c r="BV4" s="384"/>
      <c r="BW4" s="384"/>
      <c r="BX4" s="384"/>
      <c r="BY4" s="384"/>
      <c r="BZ4" s="384"/>
      <c r="CA4" s="384"/>
      <c r="CB4" s="384"/>
      <c r="CC4" s="384"/>
    </row>
    <row r="5" spans="1:101">
      <c r="A5" s="384"/>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c r="BT5" s="384"/>
      <c r="BU5" s="384"/>
      <c r="BV5" s="384"/>
      <c r="BW5" s="384"/>
      <c r="BX5" s="384"/>
      <c r="BY5" s="384"/>
      <c r="BZ5" s="384"/>
      <c r="CA5" s="384"/>
      <c r="CB5" s="384"/>
      <c r="CC5" s="384"/>
      <c r="CD5"/>
      <c r="CE5"/>
      <c r="CF5"/>
      <c r="CG5"/>
      <c r="CH5"/>
      <c r="CI5"/>
      <c r="CJ5"/>
      <c r="CK5"/>
      <c r="CL5"/>
      <c r="CM5"/>
      <c r="CN5"/>
      <c r="CO5"/>
      <c r="CP5"/>
      <c r="CQ5"/>
      <c r="CR5"/>
      <c r="CS5"/>
      <c r="CT5"/>
      <c r="CU5"/>
      <c r="CV5"/>
      <c r="CW5"/>
    </row>
    <row r="6" spans="1:101">
      <c r="A6" s="384"/>
      <c r="B6" s="545" t="s">
        <v>488</v>
      </c>
      <c r="C6" s="625" t="s">
        <v>489</v>
      </c>
      <c r="D6" s="411"/>
      <c r="E6" t="s">
        <v>490</v>
      </c>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384"/>
      <c r="BL6" s="384"/>
      <c r="BM6" s="384"/>
      <c r="BN6" s="384"/>
      <c r="BO6" s="384"/>
      <c r="BP6" s="384"/>
      <c r="BQ6" s="384"/>
      <c r="BR6" s="384"/>
      <c r="BS6" s="384"/>
      <c r="BT6" s="384"/>
      <c r="BU6" s="384"/>
      <c r="BV6" s="384"/>
      <c r="BW6" s="384"/>
      <c r="BX6" s="384"/>
      <c r="BY6" s="384"/>
      <c r="BZ6" s="384"/>
      <c r="CA6" s="384"/>
      <c r="CB6" s="384"/>
      <c r="CC6" s="384"/>
      <c r="CD6"/>
      <c r="CE6"/>
      <c r="CF6"/>
      <c r="CG6"/>
      <c r="CH6"/>
      <c r="CI6"/>
      <c r="CJ6"/>
      <c r="CK6"/>
      <c r="CL6"/>
      <c r="CM6"/>
      <c r="CN6"/>
      <c r="CO6"/>
      <c r="CP6"/>
      <c r="CQ6"/>
      <c r="CR6"/>
      <c r="CS6"/>
      <c r="CT6"/>
      <c r="CU6"/>
      <c r="CV6"/>
      <c r="CW6"/>
    </row>
    <row r="7" spans="1:101">
      <c r="A7" s="384"/>
      <c r="B7" s="545" t="s">
        <v>491</v>
      </c>
      <c r="C7" s="625" t="s">
        <v>492</v>
      </c>
      <c r="D7" s="411"/>
      <c r="E7" s="565" t="s">
        <v>493</v>
      </c>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B7" s="384"/>
      <c r="CC7" s="384"/>
      <c r="CD7"/>
      <c r="CE7"/>
      <c r="CF7"/>
      <c r="CG7"/>
      <c r="CH7"/>
      <c r="CI7"/>
      <c r="CJ7"/>
      <c r="CK7"/>
      <c r="CL7"/>
      <c r="CM7"/>
      <c r="CN7"/>
      <c r="CO7"/>
      <c r="CP7"/>
      <c r="CQ7"/>
      <c r="CR7"/>
      <c r="CS7"/>
      <c r="CT7"/>
      <c r="CU7"/>
      <c r="CV7"/>
      <c r="CW7"/>
    </row>
    <row r="8" spans="1:101">
      <c r="A8" s="384"/>
      <c r="B8" s="545" t="s">
        <v>494</v>
      </c>
      <c r="C8" s="626">
        <v>2016</v>
      </c>
      <c r="D8" s="384"/>
      <c r="E8" s="566" t="s">
        <v>495</v>
      </c>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4"/>
      <c r="BG8" s="384"/>
      <c r="BH8" s="384"/>
      <c r="BI8" s="384"/>
      <c r="BJ8" s="384"/>
      <c r="BK8" s="384"/>
      <c r="BL8" s="384"/>
      <c r="BM8" s="384"/>
      <c r="BN8" s="384"/>
      <c r="BO8" s="384"/>
      <c r="BP8" s="384"/>
      <c r="BQ8" s="384"/>
      <c r="BR8" s="384"/>
      <c r="BS8" s="384"/>
      <c r="BT8" s="384"/>
      <c r="BU8" s="384"/>
      <c r="BV8" s="384"/>
      <c r="BW8" s="384"/>
      <c r="BX8" s="384"/>
      <c r="BY8" s="384"/>
      <c r="BZ8" s="384"/>
      <c r="CA8" s="384"/>
      <c r="CB8" s="384"/>
      <c r="CC8" s="384"/>
      <c r="CD8"/>
      <c r="CE8"/>
      <c r="CF8"/>
      <c r="CG8"/>
      <c r="CH8"/>
      <c r="CI8"/>
      <c r="CJ8"/>
      <c r="CK8"/>
      <c r="CL8"/>
      <c r="CM8"/>
      <c r="CN8"/>
      <c r="CO8"/>
      <c r="CP8"/>
      <c r="CQ8"/>
      <c r="CR8"/>
      <c r="CS8"/>
      <c r="CT8"/>
      <c r="CU8"/>
      <c r="CV8"/>
      <c r="CW8"/>
    </row>
    <row r="9" spans="1:101">
      <c r="A9" s="384"/>
      <c r="B9" s="545" t="s">
        <v>496</v>
      </c>
      <c r="C9" s="890">
        <f>C10+C11</f>
        <v>200000000</v>
      </c>
      <c r="D9" s="412"/>
      <c r="E9" s="412"/>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c r="BF9" s="384"/>
      <c r="BG9" s="384"/>
      <c r="BH9" s="384"/>
      <c r="BI9" s="384"/>
      <c r="BJ9" s="384"/>
      <c r="BK9" s="384"/>
      <c r="BL9" s="384"/>
      <c r="BM9" s="384"/>
      <c r="BN9" s="384"/>
      <c r="BO9" s="384"/>
      <c r="BP9" s="384"/>
      <c r="BQ9" s="384"/>
      <c r="BR9" s="384"/>
      <c r="BS9" s="384"/>
      <c r="BT9" s="384"/>
      <c r="BU9" s="384"/>
      <c r="BV9" s="384"/>
      <c r="BW9" s="384"/>
      <c r="BX9" s="384"/>
      <c r="BY9" s="384"/>
      <c r="BZ9" s="384"/>
      <c r="CA9" s="384"/>
      <c r="CB9" s="384"/>
      <c r="CC9" s="384"/>
      <c r="CD9"/>
      <c r="CE9"/>
      <c r="CF9"/>
      <c r="CG9"/>
      <c r="CH9"/>
      <c r="CI9"/>
      <c r="CJ9"/>
      <c r="CK9"/>
      <c r="CL9"/>
      <c r="CM9"/>
      <c r="CN9"/>
      <c r="CO9"/>
      <c r="CP9"/>
      <c r="CQ9"/>
      <c r="CR9"/>
      <c r="CS9"/>
      <c r="CT9"/>
      <c r="CU9"/>
      <c r="CV9"/>
      <c r="CW9"/>
    </row>
    <row r="10" spans="1:101">
      <c r="A10" s="384"/>
      <c r="B10" s="545" t="s">
        <v>497</v>
      </c>
      <c r="C10" s="627">
        <v>50000000</v>
      </c>
      <c r="D10" s="412"/>
      <c r="E10" s="412"/>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X10" s="384"/>
      <c r="BY10" s="384"/>
      <c r="BZ10" s="384"/>
      <c r="CA10" s="384"/>
      <c r="CB10" s="384"/>
      <c r="CC10" s="384"/>
      <c r="CD10"/>
      <c r="CE10"/>
      <c r="CF10"/>
      <c r="CG10"/>
      <c r="CH10"/>
      <c r="CI10"/>
      <c r="CJ10"/>
      <c r="CK10"/>
      <c r="CL10"/>
      <c r="CM10"/>
      <c r="CN10"/>
      <c r="CO10"/>
      <c r="CP10"/>
      <c r="CQ10"/>
      <c r="CR10"/>
      <c r="CS10"/>
      <c r="CT10"/>
      <c r="CU10"/>
      <c r="CV10"/>
      <c r="CW10"/>
    </row>
    <row r="11" spans="1:101">
      <c r="A11" s="384"/>
      <c r="B11" s="545" t="s">
        <v>498</v>
      </c>
      <c r="C11" s="627">
        <v>150000000</v>
      </c>
      <c r="D11" s="412"/>
      <c r="E11" s="412"/>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c r="BF11" s="384"/>
      <c r="BG11" s="384"/>
      <c r="BH11" s="384"/>
      <c r="BI11" s="384"/>
      <c r="BJ11" s="384"/>
      <c r="BK11" s="384"/>
      <c r="BL11" s="384"/>
      <c r="BM11" s="384"/>
      <c r="BN11" s="384"/>
      <c r="BO11" s="384"/>
      <c r="BP11" s="384"/>
      <c r="BQ11" s="384"/>
      <c r="BR11" s="384"/>
      <c r="BS11" s="384"/>
      <c r="BT11" s="384"/>
      <c r="BU11" s="384"/>
      <c r="BV11" s="384"/>
      <c r="BW11" s="384"/>
      <c r="BX11" s="384"/>
      <c r="BY11" s="384"/>
      <c r="BZ11" s="384"/>
      <c r="CA11" s="384"/>
      <c r="CB11" s="384"/>
      <c r="CC11" s="384"/>
      <c r="CD11"/>
      <c r="CE11"/>
      <c r="CF11"/>
      <c r="CG11"/>
      <c r="CH11"/>
      <c r="CI11"/>
      <c r="CJ11"/>
      <c r="CK11"/>
      <c r="CL11"/>
      <c r="CM11"/>
      <c r="CN11"/>
      <c r="CO11"/>
      <c r="CP11"/>
      <c r="CQ11"/>
      <c r="CR11"/>
      <c r="CS11"/>
      <c r="CT11"/>
      <c r="CU11"/>
      <c r="CV11"/>
      <c r="CW11"/>
    </row>
    <row r="12" spans="1:101">
      <c r="A12" s="384"/>
      <c r="B12" s="545" t="s">
        <v>499</v>
      </c>
      <c r="C12" s="627">
        <v>50000000</v>
      </c>
      <c r="D12" s="412"/>
      <c r="E12" s="690" t="s">
        <v>500</v>
      </c>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c r="BF12" s="384"/>
      <c r="BG12" s="384"/>
      <c r="BH12" s="384"/>
      <c r="BI12" s="384"/>
      <c r="BJ12" s="384"/>
      <c r="BK12" s="384"/>
      <c r="BL12" s="384"/>
      <c r="BM12" s="384"/>
      <c r="BN12" s="384"/>
      <c r="BO12" s="384"/>
      <c r="BP12" s="384"/>
      <c r="BQ12" s="384"/>
      <c r="BR12" s="384"/>
      <c r="BS12" s="384"/>
      <c r="BT12" s="384"/>
      <c r="BU12" s="384"/>
      <c r="BV12" s="384"/>
      <c r="BW12" s="384"/>
      <c r="BX12" s="384"/>
      <c r="BY12" s="384"/>
      <c r="BZ12" s="384"/>
      <c r="CA12" s="384"/>
      <c r="CB12" s="384"/>
      <c r="CC12" s="384"/>
      <c r="CD12"/>
      <c r="CE12"/>
      <c r="CF12"/>
      <c r="CG12"/>
      <c r="CH12"/>
      <c r="CI12"/>
      <c r="CJ12"/>
      <c r="CK12"/>
      <c r="CL12"/>
      <c r="CM12"/>
      <c r="CN12"/>
      <c r="CO12"/>
      <c r="CP12"/>
      <c r="CQ12"/>
      <c r="CR12"/>
      <c r="CS12"/>
      <c r="CT12"/>
      <c r="CU12"/>
      <c r="CV12"/>
      <c r="CW12"/>
    </row>
    <row r="13" spans="1:101">
      <c r="A13" s="384"/>
      <c r="B13" s="545" t="s">
        <v>501</v>
      </c>
      <c r="C13" s="627">
        <v>150000000</v>
      </c>
      <c r="D13" s="412"/>
      <c r="E13" s="690"/>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4"/>
      <c r="BV13" s="384"/>
      <c r="BW13" s="384"/>
      <c r="BX13" s="384"/>
      <c r="BY13" s="384"/>
      <c r="BZ13" s="384"/>
      <c r="CA13" s="384"/>
      <c r="CB13" s="384"/>
      <c r="CC13" s="384"/>
      <c r="CD13"/>
      <c r="CE13"/>
      <c r="CF13"/>
      <c r="CG13"/>
      <c r="CH13"/>
      <c r="CI13"/>
      <c r="CJ13"/>
      <c r="CK13"/>
      <c r="CL13"/>
      <c r="CM13"/>
      <c r="CN13"/>
      <c r="CO13"/>
      <c r="CP13"/>
      <c r="CQ13"/>
      <c r="CR13"/>
      <c r="CS13"/>
      <c r="CT13"/>
      <c r="CU13"/>
      <c r="CV13"/>
      <c r="CW13"/>
    </row>
    <row r="14" spans="1:101">
      <c r="A14" s="57"/>
      <c r="B14" s="545" t="s">
        <v>114</v>
      </c>
      <c r="C14" s="625" t="s">
        <v>502</v>
      </c>
      <c r="D14" s="411"/>
      <c r="E14" s="411"/>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U14" s="9"/>
      <c r="AV14" s="9"/>
      <c r="AW14" s="9"/>
      <c r="AX14" s="9"/>
      <c r="AY14" s="9"/>
      <c r="AZ14" s="9"/>
      <c r="BA14" s="9"/>
      <c r="BB14" s="9"/>
      <c r="BC14" s="9"/>
      <c r="BD14" s="9"/>
      <c r="BE14" s="9"/>
      <c r="BF14" s="9"/>
      <c r="BG14" s="9"/>
      <c r="BH14" s="9"/>
      <c r="BI14" s="9"/>
      <c r="BJ14" s="9"/>
      <c r="BK14" s="9"/>
      <c r="BL14" s="9"/>
      <c r="BN14" s="9"/>
      <c r="BO14" s="9"/>
      <c r="BP14" s="9"/>
      <c r="BQ14" s="9"/>
      <c r="BR14" s="9"/>
      <c r="BS14" s="9"/>
      <c r="BT14" s="9"/>
      <c r="BU14" s="9"/>
      <c r="BV14" s="9"/>
      <c r="BW14" s="9"/>
      <c r="BX14" s="9"/>
      <c r="BY14" s="9"/>
      <c r="BZ14" s="9"/>
      <c r="CA14" s="9"/>
      <c r="CB14" s="9"/>
      <c r="CC14" s="9"/>
    </row>
    <row r="15" spans="1:101">
      <c r="A15" s="57"/>
      <c r="B15" s="545" t="s">
        <v>226</v>
      </c>
      <c r="C15" s="625" t="s">
        <v>503</v>
      </c>
      <c r="D15" s="411"/>
      <c r="E15" s="411"/>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U15" s="9"/>
      <c r="AV15" s="9"/>
      <c r="AW15" s="9"/>
      <c r="AX15" s="9"/>
      <c r="AY15" s="9"/>
      <c r="AZ15" s="9"/>
      <c r="BA15" s="9"/>
      <c r="BB15" s="9"/>
      <c r="BC15" s="9"/>
      <c r="BD15" s="9"/>
      <c r="BE15" s="9"/>
      <c r="BF15" s="9"/>
      <c r="BG15" s="9"/>
      <c r="BH15" s="9"/>
      <c r="BI15" s="9"/>
      <c r="BJ15" s="9"/>
      <c r="BK15" s="9"/>
      <c r="BL15" s="9"/>
      <c r="BN15" s="9"/>
      <c r="BO15" s="9"/>
      <c r="BP15" s="9"/>
      <c r="BQ15" s="9"/>
      <c r="BR15" s="9"/>
      <c r="BS15" s="9"/>
      <c r="BT15" s="9"/>
      <c r="BU15" s="9"/>
      <c r="BV15" s="9"/>
      <c r="BW15" s="9"/>
      <c r="BX15" s="9"/>
      <c r="BY15" s="9"/>
      <c r="BZ15" s="9"/>
      <c r="CA15" s="9"/>
      <c r="CB15" s="9"/>
      <c r="CC15" s="9"/>
    </row>
    <row r="16" spans="1:101" ht="19.5" thickBot="1">
      <c r="A16" s="57"/>
      <c r="B16" s="9"/>
      <c r="C16" s="9"/>
      <c r="D16" s="9"/>
      <c r="E16" s="9"/>
      <c r="F16" s="9"/>
      <c r="G16" s="9"/>
      <c r="H16" s="9"/>
      <c r="I16" s="9"/>
      <c r="J16" s="9"/>
      <c r="K16" s="9"/>
      <c r="L16" s="9"/>
      <c r="M16" s="9"/>
      <c r="N16" s="9"/>
      <c r="O16" s="9"/>
      <c r="P16" s="9"/>
      <c r="Q16" s="9"/>
      <c r="R16" s="682" t="s">
        <v>504</v>
      </c>
      <c r="S16" s="9"/>
      <c r="T16" s="9"/>
      <c r="U16" s="9"/>
      <c r="V16" s="9"/>
      <c r="W16" s="9"/>
      <c r="X16" s="9"/>
      <c r="Y16" s="9"/>
      <c r="Z16" s="9"/>
      <c r="AA16" s="9"/>
      <c r="AB16" s="430" t="s">
        <v>505</v>
      </c>
      <c r="AC16" s="431"/>
      <c r="AD16" s="430"/>
      <c r="AE16" s="430"/>
      <c r="AF16" s="432"/>
      <c r="AG16" s="433"/>
      <c r="AH16" s="433"/>
      <c r="AI16" s="92"/>
      <c r="AJ16" s="425" t="s">
        <v>506</v>
      </c>
      <c r="AK16" s="426"/>
      <c r="AL16" s="427"/>
      <c r="AM16" s="427"/>
      <c r="AN16" s="428"/>
      <c r="AO16" s="425"/>
      <c r="AP16" s="425"/>
      <c r="AQ16" s="429"/>
      <c r="AR16" s="426"/>
      <c r="AS16" s="426"/>
      <c r="AT16" s="458"/>
      <c r="AU16" s="430" t="s">
        <v>507</v>
      </c>
      <c r="AV16" s="421"/>
      <c r="AW16" s="422"/>
      <c r="AX16" s="422"/>
      <c r="AY16" s="423"/>
      <c r="AZ16" s="424"/>
      <c r="BA16" s="421"/>
      <c r="BB16" s="421"/>
      <c r="BC16" s="421"/>
      <c r="BD16" s="421"/>
      <c r="BF16" s="430" t="s">
        <v>508</v>
      </c>
      <c r="BG16" s="431"/>
      <c r="BH16" s="430"/>
      <c r="BI16" s="430"/>
      <c r="BJ16" s="432"/>
      <c r="BK16" s="433"/>
      <c r="BL16" s="433"/>
      <c r="BM16" s="455"/>
      <c r="BN16" s="430" t="s">
        <v>509</v>
      </c>
      <c r="BO16" s="431"/>
      <c r="BP16" s="430"/>
      <c r="BQ16" s="430"/>
      <c r="BR16" s="432"/>
      <c r="BS16" s="433"/>
      <c r="BT16" s="433"/>
      <c r="BZ16" s="92"/>
      <c r="CA16" s="9"/>
      <c r="CB16" s="93"/>
      <c r="CC16" s="93"/>
    </row>
    <row r="17" spans="1:97" s="17" customFormat="1" ht="65.25" customHeight="1" thickBot="1">
      <c r="A17" s="95"/>
      <c r="B17" s="617" t="s">
        <v>510</v>
      </c>
      <c r="C17" s="618" t="s">
        <v>511</v>
      </c>
      <c r="D17" s="617" t="s">
        <v>512</v>
      </c>
      <c r="E17" s="617" t="s">
        <v>513</v>
      </c>
      <c r="F17" s="617" t="s">
        <v>514</v>
      </c>
      <c r="G17" s="617" t="s">
        <v>515</v>
      </c>
      <c r="H17" s="617" t="s">
        <v>516</v>
      </c>
      <c r="I17" s="617" t="s">
        <v>209</v>
      </c>
      <c r="J17" s="617" t="s">
        <v>517</v>
      </c>
      <c r="K17" s="617" t="s">
        <v>518</v>
      </c>
      <c r="L17" s="618" t="s">
        <v>519</v>
      </c>
      <c r="M17" s="617" t="s">
        <v>520</v>
      </c>
      <c r="N17" s="618" t="s">
        <v>521</v>
      </c>
      <c r="O17" s="618" t="s">
        <v>522</v>
      </c>
      <c r="P17" s="618" t="s">
        <v>523</v>
      </c>
      <c r="Q17" s="618" t="s">
        <v>524</v>
      </c>
      <c r="R17" s="618" t="s">
        <v>525</v>
      </c>
      <c r="S17" s="618" t="s">
        <v>526</v>
      </c>
      <c r="T17" s="618" t="s">
        <v>527</v>
      </c>
      <c r="U17" s="618" t="s">
        <v>528</v>
      </c>
      <c r="V17" s="618" t="s">
        <v>529</v>
      </c>
      <c r="W17" s="618" t="s">
        <v>530</v>
      </c>
      <c r="X17" s="618" t="s">
        <v>531</v>
      </c>
      <c r="Y17" s="618" t="s">
        <v>532</v>
      </c>
      <c r="Z17" s="618" t="s">
        <v>533</v>
      </c>
      <c r="AA17" s="94"/>
      <c r="AB17" s="618" t="s">
        <v>534</v>
      </c>
      <c r="AC17" s="618" t="s">
        <v>535</v>
      </c>
      <c r="AD17" s="618" t="s">
        <v>536</v>
      </c>
      <c r="AE17" s="618" t="s">
        <v>537</v>
      </c>
      <c r="AF17" s="618" t="s">
        <v>538</v>
      </c>
      <c r="AG17" s="618" t="s">
        <v>539</v>
      </c>
      <c r="AH17" s="618" t="s">
        <v>540</v>
      </c>
      <c r="AI17" s="304"/>
      <c r="AJ17" s="618" t="s">
        <v>541</v>
      </c>
      <c r="AK17" s="618" t="s">
        <v>542</v>
      </c>
      <c r="AL17" s="618" t="s">
        <v>294</v>
      </c>
      <c r="AM17" s="618" t="s">
        <v>534</v>
      </c>
      <c r="AN17" s="618" t="s">
        <v>535</v>
      </c>
      <c r="AO17" s="618" t="s">
        <v>536</v>
      </c>
      <c r="AP17" s="618" t="s">
        <v>537</v>
      </c>
      <c r="AQ17" s="618" t="s">
        <v>538</v>
      </c>
      <c r="AR17" s="618" t="s">
        <v>539</v>
      </c>
      <c r="AS17" s="618" t="str">
        <f>AH17</f>
        <v>Fully diluted ownership % at initial investment</v>
      </c>
      <c r="AT17" s="94"/>
      <c r="AU17" s="618" t="s">
        <v>543</v>
      </c>
      <c r="AV17" s="618" t="s">
        <v>544</v>
      </c>
      <c r="AW17" s="618" t="s">
        <v>545</v>
      </c>
      <c r="AX17" s="618" t="s">
        <v>546</v>
      </c>
      <c r="AY17" s="618" t="s">
        <v>547</v>
      </c>
      <c r="AZ17" s="618" t="s">
        <v>548</v>
      </c>
      <c r="BA17" s="618" t="s">
        <v>549</v>
      </c>
      <c r="BB17" s="618" t="s">
        <v>550</v>
      </c>
      <c r="BC17" s="618" t="s">
        <v>551</v>
      </c>
      <c r="BD17" s="618" t="s">
        <v>552</v>
      </c>
      <c r="BE17" s="391"/>
      <c r="BF17" s="618" t="s">
        <v>534</v>
      </c>
      <c r="BG17" s="618" t="s">
        <v>535</v>
      </c>
      <c r="BH17" s="618" t="s">
        <v>536</v>
      </c>
      <c r="BI17" s="618" t="s">
        <v>537</v>
      </c>
      <c r="BJ17" s="618" t="s">
        <v>538</v>
      </c>
      <c r="BK17" s="618" t="s">
        <v>539</v>
      </c>
      <c r="BL17" s="618" t="s">
        <v>540</v>
      </c>
      <c r="BM17" s="94"/>
      <c r="BN17" s="618" t="s">
        <v>534</v>
      </c>
      <c r="BO17" s="618" t="s">
        <v>535</v>
      </c>
      <c r="BP17" s="618" t="s">
        <v>536</v>
      </c>
      <c r="BQ17" s="618" t="s">
        <v>537</v>
      </c>
      <c r="BR17" s="618" t="s">
        <v>538</v>
      </c>
      <c r="BS17" s="618" t="s">
        <v>539</v>
      </c>
      <c r="BT17" s="618" t="s">
        <v>540</v>
      </c>
      <c r="BU17" s="94"/>
      <c r="BV17" s="94"/>
      <c r="BW17" s="94"/>
      <c r="BX17" s="94"/>
      <c r="BY17" s="94"/>
      <c r="BZ17" s="95"/>
      <c r="CA17" s="95"/>
      <c r="CB17" s="95"/>
      <c r="CC17" s="95"/>
      <c r="CD17" s="95"/>
      <c r="CE17" s="95"/>
      <c r="CF17" s="95"/>
      <c r="CG17" s="95"/>
      <c r="CH17" s="95"/>
      <c r="CI17" s="95"/>
      <c r="CJ17" s="95"/>
      <c r="CK17" s="95"/>
      <c r="CL17" s="95"/>
      <c r="CM17" s="95"/>
      <c r="CN17" s="95"/>
      <c r="CO17" s="95"/>
      <c r="CP17" s="95"/>
      <c r="CQ17" s="95"/>
      <c r="CR17" s="95"/>
      <c r="CS17" s="95"/>
    </row>
    <row r="18" spans="1:97" s="23" customFormat="1" ht="58.5" customHeight="1">
      <c r="A18" s="90"/>
      <c r="B18" s="679"/>
      <c r="C18" s="679"/>
      <c r="D18" s="679"/>
      <c r="E18" s="679" t="s">
        <v>553</v>
      </c>
      <c r="F18" s="679" t="s">
        <v>554</v>
      </c>
      <c r="G18" s="679" t="s">
        <v>555</v>
      </c>
      <c r="H18" s="679" t="s">
        <v>556</v>
      </c>
      <c r="I18" s="679" t="s">
        <v>556</v>
      </c>
      <c r="J18" s="679" t="s">
        <v>556</v>
      </c>
      <c r="K18" s="679" t="s">
        <v>556</v>
      </c>
      <c r="L18" s="679"/>
      <c r="M18" s="679"/>
      <c r="N18" s="679"/>
      <c r="O18" s="679"/>
      <c r="P18" s="679"/>
      <c r="Q18" s="679"/>
      <c r="R18" s="679"/>
      <c r="S18" s="679" t="s">
        <v>557</v>
      </c>
      <c r="T18" s="679"/>
      <c r="U18" s="679" t="s">
        <v>558</v>
      </c>
      <c r="V18" s="679" t="s">
        <v>559</v>
      </c>
      <c r="W18" s="679"/>
      <c r="X18" s="679"/>
      <c r="Y18" s="679" t="s">
        <v>146</v>
      </c>
      <c r="Z18" s="679"/>
      <c r="AA18" s="635"/>
      <c r="AB18" s="684"/>
      <c r="AC18" s="685"/>
      <c r="AD18" s="685"/>
      <c r="AE18" s="685"/>
      <c r="AF18" s="685"/>
      <c r="AG18" s="685"/>
      <c r="AH18" s="686" t="s">
        <v>560</v>
      </c>
      <c r="AI18" s="635"/>
      <c r="AJ18" s="685"/>
      <c r="AK18" s="685"/>
      <c r="AL18" s="685"/>
      <c r="AM18" s="685"/>
      <c r="AN18" s="685"/>
      <c r="AO18" s="685"/>
      <c r="AP18" s="685"/>
      <c r="AQ18" s="685"/>
      <c r="AR18" s="685"/>
      <c r="AS18" s="685" t="s">
        <v>560</v>
      </c>
      <c r="AT18" s="636"/>
      <c r="AU18" s="687" t="s">
        <v>561</v>
      </c>
      <c r="AV18" s="688" t="s">
        <v>561</v>
      </c>
      <c r="AW18" s="688" t="s">
        <v>561</v>
      </c>
      <c r="AX18" s="688" t="s">
        <v>561</v>
      </c>
      <c r="AY18" s="688" t="s">
        <v>561</v>
      </c>
      <c r="AZ18" s="688" t="s">
        <v>561</v>
      </c>
      <c r="BA18" s="688" t="s">
        <v>561</v>
      </c>
      <c r="BB18" s="688" t="s">
        <v>561</v>
      </c>
      <c r="BC18" s="688" t="s">
        <v>561</v>
      </c>
      <c r="BD18" s="689" t="s">
        <v>561</v>
      </c>
      <c r="BE18" s="636"/>
      <c r="BF18" s="687"/>
      <c r="BG18" s="688"/>
      <c r="BH18" s="688"/>
      <c r="BI18" s="688"/>
      <c r="BJ18" s="688"/>
      <c r="BK18" s="688"/>
      <c r="BL18" s="689" t="s">
        <v>560</v>
      </c>
      <c r="BM18" s="636"/>
      <c r="BN18" s="688"/>
      <c r="BO18" s="688"/>
      <c r="BP18" s="688"/>
      <c r="BQ18" s="688"/>
      <c r="BR18" s="688"/>
      <c r="BS18" s="688"/>
      <c r="BT18" s="689" t="s">
        <v>560</v>
      </c>
      <c r="BZ18" s="90"/>
      <c r="CA18" s="90"/>
      <c r="CB18" s="90"/>
      <c r="CC18" s="90"/>
      <c r="CD18" s="90"/>
      <c r="CE18" s="90"/>
      <c r="CF18" s="90"/>
      <c r="CG18" s="90"/>
      <c r="CH18" s="90"/>
      <c r="CI18" s="90"/>
      <c r="CJ18" s="90"/>
      <c r="CK18" s="90"/>
      <c r="CL18" s="90"/>
      <c r="CM18" s="90"/>
      <c r="CN18" s="90"/>
      <c r="CO18" s="90"/>
      <c r="CP18" s="90"/>
      <c r="CQ18" s="90"/>
      <c r="CR18" s="90"/>
      <c r="CS18" s="90"/>
    </row>
    <row r="19" spans="1:97" s="18" customFormat="1" ht="10.5">
      <c r="A19" s="19"/>
      <c r="B19" s="628" t="s">
        <v>562</v>
      </c>
      <c r="C19" s="629">
        <v>12345678</v>
      </c>
      <c r="D19" s="628" t="s">
        <v>563</v>
      </c>
      <c r="E19" s="628" t="s">
        <v>564</v>
      </c>
      <c r="F19" s="628" t="s">
        <v>162</v>
      </c>
      <c r="G19" s="630" t="s">
        <v>565</v>
      </c>
      <c r="H19" s="628"/>
      <c r="I19" s="628"/>
      <c r="J19" s="628"/>
      <c r="K19" s="628"/>
      <c r="L19" s="628" t="s">
        <v>185</v>
      </c>
      <c r="M19" s="628" t="s">
        <v>566</v>
      </c>
      <c r="N19" s="628"/>
      <c r="O19" s="628" t="s">
        <v>567</v>
      </c>
      <c r="P19" s="631">
        <v>41610</v>
      </c>
      <c r="Q19" s="631">
        <v>43983</v>
      </c>
      <c r="R19" s="719">
        <v>1000000</v>
      </c>
      <c r="S19" s="719">
        <v>2000000</v>
      </c>
      <c r="T19" s="719">
        <v>0</v>
      </c>
      <c r="U19" s="719">
        <v>0</v>
      </c>
      <c r="V19" s="718">
        <f>IF(AND(ISBLANK(S19), ISBLANK(U19)), "", S19+U19)</f>
        <v>2000000</v>
      </c>
      <c r="W19" s="535">
        <f>IFERROR((S19+T19)/R19,"")</f>
        <v>2</v>
      </c>
      <c r="X19" s="536" t="str" cm="1">
        <f t="array" ref="X19:X88">TRANSPOSE('Historical Cash Flows'!D74:BU74)</f>
        <v>NoCashFlows</v>
      </c>
      <c r="Y19" s="637" t="s">
        <v>146</v>
      </c>
      <c r="Z19" s="630"/>
      <c r="AA19" s="638"/>
      <c r="AB19" s="639"/>
      <c r="AC19" s="640"/>
      <c r="AD19" s="640"/>
      <c r="AE19" s="640"/>
      <c r="AF19" s="640"/>
      <c r="AG19" s="640"/>
      <c r="AH19" s="641"/>
      <c r="AI19" s="638"/>
      <c r="AJ19" s="642"/>
      <c r="AK19" s="643"/>
      <c r="AL19" s="643"/>
      <c r="AM19" s="644"/>
      <c r="AN19" s="640"/>
      <c r="AO19" s="640"/>
      <c r="AP19" s="640"/>
      <c r="AQ19" s="640"/>
      <c r="AR19" s="640"/>
      <c r="AS19" s="645"/>
      <c r="AT19" s="646"/>
      <c r="AU19" s="699"/>
      <c r="AV19" s="699"/>
      <c r="AW19" s="699"/>
      <c r="AX19" s="699"/>
      <c r="AY19" s="699"/>
      <c r="AZ19" s="699"/>
      <c r="BA19" s="699"/>
      <c r="BB19" s="699"/>
      <c r="BC19" s="699"/>
      <c r="BD19" s="699"/>
      <c r="BF19" s="860" t="str">
        <f t="shared" ref="BF19:BL19" si="0">IF(AND(ISBLANK(AM19), ISBLANK(AB19)), "", AM19-AB19)</f>
        <v/>
      </c>
      <c r="BG19" s="861" t="str">
        <f t="shared" si="0"/>
        <v/>
      </c>
      <c r="BH19" s="861" t="str">
        <f t="shared" si="0"/>
        <v/>
      </c>
      <c r="BI19" s="861" t="str">
        <f t="shared" si="0"/>
        <v/>
      </c>
      <c r="BJ19" s="861" t="str">
        <f t="shared" si="0"/>
        <v/>
      </c>
      <c r="BK19" s="861" t="str">
        <f t="shared" si="0"/>
        <v/>
      </c>
      <c r="BL19" s="859" t="str">
        <f t="shared" si="0"/>
        <v/>
      </c>
      <c r="BM19" s="456"/>
      <c r="BN19" s="859" t="str">
        <f t="shared" ref="BN19:BN132" si="1">IFERROR((AM19-AB19)/AB19,"")</f>
        <v/>
      </c>
      <c r="BO19" s="859" t="str">
        <f t="shared" ref="BO19:BO132" si="2">IFERROR((AN19-AC19)/AC19,"")</f>
        <v/>
      </c>
      <c r="BP19" s="859" t="str">
        <f t="shared" ref="BP19:BP132" si="3">IFERROR((AO19-AD19)/AD19,"")</f>
        <v/>
      </c>
      <c r="BQ19" s="859" t="str">
        <f t="shared" ref="BQ19:BQ132" si="4">IFERROR((AP19-AE19)/AE19,"")</f>
        <v/>
      </c>
      <c r="BR19" s="859" t="str">
        <f t="shared" ref="BR19:BR132" si="5">IFERROR((AQ19-AF19)/AF19,"")</f>
        <v/>
      </c>
      <c r="BS19" s="859" t="str">
        <f t="shared" ref="BS19:BS132" si="6">IFERROR((AR19-AG19)/AG19,"")</f>
        <v/>
      </c>
      <c r="BT19" s="859" t="str">
        <f t="shared" ref="BT19:BT132" si="7">IFERROR((AS19-AH19)/AH19,"")</f>
        <v/>
      </c>
      <c r="BZ19" s="19"/>
      <c r="CA19" s="19"/>
      <c r="CB19" s="19"/>
      <c r="CC19" s="19"/>
      <c r="CD19" s="19"/>
      <c r="CE19" s="19"/>
      <c r="CF19" s="19"/>
      <c r="CG19" s="19"/>
      <c r="CH19" s="19"/>
      <c r="CI19" s="19"/>
      <c r="CJ19" s="19"/>
      <c r="CK19" s="19"/>
      <c r="CL19" s="19"/>
      <c r="CM19" s="19"/>
      <c r="CN19" s="19"/>
      <c r="CO19" s="19"/>
      <c r="CP19" s="19"/>
      <c r="CQ19" s="19"/>
      <c r="CR19" s="19"/>
      <c r="CS19" s="19"/>
    </row>
    <row r="20" spans="1:97" s="18" customFormat="1" ht="10.5">
      <c r="A20" s="19"/>
      <c r="B20" s="628" t="s">
        <v>562</v>
      </c>
      <c r="C20" s="629">
        <v>12345678</v>
      </c>
      <c r="D20" s="628" t="s">
        <v>568</v>
      </c>
      <c r="E20" s="628" t="s">
        <v>564</v>
      </c>
      <c r="F20" s="628" t="s">
        <v>162</v>
      </c>
      <c r="G20" s="630" t="s">
        <v>565</v>
      </c>
      <c r="H20" s="628"/>
      <c r="I20" s="628"/>
      <c r="J20" s="628"/>
      <c r="K20" s="628"/>
      <c r="L20" s="628"/>
      <c r="M20" s="628"/>
      <c r="N20" s="628" t="s">
        <v>569</v>
      </c>
      <c r="O20" s="628" t="s">
        <v>567</v>
      </c>
      <c r="P20" s="631">
        <v>42706</v>
      </c>
      <c r="Q20" s="631">
        <v>43983</v>
      </c>
      <c r="R20" s="715">
        <v>4000000</v>
      </c>
      <c r="S20" s="715">
        <v>6000000</v>
      </c>
      <c r="T20" s="715">
        <v>0</v>
      </c>
      <c r="U20" s="715">
        <v>0</v>
      </c>
      <c r="V20" s="716">
        <f t="shared" ref="V20:V46" si="8">IF(AND(ISBLANK(S20), ISBLANK(U20)), "", S20+U20)</f>
        <v>6000000</v>
      </c>
      <c r="W20" s="535">
        <f t="shared" ref="W20:W46" si="9">IFERROR((S20+T20)/R20,"")</f>
        <v>1.5</v>
      </c>
      <c r="X20" s="536" t="str">
        <v>NoCashFlows</v>
      </c>
      <c r="Y20" s="637"/>
      <c r="Z20" s="630"/>
      <c r="AA20" s="638"/>
      <c r="AB20" s="639"/>
      <c r="AC20" s="640"/>
      <c r="AD20" s="640"/>
      <c r="AE20" s="640"/>
      <c r="AF20" s="640"/>
      <c r="AG20" s="640"/>
      <c r="AH20" s="641"/>
      <c r="AI20" s="638"/>
      <c r="AJ20" s="642"/>
      <c r="AK20" s="643"/>
      <c r="AL20" s="643"/>
      <c r="AM20" s="644"/>
      <c r="AN20" s="640"/>
      <c r="AO20" s="640"/>
      <c r="AP20" s="640"/>
      <c r="AQ20" s="640"/>
      <c r="AR20" s="640"/>
      <c r="AS20" s="645"/>
      <c r="AT20" s="646"/>
      <c r="AU20" s="643"/>
      <c r="AV20" s="643"/>
      <c r="AW20" s="643"/>
      <c r="AX20" s="643"/>
      <c r="AY20" s="643"/>
      <c r="AZ20" s="643"/>
      <c r="BA20" s="643"/>
      <c r="BB20" s="643"/>
      <c r="BC20" s="643"/>
      <c r="BD20" s="643"/>
      <c r="BF20" s="860" t="str">
        <f t="shared" ref="BF20:BF83" si="10">IF(AND(ISBLANK(AM20), ISBLANK(AB20)), "", AM20-AB20)</f>
        <v/>
      </c>
      <c r="BG20" s="861" t="str">
        <f t="shared" ref="BG20:BG83" si="11">IF(AND(ISBLANK(AN20), ISBLANK(AC20)), "", AN20-AC20)</f>
        <v/>
      </c>
      <c r="BH20" s="861" t="str">
        <f t="shared" ref="BH20:BH83" si="12">IF(AND(ISBLANK(AO20), ISBLANK(AD20)), "", AO20-AD20)</f>
        <v/>
      </c>
      <c r="BI20" s="861" t="str">
        <f t="shared" ref="BI20:BI83" si="13">IF(AND(ISBLANK(AP20), ISBLANK(AE20)), "", AP20-AE20)</f>
        <v/>
      </c>
      <c r="BJ20" s="861" t="str">
        <f t="shared" ref="BJ20:BJ83" si="14">IF(AND(ISBLANK(AQ20), ISBLANK(AF20)), "", AQ20-AF20)</f>
        <v/>
      </c>
      <c r="BK20" s="861" t="str">
        <f t="shared" ref="BK20:BK83" si="15">IF(AND(ISBLANK(AR20), ISBLANK(AG20)), "", AR20-AG20)</f>
        <v/>
      </c>
      <c r="BL20" s="859" t="str">
        <f t="shared" ref="BL20:BL83" si="16">IF(AND(ISBLANK(AS20), ISBLANK(AH20)), "", AS20-AH20)</f>
        <v/>
      </c>
      <c r="BM20" s="457"/>
      <c r="BN20" s="859" t="str">
        <f t="shared" si="1"/>
        <v/>
      </c>
      <c r="BO20" s="859" t="str">
        <f t="shared" si="2"/>
        <v/>
      </c>
      <c r="BP20" s="859" t="str">
        <f t="shared" si="3"/>
        <v/>
      </c>
      <c r="BQ20" s="859" t="str">
        <f t="shared" si="4"/>
        <v/>
      </c>
      <c r="BR20" s="859" t="str">
        <f t="shared" si="5"/>
        <v/>
      </c>
      <c r="BS20" s="859" t="str">
        <f t="shared" si="6"/>
        <v/>
      </c>
      <c r="BT20" s="859" t="str">
        <f t="shared" si="7"/>
        <v/>
      </c>
      <c r="BZ20" s="19"/>
      <c r="CA20" s="19"/>
      <c r="CB20" s="19"/>
      <c r="CC20" s="19"/>
      <c r="CD20" s="19"/>
      <c r="CE20" s="19"/>
      <c r="CF20" s="19"/>
      <c r="CG20" s="19"/>
      <c r="CH20" s="19"/>
      <c r="CI20" s="19"/>
      <c r="CJ20" s="19"/>
      <c r="CK20" s="19"/>
      <c r="CL20" s="19"/>
      <c r="CM20" s="19"/>
      <c r="CN20" s="19"/>
      <c r="CO20" s="19"/>
      <c r="CP20" s="19"/>
      <c r="CQ20" s="19"/>
      <c r="CR20" s="19"/>
      <c r="CS20" s="19"/>
    </row>
    <row r="21" spans="1:97" s="18" customFormat="1" ht="10.5">
      <c r="A21" s="19"/>
      <c r="B21" s="632" t="s">
        <v>570</v>
      </c>
      <c r="C21" s="633">
        <v>999999999</v>
      </c>
      <c r="D21" s="628" t="s">
        <v>563</v>
      </c>
      <c r="E21" s="628" t="s">
        <v>571</v>
      </c>
      <c r="F21" s="632" t="s">
        <v>572</v>
      </c>
      <c r="G21" s="634" t="s">
        <v>573</v>
      </c>
      <c r="H21" s="632"/>
      <c r="I21" s="632"/>
      <c r="J21" s="632"/>
      <c r="K21" s="632"/>
      <c r="L21" s="632"/>
      <c r="M21" s="632" t="s">
        <v>566</v>
      </c>
      <c r="N21" s="632"/>
      <c r="O21" s="628" t="s">
        <v>574</v>
      </c>
      <c r="P21" s="631">
        <v>42797</v>
      </c>
      <c r="Q21" s="631"/>
      <c r="R21" s="715">
        <v>1500000</v>
      </c>
      <c r="S21" s="715">
        <v>3000000</v>
      </c>
      <c r="T21" s="715">
        <v>500000</v>
      </c>
      <c r="U21" s="715">
        <v>2000000</v>
      </c>
      <c r="V21" s="716">
        <f t="shared" si="8"/>
        <v>5000000</v>
      </c>
      <c r="W21" s="535">
        <f t="shared" si="9"/>
        <v>2.3333333333333335</v>
      </c>
      <c r="X21" s="536" t="str">
        <v>NoCashFlows</v>
      </c>
      <c r="Y21" s="637"/>
      <c r="Z21" s="634"/>
      <c r="AA21" s="638"/>
      <c r="AB21" s="639"/>
      <c r="AC21" s="640"/>
      <c r="AD21" s="640"/>
      <c r="AE21" s="640"/>
      <c r="AF21" s="640"/>
      <c r="AG21" s="640"/>
      <c r="AH21" s="641"/>
      <c r="AI21" s="638"/>
      <c r="AJ21" s="642"/>
      <c r="AK21" s="643"/>
      <c r="AL21" s="643"/>
      <c r="AM21" s="644"/>
      <c r="AN21" s="640"/>
      <c r="AO21" s="640"/>
      <c r="AP21" s="640"/>
      <c r="AQ21" s="640"/>
      <c r="AR21" s="640"/>
      <c r="AS21" s="645"/>
      <c r="AT21" s="646"/>
      <c r="AU21" s="643"/>
      <c r="AV21" s="643"/>
      <c r="AW21" s="643"/>
      <c r="AX21" s="643"/>
      <c r="AY21" s="643"/>
      <c r="AZ21" s="643"/>
      <c r="BA21" s="643"/>
      <c r="BB21" s="643"/>
      <c r="BC21" s="643"/>
      <c r="BD21" s="643"/>
      <c r="BF21" s="860" t="str">
        <f t="shared" si="10"/>
        <v/>
      </c>
      <c r="BG21" s="861" t="str">
        <f t="shared" si="11"/>
        <v/>
      </c>
      <c r="BH21" s="861" t="str">
        <f t="shared" si="12"/>
        <v/>
      </c>
      <c r="BI21" s="861" t="str">
        <f t="shared" si="13"/>
        <v/>
      </c>
      <c r="BJ21" s="861" t="str">
        <f t="shared" si="14"/>
        <v/>
      </c>
      <c r="BK21" s="861" t="str">
        <f t="shared" si="15"/>
        <v/>
      </c>
      <c r="BL21" s="859" t="str">
        <f t="shared" si="16"/>
        <v/>
      </c>
      <c r="BM21" s="457"/>
      <c r="BN21" s="859" t="str">
        <f t="shared" si="1"/>
        <v/>
      </c>
      <c r="BO21" s="859" t="str">
        <f t="shared" si="2"/>
        <v/>
      </c>
      <c r="BP21" s="859" t="str">
        <f t="shared" si="3"/>
        <v/>
      </c>
      <c r="BQ21" s="859" t="str">
        <f t="shared" si="4"/>
        <v/>
      </c>
      <c r="BR21" s="859" t="str">
        <f t="shared" si="5"/>
        <v/>
      </c>
      <c r="BS21" s="859" t="str">
        <f t="shared" si="6"/>
        <v/>
      </c>
      <c r="BT21" s="859" t="str">
        <f t="shared" si="7"/>
        <v/>
      </c>
      <c r="BZ21" s="19"/>
      <c r="CA21" s="19"/>
      <c r="CB21" s="19"/>
      <c r="CC21" s="19"/>
      <c r="CD21" s="19"/>
      <c r="CE21" s="19"/>
      <c r="CF21" s="19"/>
      <c r="CG21" s="19"/>
      <c r="CH21" s="19"/>
      <c r="CI21" s="19"/>
      <c r="CJ21" s="19"/>
      <c r="CK21" s="19"/>
      <c r="CL21" s="19"/>
      <c r="CM21" s="19"/>
      <c r="CN21" s="19"/>
      <c r="CO21" s="19"/>
      <c r="CP21" s="19"/>
      <c r="CQ21" s="19"/>
      <c r="CR21" s="19"/>
      <c r="CS21" s="19"/>
    </row>
    <row r="22" spans="1:97" s="18" customFormat="1" ht="10.5">
      <c r="A22" s="19"/>
      <c r="B22" s="632" t="s">
        <v>570</v>
      </c>
      <c r="C22" s="633">
        <v>999999999</v>
      </c>
      <c r="D22" s="628" t="s">
        <v>568</v>
      </c>
      <c r="E22" s="628" t="s">
        <v>571</v>
      </c>
      <c r="F22" s="632" t="s">
        <v>572</v>
      </c>
      <c r="G22" s="634" t="s">
        <v>573</v>
      </c>
      <c r="H22" s="632"/>
      <c r="I22" s="632"/>
      <c r="J22" s="632"/>
      <c r="K22" s="632"/>
      <c r="L22" s="632"/>
      <c r="M22" s="632"/>
      <c r="N22" s="632" t="s">
        <v>575</v>
      </c>
      <c r="O22" s="628" t="s">
        <v>574</v>
      </c>
      <c r="P22" s="631">
        <v>42797</v>
      </c>
      <c r="Q22" s="631"/>
      <c r="R22" s="715">
        <v>5000000</v>
      </c>
      <c r="S22" s="715">
        <v>7000000</v>
      </c>
      <c r="T22" s="715">
        <v>450000</v>
      </c>
      <c r="U22" s="715">
        <v>1000000</v>
      </c>
      <c r="V22" s="716">
        <f t="shared" si="8"/>
        <v>8000000</v>
      </c>
      <c r="W22" s="535">
        <f t="shared" si="9"/>
        <v>1.49</v>
      </c>
      <c r="X22" s="536" t="str">
        <v>NoCashFlows</v>
      </c>
      <c r="Y22" s="637"/>
      <c r="Z22" s="634"/>
      <c r="AA22" s="638"/>
      <c r="AB22" s="639"/>
      <c r="AC22" s="640"/>
      <c r="AD22" s="640"/>
      <c r="AE22" s="640"/>
      <c r="AF22" s="640"/>
      <c r="AG22" s="640"/>
      <c r="AH22" s="641"/>
      <c r="AI22" s="638"/>
      <c r="AJ22" s="642"/>
      <c r="AK22" s="643"/>
      <c r="AL22" s="643"/>
      <c r="AM22" s="644"/>
      <c r="AN22" s="640"/>
      <c r="AO22" s="640"/>
      <c r="AP22" s="640"/>
      <c r="AQ22" s="640"/>
      <c r="AR22" s="640"/>
      <c r="AS22" s="645"/>
      <c r="AT22" s="646"/>
      <c r="AU22" s="643"/>
      <c r="AV22" s="643"/>
      <c r="AW22" s="643"/>
      <c r="AX22" s="643"/>
      <c r="AY22" s="643"/>
      <c r="AZ22" s="643"/>
      <c r="BA22" s="643"/>
      <c r="BB22" s="643"/>
      <c r="BC22" s="643"/>
      <c r="BD22" s="643"/>
      <c r="BF22" s="860" t="str">
        <f t="shared" si="10"/>
        <v/>
      </c>
      <c r="BG22" s="861" t="str">
        <f t="shared" si="11"/>
        <v/>
      </c>
      <c r="BH22" s="861" t="str">
        <f t="shared" si="12"/>
        <v/>
      </c>
      <c r="BI22" s="861" t="str">
        <f t="shared" si="13"/>
        <v/>
      </c>
      <c r="BJ22" s="861" t="str">
        <f t="shared" si="14"/>
        <v/>
      </c>
      <c r="BK22" s="861" t="str">
        <f t="shared" si="15"/>
        <v/>
      </c>
      <c r="BL22" s="859" t="str">
        <f t="shared" si="16"/>
        <v/>
      </c>
      <c r="BM22" s="457"/>
      <c r="BN22" s="859" t="str">
        <f t="shared" si="1"/>
        <v/>
      </c>
      <c r="BO22" s="859" t="str">
        <f t="shared" si="2"/>
        <v/>
      </c>
      <c r="BP22" s="859" t="str">
        <f t="shared" si="3"/>
        <v/>
      </c>
      <c r="BQ22" s="859" t="str">
        <f t="shared" si="4"/>
        <v/>
      </c>
      <c r="BR22" s="859" t="str">
        <f t="shared" si="5"/>
        <v/>
      </c>
      <c r="BS22" s="859" t="str">
        <f t="shared" si="6"/>
        <v/>
      </c>
      <c r="BT22" s="859" t="str">
        <f t="shared" si="7"/>
        <v/>
      </c>
      <c r="BZ22" s="19"/>
      <c r="CA22" s="19"/>
      <c r="CB22" s="19"/>
      <c r="CC22" s="19"/>
      <c r="CD22" s="19"/>
      <c r="CE22" s="19"/>
      <c r="CF22" s="19"/>
      <c r="CG22" s="19"/>
      <c r="CH22" s="19"/>
      <c r="CI22" s="19"/>
      <c r="CJ22" s="19"/>
      <c r="CK22" s="19"/>
      <c r="CL22" s="19"/>
      <c r="CM22" s="19"/>
      <c r="CN22" s="19"/>
      <c r="CO22" s="19"/>
      <c r="CP22" s="19"/>
      <c r="CQ22" s="19"/>
      <c r="CR22" s="19"/>
      <c r="CS22" s="19"/>
    </row>
    <row r="23" spans="1:97" s="18" customFormat="1" ht="10.5">
      <c r="A23" s="19"/>
      <c r="B23" s="632" t="s">
        <v>576</v>
      </c>
      <c r="C23" s="633">
        <v>888888888</v>
      </c>
      <c r="D23" s="628" t="s">
        <v>563</v>
      </c>
      <c r="E23" s="628" t="s">
        <v>577</v>
      </c>
      <c r="F23" s="632" t="s">
        <v>578</v>
      </c>
      <c r="G23" s="634" t="s">
        <v>573</v>
      </c>
      <c r="H23" s="632"/>
      <c r="I23" s="632"/>
      <c r="J23" s="632"/>
      <c r="K23" s="632"/>
      <c r="L23" s="632"/>
      <c r="M23" s="632" t="s">
        <v>566</v>
      </c>
      <c r="N23" s="632"/>
      <c r="O23" s="628" t="s">
        <v>574</v>
      </c>
      <c r="P23" s="631">
        <v>43191</v>
      </c>
      <c r="Q23" s="631">
        <v>44713</v>
      </c>
      <c r="R23" s="715">
        <v>1500000</v>
      </c>
      <c r="S23" s="715">
        <v>3500000</v>
      </c>
      <c r="T23" s="715">
        <v>0</v>
      </c>
      <c r="U23" s="715">
        <v>0</v>
      </c>
      <c r="V23" s="716">
        <f t="shared" si="8"/>
        <v>3500000</v>
      </c>
      <c r="W23" s="535">
        <f t="shared" si="9"/>
        <v>2.3333333333333335</v>
      </c>
      <c r="X23" s="536" t="str">
        <v>NoCashFlows</v>
      </c>
      <c r="Y23" s="637"/>
      <c r="Z23" s="634"/>
      <c r="AA23" s="638"/>
      <c r="AB23" s="639"/>
      <c r="AC23" s="640"/>
      <c r="AD23" s="640"/>
      <c r="AE23" s="640"/>
      <c r="AF23" s="640"/>
      <c r="AG23" s="640"/>
      <c r="AH23" s="641"/>
      <c r="AI23" s="638"/>
      <c r="AJ23" s="642"/>
      <c r="AK23" s="643"/>
      <c r="AL23" s="643"/>
      <c r="AM23" s="644"/>
      <c r="AN23" s="640"/>
      <c r="AO23" s="640"/>
      <c r="AP23" s="640"/>
      <c r="AQ23" s="640"/>
      <c r="AR23" s="640"/>
      <c r="AS23" s="645"/>
      <c r="AT23" s="646"/>
      <c r="AU23" s="643"/>
      <c r="AV23" s="643"/>
      <c r="AW23" s="643"/>
      <c r="AX23" s="643"/>
      <c r="AY23" s="643"/>
      <c r="AZ23" s="643"/>
      <c r="BA23" s="643"/>
      <c r="BB23" s="643"/>
      <c r="BC23" s="643"/>
      <c r="BD23" s="643"/>
      <c r="BF23" s="860" t="str">
        <f t="shared" si="10"/>
        <v/>
      </c>
      <c r="BG23" s="861" t="str">
        <f t="shared" si="11"/>
        <v/>
      </c>
      <c r="BH23" s="861" t="str">
        <f t="shared" si="12"/>
        <v/>
      </c>
      <c r="BI23" s="861" t="str">
        <f t="shared" si="13"/>
        <v/>
      </c>
      <c r="BJ23" s="861" t="str">
        <f t="shared" si="14"/>
        <v/>
      </c>
      <c r="BK23" s="861" t="str">
        <f t="shared" si="15"/>
        <v/>
      </c>
      <c r="BL23" s="859" t="str">
        <f t="shared" si="16"/>
        <v/>
      </c>
      <c r="BM23" s="457"/>
      <c r="BN23" s="859" t="str">
        <f t="shared" si="1"/>
        <v/>
      </c>
      <c r="BO23" s="859" t="str">
        <f t="shared" si="2"/>
        <v/>
      </c>
      <c r="BP23" s="859" t="str">
        <f t="shared" si="3"/>
        <v/>
      </c>
      <c r="BQ23" s="859" t="str">
        <f t="shared" si="4"/>
        <v/>
      </c>
      <c r="BR23" s="859" t="str">
        <f t="shared" si="5"/>
        <v/>
      </c>
      <c r="BS23" s="859" t="str">
        <f t="shared" si="6"/>
        <v/>
      </c>
      <c r="BT23" s="859" t="str">
        <f t="shared" si="7"/>
        <v/>
      </c>
      <c r="BZ23" s="19"/>
      <c r="CA23" s="19"/>
      <c r="CB23" s="19"/>
      <c r="CC23" s="19"/>
      <c r="CD23" s="19"/>
      <c r="CE23" s="19"/>
      <c r="CF23" s="19"/>
      <c r="CG23" s="19"/>
      <c r="CH23" s="19"/>
      <c r="CI23" s="19"/>
      <c r="CJ23" s="19"/>
      <c r="CK23" s="19"/>
      <c r="CL23" s="19"/>
      <c r="CM23" s="19"/>
      <c r="CN23" s="19"/>
      <c r="CO23" s="19"/>
      <c r="CP23" s="19"/>
      <c r="CQ23" s="19"/>
      <c r="CR23" s="19"/>
      <c r="CS23" s="19"/>
    </row>
    <row r="24" spans="1:97" s="18" customFormat="1" ht="10.5">
      <c r="A24" s="19"/>
      <c r="B24" s="632" t="s">
        <v>576</v>
      </c>
      <c r="C24" s="633">
        <v>888888888</v>
      </c>
      <c r="D24" s="628" t="s">
        <v>568</v>
      </c>
      <c r="E24" s="628" t="s">
        <v>577</v>
      </c>
      <c r="F24" s="632" t="s">
        <v>578</v>
      </c>
      <c r="G24" s="634" t="s">
        <v>573</v>
      </c>
      <c r="H24" s="632"/>
      <c r="I24" s="632"/>
      <c r="J24" s="632"/>
      <c r="K24" s="632"/>
      <c r="L24" s="632"/>
      <c r="M24" s="632"/>
      <c r="N24" s="632" t="s">
        <v>569</v>
      </c>
      <c r="O24" s="628" t="s">
        <v>567</v>
      </c>
      <c r="P24" s="631">
        <v>43191</v>
      </c>
      <c r="Q24" s="631">
        <v>44713</v>
      </c>
      <c r="R24" s="715">
        <v>4500000</v>
      </c>
      <c r="S24" s="715">
        <v>6000000</v>
      </c>
      <c r="T24" s="715">
        <v>0</v>
      </c>
      <c r="U24" s="715">
        <v>0</v>
      </c>
      <c r="V24" s="716">
        <f t="shared" si="8"/>
        <v>6000000</v>
      </c>
      <c r="W24" s="535">
        <f t="shared" si="9"/>
        <v>1.3333333333333333</v>
      </c>
      <c r="X24" s="536" t="str">
        <v>NoCashFlows</v>
      </c>
      <c r="Y24" s="637"/>
      <c r="Z24" s="634"/>
      <c r="AA24" s="638"/>
      <c r="AB24" s="639"/>
      <c r="AC24" s="640"/>
      <c r="AD24" s="640"/>
      <c r="AE24" s="640"/>
      <c r="AF24" s="640"/>
      <c r="AG24" s="640"/>
      <c r="AH24" s="641"/>
      <c r="AI24" s="638"/>
      <c r="AJ24" s="642"/>
      <c r="AK24" s="643"/>
      <c r="AL24" s="643"/>
      <c r="AM24" s="644"/>
      <c r="AN24" s="640"/>
      <c r="AO24" s="640"/>
      <c r="AP24" s="640"/>
      <c r="AQ24" s="640"/>
      <c r="AR24" s="640"/>
      <c r="AS24" s="645"/>
      <c r="AT24" s="646"/>
      <c r="AU24" s="643"/>
      <c r="AV24" s="643"/>
      <c r="AW24" s="643"/>
      <c r="AX24" s="643"/>
      <c r="AY24" s="643"/>
      <c r="AZ24" s="643"/>
      <c r="BA24" s="643"/>
      <c r="BB24" s="643"/>
      <c r="BC24" s="643"/>
      <c r="BD24" s="643"/>
      <c r="BF24" s="860" t="str">
        <f t="shared" si="10"/>
        <v/>
      </c>
      <c r="BG24" s="861" t="str">
        <f t="shared" si="11"/>
        <v/>
      </c>
      <c r="BH24" s="861" t="str">
        <f t="shared" si="12"/>
        <v/>
      </c>
      <c r="BI24" s="861" t="str">
        <f t="shared" si="13"/>
        <v/>
      </c>
      <c r="BJ24" s="861" t="str">
        <f t="shared" si="14"/>
        <v/>
      </c>
      <c r="BK24" s="861" t="str">
        <f t="shared" si="15"/>
        <v/>
      </c>
      <c r="BL24" s="859" t="str">
        <f t="shared" si="16"/>
        <v/>
      </c>
      <c r="BM24" s="457"/>
      <c r="BN24" s="859" t="str">
        <f t="shared" si="1"/>
        <v/>
      </c>
      <c r="BO24" s="859" t="str">
        <f t="shared" si="2"/>
        <v/>
      </c>
      <c r="BP24" s="859" t="str">
        <f t="shared" si="3"/>
        <v/>
      </c>
      <c r="BQ24" s="859" t="str">
        <f t="shared" si="4"/>
        <v/>
      </c>
      <c r="BR24" s="859" t="str">
        <f t="shared" si="5"/>
        <v/>
      </c>
      <c r="BS24" s="859" t="str">
        <f t="shared" si="6"/>
        <v/>
      </c>
      <c r="BT24" s="859" t="str">
        <f t="shared" si="7"/>
        <v/>
      </c>
      <c r="BZ24" s="19"/>
      <c r="CA24" s="19"/>
      <c r="CB24" s="19"/>
      <c r="CC24" s="19"/>
      <c r="CD24" s="19"/>
      <c r="CE24" s="19"/>
      <c r="CF24" s="19"/>
      <c r="CG24" s="19"/>
      <c r="CH24" s="19"/>
      <c r="CI24" s="19"/>
      <c r="CJ24" s="19"/>
      <c r="CK24" s="19"/>
      <c r="CL24" s="19"/>
      <c r="CM24" s="19"/>
      <c r="CN24" s="19"/>
      <c r="CO24" s="19"/>
      <c r="CP24" s="19"/>
      <c r="CQ24" s="19"/>
      <c r="CR24" s="19"/>
      <c r="CS24" s="19"/>
    </row>
    <row r="25" spans="1:97" s="18" customFormat="1" ht="10.5">
      <c r="A25" s="19"/>
      <c r="B25" s="632" t="s">
        <v>579</v>
      </c>
      <c r="C25" s="633">
        <v>777777777</v>
      </c>
      <c r="D25" s="628" t="s">
        <v>568</v>
      </c>
      <c r="E25" s="628" t="s">
        <v>580</v>
      </c>
      <c r="F25" s="632" t="s">
        <v>581</v>
      </c>
      <c r="G25" s="634" t="s">
        <v>582</v>
      </c>
      <c r="H25" s="632"/>
      <c r="I25" s="632"/>
      <c r="J25" s="632"/>
      <c r="K25" s="632"/>
      <c r="L25" s="632"/>
      <c r="M25" s="632"/>
      <c r="N25" s="632" t="s">
        <v>583</v>
      </c>
      <c r="O25" s="628" t="s">
        <v>567</v>
      </c>
      <c r="P25" s="631">
        <v>43617</v>
      </c>
      <c r="Q25" s="631">
        <v>44501</v>
      </c>
      <c r="R25" s="715">
        <v>1500000</v>
      </c>
      <c r="S25" s="715">
        <v>800000</v>
      </c>
      <c r="T25" s="715">
        <v>0</v>
      </c>
      <c r="U25" s="715">
        <v>0</v>
      </c>
      <c r="V25" s="716">
        <f t="shared" si="8"/>
        <v>800000</v>
      </c>
      <c r="W25" s="535">
        <f t="shared" si="9"/>
        <v>0.53333333333333333</v>
      </c>
      <c r="X25" s="536" t="str">
        <v>NoCashFlows</v>
      </c>
      <c r="Y25" s="637"/>
      <c r="Z25" s="634"/>
      <c r="AA25" s="638"/>
      <c r="AB25" s="639"/>
      <c r="AC25" s="640"/>
      <c r="AD25" s="640"/>
      <c r="AE25" s="640"/>
      <c r="AF25" s="640"/>
      <c r="AG25" s="640"/>
      <c r="AH25" s="641"/>
      <c r="AI25" s="638"/>
      <c r="AJ25" s="642"/>
      <c r="AK25" s="643"/>
      <c r="AL25" s="643"/>
      <c r="AM25" s="644"/>
      <c r="AN25" s="640"/>
      <c r="AO25" s="640"/>
      <c r="AP25" s="640"/>
      <c r="AQ25" s="640"/>
      <c r="AR25" s="640"/>
      <c r="AS25" s="645"/>
      <c r="AT25" s="646"/>
      <c r="AU25" s="643"/>
      <c r="AV25" s="643"/>
      <c r="AW25" s="643"/>
      <c r="AX25" s="643"/>
      <c r="AY25" s="643"/>
      <c r="AZ25" s="643"/>
      <c r="BA25" s="643"/>
      <c r="BB25" s="643"/>
      <c r="BC25" s="643"/>
      <c r="BD25" s="643"/>
      <c r="BF25" s="860" t="str">
        <f t="shared" si="10"/>
        <v/>
      </c>
      <c r="BG25" s="861" t="str">
        <f t="shared" si="11"/>
        <v/>
      </c>
      <c r="BH25" s="861" t="str">
        <f t="shared" si="12"/>
        <v/>
      </c>
      <c r="BI25" s="861" t="str">
        <f t="shared" si="13"/>
        <v/>
      </c>
      <c r="BJ25" s="861" t="str">
        <f t="shared" si="14"/>
        <v/>
      </c>
      <c r="BK25" s="861" t="str">
        <f t="shared" si="15"/>
        <v/>
      </c>
      <c r="BL25" s="859" t="str">
        <f t="shared" si="16"/>
        <v/>
      </c>
      <c r="BM25" s="457"/>
      <c r="BN25" s="859" t="str">
        <f t="shared" si="1"/>
        <v/>
      </c>
      <c r="BO25" s="859" t="str">
        <f t="shared" si="2"/>
        <v/>
      </c>
      <c r="BP25" s="859" t="str">
        <f t="shared" si="3"/>
        <v/>
      </c>
      <c r="BQ25" s="859" t="str">
        <f t="shared" si="4"/>
        <v/>
      </c>
      <c r="BR25" s="859" t="str">
        <f t="shared" si="5"/>
        <v/>
      </c>
      <c r="BS25" s="859" t="str">
        <f t="shared" si="6"/>
        <v/>
      </c>
      <c r="BT25" s="859" t="str">
        <f t="shared" si="7"/>
        <v/>
      </c>
      <c r="BZ25" s="19"/>
      <c r="CA25" s="19"/>
      <c r="CB25" s="19"/>
      <c r="CC25" s="19"/>
      <c r="CD25" s="19"/>
      <c r="CE25" s="19"/>
      <c r="CF25" s="19"/>
      <c r="CG25" s="19"/>
      <c r="CH25" s="19"/>
      <c r="CI25" s="19"/>
      <c r="CJ25" s="19"/>
      <c r="CK25" s="19"/>
      <c r="CL25" s="19"/>
      <c r="CM25" s="19"/>
      <c r="CN25" s="19"/>
      <c r="CO25" s="19"/>
      <c r="CP25" s="19"/>
      <c r="CQ25" s="19"/>
      <c r="CR25" s="19"/>
      <c r="CS25" s="19"/>
    </row>
    <row r="26" spans="1:97" s="18" customFormat="1" ht="10.5">
      <c r="A26" s="19"/>
      <c r="B26" s="632" t="s">
        <v>579</v>
      </c>
      <c r="C26" s="633">
        <v>777777777</v>
      </c>
      <c r="D26" s="628" t="s">
        <v>563</v>
      </c>
      <c r="E26" s="628" t="s">
        <v>580</v>
      </c>
      <c r="F26" s="632" t="s">
        <v>581</v>
      </c>
      <c r="G26" s="634" t="s">
        <v>582</v>
      </c>
      <c r="H26" s="632"/>
      <c r="I26" s="632"/>
      <c r="J26" s="632"/>
      <c r="K26" s="632"/>
      <c r="L26" s="632"/>
      <c r="M26" s="632"/>
      <c r="N26" s="632"/>
      <c r="O26" s="628" t="s">
        <v>567</v>
      </c>
      <c r="P26" s="631">
        <v>43617</v>
      </c>
      <c r="Q26" s="631">
        <v>44501</v>
      </c>
      <c r="R26" s="715">
        <v>500000</v>
      </c>
      <c r="S26" s="715">
        <v>1000000</v>
      </c>
      <c r="T26" s="715">
        <v>0</v>
      </c>
      <c r="U26" s="715">
        <v>0</v>
      </c>
      <c r="V26" s="716">
        <f t="shared" si="8"/>
        <v>1000000</v>
      </c>
      <c r="W26" s="535">
        <f t="shared" si="9"/>
        <v>2</v>
      </c>
      <c r="X26" s="536" t="str">
        <v>NoCashFlows</v>
      </c>
      <c r="Y26" s="637"/>
      <c r="Z26" s="634"/>
      <c r="AA26" s="638"/>
      <c r="AB26" s="639"/>
      <c r="AC26" s="640"/>
      <c r="AD26" s="640"/>
      <c r="AE26" s="640"/>
      <c r="AF26" s="640"/>
      <c r="AG26" s="640"/>
      <c r="AH26" s="641"/>
      <c r="AI26" s="638"/>
      <c r="AJ26" s="642"/>
      <c r="AK26" s="643"/>
      <c r="AL26" s="643"/>
      <c r="AM26" s="644"/>
      <c r="AN26" s="640"/>
      <c r="AO26" s="640"/>
      <c r="AP26" s="640"/>
      <c r="AQ26" s="640"/>
      <c r="AR26" s="640"/>
      <c r="AS26" s="645"/>
      <c r="AT26" s="646"/>
      <c r="AU26" s="643"/>
      <c r="AV26" s="643"/>
      <c r="AW26" s="643"/>
      <c r="AX26" s="643"/>
      <c r="AY26" s="643"/>
      <c r="AZ26" s="643"/>
      <c r="BA26" s="643"/>
      <c r="BB26" s="643"/>
      <c r="BC26" s="643"/>
      <c r="BD26" s="643"/>
      <c r="BF26" s="860" t="str">
        <f t="shared" si="10"/>
        <v/>
      </c>
      <c r="BG26" s="861" t="str">
        <f t="shared" si="11"/>
        <v/>
      </c>
      <c r="BH26" s="861" t="str">
        <f t="shared" si="12"/>
        <v/>
      </c>
      <c r="BI26" s="861" t="str">
        <f t="shared" si="13"/>
        <v/>
      </c>
      <c r="BJ26" s="861" t="str">
        <f t="shared" si="14"/>
        <v/>
      </c>
      <c r="BK26" s="861" t="str">
        <f t="shared" si="15"/>
        <v/>
      </c>
      <c r="BL26" s="859" t="str">
        <f t="shared" si="16"/>
        <v/>
      </c>
      <c r="BM26" s="457"/>
      <c r="BN26" s="859" t="str">
        <f t="shared" si="1"/>
        <v/>
      </c>
      <c r="BO26" s="859" t="str">
        <f t="shared" si="2"/>
        <v/>
      </c>
      <c r="BP26" s="859" t="str">
        <f t="shared" si="3"/>
        <v/>
      </c>
      <c r="BQ26" s="859" t="str">
        <f t="shared" si="4"/>
        <v/>
      </c>
      <c r="BR26" s="859" t="str">
        <f t="shared" si="5"/>
        <v/>
      </c>
      <c r="BS26" s="859" t="str">
        <f t="shared" si="6"/>
        <v/>
      </c>
      <c r="BT26" s="859" t="str">
        <f t="shared" si="7"/>
        <v/>
      </c>
      <c r="BZ26" s="19"/>
      <c r="CA26" s="19"/>
      <c r="CB26" s="19"/>
      <c r="CC26" s="19"/>
      <c r="CD26" s="19"/>
      <c r="CE26" s="19"/>
      <c r="CF26" s="19"/>
      <c r="CG26" s="19"/>
      <c r="CH26" s="19"/>
      <c r="CI26" s="19"/>
      <c r="CJ26" s="19"/>
      <c r="CK26" s="19"/>
      <c r="CL26" s="19"/>
      <c r="CM26" s="19"/>
      <c r="CN26" s="19"/>
      <c r="CO26" s="19"/>
      <c r="CP26" s="19"/>
      <c r="CQ26" s="19"/>
      <c r="CR26" s="19"/>
      <c r="CS26" s="19"/>
    </row>
    <row r="27" spans="1:97" s="18" customFormat="1" ht="10.5">
      <c r="A27" s="19"/>
      <c r="B27" s="632"/>
      <c r="C27" s="633"/>
      <c r="D27" s="628"/>
      <c r="E27" s="628"/>
      <c r="F27" s="632"/>
      <c r="G27" s="634"/>
      <c r="H27" s="632"/>
      <c r="I27" s="632"/>
      <c r="J27" s="632"/>
      <c r="K27" s="632"/>
      <c r="L27" s="632"/>
      <c r="M27" s="632"/>
      <c r="N27" s="632"/>
      <c r="O27" s="628"/>
      <c r="P27" s="631"/>
      <c r="Q27" s="631"/>
      <c r="R27" s="715"/>
      <c r="S27" s="715"/>
      <c r="T27" s="715"/>
      <c r="U27" s="715"/>
      <c r="V27" s="716" t="str">
        <f t="shared" si="8"/>
        <v/>
      </c>
      <c r="W27" s="535" t="str">
        <f t="shared" si="9"/>
        <v/>
      </c>
      <c r="X27" s="536" t="str">
        <v>NoCashFlows</v>
      </c>
      <c r="Y27" s="637"/>
      <c r="Z27" s="634"/>
      <c r="AA27" s="638"/>
      <c r="AB27" s="639"/>
      <c r="AC27" s="640"/>
      <c r="AD27" s="640"/>
      <c r="AE27" s="640"/>
      <c r="AF27" s="640"/>
      <c r="AG27" s="640"/>
      <c r="AH27" s="641"/>
      <c r="AI27" s="638"/>
      <c r="AJ27" s="642"/>
      <c r="AK27" s="643"/>
      <c r="AL27" s="643"/>
      <c r="AM27" s="644"/>
      <c r="AN27" s="640"/>
      <c r="AO27" s="640"/>
      <c r="AP27" s="640"/>
      <c r="AQ27" s="640"/>
      <c r="AR27" s="640"/>
      <c r="AS27" s="645"/>
      <c r="AT27" s="646"/>
      <c r="AU27" s="643"/>
      <c r="AV27" s="643"/>
      <c r="AW27" s="643"/>
      <c r="AX27" s="643"/>
      <c r="AY27" s="643"/>
      <c r="AZ27" s="643"/>
      <c r="BA27" s="643"/>
      <c r="BB27" s="643"/>
      <c r="BC27" s="643"/>
      <c r="BD27" s="643"/>
      <c r="BF27" s="860" t="str">
        <f t="shared" si="10"/>
        <v/>
      </c>
      <c r="BG27" s="861" t="str">
        <f t="shared" si="11"/>
        <v/>
      </c>
      <c r="BH27" s="861" t="str">
        <f t="shared" si="12"/>
        <v/>
      </c>
      <c r="BI27" s="861" t="str">
        <f t="shared" si="13"/>
        <v/>
      </c>
      <c r="BJ27" s="861" t="str">
        <f t="shared" si="14"/>
        <v/>
      </c>
      <c r="BK27" s="861" t="str">
        <f t="shared" si="15"/>
        <v/>
      </c>
      <c r="BL27" s="859" t="str">
        <f t="shared" si="16"/>
        <v/>
      </c>
      <c r="BM27" s="457"/>
      <c r="BN27" s="859" t="str">
        <f t="shared" si="1"/>
        <v/>
      </c>
      <c r="BO27" s="859" t="str">
        <f t="shared" si="2"/>
        <v/>
      </c>
      <c r="BP27" s="859" t="str">
        <f t="shared" si="3"/>
        <v/>
      </c>
      <c r="BQ27" s="859" t="str">
        <f t="shared" si="4"/>
        <v/>
      </c>
      <c r="BR27" s="859" t="str">
        <f t="shared" si="5"/>
        <v/>
      </c>
      <c r="BS27" s="859" t="str">
        <f t="shared" si="6"/>
        <v/>
      </c>
      <c r="BT27" s="859" t="str">
        <f t="shared" si="7"/>
        <v/>
      </c>
      <c r="BZ27" s="19"/>
      <c r="CA27" s="19"/>
      <c r="CB27" s="19"/>
      <c r="CC27" s="19"/>
      <c r="CD27" s="19"/>
      <c r="CE27" s="19"/>
      <c r="CF27" s="19"/>
      <c r="CG27" s="19"/>
      <c r="CH27" s="19"/>
      <c r="CI27" s="19"/>
      <c r="CJ27" s="19"/>
      <c r="CK27" s="19"/>
      <c r="CL27" s="19"/>
      <c r="CM27" s="19"/>
      <c r="CN27" s="19"/>
      <c r="CO27" s="19"/>
      <c r="CP27" s="19"/>
      <c r="CQ27" s="19"/>
      <c r="CR27" s="19"/>
      <c r="CS27" s="19"/>
    </row>
    <row r="28" spans="1:97" s="18" customFormat="1" ht="10.5">
      <c r="A28" s="19"/>
      <c r="B28" s="632"/>
      <c r="C28" s="633"/>
      <c r="D28" s="628"/>
      <c r="E28" s="628"/>
      <c r="F28" s="632"/>
      <c r="G28" s="634"/>
      <c r="H28" s="632"/>
      <c r="I28" s="632"/>
      <c r="J28" s="632"/>
      <c r="K28" s="632"/>
      <c r="L28" s="632"/>
      <c r="M28" s="632"/>
      <c r="N28" s="632"/>
      <c r="O28" s="628"/>
      <c r="P28" s="631"/>
      <c r="Q28" s="631"/>
      <c r="R28" s="715"/>
      <c r="S28" s="715"/>
      <c r="T28" s="715"/>
      <c r="U28" s="715"/>
      <c r="V28" s="716" t="str">
        <f t="shared" si="8"/>
        <v/>
      </c>
      <c r="W28" s="535" t="str">
        <f t="shared" si="9"/>
        <v/>
      </c>
      <c r="X28" s="536" t="str">
        <v>NoCashFlows</v>
      </c>
      <c r="Y28" s="637"/>
      <c r="Z28" s="634"/>
      <c r="AA28" s="638"/>
      <c r="AB28" s="639"/>
      <c r="AC28" s="640"/>
      <c r="AD28" s="640"/>
      <c r="AE28" s="640"/>
      <c r="AF28" s="640"/>
      <c r="AG28" s="640"/>
      <c r="AH28" s="641"/>
      <c r="AI28" s="638"/>
      <c r="AJ28" s="642"/>
      <c r="AK28" s="643"/>
      <c r="AL28" s="643"/>
      <c r="AM28" s="644"/>
      <c r="AN28" s="640"/>
      <c r="AO28" s="640"/>
      <c r="AP28" s="640"/>
      <c r="AQ28" s="640"/>
      <c r="AR28" s="640"/>
      <c r="AS28" s="645"/>
      <c r="AT28" s="646"/>
      <c r="AU28" s="643"/>
      <c r="AV28" s="643"/>
      <c r="AW28" s="643"/>
      <c r="AX28" s="643"/>
      <c r="AY28" s="643"/>
      <c r="AZ28" s="643"/>
      <c r="BA28" s="643"/>
      <c r="BB28" s="643"/>
      <c r="BC28" s="643"/>
      <c r="BD28" s="643"/>
      <c r="BF28" s="860" t="str">
        <f t="shared" si="10"/>
        <v/>
      </c>
      <c r="BG28" s="861" t="str">
        <f t="shared" si="11"/>
        <v/>
      </c>
      <c r="BH28" s="861" t="str">
        <f t="shared" si="12"/>
        <v/>
      </c>
      <c r="BI28" s="861" t="str">
        <f t="shared" si="13"/>
        <v/>
      </c>
      <c r="BJ28" s="861" t="str">
        <f t="shared" si="14"/>
        <v/>
      </c>
      <c r="BK28" s="861" t="str">
        <f t="shared" si="15"/>
        <v/>
      </c>
      <c r="BL28" s="859" t="str">
        <f t="shared" si="16"/>
        <v/>
      </c>
      <c r="BM28" s="457"/>
      <c r="BN28" s="859" t="str">
        <f t="shared" si="1"/>
        <v/>
      </c>
      <c r="BO28" s="859" t="str">
        <f t="shared" si="2"/>
        <v/>
      </c>
      <c r="BP28" s="859" t="str">
        <f t="shared" si="3"/>
        <v/>
      </c>
      <c r="BQ28" s="859" t="str">
        <f t="shared" si="4"/>
        <v/>
      </c>
      <c r="BR28" s="859" t="str">
        <f t="shared" si="5"/>
        <v/>
      </c>
      <c r="BS28" s="859" t="str">
        <f t="shared" si="6"/>
        <v/>
      </c>
      <c r="BT28" s="859" t="str">
        <f t="shared" si="7"/>
        <v/>
      </c>
      <c r="BZ28" s="19"/>
      <c r="CA28" s="19"/>
      <c r="CB28" s="19"/>
      <c r="CC28" s="19"/>
      <c r="CD28" s="19"/>
      <c r="CE28" s="19"/>
      <c r="CF28" s="19"/>
      <c r="CG28" s="19"/>
      <c r="CH28" s="19"/>
      <c r="CI28" s="19"/>
      <c r="CJ28" s="19"/>
      <c r="CK28" s="19"/>
      <c r="CL28" s="19"/>
      <c r="CM28" s="19"/>
      <c r="CN28" s="19"/>
      <c r="CO28" s="19"/>
      <c r="CP28" s="19"/>
      <c r="CQ28" s="19"/>
      <c r="CR28" s="19"/>
      <c r="CS28" s="19"/>
    </row>
    <row r="29" spans="1:97" s="18" customFormat="1" ht="10.5">
      <c r="A29" s="19"/>
      <c r="B29" s="632"/>
      <c r="C29" s="633"/>
      <c r="D29" s="628"/>
      <c r="E29" s="628"/>
      <c r="F29" s="632"/>
      <c r="G29" s="634"/>
      <c r="H29" s="632"/>
      <c r="I29" s="632"/>
      <c r="J29" s="632"/>
      <c r="K29" s="632"/>
      <c r="L29" s="632"/>
      <c r="M29" s="632"/>
      <c r="N29" s="632"/>
      <c r="O29" s="628"/>
      <c r="P29" s="631"/>
      <c r="Q29" s="631"/>
      <c r="R29" s="715"/>
      <c r="S29" s="715"/>
      <c r="T29" s="715"/>
      <c r="U29" s="715"/>
      <c r="V29" s="716" t="str">
        <f t="shared" si="8"/>
        <v/>
      </c>
      <c r="W29" s="535" t="str">
        <f t="shared" si="9"/>
        <v/>
      </c>
      <c r="X29" s="536" t="str">
        <v>NoCashFlows</v>
      </c>
      <c r="Y29" s="637"/>
      <c r="Z29" s="634"/>
      <c r="AA29" s="638"/>
      <c r="AB29" s="639"/>
      <c r="AC29" s="640"/>
      <c r="AD29" s="640"/>
      <c r="AE29" s="640"/>
      <c r="AF29" s="640"/>
      <c r="AG29" s="640"/>
      <c r="AH29" s="641"/>
      <c r="AI29" s="638"/>
      <c r="AJ29" s="642"/>
      <c r="AK29" s="643"/>
      <c r="AL29" s="643"/>
      <c r="AM29" s="644"/>
      <c r="AN29" s="640"/>
      <c r="AO29" s="640"/>
      <c r="AP29" s="640"/>
      <c r="AQ29" s="640"/>
      <c r="AR29" s="640"/>
      <c r="AS29" s="645"/>
      <c r="AT29" s="646"/>
      <c r="AU29" s="643"/>
      <c r="AV29" s="643"/>
      <c r="AW29" s="643"/>
      <c r="AX29" s="643"/>
      <c r="AY29" s="643"/>
      <c r="AZ29" s="643"/>
      <c r="BA29" s="643"/>
      <c r="BB29" s="643"/>
      <c r="BC29" s="643"/>
      <c r="BD29" s="643"/>
      <c r="BF29" s="860" t="str">
        <f t="shared" si="10"/>
        <v/>
      </c>
      <c r="BG29" s="861" t="str">
        <f t="shared" si="11"/>
        <v/>
      </c>
      <c r="BH29" s="861" t="str">
        <f t="shared" si="12"/>
        <v/>
      </c>
      <c r="BI29" s="861" t="str">
        <f t="shared" si="13"/>
        <v/>
      </c>
      <c r="BJ29" s="861" t="str">
        <f t="shared" si="14"/>
        <v/>
      </c>
      <c r="BK29" s="861" t="str">
        <f t="shared" si="15"/>
        <v/>
      </c>
      <c r="BL29" s="859" t="str">
        <f t="shared" si="16"/>
        <v/>
      </c>
      <c r="BM29" s="457"/>
      <c r="BN29" s="859" t="str">
        <f t="shared" si="1"/>
        <v/>
      </c>
      <c r="BO29" s="859" t="str">
        <f t="shared" si="2"/>
        <v/>
      </c>
      <c r="BP29" s="859" t="str">
        <f t="shared" si="3"/>
        <v/>
      </c>
      <c r="BQ29" s="859" t="str">
        <f t="shared" si="4"/>
        <v/>
      </c>
      <c r="BR29" s="859" t="str">
        <f t="shared" si="5"/>
        <v/>
      </c>
      <c r="BS29" s="859" t="str">
        <f t="shared" si="6"/>
        <v/>
      </c>
      <c r="BT29" s="859" t="str">
        <f t="shared" si="7"/>
        <v/>
      </c>
      <c r="BZ29" s="19"/>
      <c r="CA29" s="19"/>
      <c r="CB29" s="19"/>
      <c r="CC29" s="19"/>
      <c r="CD29" s="19"/>
      <c r="CE29" s="19"/>
      <c r="CF29" s="19"/>
      <c r="CG29" s="19"/>
      <c r="CH29" s="19"/>
      <c r="CI29" s="19"/>
      <c r="CJ29" s="19"/>
      <c r="CK29" s="19"/>
      <c r="CL29" s="19"/>
      <c r="CM29" s="19"/>
      <c r="CN29" s="19"/>
      <c r="CO29" s="19"/>
      <c r="CP29" s="19"/>
      <c r="CQ29" s="19"/>
      <c r="CR29" s="19"/>
      <c r="CS29" s="19"/>
    </row>
    <row r="30" spans="1:97" s="18" customFormat="1" ht="10.5">
      <c r="A30" s="19"/>
      <c r="B30" s="632"/>
      <c r="C30" s="633"/>
      <c r="D30" s="628"/>
      <c r="E30" s="628"/>
      <c r="F30" s="632"/>
      <c r="G30" s="634"/>
      <c r="H30" s="632"/>
      <c r="I30" s="632"/>
      <c r="J30" s="632"/>
      <c r="K30" s="632"/>
      <c r="L30" s="632"/>
      <c r="M30" s="632"/>
      <c r="N30" s="632"/>
      <c r="O30" s="628"/>
      <c r="P30" s="631"/>
      <c r="Q30" s="631"/>
      <c r="R30" s="715"/>
      <c r="S30" s="715"/>
      <c r="T30" s="715"/>
      <c r="U30" s="715"/>
      <c r="V30" s="716" t="str">
        <f t="shared" si="8"/>
        <v/>
      </c>
      <c r="W30" s="535" t="str">
        <f t="shared" si="9"/>
        <v/>
      </c>
      <c r="X30" s="536" t="str">
        <v>NoCashFlows</v>
      </c>
      <c r="Y30" s="637"/>
      <c r="Z30" s="634"/>
      <c r="AA30" s="638"/>
      <c r="AB30" s="639"/>
      <c r="AC30" s="640"/>
      <c r="AD30" s="640"/>
      <c r="AE30" s="640"/>
      <c r="AF30" s="640"/>
      <c r="AG30" s="640"/>
      <c r="AH30" s="641"/>
      <c r="AI30" s="638"/>
      <c r="AJ30" s="642"/>
      <c r="AK30" s="643"/>
      <c r="AL30" s="643"/>
      <c r="AM30" s="644"/>
      <c r="AN30" s="640"/>
      <c r="AO30" s="640"/>
      <c r="AP30" s="640"/>
      <c r="AQ30" s="640"/>
      <c r="AR30" s="640"/>
      <c r="AS30" s="645"/>
      <c r="AT30" s="646"/>
      <c r="AU30" s="643"/>
      <c r="AV30" s="643"/>
      <c r="AW30" s="643"/>
      <c r="AX30" s="643"/>
      <c r="AY30" s="643"/>
      <c r="AZ30" s="643"/>
      <c r="BA30" s="643"/>
      <c r="BB30" s="643"/>
      <c r="BC30" s="643"/>
      <c r="BD30" s="643"/>
      <c r="BF30" s="860" t="str">
        <f t="shared" si="10"/>
        <v/>
      </c>
      <c r="BG30" s="861" t="str">
        <f t="shared" si="11"/>
        <v/>
      </c>
      <c r="BH30" s="861" t="str">
        <f t="shared" si="12"/>
        <v/>
      </c>
      <c r="BI30" s="861" t="str">
        <f t="shared" si="13"/>
        <v/>
      </c>
      <c r="BJ30" s="861" t="str">
        <f t="shared" si="14"/>
        <v/>
      </c>
      <c r="BK30" s="861" t="str">
        <f t="shared" si="15"/>
        <v/>
      </c>
      <c r="BL30" s="859" t="str">
        <f t="shared" si="16"/>
        <v/>
      </c>
      <c r="BM30" s="457"/>
      <c r="BN30" s="859" t="str">
        <f t="shared" si="1"/>
        <v/>
      </c>
      <c r="BO30" s="859" t="str">
        <f t="shared" si="2"/>
        <v/>
      </c>
      <c r="BP30" s="859" t="str">
        <f t="shared" si="3"/>
        <v/>
      </c>
      <c r="BQ30" s="859" t="str">
        <f t="shared" si="4"/>
        <v/>
      </c>
      <c r="BR30" s="859" t="str">
        <f t="shared" si="5"/>
        <v/>
      </c>
      <c r="BS30" s="859" t="str">
        <f t="shared" si="6"/>
        <v/>
      </c>
      <c r="BT30" s="859" t="str">
        <f t="shared" si="7"/>
        <v/>
      </c>
      <c r="BZ30" s="19"/>
      <c r="CA30" s="19"/>
      <c r="CB30" s="19"/>
      <c r="CC30" s="19"/>
      <c r="CD30" s="19"/>
      <c r="CE30" s="19"/>
      <c r="CF30" s="19"/>
      <c r="CG30" s="19"/>
      <c r="CH30" s="19"/>
      <c r="CI30" s="19"/>
      <c r="CJ30" s="19"/>
      <c r="CK30" s="19"/>
      <c r="CL30" s="19"/>
      <c r="CM30" s="19"/>
      <c r="CN30" s="19"/>
      <c r="CO30" s="19"/>
      <c r="CP30" s="19"/>
      <c r="CQ30" s="19"/>
      <c r="CR30" s="19"/>
      <c r="CS30" s="19"/>
    </row>
    <row r="31" spans="1:97" s="18" customFormat="1" ht="10.5">
      <c r="A31" s="19"/>
      <c r="B31" s="632"/>
      <c r="C31" s="633"/>
      <c r="D31" s="628"/>
      <c r="E31" s="628"/>
      <c r="F31" s="632"/>
      <c r="G31" s="634"/>
      <c r="H31" s="632"/>
      <c r="I31" s="632"/>
      <c r="J31" s="632"/>
      <c r="K31" s="632"/>
      <c r="L31" s="632"/>
      <c r="M31" s="632"/>
      <c r="N31" s="632"/>
      <c r="O31" s="628"/>
      <c r="P31" s="631"/>
      <c r="Q31" s="631"/>
      <c r="R31" s="715"/>
      <c r="S31" s="715"/>
      <c r="T31" s="715"/>
      <c r="U31" s="715"/>
      <c r="V31" s="716" t="str">
        <f t="shared" si="8"/>
        <v/>
      </c>
      <c r="W31" s="535" t="str">
        <f t="shared" si="9"/>
        <v/>
      </c>
      <c r="X31" s="536" t="str">
        <v>NoCashFlows</v>
      </c>
      <c r="Y31" s="637"/>
      <c r="Z31" s="634"/>
      <c r="AA31" s="638"/>
      <c r="AB31" s="639"/>
      <c r="AC31" s="640"/>
      <c r="AD31" s="640"/>
      <c r="AE31" s="640"/>
      <c r="AF31" s="640"/>
      <c r="AG31" s="640"/>
      <c r="AH31" s="641"/>
      <c r="AI31" s="638"/>
      <c r="AJ31" s="642"/>
      <c r="AK31" s="643"/>
      <c r="AL31" s="643"/>
      <c r="AM31" s="644"/>
      <c r="AN31" s="640"/>
      <c r="AO31" s="640"/>
      <c r="AP31" s="640"/>
      <c r="AQ31" s="640"/>
      <c r="AR31" s="640"/>
      <c r="AS31" s="645"/>
      <c r="AT31" s="646"/>
      <c r="AU31" s="643"/>
      <c r="AV31" s="643"/>
      <c r="AW31" s="643"/>
      <c r="AX31" s="643"/>
      <c r="AY31" s="643"/>
      <c r="AZ31" s="643"/>
      <c r="BA31" s="643"/>
      <c r="BB31" s="643"/>
      <c r="BC31" s="643"/>
      <c r="BD31" s="643"/>
      <c r="BF31" s="860" t="str">
        <f t="shared" si="10"/>
        <v/>
      </c>
      <c r="BG31" s="861" t="str">
        <f t="shared" si="11"/>
        <v/>
      </c>
      <c r="BH31" s="861" t="str">
        <f t="shared" si="12"/>
        <v/>
      </c>
      <c r="BI31" s="861" t="str">
        <f t="shared" si="13"/>
        <v/>
      </c>
      <c r="BJ31" s="861" t="str">
        <f t="shared" si="14"/>
        <v/>
      </c>
      <c r="BK31" s="861" t="str">
        <f t="shared" si="15"/>
        <v/>
      </c>
      <c r="BL31" s="859" t="str">
        <f t="shared" si="16"/>
        <v/>
      </c>
      <c r="BM31" s="457"/>
      <c r="BN31" s="859" t="str">
        <f t="shared" si="1"/>
        <v/>
      </c>
      <c r="BO31" s="859" t="str">
        <f t="shared" si="2"/>
        <v/>
      </c>
      <c r="BP31" s="859" t="str">
        <f t="shared" si="3"/>
        <v/>
      </c>
      <c r="BQ31" s="859" t="str">
        <f t="shared" si="4"/>
        <v/>
      </c>
      <c r="BR31" s="859" t="str">
        <f t="shared" si="5"/>
        <v/>
      </c>
      <c r="BS31" s="859" t="str">
        <f t="shared" si="6"/>
        <v/>
      </c>
      <c r="BT31" s="859" t="str">
        <f t="shared" si="7"/>
        <v/>
      </c>
      <c r="BZ31" s="19"/>
      <c r="CA31" s="19"/>
      <c r="CB31" s="19"/>
      <c r="CC31" s="19"/>
      <c r="CD31" s="19"/>
      <c r="CE31" s="19"/>
      <c r="CF31" s="19"/>
      <c r="CG31" s="19"/>
      <c r="CH31" s="19"/>
      <c r="CI31" s="19"/>
      <c r="CJ31" s="19"/>
      <c r="CK31" s="19"/>
      <c r="CL31" s="19"/>
      <c r="CM31" s="19"/>
      <c r="CN31" s="19"/>
      <c r="CO31" s="19"/>
      <c r="CP31" s="19"/>
      <c r="CQ31" s="19"/>
      <c r="CR31" s="19"/>
      <c r="CS31" s="19"/>
    </row>
    <row r="32" spans="1:97" s="18" customFormat="1" ht="10.5">
      <c r="A32" s="19"/>
      <c r="B32" s="632"/>
      <c r="C32" s="633"/>
      <c r="D32" s="628"/>
      <c r="E32" s="628"/>
      <c r="F32" s="632"/>
      <c r="G32" s="634"/>
      <c r="H32" s="632"/>
      <c r="I32" s="632"/>
      <c r="J32" s="632"/>
      <c r="K32" s="632"/>
      <c r="L32" s="632"/>
      <c r="M32" s="632"/>
      <c r="N32" s="632"/>
      <c r="O32" s="628"/>
      <c r="P32" s="631"/>
      <c r="Q32" s="631"/>
      <c r="R32" s="715"/>
      <c r="S32" s="715"/>
      <c r="T32" s="715"/>
      <c r="U32" s="715"/>
      <c r="V32" s="716" t="str">
        <f t="shared" si="8"/>
        <v/>
      </c>
      <c r="W32" s="535" t="str">
        <f t="shared" si="9"/>
        <v/>
      </c>
      <c r="X32" s="536" t="str">
        <v>NoCashFlows</v>
      </c>
      <c r="Y32" s="637"/>
      <c r="Z32" s="634"/>
      <c r="AA32" s="638"/>
      <c r="AB32" s="639"/>
      <c r="AC32" s="640"/>
      <c r="AD32" s="640"/>
      <c r="AE32" s="640"/>
      <c r="AF32" s="640"/>
      <c r="AG32" s="640"/>
      <c r="AH32" s="641"/>
      <c r="AI32" s="638"/>
      <c r="AJ32" s="642"/>
      <c r="AK32" s="643"/>
      <c r="AL32" s="643"/>
      <c r="AM32" s="644"/>
      <c r="AN32" s="640"/>
      <c r="AO32" s="640"/>
      <c r="AP32" s="640"/>
      <c r="AQ32" s="640"/>
      <c r="AR32" s="640"/>
      <c r="AS32" s="645"/>
      <c r="AT32" s="646"/>
      <c r="AU32" s="643"/>
      <c r="AV32" s="643"/>
      <c r="AW32" s="643"/>
      <c r="AX32" s="643"/>
      <c r="AY32" s="643"/>
      <c r="AZ32" s="643"/>
      <c r="BA32" s="643"/>
      <c r="BB32" s="643"/>
      <c r="BC32" s="643"/>
      <c r="BD32" s="643"/>
      <c r="BF32" s="860" t="str">
        <f t="shared" si="10"/>
        <v/>
      </c>
      <c r="BG32" s="861" t="str">
        <f t="shared" si="11"/>
        <v/>
      </c>
      <c r="BH32" s="861" t="str">
        <f t="shared" si="12"/>
        <v/>
      </c>
      <c r="BI32" s="861" t="str">
        <f t="shared" si="13"/>
        <v/>
      </c>
      <c r="BJ32" s="861" t="str">
        <f t="shared" si="14"/>
        <v/>
      </c>
      <c r="BK32" s="861" t="str">
        <f t="shared" si="15"/>
        <v/>
      </c>
      <c r="BL32" s="859" t="str">
        <f t="shared" si="16"/>
        <v/>
      </c>
      <c r="BM32" s="457"/>
      <c r="BN32" s="859" t="str">
        <f t="shared" si="1"/>
        <v/>
      </c>
      <c r="BO32" s="859" t="str">
        <f t="shared" si="2"/>
        <v/>
      </c>
      <c r="BP32" s="859" t="str">
        <f t="shared" si="3"/>
        <v/>
      </c>
      <c r="BQ32" s="859" t="str">
        <f t="shared" si="4"/>
        <v/>
      </c>
      <c r="BR32" s="859" t="str">
        <f t="shared" si="5"/>
        <v/>
      </c>
      <c r="BS32" s="859" t="str">
        <f t="shared" si="6"/>
        <v/>
      </c>
      <c r="BT32" s="859" t="str">
        <f t="shared" si="7"/>
        <v/>
      </c>
      <c r="BZ32" s="19"/>
      <c r="CA32" s="19"/>
      <c r="CB32" s="19"/>
      <c r="CC32" s="19"/>
      <c r="CD32" s="19"/>
      <c r="CE32" s="19"/>
      <c r="CF32" s="19"/>
      <c r="CG32" s="19"/>
      <c r="CH32" s="19"/>
      <c r="CI32" s="19"/>
      <c r="CJ32" s="19"/>
      <c r="CK32" s="19"/>
      <c r="CL32" s="19"/>
      <c r="CM32" s="19"/>
      <c r="CN32" s="19"/>
      <c r="CO32" s="19"/>
      <c r="CP32" s="19"/>
      <c r="CQ32" s="19"/>
      <c r="CR32" s="19"/>
      <c r="CS32" s="19"/>
    </row>
    <row r="33" spans="1:97" s="18" customFormat="1" ht="10.5">
      <c r="A33" s="19"/>
      <c r="B33" s="632"/>
      <c r="C33" s="633"/>
      <c r="D33" s="628"/>
      <c r="E33" s="628"/>
      <c r="F33" s="632"/>
      <c r="G33" s="634"/>
      <c r="H33" s="632"/>
      <c r="I33" s="632"/>
      <c r="J33" s="632"/>
      <c r="K33" s="632"/>
      <c r="L33" s="632"/>
      <c r="M33" s="632"/>
      <c r="N33" s="632"/>
      <c r="O33" s="628"/>
      <c r="P33" s="631"/>
      <c r="Q33" s="631"/>
      <c r="R33" s="715"/>
      <c r="S33" s="715"/>
      <c r="T33" s="715"/>
      <c r="U33" s="715"/>
      <c r="V33" s="716" t="str">
        <f t="shared" si="8"/>
        <v/>
      </c>
      <c r="W33" s="535" t="str">
        <f t="shared" si="9"/>
        <v/>
      </c>
      <c r="X33" s="536" t="str">
        <v>NoCashFlows</v>
      </c>
      <c r="Y33" s="637"/>
      <c r="Z33" s="634"/>
      <c r="AA33" s="638"/>
      <c r="AB33" s="639"/>
      <c r="AC33" s="640"/>
      <c r="AD33" s="640"/>
      <c r="AE33" s="640"/>
      <c r="AF33" s="640"/>
      <c r="AG33" s="640"/>
      <c r="AH33" s="641"/>
      <c r="AI33" s="638"/>
      <c r="AJ33" s="642"/>
      <c r="AK33" s="643"/>
      <c r="AL33" s="643"/>
      <c r="AM33" s="644"/>
      <c r="AN33" s="640"/>
      <c r="AO33" s="640"/>
      <c r="AP33" s="640"/>
      <c r="AQ33" s="640"/>
      <c r="AR33" s="640"/>
      <c r="AS33" s="645"/>
      <c r="AT33" s="646"/>
      <c r="AU33" s="643"/>
      <c r="AV33" s="643"/>
      <c r="AW33" s="643"/>
      <c r="AX33" s="643"/>
      <c r="AY33" s="643"/>
      <c r="AZ33" s="643"/>
      <c r="BA33" s="643"/>
      <c r="BB33" s="643"/>
      <c r="BC33" s="643"/>
      <c r="BD33" s="643"/>
      <c r="BF33" s="860" t="str">
        <f t="shared" si="10"/>
        <v/>
      </c>
      <c r="BG33" s="861" t="str">
        <f t="shared" si="11"/>
        <v/>
      </c>
      <c r="BH33" s="861" t="str">
        <f t="shared" si="12"/>
        <v/>
      </c>
      <c r="BI33" s="861" t="str">
        <f t="shared" si="13"/>
        <v/>
      </c>
      <c r="BJ33" s="861" t="str">
        <f t="shared" si="14"/>
        <v/>
      </c>
      <c r="BK33" s="861" t="str">
        <f t="shared" si="15"/>
        <v/>
      </c>
      <c r="BL33" s="859" t="str">
        <f t="shared" si="16"/>
        <v/>
      </c>
      <c r="BM33" s="457"/>
      <c r="BN33" s="859" t="str">
        <f t="shared" si="1"/>
        <v/>
      </c>
      <c r="BO33" s="859" t="str">
        <f t="shared" si="2"/>
        <v/>
      </c>
      <c r="BP33" s="859" t="str">
        <f t="shared" si="3"/>
        <v/>
      </c>
      <c r="BQ33" s="859" t="str">
        <f t="shared" si="4"/>
        <v/>
      </c>
      <c r="BR33" s="859" t="str">
        <f t="shared" si="5"/>
        <v/>
      </c>
      <c r="BS33" s="859" t="str">
        <f t="shared" si="6"/>
        <v/>
      </c>
      <c r="BT33" s="859" t="str">
        <f t="shared" si="7"/>
        <v/>
      </c>
      <c r="BZ33" s="19"/>
      <c r="CA33" s="19"/>
      <c r="CB33" s="19"/>
      <c r="CC33" s="19"/>
      <c r="CD33" s="19"/>
      <c r="CE33" s="19"/>
      <c r="CF33" s="19"/>
      <c r="CG33" s="19"/>
      <c r="CH33" s="19"/>
      <c r="CI33" s="19"/>
      <c r="CJ33" s="19"/>
      <c r="CK33" s="19"/>
      <c r="CL33" s="19"/>
      <c r="CM33" s="19"/>
      <c r="CN33" s="19"/>
      <c r="CO33" s="19"/>
      <c r="CP33" s="19"/>
      <c r="CQ33" s="19"/>
      <c r="CR33" s="19"/>
      <c r="CS33" s="19"/>
    </row>
    <row r="34" spans="1:97" s="18" customFormat="1" ht="10.5">
      <c r="A34" s="19"/>
      <c r="B34" s="632"/>
      <c r="C34" s="633"/>
      <c r="D34" s="628"/>
      <c r="E34" s="628"/>
      <c r="F34" s="632"/>
      <c r="G34" s="634"/>
      <c r="H34" s="632"/>
      <c r="I34" s="632"/>
      <c r="J34" s="632"/>
      <c r="K34" s="632"/>
      <c r="L34" s="632"/>
      <c r="M34" s="632"/>
      <c r="N34" s="632"/>
      <c r="O34" s="628"/>
      <c r="P34" s="631"/>
      <c r="Q34" s="631"/>
      <c r="R34" s="715"/>
      <c r="S34" s="715"/>
      <c r="T34" s="715"/>
      <c r="U34" s="715"/>
      <c r="V34" s="716" t="str">
        <f t="shared" si="8"/>
        <v/>
      </c>
      <c r="W34" s="535" t="str">
        <f t="shared" si="9"/>
        <v/>
      </c>
      <c r="X34" s="536" t="str">
        <v>NoCashFlows</v>
      </c>
      <c r="Y34" s="637"/>
      <c r="Z34" s="634"/>
      <c r="AA34" s="638"/>
      <c r="AB34" s="639"/>
      <c r="AC34" s="640"/>
      <c r="AD34" s="640"/>
      <c r="AE34" s="640"/>
      <c r="AF34" s="640"/>
      <c r="AG34" s="640"/>
      <c r="AH34" s="641"/>
      <c r="AI34" s="638"/>
      <c r="AJ34" s="642"/>
      <c r="AK34" s="643"/>
      <c r="AL34" s="643"/>
      <c r="AM34" s="644"/>
      <c r="AN34" s="640"/>
      <c r="AO34" s="640"/>
      <c r="AP34" s="640"/>
      <c r="AQ34" s="640"/>
      <c r="AR34" s="640"/>
      <c r="AS34" s="645"/>
      <c r="AT34" s="646"/>
      <c r="AU34" s="643"/>
      <c r="AV34" s="643"/>
      <c r="AW34" s="643"/>
      <c r="AX34" s="643"/>
      <c r="AY34" s="643"/>
      <c r="AZ34" s="643"/>
      <c r="BA34" s="643"/>
      <c r="BB34" s="643"/>
      <c r="BC34" s="643"/>
      <c r="BD34" s="643"/>
      <c r="BF34" s="860" t="str">
        <f t="shared" si="10"/>
        <v/>
      </c>
      <c r="BG34" s="861" t="str">
        <f t="shared" si="11"/>
        <v/>
      </c>
      <c r="BH34" s="861" t="str">
        <f t="shared" si="12"/>
        <v/>
      </c>
      <c r="BI34" s="861" t="str">
        <f t="shared" si="13"/>
        <v/>
      </c>
      <c r="BJ34" s="861" t="str">
        <f t="shared" si="14"/>
        <v/>
      </c>
      <c r="BK34" s="861" t="str">
        <f t="shared" si="15"/>
        <v/>
      </c>
      <c r="BL34" s="859" t="str">
        <f t="shared" si="16"/>
        <v/>
      </c>
      <c r="BM34" s="457"/>
      <c r="BN34" s="859" t="str">
        <f t="shared" si="1"/>
        <v/>
      </c>
      <c r="BO34" s="859" t="str">
        <f t="shared" si="2"/>
        <v/>
      </c>
      <c r="BP34" s="859" t="str">
        <f t="shared" si="3"/>
        <v/>
      </c>
      <c r="BQ34" s="859" t="str">
        <f t="shared" si="4"/>
        <v/>
      </c>
      <c r="BR34" s="859" t="str">
        <f t="shared" si="5"/>
        <v/>
      </c>
      <c r="BS34" s="859" t="str">
        <f t="shared" si="6"/>
        <v/>
      </c>
      <c r="BT34" s="859" t="str">
        <f t="shared" si="7"/>
        <v/>
      </c>
      <c r="BZ34" s="19"/>
      <c r="CA34" s="19"/>
      <c r="CB34" s="19"/>
      <c r="CC34" s="19"/>
      <c r="CD34" s="19"/>
      <c r="CE34" s="19"/>
      <c r="CF34" s="19"/>
      <c r="CG34" s="19"/>
      <c r="CH34" s="19"/>
      <c r="CI34" s="19"/>
      <c r="CJ34" s="19"/>
      <c r="CK34" s="19"/>
      <c r="CL34" s="19"/>
      <c r="CM34" s="19"/>
      <c r="CN34" s="19"/>
      <c r="CO34" s="19"/>
      <c r="CP34" s="19"/>
      <c r="CQ34" s="19"/>
      <c r="CR34" s="19"/>
      <c r="CS34" s="19"/>
    </row>
    <row r="35" spans="1:97" s="18" customFormat="1" ht="10.5">
      <c r="A35" s="19"/>
      <c r="B35" s="632"/>
      <c r="C35" s="633"/>
      <c r="D35" s="628"/>
      <c r="E35" s="628"/>
      <c r="F35" s="632"/>
      <c r="G35" s="634"/>
      <c r="H35" s="632"/>
      <c r="I35" s="632"/>
      <c r="J35" s="632"/>
      <c r="K35" s="632"/>
      <c r="L35" s="632"/>
      <c r="M35" s="632"/>
      <c r="N35" s="632"/>
      <c r="O35" s="628"/>
      <c r="P35" s="631"/>
      <c r="Q35" s="631"/>
      <c r="R35" s="715"/>
      <c r="S35" s="715"/>
      <c r="T35" s="715"/>
      <c r="U35" s="715"/>
      <c r="V35" s="716" t="str">
        <f t="shared" si="8"/>
        <v/>
      </c>
      <c r="W35" s="535" t="str">
        <f t="shared" si="9"/>
        <v/>
      </c>
      <c r="X35" s="536" t="str">
        <v>NoCashFlows</v>
      </c>
      <c r="Y35" s="637"/>
      <c r="Z35" s="634"/>
      <c r="AA35" s="638"/>
      <c r="AB35" s="639"/>
      <c r="AC35" s="640"/>
      <c r="AD35" s="640"/>
      <c r="AE35" s="640"/>
      <c r="AF35" s="640"/>
      <c r="AG35" s="640"/>
      <c r="AH35" s="641"/>
      <c r="AI35" s="638"/>
      <c r="AJ35" s="642"/>
      <c r="AK35" s="643"/>
      <c r="AL35" s="643"/>
      <c r="AM35" s="644"/>
      <c r="AN35" s="640"/>
      <c r="AO35" s="640"/>
      <c r="AP35" s="640"/>
      <c r="AQ35" s="640"/>
      <c r="AR35" s="640"/>
      <c r="AS35" s="645"/>
      <c r="AT35" s="646"/>
      <c r="AU35" s="643"/>
      <c r="AV35" s="643"/>
      <c r="AW35" s="643"/>
      <c r="AX35" s="643"/>
      <c r="AY35" s="643"/>
      <c r="AZ35" s="643"/>
      <c r="BA35" s="643"/>
      <c r="BB35" s="643"/>
      <c r="BC35" s="643"/>
      <c r="BD35" s="643"/>
      <c r="BF35" s="860" t="str">
        <f t="shared" si="10"/>
        <v/>
      </c>
      <c r="BG35" s="861" t="str">
        <f t="shared" si="11"/>
        <v/>
      </c>
      <c r="BH35" s="861" t="str">
        <f t="shared" si="12"/>
        <v/>
      </c>
      <c r="BI35" s="861" t="str">
        <f t="shared" si="13"/>
        <v/>
      </c>
      <c r="BJ35" s="861" t="str">
        <f t="shared" si="14"/>
        <v/>
      </c>
      <c r="BK35" s="861" t="str">
        <f t="shared" si="15"/>
        <v/>
      </c>
      <c r="BL35" s="859" t="str">
        <f t="shared" si="16"/>
        <v/>
      </c>
      <c r="BM35" s="457"/>
      <c r="BN35" s="859" t="str">
        <f t="shared" si="1"/>
        <v/>
      </c>
      <c r="BO35" s="859" t="str">
        <f t="shared" si="2"/>
        <v/>
      </c>
      <c r="BP35" s="859" t="str">
        <f t="shared" si="3"/>
        <v/>
      </c>
      <c r="BQ35" s="859" t="str">
        <f t="shared" si="4"/>
        <v/>
      </c>
      <c r="BR35" s="859" t="str">
        <f t="shared" si="5"/>
        <v/>
      </c>
      <c r="BS35" s="859" t="str">
        <f t="shared" si="6"/>
        <v/>
      </c>
      <c r="BT35" s="859" t="str">
        <f t="shared" si="7"/>
        <v/>
      </c>
      <c r="BZ35" s="19"/>
      <c r="CA35" s="19"/>
      <c r="CB35" s="19"/>
      <c r="CC35" s="19"/>
      <c r="CD35" s="19"/>
      <c r="CE35" s="19"/>
      <c r="CF35" s="19"/>
      <c r="CG35" s="19"/>
      <c r="CH35" s="19"/>
      <c r="CI35" s="19"/>
      <c r="CJ35" s="19"/>
      <c r="CK35" s="19"/>
      <c r="CL35" s="19"/>
      <c r="CM35" s="19"/>
      <c r="CN35" s="19"/>
      <c r="CO35" s="19"/>
      <c r="CP35" s="19"/>
      <c r="CQ35" s="19"/>
      <c r="CR35" s="19"/>
      <c r="CS35" s="19"/>
    </row>
    <row r="36" spans="1:97" s="18" customFormat="1" ht="10.5">
      <c r="A36" s="19"/>
      <c r="B36" s="632"/>
      <c r="C36" s="633"/>
      <c r="D36" s="628"/>
      <c r="E36" s="628"/>
      <c r="F36" s="632"/>
      <c r="G36" s="634"/>
      <c r="H36" s="632"/>
      <c r="I36" s="632"/>
      <c r="J36" s="632"/>
      <c r="K36" s="632"/>
      <c r="L36" s="632"/>
      <c r="M36" s="632"/>
      <c r="N36" s="632"/>
      <c r="O36" s="628"/>
      <c r="P36" s="631"/>
      <c r="Q36" s="631"/>
      <c r="R36" s="715"/>
      <c r="S36" s="715"/>
      <c r="T36" s="715"/>
      <c r="U36" s="715"/>
      <c r="V36" s="716" t="str">
        <f t="shared" si="8"/>
        <v/>
      </c>
      <c r="W36" s="535" t="str">
        <f t="shared" si="9"/>
        <v/>
      </c>
      <c r="X36" s="536" t="str">
        <v>NoCashFlows</v>
      </c>
      <c r="Y36" s="637"/>
      <c r="Z36" s="634"/>
      <c r="AA36" s="638"/>
      <c r="AB36" s="639"/>
      <c r="AC36" s="640"/>
      <c r="AD36" s="640"/>
      <c r="AE36" s="640"/>
      <c r="AF36" s="640"/>
      <c r="AG36" s="640"/>
      <c r="AH36" s="641"/>
      <c r="AI36" s="638"/>
      <c r="AJ36" s="642"/>
      <c r="AK36" s="643"/>
      <c r="AL36" s="643"/>
      <c r="AM36" s="644"/>
      <c r="AN36" s="640"/>
      <c r="AO36" s="640"/>
      <c r="AP36" s="640"/>
      <c r="AQ36" s="640"/>
      <c r="AR36" s="640"/>
      <c r="AS36" s="645"/>
      <c r="AT36" s="646"/>
      <c r="AU36" s="643"/>
      <c r="AV36" s="643"/>
      <c r="AW36" s="643"/>
      <c r="AX36" s="643"/>
      <c r="AY36" s="643"/>
      <c r="AZ36" s="643"/>
      <c r="BA36" s="643"/>
      <c r="BB36" s="643"/>
      <c r="BC36" s="643"/>
      <c r="BD36" s="643"/>
      <c r="BF36" s="860" t="str">
        <f t="shared" si="10"/>
        <v/>
      </c>
      <c r="BG36" s="861" t="str">
        <f t="shared" si="11"/>
        <v/>
      </c>
      <c r="BH36" s="861" t="str">
        <f t="shared" si="12"/>
        <v/>
      </c>
      <c r="BI36" s="861" t="str">
        <f t="shared" si="13"/>
        <v/>
      </c>
      <c r="BJ36" s="861" t="str">
        <f t="shared" si="14"/>
        <v/>
      </c>
      <c r="BK36" s="861" t="str">
        <f t="shared" si="15"/>
        <v/>
      </c>
      <c r="BL36" s="859" t="str">
        <f t="shared" si="16"/>
        <v/>
      </c>
      <c r="BM36" s="457"/>
      <c r="BN36" s="859" t="str">
        <f t="shared" si="1"/>
        <v/>
      </c>
      <c r="BO36" s="859" t="str">
        <f t="shared" si="2"/>
        <v/>
      </c>
      <c r="BP36" s="859" t="str">
        <f t="shared" si="3"/>
        <v/>
      </c>
      <c r="BQ36" s="859" t="str">
        <f t="shared" si="4"/>
        <v/>
      </c>
      <c r="BR36" s="859" t="str">
        <f t="shared" si="5"/>
        <v/>
      </c>
      <c r="BS36" s="859" t="str">
        <f t="shared" si="6"/>
        <v/>
      </c>
      <c r="BT36" s="859" t="str">
        <f t="shared" si="7"/>
        <v/>
      </c>
      <c r="BZ36" s="19"/>
      <c r="CA36" s="19"/>
      <c r="CB36" s="19"/>
      <c r="CC36" s="19"/>
      <c r="CD36" s="19"/>
      <c r="CE36" s="19"/>
      <c r="CF36" s="19"/>
      <c r="CG36" s="19"/>
      <c r="CH36" s="19"/>
      <c r="CI36" s="19"/>
      <c r="CJ36" s="19"/>
      <c r="CK36" s="19"/>
      <c r="CL36" s="19"/>
      <c r="CM36" s="19"/>
      <c r="CN36" s="19"/>
      <c r="CO36" s="19"/>
      <c r="CP36" s="19"/>
      <c r="CQ36" s="19"/>
      <c r="CR36" s="19"/>
      <c r="CS36" s="19"/>
    </row>
    <row r="37" spans="1:97" s="18" customFormat="1" ht="10.5">
      <c r="A37" s="19"/>
      <c r="B37" s="632"/>
      <c r="C37" s="633"/>
      <c r="D37" s="628"/>
      <c r="E37" s="628"/>
      <c r="F37" s="632"/>
      <c r="G37" s="634"/>
      <c r="H37" s="632"/>
      <c r="I37" s="632"/>
      <c r="J37" s="632"/>
      <c r="K37" s="632"/>
      <c r="L37" s="632"/>
      <c r="M37" s="632"/>
      <c r="N37" s="632"/>
      <c r="O37" s="628"/>
      <c r="P37" s="631"/>
      <c r="Q37" s="631"/>
      <c r="R37" s="715"/>
      <c r="S37" s="715"/>
      <c r="T37" s="715"/>
      <c r="U37" s="715"/>
      <c r="V37" s="716" t="str">
        <f t="shared" si="8"/>
        <v/>
      </c>
      <c r="W37" s="535" t="str">
        <f t="shared" si="9"/>
        <v/>
      </c>
      <c r="X37" s="536" t="str">
        <v>NoCashFlows</v>
      </c>
      <c r="Y37" s="637"/>
      <c r="Z37" s="634"/>
      <c r="AA37" s="638"/>
      <c r="AB37" s="639"/>
      <c r="AC37" s="640"/>
      <c r="AD37" s="640"/>
      <c r="AE37" s="640"/>
      <c r="AF37" s="640"/>
      <c r="AG37" s="640"/>
      <c r="AH37" s="641"/>
      <c r="AI37" s="638"/>
      <c r="AJ37" s="642"/>
      <c r="AK37" s="643"/>
      <c r="AL37" s="643"/>
      <c r="AM37" s="644"/>
      <c r="AN37" s="640"/>
      <c r="AO37" s="640"/>
      <c r="AP37" s="640"/>
      <c r="AQ37" s="640"/>
      <c r="AR37" s="640"/>
      <c r="AS37" s="645"/>
      <c r="AT37" s="646"/>
      <c r="AU37" s="643"/>
      <c r="AV37" s="643"/>
      <c r="AW37" s="643"/>
      <c r="AX37" s="643"/>
      <c r="AY37" s="643"/>
      <c r="AZ37" s="643"/>
      <c r="BA37" s="643"/>
      <c r="BB37" s="643"/>
      <c r="BC37" s="643"/>
      <c r="BD37" s="643"/>
      <c r="BF37" s="860" t="str">
        <f t="shared" si="10"/>
        <v/>
      </c>
      <c r="BG37" s="861" t="str">
        <f t="shared" si="11"/>
        <v/>
      </c>
      <c r="BH37" s="861" t="str">
        <f t="shared" si="12"/>
        <v/>
      </c>
      <c r="BI37" s="861" t="str">
        <f t="shared" si="13"/>
        <v/>
      </c>
      <c r="BJ37" s="861" t="str">
        <f t="shared" si="14"/>
        <v/>
      </c>
      <c r="BK37" s="861" t="str">
        <f t="shared" si="15"/>
        <v/>
      </c>
      <c r="BL37" s="859" t="str">
        <f t="shared" si="16"/>
        <v/>
      </c>
      <c r="BM37" s="457"/>
      <c r="BN37" s="859" t="str">
        <f t="shared" si="1"/>
        <v/>
      </c>
      <c r="BO37" s="859" t="str">
        <f t="shared" si="2"/>
        <v/>
      </c>
      <c r="BP37" s="859" t="str">
        <f t="shared" si="3"/>
        <v/>
      </c>
      <c r="BQ37" s="859" t="str">
        <f t="shared" si="4"/>
        <v/>
      </c>
      <c r="BR37" s="859" t="str">
        <f t="shared" si="5"/>
        <v/>
      </c>
      <c r="BS37" s="859" t="str">
        <f t="shared" si="6"/>
        <v/>
      </c>
      <c r="BT37" s="859" t="str">
        <f t="shared" si="7"/>
        <v/>
      </c>
      <c r="BZ37" s="19"/>
      <c r="CA37" s="19"/>
      <c r="CB37" s="19"/>
      <c r="CC37" s="19"/>
      <c r="CD37" s="19"/>
      <c r="CE37" s="19"/>
      <c r="CF37" s="19"/>
      <c r="CG37" s="19"/>
      <c r="CH37" s="19"/>
      <c r="CI37" s="19"/>
      <c r="CJ37" s="19"/>
      <c r="CK37" s="19"/>
      <c r="CL37" s="19"/>
      <c r="CM37" s="19"/>
      <c r="CN37" s="19"/>
      <c r="CO37" s="19"/>
      <c r="CP37" s="19"/>
      <c r="CQ37" s="19"/>
      <c r="CR37" s="19"/>
      <c r="CS37" s="19"/>
    </row>
    <row r="38" spans="1:97" s="18" customFormat="1" ht="10.5">
      <c r="A38" s="19"/>
      <c r="B38" s="632"/>
      <c r="C38" s="633"/>
      <c r="D38" s="628"/>
      <c r="E38" s="628"/>
      <c r="F38" s="632"/>
      <c r="G38" s="634"/>
      <c r="H38" s="632"/>
      <c r="I38" s="632"/>
      <c r="J38" s="632"/>
      <c r="K38" s="632"/>
      <c r="L38" s="632"/>
      <c r="M38" s="632"/>
      <c r="N38" s="632"/>
      <c r="O38" s="628"/>
      <c r="P38" s="631"/>
      <c r="Q38" s="631"/>
      <c r="R38" s="715"/>
      <c r="S38" s="715"/>
      <c r="T38" s="715"/>
      <c r="U38" s="715"/>
      <c r="V38" s="716" t="str">
        <f t="shared" si="8"/>
        <v/>
      </c>
      <c r="W38" s="535" t="str">
        <f t="shared" si="9"/>
        <v/>
      </c>
      <c r="X38" s="536" t="str">
        <v>NoCashFlows</v>
      </c>
      <c r="Y38" s="637"/>
      <c r="Z38" s="634"/>
      <c r="AA38" s="638"/>
      <c r="AB38" s="639"/>
      <c r="AC38" s="640"/>
      <c r="AD38" s="640"/>
      <c r="AE38" s="640"/>
      <c r="AF38" s="640"/>
      <c r="AG38" s="640"/>
      <c r="AH38" s="641"/>
      <c r="AI38" s="638"/>
      <c r="AJ38" s="642"/>
      <c r="AK38" s="643"/>
      <c r="AL38" s="643"/>
      <c r="AM38" s="644"/>
      <c r="AN38" s="640"/>
      <c r="AO38" s="640"/>
      <c r="AP38" s="640"/>
      <c r="AQ38" s="640"/>
      <c r="AR38" s="640"/>
      <c r="AS38" s="645"/>
      <c r="AT38" s="646"/>
      <c r="AU38" s="643"/>
      <c r="AV38" s="643"/>
      <c r="AW38" s="643"/>
      <c r="AX38" s="643"/>
      <c r="AY38" s="643"/>
      <c r="AZ38" s="643"/>
      <c r="BA38" s="643"/>
      <c r="BB38" s="643"/>
      <c r="BC38" s="643"/>
      <c r="BD38" s="643"/>
      <c r="BF38" s="860" t="str">
        <f t="shared" si="10"/>
        <v/>
      </c>
      <c r="BG38" s="861" t="str">
        <f t="shared" si="11"/>
        <v/>
      </c>
      <c r="BH38" s="861" t="str">
        <f t="shared" si="12"/>
        <v/>
      </c>
      <c r="BI38" s="861" t="str">
        <f t="shared" si="13"/>
        <v/>
      </c>
      <c r="BJ38" s="861" t="str">
        <f t="shared" si="14"/>
        <v/>
      </c>
      <c r="BK38" s="861" t="str">
        <f t="shared" si="15"/>
        <v/>
      </c>
      <c r="BL38" s="859" t="str">
        <f t="shared" si="16"/>
        <v/>
      </c>
      <c r="BM38" s="457"/>
      <c r="BN38" s="859" t="str">
        <f t="shared" si="1"/>
        <v/>
      </c>
      <c r="BO38" s="859" t="str">
        <f t="shared" si="2"/>
        <v/>
      </c>
      <c r="BP38" s="859" t="str">
        <f t="shared" si="3"/>
        <v/>
      </c>
      <c r="BQ38" s="859" t="str">
        <f t="shared" si="4"/>
        <v/>
      </c>
      <c r="BR38" s="859" t="str">
        <f t="shared" si="5"/>
        <v/>
      </c>
      <c r="BS38" s="859" t="str">
        <f t="shared" si="6"/>
        <v/>
      </c>
      <c r="BT38" s="859" t="str">
        <f t="shared" si="7"/>
        <v/>
      </c>
      <c r="BZ38" s="19"/>
      <c r="CA38" s="19"/>
      <c r="CB38" s="19"/>
      <c r="CC38" s="19"/>
      <c r="CD38" s="19"/>
      <c r="CE38" s="19"/>
      <c r="CF38" s="19"/>
      <c r="CG38" s="19"/>
      <c r="CH38" s="19"/>
      <c r="CI38" s="19"/>
      <c r="CJ38" s="19"/>
      <c r="CK38" s="19"/>
      <c r="CL38" s="19"/>
      <c r="CM38" s="19"/>
      <c r="CN38" s="19"/>
      <c r="CO38" s="19"/>
      <c r="CP38" s="19"/>
      <c r="CQ38" s="19"/>
      <c r="CR38" s="19"/>
      <c r="CS38" s="19"/>
    </row>
    <row r="39" spans="1:97" s="18" customFormat="1" ht="10.5">
      <c r="A39" s="19"/>
      <c r="B39" s="632"/>
      <c r="C39" s="633"/>
      <c r="D39" s="628"/>
      <c r="E39" s="628"/>
      <c r="F39" s="632"/>
      <c r="G39" s="634"/>
      <c r="H39" s="632"/>
      <c r="I39" s="632"/>
      <c r="J39" s="632"/>
      <c r="K39" s="632"/>
      <c r="L39" s="632"/>
      <c r="M39" s="632"/>
      <c r="N39" s="632"/>
      <c r="O39" s="628"/>
      <c r="P39" s="631"/>
      <c r="Q39" s="631"/>
      <c r="R39" s="715"/>
      <c r="S39" s="715"/>
      <c r="T39" s="715"/>
      <c r="U39" s="715"/>
      <c r="V39" s="716" t="str">
        <f t="shared" si="8"/>
        <v/>
      </c>
      <c r="W39" s="535" t="str">
        <f t="shared" si="9"/>
        <v/>
      </c>
      <c r="X39" s="536" t="str">
        <v>NoCashFlows</v>
      </c>
      <c r="Y39" s="637"/>
      <c r="Z39" s="634"/>
      <c r="AA39" s="638"/>
      <c r="AB39" s="639"/>
      <c r="AC39" s="640"/>
      <c r="AD39" s="640"/>
      <c r="AE39" s="640"/>
      <c r="AF39" s="640"/>
      <c r="AG39" s="640"/>
      <c r="AH39" s="641"/>
      <c r="AI39" s="638"/>
      <c r="AJ39" s="642"/>
      <c r="AK39" s="643"/>
      <c r="AL39" s="643"/>
      <c r="AM39" s="644"/>
      <c r="AN39" s="640"/>
      <c r="AO39" s="640"/>
      <c r="AP39" s="640"/>
      <c r="AQ39" s="640"/>
      <c r="AR39" s="640"/>
      <c r="AS39" s="645"/>
      <c r="AT39" s="646"/>
      <c r="AU39" s="643"/>
      <c r="AV39" s="643"/>
      <c r="AW39" s="643"/>
      <c r="AX39" s="643"/>
      <c r="AY39" s="643"/>
      <c r="AZ39" s="643"/>
      <c r="BA39" s="643"/>
      <c r="BB39" s="643"/>
      <c r="BC39" s="643"/>
      <c r="BD39" s="643"/>
      <c r="BF39" s="860" t="str">
        <f t="shared" si="10"/>
        <v/>
      </c>
      <c r="BG39" s="861" t="str">
        <f t="shared" si="11"/>
        <v/>
      </c>
      <c r="BH39" s="861" t="str">
        <f t="shared" si="12"/>
        <v/>
      </c>
      <c r="BI39" s="861" t="str">
        <f t="shared" si="13"/>
        <v/>
      </c>
      <c r="BJ39" s="861" t="str">
        <f t="shared" si="14"/>
        <v/>
      </c>
      <c r="BK39" s="861" t="str">
        <f t="shared" si="15"/>
        <v/>
      </c>
      <c r="BL39" s="859" t="str">
        <f t="shared" si="16"/>
        <v/>
      </c>
      <c r="BM39" s="457"/>
      <c r="BN39" s="859" t="str">
        <f t="shared" si="1"/>
        <v/>
      </c>
      <c r="BO39" s="859" t="str">
        <f t="shared" si="2"/>
        <v/>
      </c>
      <c r="BP39" s="859" t="str">
        <f t="shared" si="3"/>
        <v/>
      </c>
      <c r="BQ39" s="859" t="str">
        <f t="shared" si="4"/>
        <v/>
      </c>
      <c r="BR39" s="859" t="str">
        <f t="shared" si="5"/>
        <v/>
      </c>
      <c r="BS39" s="859" t="str">
        <f t="shared" si="6"/>
        <v/>
      </c>
      <c r="BT39" s="859" t="str">
        <f t="shared" si="7"/>
        <v/>
      </c>
      <c r="BZ39" s="19"/>
      <c r="CA39" s="19"/>
      <c r="CB39" s="19"/>
      <c r="CC39" s="19"/>
      <c r="CD39" s="19"/>
      <c r="CE39" s="19"/>
      <c r="CF39" s="19"/>
      <c r="CG39" s="19"/>
      <c r="CH39" s="19"/>
      <c r="CI39" s="19"/>
      <c r="CJ39" s="19"/>
      <c r="CK39" s="19"/>
      <c r="CL39" s="19"/>
      <c r="CM39" s="19"/>
      <c r="CN39" s="19"/>
      <c r="CO39" s="19"/>
      <c r="CP39" s="19"/>
      <c r="CQ39" s="19"/>
      <c r="CR39" s="19"/>
      <c r="CS39" s="19"/>
    </row>
    <row r="40" spans="1:97" s="18" customFormat="1" ht="10.5">
      <c r="A40" s="19"/>
      <c r="B40" s="632"/>
      <c r="C40" s="633"/>
      <c r="D40" s="628"/>
      <c r="E40" s="628"/>
      <c r="F40" s="632"/>
      <c r="G40" s="634"/>
      <c r="H40" s="632"/>
      <c r="I40" s="632"/>
      <c r="J40" s="632"/>
      <c r="K40" s="632"/>
      <c r="L40" s="632"/>
      <c r="M40" s="632"/>
      <c r="N40" s="632"/>
      <c r="O40" s="628"/>
      <c r="P40" s="631"/>
      <c r="Q40" s="631"/>
      <c r="R40" s="715"/>
      <c r="S40" s="715"/>
      <c r="T40" s="715"/>
      <c r="U40" s="715"/>
      <c r="V40" s="716" t="str">
        <f t="shared" si="8"/>
        <v/>
      </c>
      <c r="W40" s="535" t="str">
        <f t="shared" si="9"/>
        <v/>
      </c>
      <c r="X40" s="536" t="str">
        <v>NoCashFlows</v>
      </c>
      <c r="Y40" s="637"/>
      <c r="Z40" s="634"/>
      <c r="AA40" s="638"/>
      <c r="AB40" s="639"/>
      <c r="AC40" s="640"/>
      <c r="AD40" s="640"/>
      <c r="AE40" s="640"/>
      <c r="AF40" s="640"/>
      <c r="AG40" s="640"/>
      <c r="AH40" s="641"/>
      <c r="AI40" s="638"/>
      <c r="AJ40" s="642"/>
      <c r="AK40" s="643"/>
      <c r="AL40" s="643"/>
      <c r="AM40" s="644"/>
      <c r="AN40" s="640"/>
      <c r="AO40" s="640"/>
      <c r="AP40" s="640"/>
      <c r="AQ40" s="640"/>
      <c r="AR40" s="640"/>
      <c r="AS40" s="645"/>
      <c r="AT40" s="646"/>
      <c r="AU40" s="643"/>
      <c r="AV40" s="643"/>
      <c r="AW40" s="643"/>
      <c r="AX40" s="643"/>
      <c r="AY40" s="643"/>
      <c r="AZ40" s="643"/>
      <c r="BA40" s="643"/>
      <c r="BB40" s="643"/>
      <c r="BC40" s="643"/>
      <c r="BD40" s="643"/>
      <c r="BF40" s="860" t="str">
        <f t="shared" si="10"/>
        <v/>
      </c>
      <c r="BG40" s="861" t="str">
        <f t="shared" si="11"/>
        <v/>
      </c>
      <c r="BH40" s="861" t="str">
        <f t="shared" si="12"/>
        <v/>
      </c>
      <c r="BI40" s="861" t="str">
        <f t="shared" si="13"/>
        <v/>
      </c>
      <c r="BJ40" s="861" t="str">
        <f t="shared" si="14"/>
        <v/>
      </c>
      <c r="BK40" s="861" t="str">
        <f t="shared" si="15"/>
        <v/>
      </c>
      <c r="BL40" s="859" t="str">
        <f t="shared" si="16"/>
        <v/>
      </c>
      <c r="BM40" s="457"/>
      <c r="BN40" s="859" t="str">
        <f t="shared" si="1"/>
        <v/>
      </c>
      <c r="BO40" s="859" t="str">
        <f t="shared" si="2"/>
        <v/>
      </c>
      <c r="BP40" s="859" t="str">
        <f t="shared" si="3"/>
        <v/>
      </c>
      <c r="BQ40" s="859" t="str">
        <f t="shared" si="4"/>
        <v/>
      </c>
      <c r="BR40" s="859" t="str">
        <f t="shared" si="5"/>
        <v/>
      </c>
      <c r="BS40" s="859" t="str">
        <f t="shared" si="6"/>
        <v/>
      </c>
      <c r="BT40" s="859" t="str">
        <f t="shared" si="7"/>
        <v/>
      </c>
      <c r="BZ40" s="19"/>
      <c r="CA40" s="19"/>
      <c r="CB40" s="19"/>
      <c r="CC40" s="19"/>
      <c r="CD40" s="19"/>
      <c r="CE40" s="19"/>
      <c r="CF40" s="19"/>
      <c r="CG40" s="19"/>
      <c r="CH40" s="19"/>
      <c r="CI40" s="19"/>
      <c r="CJ40" s="19"/>
      <c r="CK40" s="19"/>
      <c r="CL40" s="19"/>
      <c r="CM40" s="19"/>
      <c r="CN40" s="19"/>
      <c r="CO40" s="19"/>
      <c r="CP40" s="19"/>
      <c r="CQ40" s="19"/>
      <c r="CR40" s="19"/>
      <c r="CS40" s="19"/>
    </row>
    <row r="41" spans="1:97" s="18" customFormat="1" ht="10.5">
      <c r="A41" s="19"/>
      <c r="B41" s="632"/>
      <c r="C41" s="633"/>
      <c r="D41" s="628"/>
      <c r="E41" s="628"/>
      <c r="F41" s="632"/>
      <c r="G41" s="634"/>
      <c r="H41" s="632"/>
      <c r="I41" s="632"/>
      <c r="J41" s="632"/>
      <c r="K41" s="632"/>
      <c r="L41" s="632"/>
      <c r="M41" s="632"/>
      <c r="N41" s="632"/>
      <c r="O41" s="628"/>
      <c r="P41" s="631"/>
      <c r="Q41" s="631"/>
      <c r="R41" s="715"/>
      <c r="S41" s="715"/>
      <c r="T41" s="715"/>
      <c r="U41" s="715"/>
      <c r="V41" s="716" t="str">
        <f t="shared" si="8"/>
        <v/>
      </c>
      <c r="W41" s="535" t="str">
        <f t="shared" si="9"/>
        <v/>
      </c>
      <c r="X41" s="536" t="str">
        <v>NoCashFlows</v>
      </c>
      <c r="Y41" s="637"/>
      <c r="Z41" s="634"/>
      <c r="AA41" s="638"/>
      <c r="AB41" s="639"/>
      <c r="AC41" s="640"/>
      <c r="AD41" s="640"/>
      <c r="AE41" s="640"/>
      <c r="AF41" s="640"/>
      <c r="AG41" s="640"/>
      <c r="AH41" s="641"/>
      <c r="AI41" s="638"/>
      <c r="AJ41" s="642"/>
      <c r="AK41" s="643"/>
      <c r="AL41" s="643"/>
      <c r="AM41" s="644"/>
      <c r="AN41" s="640"/>
      <c r="AO41" s="640"/>
      <c r="AP41" s="640"/>
      <c r="AQ41" s="640"/>
      <c r="AR41" s="640"/>
      <c r="AS41" s="645"/>
      <c r="AT41" s="646"/>
      <c r="AU41" s="643"/>
      <c r="AV41" s="643"/>
      <c r="AW41" s="643"/>
      <c r="AX41" s="643"/>
      <c r="AY41" s="643"/>
      <c r="AZ41" s="643"/>
      <c r="BA41" s="643"/>
      <c r="BB41" s="643"/>
      <c r="BC41" s="643"/>
      <c r="BD41" s="643"/>
      <c r="BF41" s="860" t="str">
        <f t="shared" si="10"/>
        <v/>
      </c>
      <c r="BG41" s="861" t="str">
        <f t="shared" si="11"/>
        <v/>
      </c>
      <c r="BH41" s="861" t="str">
        <f t="shared" si="12"/>
        <v/>
      </c>
      <c r="BI41" s="861" t="str">
        <f t="shared" si="13"/>
        <v/>
      </c>
      <c r="BJ41" s="861" t="str">
        <f t="shared" si="14"/>
        <v/>
      </c>
      <c r="BK41" s="861" t="str">
        <f t="shared" si="15"/>
        <v/>
      </c>
      <c r="BL41" s="859" t="str">
        <f t="shared" si="16"/>
        <v/>
      </c>
      <c r="BM41" s="457"/>
      <c r="BN41" s="859" t="str">
        <f t="shared" si="1"/>
        <v/>
      </c>
      <c r="BO41" s="859" t="str">
        <f t="shared" si="2"/>
        <v/>
      </c>
      <c r="BP41" s="859" t="str">
        <f t="shared" si="3"/>
        <v/>
      </c>
      <c r="BQ41" s="859" t="str">
        <f t="shared" si="4"/>
        <v/>
      </c>
      <c r="BR41" s="859" t="str">
        <f t="shared" si="5"/>
        <v/>
      </c>
      <c r="BS41" s="859" t="str">
        <f t="shared" si="6"/>
        <v/>
      </c>
      <c r="BT41" s="859" t="str">
        <f t="shared" si="7"/>
        <v/>
      </c>
      <c r="BZ41" s="19"/>
      <c r="CA41" s="19"/>
      <c r="CB41" s="19"/>
      <c r="CC41" s="19"/>
      <c r="CD41" s="19"/>
      <c r="CE41" s="19"/>
      <c r="CF41" s="19"/>
      <c r="CG41" s="19"/>
      <c r="CH41" s="19"/>
      <c r="CI41" s="19"/>
      <c r="CJ41" s="19"/>
      <c r="CK41" s="19"/>
      <c r="CL41" s="19"/>
      <c r="CM41" s="19"/>
      <c r="CN41" s="19"/>
      <c r="CO41" s="19"/>
      <c r="CP41" s="19"/>
      <c r="CQ41" s="19"/>
      <c r="CR41" s="19"/>
      <c r="CS41" s="19"/>
    </row>
    <row r="42" spans="1:97" s="18" customFormat="1" ht="10.5">
      <c r="A42" s="19"/>
      <c r="B42" s="632"/>
      <c r="C42" s="633"/>
      <c r="D42" s="628"/>
      <c r="E42" s="628"/>
      <c r="F42" s="632"/>
      <c r="G42" s="634"/>
      <c r="H42" s="632"/>
      <c r="I42" s="632"/>
      <c r="J42" s="632"/>
      <c r="K42" s="632"/>
      <c r="L42" s="632"/>
      <c r="M42" s="632"/>
      <c r="N42" s="632"/>
      <c r="O42" s="628"/>
      <c r="P42" s="631"/>
      <c r="Q42" s="631"/>
      <c r="R42" s="715"/>
      <c r="S42" s="715"/>
      <c r="T42" s="715"/>
      <c r="U42" s="715"/>
      <c r="V42" s="716" t="str">
        <f t="shared" si="8"/>
        <v/>
      </c>
      <c r="W42" s="535" t="str">
        <f t="shared" si="9"/>
        <v/>
      </c>
      <c r="X42" s="536" t="str">
        <v>NoCashFlows</v>
      </c>
      <c r="Y42" s="637"/>
      <c r="Z42" s="634"/>
      <c r="AA42" s="638"/>
      <c r="AB42" s="639"/>
      <c r="AC42" s="640"/>
      <c r="AD42" s="640"/>
      <c r="AE42" s="640"/>
      <c r="AF42" s="640"/>
      <c r="AG42" s="640"/>
      <c r="AH42" s="641"/>
      <c r="AI42" s="638"/>
      <c r="AJ42" s="642"/>
      <c r="AK42" s="643"/>
      <c r="AL42" s="643"/>
      <c r="AM42" s="644"/>
      <c r="AN42" s="640"/>
      <c r="AO42" s="640"/>
      <c r="AP42" s="640"/>
      <c r="AQ42" s="640"/>
      <c r="AR42" s="640"/>
      <c r="AS42" s="645"/>
      <c r="AT42" s="646"/>
      <c r="AU42" s="643"/>
      <c r="AV42" s="643"/>
      <c r="AW42" s="643"/>
      <c r="AX42" s="643"/>
      <c r="AY42" s="643"/>
      <c r="AZ42" s="643"/>
      <c r="BA42" s="643"/>
      <c r="BB42" s="643"/>
      <c r="BC42" s="643"/>
      <c r="BD42" s="643"/>
      <c r="BF42" s="860" t="str">
        <f t="shared" si="10"/>
        <v/>
      </c>
      <c r="BG42" s="861" t="str">
        <f t="shared" si="11"/>
        <v/>
      </c>
      <c r="BH42" s="861" t="str">
        <f t="shared" si="12"/>
        <v/>
      </c>
      <c r="BI42" s="861" t="str">
        <f t="shared" si="13"/>
        <v/>
      </c>
      <c r="BJ42" s="861" t="str">
        <f t="shared" si="14"/>
        <v/>
      </c>
      <c r="BK42" s="861" t="str">
        <f t="shared" si="15"/>
        <v/>
      </c>
      <c r="BL42" s="859" t="str">
        <f t="shared" si="16"/>
        <v/>
      </c>
      <c r="BM42" s="457"/>
      <c r="BN42" s="859" t="str">
        <f t="shared" si="1"/>
        <v/>
      </c>
      <c r="BO42" s="859" t="str">
        <f t="shared" si="2"/>
        <v/>
      </c>
      <c r="BP42" s="859" t="str">
        <f t="shared" si="3"/>
        <v/>
      </c>
      <c r="BQ42" s="859" t="str">
        <f t="shared" si="4"/>
        <v/>
      </c>
      <c r="BR42" s="859" t="str">
        <f t="shared" si="5"/>
        <v/>
      </c>
      <c r="BS42" s="859" t="str">
        <f t="shared" si="6"/>
        <v/>
      </c>
      <c r="BT42" s="859" t="str">
        <f t="shared" si="7"/>
        <v/>
      </c>
      <c r="BZ42" s="19"/>
      <c r="CA42" s="19"/>
      <c r="CB42" s="19"/>
      <c r="CC42" s="19"/>
      <c r="CD42" s="19"/>
      <c r="CE42" s="19"/>
      <c r="CF42" s="19"/>
      <c r="CG42" s="19"/>
      <c r="CH42" s="19"/>
      <c r="CI42" s="19"/>
      <c r="CJ42" s="19"/>
      <c r="CK42" s="19"/>
      <c r="CL42" s="19"/>
      <c r="CM42" s="19"/>
      <c r="CN42" s="19"/>
      <c r="CO42" s="19"/>
      <c r="CP42" s="19"/>
      <c r="CQ42" s="19"/>
      <c r="CR42" s="19"/>
      <c r="CS42" s="19"/>
    </row>
    <row r="43" spans="1:97" s="18" customFormat="1" ht="10.5">
      <c r="A43" s="19"/>
      <c r="B43" s="632"/>
      <c r="C43" s="633"/>
      <c r="D43" s="628"/>
      <c r="E43" s="628"/>
      <c r="F43" s="632"/>
      <c r="G43" s="634"/>
      <c r="H43" s="632"/>
      <c r="I43" s="632"/>
      <c r="J43" s="632"/>
      <c r="K43" s="632"/>
      <c r="L43" s="632"/>
      <c r="M43" s="632"/>
      <c r="N43" s="632"/>
      <c r="O43" s="628"/>
      <c r="P43" s="631"/>
      <c r="Q43" s="631"/>
      <c r="R43" s="715"/>
      <c r="S43" s="715"/>
      <c r="T43" s="715"/>
      <c r="U43" s="715"/>
      <c r="V43" s="716" t="str">
        <f t="shared" si="8"/>
        <v/>
      </c>
      <c r="W43" s="535" t="str">
        <f t="shared" si="9"/>
        <v/>
      </c>
      <c r="X43" s="536" t="str">
        <v>NoCashFlows</v>
      </c>
      <c r="Y43" s="637"/>
      <c r="Z43" s="634"/>
      <c r="AA43" s="638"/>
      <c r="AB43" s="639"/>
      <c r="AC43" s="640"/>
      <c r="AD43" s="640"/>
      <c r="AE43" s="640"/>
      <c r="AF43" s="640"/>
      <c r="AG43" s="640"/>
      <c r="AH43" s="641"/>
      <c r="AI43" s="638"/>
      <c r="AJ43" s="642"/>
      <c r="AK43" s="643"/>
      <c r="AL43" s="643"/>
      <c r="AM43" s="644"/>
      <c r="AN43" s="640"/>
      <c r="AO43" s="640"/>
      <c r="AP43" s="640"/>
      <c r="AQ43" s="640"/>
      <c r="AR43" s="640"/>
      <c r="AS43" s="645"/>
      <c r="AT43" s="646"/>
      <c r="AU43" s="643"/>
      <c r="AV43" s="643"/>
      <c r="AW43" s="643"/>
      <c r="AX43" s="643"/>
      <c r="AY43" s="643"/>
      <c r="AZ43" s="643"/>
      <c r="BA43" s="643"/>
      <c r="BB43" s="643"/>
      <c r="BC43" s="643"/>
      <c r="BD43" s="643"/>
      <c r="BF43" s="860" t="str">
        <f t="shared" si="10"/>
        <v/>
      </c>
      <c r="BG43" s="861" t="str">
        <f t="shared" si="11"/>
        <v/>
      </c>
      <c r="BH43" s="861" t="str">
        <f t="shared" si="12"/>
        <v/>
      </c>
      <c r="BI43" s="861" t="str">
        <f t="shared" si="13"/>
        <v/>
      </c>
      <c r="BJ43" s="861" t="str">
        <f t="shared" si="14"/>
        <v/>
      </c>
      <c r="BK43" s="861" t="str">
        <f t="shared" si="15"/>
        <v/>
      </c>
      <c r="BL43" s="859" t="str">
        <f t="shared" si="16"/>
        <v/>
      </c>
      <c r="BM43" s="457"/>
      <c r="BN43" s="859" t="str">
        <f t="shared" si="1"/>
        <v/>
      </c>
      <c r="BO43" s="859" t="str">
        <f t="shared" si="2"/>
        <v/>
      </c>
      <c r="BP43" s="859" t="str">
        <f t="shared" si="3"/>
        <v/>
      </c>
      <c r="BQ43" s="859" t="str">
        <f t="shared" si="4"/>
        <v/>
      </c>
      <c r="BR43" s="859" t="str">
        <f t="shared" si="5"/>
        <v/>
      </c>
      <c r="BS43" s="859" t="str">
        <f t="shared" si="6"/>
        <v/>
      </c>
      <c r="BT43" s="859" t="str">
        <f t="shared" si="7"/>
        <v/>
      </c>
      <c r="BZ43" s="19"/>
      <c r="CA43" s="19"/>
      <c r="CB43" s="19"/>
      <c r="CC43" s="19"/>
      <c r="CD43" s="19"/>
      <c r="CE43" s="19"/>
      <c r="CF43" s="19"/>
      <c r="CG43" s="19"/>
      <c r="CH43" s="19"/>
      <c r="CI43" s="19"/>
      <c r="CJ43" s="19"/>
      <c r="CK43" s="19"/>
      <c r="CL43" s="19"/>
      <c r="CM43" s="19"/>
      <c r="CN43" s="19"/>
      <c r="CO43" s="19"/>
      <c r="CP43" s="19"/>
      <c r="CQ43" s="19"/>
      <c r="CR43" s="19"/>
      <c r="CS43" s="19"/>
    </row>
    <row r="44" spans="1:97" s="18" customFormat="1" ht="10.5">
      <c r="A44" s="19"/>
      <c r="B44" s="632"/>
      <c r="C44" s="633"/>
      <c r="D44" s="628"/>
      <c r="E44" s="628"/>
      <c r="F44" s="632"/>
      <c r="G44" s="634"/>
      <c r="H44" s="632"/>
      <c r="I44" s="632"/>
      <c r="J44" s="632"/>
      <c r="K44" s="632"/>
      <c r="L44" s="632"/>
      <c r="M44" s="632"/>
      <c r="N44" s="632"/>
      <c r="O44" s="628"/>
      <c r="P44" s="631"/>
      <c r="Q44" s="631"/>
      <c r="R44" s="715"/>
      <c r="S44" s="715"/>
      <c r="T44" s="715"/>
      <c r="U44" s="715"/>
      <c r="V44" s="716" t="str">
        <f t="shared" si="8"/>
        <v/>
      </c>
      <c r="W44" s="535" t="str">
        <f t="shared" si="9"/>
        <v/>
      </c>
      <c r="X44" s="536" t="str">
        <v>NoCashFlows</v>
      </c>
      <c r="Y44" s="637"/>
      <c r="Z44" s="634"/>
      <c r="AA44" s="638"/>
      <c r="AB44" s="639"/>
      <c r="AC44" s="640"/>
      <c r="AD44" s="640"/>
      <c r="AE44" s="640"/>
      <c r="AF44" s="640"/>
      <c r="AG44" s="640"/>
      <c r="AH44" s="641"/>
      <c r="AI44" s="638"/>
      <c r="AJ44" s="642"/>
      <c r="AK44" s="643"/>
      <c r="AL44" s="643"/>
      <c r="AM44" s="644"/>
      <c r="AN44" s="640"/>
      <c r="AO44" s="640"/>
      <c r="AP44" s="640"/>
      <c r="AQ44" s="640"/>
      <c r="AR44" s="640"/>
      <c r="AS44" s="645"/>
      <c r="AT44" s="646"/>
      <c r="AU44" s="643"/>
      <c r="AV44" s="643"/>
      <c r="AW44" s="643"/>
      <c r="AX44" s="643"/>
      <c r="AY44" s="643"/>
      <c r="AZ44" s="643"/>
      <c r="BA44" s="643"/>
      <c r="BB44" s="643"/>
      <c r="BC44" s="643"/>
      <c r="BD44" s="643"/>
      <c r="BF44" s="860" t="str">
        <f t="shared" si="10"/>
        <v/>
      </c>
      <c r="BG44" s="861" t="str">
        <f t="shared" si="11"/>
        <v/>
      </c>
      <c r="BH44" s="861" t="str">
        <f t="shared" si="12"/>
        <v/>
      </c>
      <c r="BI44" s="861" t="str">
        <f t="shared" si="13"/>
        <v/>
      </c>
      <c r="BJ44" s="861" t="str">
        <f t="shared" si="14"/>
        <v/>
      </c>
      <c r="BK44" s="861" t="str">
        <f t="shared" si="15"/>
        <v/>
      </c>
      <c r="BL44" s="859" t="str">
        <f t="shared" si="16"/>
        <v/>
      </c>
      <c r="BM44" s="457"/>
      <c r="BN44" s="859" t="str">
        <f t="shared" si="1"/>
        <v/>
      </c>
      <c r="BO44" s="859" t="str">
        <f t="shared" si="2"/>
        <v/>
      </c>
      <c r="BP44" s="859" t="str">
        <f t="shared" si="3"/>
        <v/>
      </c>
      <c r="BQ44" s="859" t="str">
        <f t="shared" si="4"/>
        <v/>
      </c>
      <c r="BR44" s="859" t="str">
        <f t="shared" si="5"/>
        <v/>
      </c>
      <c r="BS44" s="859" t="str">
        <f t="shared" si="6"/>
        <v/>
      </c>
      <c r="BT44" s="859" t="str">
        <f t="shared" si="7"/>
        <v/>
      </c>
      <c r="BZ44" s="19"/>
      <c r="CA44" s="19"/>
      <c r="CB44" s="19"/>
      <c r="CC44" s="19"/>
      <c r="CD44" s="19"/>
      <c r="CE44" s="19"/>
      <c r="CF44" s="19"/>
      <c r="CG44" s="19"/>
      <c r="CH44" s="19"/>
      <c r="CI44" s="19"/>
      <c r="CJ44" s="19"/>
      <c r="CK44" s="19"/>
      <c r="CL44" s="19"/>
      <c r="CM44" s="19"/>
      <c r="CN44" s="19"/>
      <c r="CO44" s="19"/>
      <c r="CP44" s="19"/>
      <c r="CQ44" s="19"/>
      <c r="CR44" s="19"/>
      <c r="CS44" s="19"/>
    </row>
    <row r="45" spans="1:97" s="18" customFormat="1" ht="10.5">
      <c r="A45" s="19"/>
      <c r="B45" s="632"/>
      <c r="C45" s="633"/>
      <c r="D45" s="628"/>
      <c r="E45" s="628"/>
      <c r="F45" s="632"/>
      <c r="G45" s="634"/>
      <c r="H45" s="632"/>
      <c r="I45" s="632"/>
      <c r="J45" s="632"/>
      <c r="K45" s="632"/>
      <c r="L45" s="632"/>
      <c r="M45" s="632"/>
      <c r="N45" s="632"/>
      <c r="O45" s="628"/>
      <c r="P45" s="631"/>
      <c r="Q45" s="631"/>
      <c r="R45" s="715"/>
      <c r="S45" s="715"/>
      <c r="T45" s="715"/>
      <c r="U45" s="715"/>
      <c r="V45" s="716" t="str">
        <f t="shared" si="8"/>
        <v/>
      </c>
      <c r="W45" s="535" t="str">
        <f t="shared" si="9"/>
        <v/>
      </c>
      <c r="X45" s="536" t="str">
        <v>NoCashFlows</v>
      </c>
      <c r="Y45" s="637"/>
      <c r="Z45" s="634"/>
      <c r="AA45" s="638"/>
      <c r="AB45" s="639"/>
      <c r="AC45" s="640"/>
      <c r="AD45" s="640"/>
      <c r="AE45" s="640"/>
      <c r="AF45" s="640"/>
      <c r="AG45" s="640"/>
      <c r="AH45" s="641"/>
      <c r="AI45" s="638"/>
      <c r="AJ45" s="642"/>
      <c r="AK45" s="643"/>
      <c r="AL45" s="643"/>
      <c r="AM45" s="644"/>
      <c r="AN45" s="640"/>
      <c r="AO45" s="640"/>
      <c r="AP45" s="640"/>
      <c r="AQ45" s="640"/>
      <c r="AR45" s="640"/>
      <c r="AS45" s="645"/>
      <c r="AT45" s="646"/>
      <c r="AU45" s="643"/>
      <c r="AV45" s="643"/>
      <c r="AW45" s="643"/>
      <c r="AX45" s="643"/>
      <c r="AY45" s="643"/>
      <c r="AZ45" s="643"/>
      <c r="BA45" s="643"/>
      <c r="BB45" s="643"/>
      <c r="BC45" s="643"/>
      <c r="BD45" s="643"/>
      <c r="BF45" s="860" t="str">
        <f t="shared" si="10"/>
        <v/>
      </c>
      <c r="BG45" s="861" t="str">
        <f t="shared" si="11"/>
        <v/>
      </c>
      <c r="BH45" s="861" t="str">
        <f t="shared" si="12"/>
        <v/>
      </c>
      <c r="BI45" s="861" t="str">
        <f t="shared" si="13"/>
        <v/>
      </c>
      <c r="BJ45" s="861" t="str">
        <f t="shared" si="14"/>
        <v/>
      </c>
      <c r="BK45" s="861" t="str">
        <f t="shared" si="15"/>
        <v/>
      </c>
      <c r="BL45" s="859" t="str">
        <f t="shared" si="16"/>
        <v/>
      </c>
      <c r="BM45" s="457"/>
      <c r="BN45" s="859" t="str">
        <f t="shared" si="1"/>
        <v/>
      </c>
      <c r="BO45" s="859" t="str">
        <f t="shared" si="2"/>
        <v/>
      </c>
      <c r="BP45" s="859" t="str">
        <f t="shared" si="3"/>
        <v/>
      </c>
      <c r="BQ45" s="859" t="str">
        <f t="shared" si="4"/>
        <v/>
      </c>
      <c r="BR45" s="859" t="str">
        <f t="shared" si="5"/>
        <v/>
      </c>
      <c r="BS45" s="859" t="str">
        <f t="shared" si="6"/>
        <v/>
      </c>
      <c r="BT45" s="859" t="str">
        <f t="shared" si="7"/>
        <v/>
      </c>
      <c r="BZ45" s="19"/>
      <c r="CA45" s="19"/>
      <c r="CB45" s="19"/>
      <c r="CC45" s="19"/>
      <c r="CD45" s="19"/>
      <c r="CE45" s="19"/>
      <c r="CF45" s="19"/>
      <c r="CG45" s="19"/>
      <c r="CH45" s="19"/>
      <c r="CI45" s="19"/>
      <c r="CJ45" s="19"/>
      <c r="CK45" s="19"/>
      <c r="CL45" s="19"/>
      <c r="CM45" s="19"/>
      <c r="CN45" s="19"/>
      <c r="CO45" s="19"/>
      <c r="CP45" s="19"/>
      <c r="CQ45" s="19"/>
      <c r="CR45" s="19"/>
      <c r="CS45" s="19"/>
    </row>
    <row r="46" spans="1:97" s="18" customFormat="1" ht="10.5">
      <c r="A46" s="19"/>
      <c r="B46" s="632"/>
      <c r="C46" s="633"/>
      <c r="D46" s="628"/>
      <c r="E46" s="628"/>
      <c r="F46" s="632"/>
      <c r="G46" s="634"/>
      <c r="H46" s="632"/>
      <c r="I46" s="632"/>
      <c r="J46" s="632"/>
      <c r="K46" s="632"/>
      <c r="L46" s="632"/>
      <c r="M46" s="632"/>
      <c r="N46" s="632"/>
      <c r="O46" s="628"/>
      <c r="P46" s="631"/>
      <c r="Q46" s="631"/>
      <c r="R46" s="715"/>
      <c r="S46" s="715"/>
      <c r="T46" s="715"/>
      <c r="U46" s="715"/>
      <c r="V46" s="716" t="str">
        <f t="shared" si="8"/>
        <v/>
      </c>
      <c r="W46" s="535" t="str">
        <f t="shared" si="9"/>
        <v/>
      </c>
      <c r="X46" s="536" t="str">
        <v>NoCashFlows</v>
      </c>
      <c r="Y46" s="637"/>
      <c r="Z46" s="634"/>
      <c r="AA46" s="638"/>
      <c r="AB46" s="639"/>
      <c r="AC46" s="640"/>
      <c r="AD46" s="640"/>
      <c r="AE46" s="640"/>
      <c r="AF46" s="640"/>
      <c r="AG46" s="640"/>
      <c r="AH46" s="641"/>
      <c r="AI46" s="638"/>
      <c r="AJ46" s="642"/>
      <c r="AK46" s="643"/>
      <c r="AL46" s="643"/>
      <c r="AM46" s="644"/>
      <c r="AN46" s="640"/>
      <c r="AO46" s="640"/>
      <c r="AP46" s="640"/>
      <c r="AQ46" s="640"/>
      <c r="AR46" s="640"/>
      <c r="AS46" s="645"/>
      <c r="AT46" s="646"/>
      <c r="AU46" s="643"/>
      <c r="AV46" s="643"/>
      <c r="AW46" s="643"/>
      <c r="AX46" s="643"/>
      <c r="AY46" s="643"/>
      <c r="AZ46" s="643"/>
      <c r="BA46" s="643"/>
      <c r="BB46" s="643"/>
      <c r="BC46" s="643"/>
      <c r="BD46" s="643"/>
      <c r="BF46" s="860" t="str">
        <f t="shared" si="10"/>
        <v/>
      </c>
      <c r="BG46" s="861" t="str">
        <f t="shared" si="11"/>
        <v/>
      </c>
      <c r="BH46" s="861" t="str">
        <f t="shared" si="12"/>
        <v/>
      </c>
      <c r="BI46" s="861" t="str">
        <f t="shared" si="13"/>
        <v/>
      </c>
      <c r="BJ46" s="861" t="str">
        <f t="shared" si="14"/>
        <v/>
      </c>
      <c r="BK46" s="861" t="str">
        <f t="shared" si="15"/>
        <v/>
      </c>
      <c r="BL46" s="859" t="str">
        <f t="shared" si="16"/>
        <v/>
      </c>
      <c r="BM46" s="457"/>
      <c r="BN46" s="859" t="str">
        <f t="shared" ref="BN46:BN88" si="17">IFERROR((AM46-AB46)/AB46,"")</f>
        <v/>
      </c>
      <c r="BO46" s="859" t="str">
        <f t="shared" ref="BO46:BO88" si="18">IFERROR((AN46-AC46)/AC46,"")</f>
        <v/>
      </c>
      <c r="BP46" s="859" t="str">
        <f t="shared" ref="BP46:BP88" si="19">IFERROR((AO46-AD46)/AD46,"")</f>
        <v/>
      </c>
      <c r="BQ46" s="859" t="str">
        <f t="shared" ref="BQ46:BQ88" si="20">IFERROR((AP46-AE46)/AE46,"")</f>
        <v/>
      </c>
      <c r="BR46" s="859" t="str">
        <f t="shared" ref="BR46:BR88" si="21">IFERROR((AQ46-AF46)/AF46,"")</f>
        <v/>
      </c>
      <c r="BS46" s="859" t="str">
        <f t="shared" ref="BS46:BS88" si="22">IFERROR((AR46-AG46)/AG46,"")</f>
        <v/>
      </c>
      <c r="BT46" s="859" t="str">
        <f t="shared" ref="BT46:BT88" si="23">IFERROR((AS46-AH46)/AH46,"")</f>
        <v/>
      </c>
      <c r="BZ46" s="19"/>
      <c r="CA46" s="19"/>
      <c r="CB46" s="19"/>
      <c r="CC46" s="19"/>
      <c r="CD46" s="19"/>
      <c r="CE46" s="19"/>
      <c r="CF46" s="19"/>
      <c r="CG46" s="19"/>
      <c r="CH46" s="19"/>
      <c r="CI46" s="19"/>
      <c r="CJ46" s="19"/>
      <c r="CK46" s="19"/>
      <c r="CL46" s="19"/>
      <c r="CM46" s="19"/>
      <c r="CN46" s="19"/>
      <c r="CO46" s="19"/>
      <c r="CP46" s="19"/>
      <c r="CQ46" s="19"/>
      <c r="CR46" s="19"/>
      <c r="CS46" s="19"/>
    </row>
    <row r="47" spans="1:97" s="18" customFormat="1" ht="10.5">
      <c r="A47" s="19"/>
      <c r="B47" s="632"/>
      <c r="C47" s="633"/>
      <c r="D47" s="628"/>
      <c r="E47" s="628"/>
      <c r="F47" s="632"/>
      <c r="G47" s="634"/>
      <c r="H47" s="632"/>
      <c r="I47" s="632"/>
      <c r="J47" s="632"/>
      <c r="K47" s="632"/>
      <c r="L47" s="632"/>
      <c r="M47" s="632"/>
      <c r="N47" s="632"/>
      <c r="O47" s="628"/>
      <c r="P47" s="631"/>
      <c r="Q47" s="631"/>
      <c r="R47" s="715"/>
      <c r="S47" s="715"/>
      <c r="T47" s="715"/>
      <c r="U47" s="715"/>
      <c r="V47" s="716" t="str">
        <f t="shared" ref="V47:V110" si="24">IF(AND(ISBLANK(S47), ISBLANK(U47)), "", S47+U47)</f>
        <v/>
      </c>
      <c r="W47" s="535" t="str">
        <f t="shared" ref="W47:W110" si="25">IFERROR((S47+T47)/R47,"")</f>
        <v/>
      </c>
      <c r="X47" s="536" t="str">
        <v>NoCashFlows</v>
      </c>
      <c r="Y47" s="637"/>
      <c r="Z47" s="634"/>
      <c r="AA47" s="638"/>
      <c r="AB47" s="639"/>
      <c r="AC47" s="640"/>
      <c r="AD47" s="640"/>
      <c r="AE47" s="640"/>
      <c r="AF47" s="640"/>
      <c r="AG47" s="640"/>
      <c r="AH47" s="641"/>
      <c r="AI47" s="638"/>
      <c r="AJ47" s="642"/>
      <c r="AK47" s="643"/>
      <c r="AL47" s="643"/>
      <c r="AM47" s="644"/>
      <c r="AN47" s="640"/>
      <c r="AO47" s="640"/>
      <c r="AP47" s="640"/>
      <c r="AQ47" s="640"/>
      <c r="AR47" s="640"/>
      <c r="AS47" s="645"/>
      <c r="AT47" s="646"/>
      <c r="AU47" s="643"/>
      <c r="AV47" s="643"/>
      <c r="AW47" s="643"/>
      <c r="AX47" s="643"/>
      <c r="AY47" s="643"/>
      <c r="AZ47" s="643"/>
      <c r="BA47" s="643"/>
      <c r="BB47" s="643"/>
      <c r="BC47" s="643"/>
      <c r="BD47" s="643"/>
      <c r="BF47" s="860" t="str">
        <f t="shared" si="10"/>
        <v/>
      </c>
      <c r="BG47" s="861" t="str">
        <f t="shared" si="11"/>
        <v/>
      </c>
      <c r="BH47" s="861" t="str">
        <f t="shared" si="12"/>
        <v/>
      </c>
      <c r="BI47" s="861" t="str">
        <f t="shared" si="13"/>
        <v/>
      </c>
      <c r="BJ47" s="861" t="str">
        <f t="shared" si="14"/>
        <v/>
      </c>
      <c r="BK47" s="861" t="str">
        <f t="shared" si="15"/>
        <v/>
      </c>
      <c r="BL47" s="859" t="str">
        <f t="shared" si="16"/>
        <v/>
      </c>
      <c r="BM47" s="457"/>
      <c r="BN47" s="859" t="str">
        <f t="shared" si="17"/>
        <v/>
      </c>
      <c r="BO47" s="859" t="str">
        <f t="shared" si="18"/>
        <v/>
      </c>
      <c r="BP47" s="859" t="str">
        <f t="shared" si="19"/>
        <v/>
      </c>
      <c r="BQ47" s="859" t="str">
        <f t="shared" si="20"/>
        <v/>
      </c>
      <c r="BR47" s="859" t="str">
        <f t="shared" si="21"/>
        <v/>
      </c>
      <c r="BS47" s="859" t="str">
        <f t="shared" si="22"/>
        <v/>
      </c>
      <c r="BT47" s="859" t="str">
        <f t="shared" si="23"/>
        <v/>
      </c>
      <c r="BZ47" s="19"/>
      <c r="CA47" s="19"/>
      <c r="CB47" s="19"/>
      <c r="CC47" s="19"/>
      <c r="CD47" s="19"/>
      <c r="CE47" s="19"/>
      <c r="CF47" s="19"/>
      <c r="CG47" s="19"/>
      <c r="CH47" s="19"/>
      <c r="CI47" s="19"/>
      <c r="CJ47" s="19"/>
      <c r="CK47" s="19"/>
      <c r="CL47" s="19"/>
      <c r="CM47" s="19"/>
      <c r="CN47" s="19"/>
      <c r="CO47" s="19"/>
      <c r="CP47" s="19"/>
      <c r="CQ47" s="19"/>
      <c r="CR47" s="19"/>
      <c r="CS47" s="19"/>
    </row>
    <row r="48" spans="1:97" s="18" customFormat="1" ht="10.5">
      <c r="A48" s="19"/>
      <c r="B48" s="632"/>
      <c r="C48" s="633"/>
      <c r="D48" s="628"/>
      <c r="E48" s="628"/>
      <c r="F48" s="632"/>
      <c r="G48" s="634"/>
      <c r="H48" s="632"/>
      <c r="I48" s="632"/>
      <c r="J48" s="632"/>
      <c r="K48" s="632"/>
      <c r="L48" s="632"/>
      <c r="M48" s="632"/>
      <c r="N48" s="632"/>
      <c r="O48" s="628"/>
      <c r="P48" s="631"/>
      <c r="Q48" s="631"/>
      <c r="R48" s="715"/>
      <c r="S48" s="715"/>
      <c r="T48" s="715"/>
      <c r="U48" s="715"/>
      <c r="V48" s="716" t="str">
        <f t="shared" si="24"/>
        <v/>
      </c>
      <c r="W48" s="535" t="str">
        <f t="shared" si="25"/>
        <v/>
      </c>
      <c r="X48" s="536" t="str">
        <v>NoCashFlows</v>
      </c>
      <c r="Y48" s="637"/>
      <c r="Z48" s="634"/>
      <c r="AA48" s="638"/>
      <c r="AB48" s="639"/>
      <c r="AC48" s="640"/>
      <c r="AD48" s="640"/>
      <c r="AE48" s="640"/>
      <c r="AF48" s="640"/>
      <c r="AG48" s="640"/>
      <c r="AH48" s="641"/>
      <c r="AI48" s="638"/>
      <c r="AJ48" s="642"/>
      <c r="AK48" s="643"/>
      <c r="AL48" s="643"/>
      <c r="AM48" s="644"/>
      <c r="AN48" s="640"/>
      <c r="AO48" s="640"/>
      <c r="AP48" s="640"/>
      <c r="AQ48" s="640"/>
      <c r="AR48" s="640"/>
      <c r="AS48" s="645"/>
      <c r="AT48" s="646"/>
      <c r="AU48" s="643"/>
      <c r="AV48" s="643"/>
      <c r="AW48" s="643"/>
      <c r="AX48" s="643"/>
      <c r="AY48" s="643"/>
      <c r="AZ48" s="643"/>
      <c r="BA48" s="643"/>
      <c r="BB48" s="643"/>
      <c r="BC48" s="643"/>
      <c r="BD48" s="643"/>
      <c r="BF48" s="860" t="str">
        <f t="shared" si="10"/>
        <v/>
      </c>
      <c r="BG48" s="861" t="str">
        <f t="shared" si="11"/>
        <v/>
      </c>
      <c r="BH48" s="861" t="str">
        <f t="shared" si="12"/>
        <v/>
      </c>
      <c r="BI48" s="861" t="str">
        <f t="shared" si="13"/>
        <v/>
      </c>
      <c r="BJ48" s="861" t="str">
        <f t="shared" si="14"/>
        <v/>
      </c>
      <c r="BK48" s="861" t="str">
        <f t="shared" si="15"/>
        <v/>
      </c>
      <c r="BL48" s="859" t="str">
        <f t="shared" si="16"/>
        <v/>
      </c>
      <c r="BM48" s="457"/>
      <c r="BN48" s="859" t="str">
        <f t="shared" si="17"/>
        <v/>
      </c>
      <c r="BO48" s="859" t="str">
        <f t="shared" si="18"/>
        <v/>
      </c>
      <c r="BP48" s="859" t="str">
        <f t="shared" si="19"/>
        <v/>
      </c>
      <c r="BQ48" s="859" t="str">
        <f t="shared" si="20"/>
        <v/>
      </c>
      <c r="BR48" s="859" t="str">
        <f t="shared" si="21"/>
        <v/>
      </c>
      <c r="BS48" s="859" t="str">
        <f t="shared" si="22"/>
        <v/>
      </c>
      <c r="BT48" s="859" t="str">
        <f t="shared" si="23"/>
        <v/>
      </c>
      <c r="BZ48" s="19"/>
      <c r="CA48" s="19"/>
      <c r="CB48" s="19"/>
      <c r="CC48" s="19"/>
      <c r="CD48" s="19"/>
      <c r="CE48" s="19"/>
      <c r="CF48" s="19"/>
      <c r="CG48" s="19"/>
      <c r="CH48" s="19"/>
      <c r="CI48" s="19"/>
      <c r="CJ48" s="19"/>
      <c r="CK48" s="19"/>
      <c r="CL48" s="19"/>
      <c r="CM48" s="19"/>
      <c r="CN48" s="19"/>
      <c r="CO48" s="19"/>
      <c r="CP48" s="19"/>
      <c r="CQ48" s="19"/>
      <c r="CR48" s="19"/>
      <c r="CS48" s="19"/>
    </row>
    <row r="49" spans="1:97" s="18" customFormat="1" ht="10.5">
      <c r="A49" s="19"/>
      <c r="B49" s="632"/>
      <c r="C49" s="633"/>
      <c r="D49" s="628"/>
      <c r="E49" s="628"/>
      <c r="F49" s="632"/>
      <c r="G49" s="634"/>
      <c r="H49" s="632"/>
      <c r="I49" s="632"/>
      <c r="J49" s="632"/>
      <c r="K49" s="632"/>
      <c r="L49" s="632"/>
      <c r="M49" s="632"/>
      <c r="N49" s="632"/>
      <c r="O49" s="628"/>
      <c r="P49" s="631"/>
      <c r="Q49" s="631"/>
      <c r="R49" s="715"/>
      <c r="S49" s="715"/>
      <c r="T49" s="715"/>
      <c r="U49" s="715"/>
      <c r="V49" s="716" t="str">
        <f t="shared" si="24"/>
        <v/>
      </c>
      <c r="W49" s="535" t="str">
        <f t="shared" si="25"/>
        <v/>
      </c>
      <c r="X49" s="536" t="str">
        <v>NoCashFlows</v>
      </c>
      <c r="Y49" s="637"/>
      <c r="Z49" s="634"/>
      <c r="AA49" s="638"/>
      <c r="AB49" s="639"/>
      <c r="AC49" s="640"/>
      <c r="AD49" s="640"/>
      <c r="AE49" s="640"/>
      <c r="AF49" s="640"/>
      <c r="AG49" s="640"/>
      <c r="AH49" s="641"/>
      <c r="AI49" s="638"/>
      <c r="AJ49" s="642"/>
      <c r="AK49" s="643"/>
      <c r="AL49" s="643"/>
      <c r="AM49" s="644"/>
      <c r="AN49" s="640"/>
      <c r="AO49" s="640"/>
      <c r="AP49" s="640"/>
      <c r="AQ49" s="640"/>
      <c r="AR49" s="640"/>
      <c r="AS49" s="645"/>
      <c r="AT49" s="646"/>
      <c r="AU49" s="643"/>
      <c r="AV49" s="643"/>
      <c r="AW49" s="643"/>
      <c r="AX49" s="643"/>
      <c r="AY49" s="643"/>
      <c r="AZ49" s="643"/>
      <c r="BA49" s="643"/>
      <c r="BB49" s="643"/>
      <c r="BC49" s="643"/>
      <c r="BD49" s="643"/>
      <c r="BF49" s="860" t="str">
        <f t="shared" si="10"/>
        <v/>
      </c>
      <c r="BG49" s="861" t="str">
        <f t="shared" si="11"/>
        <v/>
      </c>
      <c r="BH49" s="861" t="str">
        <f t="shared" si="12"/>
        <v/>
      </c>
      <c r="BI49" s="861" t="str">
        <f t="shared" si="13"/>
        <v/>
      </c>
      <c r="BJ49" s="861" t="str">
        <f t="shared" si="14"/>
        <v/>
      </c>
      <c r="BK49" s="861" t="str">
        <f t="shared" si="15"/>
        <v/>
      </c>
      <c r="BL49" s="859" t="str">
        <f t="shared" si="16"/>
        <v/>
      </c>
      <c r="BM49" s="457"/>
      <c r="BN49" s="859" t="str">
        <f t="shared" si="17"/>
        <v/>
      </c>
      <c r="BO49" s="859" t="str">
        <f t="shared" si="18"/>
        <v/>
      </c>
      <c r="BP49" s="859" t="str">
        <f t="shared" si="19"/>
        <v/>
      </c>
      <c r="BQ49" s="859" t="str">
        <f t="shared" si="20"/>
        <v/>
      </c>
      <c r="BR49" s="859" t="str">
        <f t="shared" si="21"/>
        <v/>
      </c>
      <c r="BS49" s="859" t="str">
        <f t="shared" si="22"/>
        <v/>
      </c>
      <c r="BT49" s="859" t="str">
        <f t="shared" si="23"/>
        <v/>
      </c>
      <c r="BZ49" s="19"/>
      <c r="CA49" s="19"/>
      <c r="CB49" s="19"/>
      <c r="CC49" s="19"/>
      <c r="CD49" s="19"/>
      <c r="CE49" s="19"/>
      <c r="CF49" s="19"/>
      <c r="CG49" s="19"/>
      <c r="CH49" s="19"/>
      <c r="CI49" s="19"/>
      <c r="CJ49" s="19"/>
      <c r="CK49" s="19"/>
      <c r="CL49" s="19"/>
      <c r="CM49" s="19"/>
      <c r="CN49" s="19"/>
      <c r="CO49" s="19"/>
      <c r="CP49" s="19"/>
      <c r="CQ49" s="19"/>
      <c r="CR49" s="19"/>
      <c r="CS49" s="19"/>
    </row>
    <row r="50" spans="1:97" s="18" customFormat="1" ht="10.5">
      <c r="A50" s="19"/>
      <c r="B50" s="632"/>
      <c r="C50" s="633"/>
      <c r="D50" s="628"/>
      <c r="E50" s="628"/>
      <c r="F50" s="632"/>
      <c r="G50" s="634"/>
      <c r="H50" s="632"/>
      <c r="I50" s="632"/>
      <c r="J50" s="632"/>
      <c r="K50" s="632"/>
      <c r="L50" s="632"/>
      <c r="M50" s="632"/>
      <c r="N50" s="632"/>
      <c r="O50" s="628"/>
      <c r="P50" s="631"/>
      <c r="Q50" s="631"/>
      <c r="R50" s="715"/>
      <c r="S50" s="715"/>
      <c r="T50" s="715"/>
      <c r="U50" s="715"/>
      <c r="V50" s="716" t="str">
        <f t="shared" si="24"/>
        <v/>
      </c>
      <c r="W50" s="535" t="str">
        <f t="shared" si="25"/>
        <v/>
      </c>
      <c r="X50" s="536" t="str">
        <v>NoCashFlows</v>
      </c>
      <c r="Y50" s="637"/>
      <c r="Z50" s="634"/>
      <c r="AA50" s="638"/>
      <c r="AB50" s="639"/>
      <c r="AC50" s="640"/>
      <c r="AD50" s="640"/>
      <c r="AE50" s="640"/>
      <c r="AF50" s="640"/>
      <c r="AG50" s="640"/>
      <c r="AH50" s="641"/>
      <c r="AI50" s="638"/>
      <c r="AJ50" s="642"/>
      <c r="AK50" s="643"/>
      <c r="AL50" s="643"/>
      <c r="AM50" s="644"/>
      <c r="AN50" s="640"/>
      <c r="AO50" s="640"/>
      <c r="AP50" s="640"/>
      <c r="AQ50" s="640"/>
      <c r="AR50" s="640"/>
      <c r="AS50" s="645"/>
      <c r="AT50" s="646"/>
      <c r="AU50" s="643"/>
      <c r="AV50" s="643"/>
      <c r="AW50" s="643"/>
      <c r="AX50" s="643"/>
      <c r="AY50" s="643"/>
      <c r="AZ50" s="643"/>
      <c r="BA50" s="643"/>
      <c r="BB50" s="643"/>
      <c r="BC50" s="643"/>
      <c r="BD50" s="643"/>
      <c r="BF50" s="860" t="str">
        <f t="shared" si="10"/>
        <v/>
      </c>
      <c r="BG50" s="861" t="str">
        <f t="shared" si="11"/>
        <v/>
      </c>
      <c r="BH50" s="861" t="str">
        <f t="shared" si="12"/>
        <v/>
      </c>
      <c r="BI50" s="861" t="str">
        <f t="shared" si="13"/>
        <v/>
      </c>
      <c r="BJ50" s="861" t="str">
        <f t="shared" si="14"/>
        <v/>
      </c>
      <c r="BK50" s="861" t="str">
        <f t="shared" si="15"/>
        <v/>
      </c>
      <c r="BL50" s="859" t="str">
        <f t="shared" si="16"/>
        <v/>
      </c>
      <c r="BM50" s="457"/>
      <c r="BN50" s="859" t="str">
        <f t="shared" si="17"/>
        <v/>
      </c>
      <c r="BO50" s="859" t="str">
        <f t="shared" si="18"/>
        <v/>
      </c>
      <c r="BP50" s="859" t="str">
        <f t="shared" si="19"/>
        <v/>
      </c>
      <c r="BQ50" s="859" t="str">
        <f t="shared" si="20"/>
        <v/>
      </c>
      <c r="BR50" s="859" t="str">
        <f t="shared" si="21"/>
        <v/>
      </c>
      <c r="BS50" s="859" t="str">
        <f t="shared" si="22"/>
        <v/>
      </c>
      <c r="BT50" s="859" t="str">
        <f t="shared" si="23"/>
        <v/>
      </c>
      <c r="BZ50" s="19"/>
      <c r="CA50" s="19"/>
      <c r="CB50" s="19"/>
      <c r="CC50" s="19"/>
      <c r="CD50" s="19"/>
      <c r="CE50" s="19"/>
      <c r="CF50" s="19"/>
      <c r="CG50" s="19"/>
      <c r="CH50" s="19"/>
      <c r="CI50" s="19"/>
      <c r="CJ50" s="19"/>
      <c r="CK50" s="19"/>
      <c r="CL50" s="19"/>
      <c r="CM50" s="19"/>
      <c r="CN50" s="19"/>
      <c r="CO50" s="19"/>
      <c r="CP50" s="19"/>
      <c r="CQ50" s="19"/>
      <c r="CR50" s="19"/>
      <c r="CS50" s="19"/>
    </row>
    <row r="51" spans="1:97" s="18" customFormat="1" ht="10.5">
      <c r="A51" s="19"/>
      <c r="B51" s="632"/>
      <c r="C51" s="633"/>
      <c r="D51" s="628"/>
      <c r="E51" s="628"/>
      <c r="F51" s="632"/>
      <c r="G51" s="634"/>
      <c r="H51" s="632"/>
      <c r="I51" s="632"/>
      <c r="J51" s="632"/>
      <c r="K51" s="632"/>
      <c r="L51" s="632"/>
      <c r="M51" s="632"/>
      <c r="N51" s="632"/>
      <c r="O51" s="628"/>
      <c r="P51" s="631"/>
      <c r="Q51" s="631"/>
      <c r="R51" s="715"/>
      <c r="S51" s="715"/>
      <c r="T51" s="715"/>
      <c r="U51" s="715"/>
      <c r="V51" s="716" t="str">
        <f t="shared" si="24"/>
        <v/>
      </c>
      <c r="W51" s="535" t="str">
        <f t="shared" si="25"/>
        <v/>
      </c>
      <c r="X51" s="536" t="str">
        <v>NoCashFlows</v>
      </c>
      <c r="Y51" s="637"/>
      <c r="Z51" s="634"/>
      <c r="AA51" s="638"/>
      <c r="AB51" s="639"/>
      <c r="AC51" s="640"/>
      <c r="AD51" s="640"/>
      <c r="AE51" s="640"/>
      <c r="AF51" s="640"/>
      <c r="AG51" s="640"/>
      <c r="AH51" s="641"/>
      <c r="AI51" s="638"/>
      <c r="AJ51" s="642"/>
      <c r="AK51" s="643"/>
      <c r="AL51" s="643"/>
      <c r="AM51" s="644"/>
      <c r="AN51" s="640"/>
      <c r="AO51" s="640"/>
      <c r="AP51" s="640"/>
      <c r="AQ51" s="640"/>
      <c r="AR51" s="640"/>
      <c r="AS51" s="645"/>
      <c r="AT51" s="646"/>
      <c r="AU51" s="643"/>
      <c r="AV51" s="643"/>
      <c r="AW51" s="643"/>
      <c r="AX51" s="643"/>
      <c r="AY51" s="643"/>
      <c r="AZ51" s="643"/>
      <c r="BA51" s="643"/>
      <c r="BB51" s="643"/>
      <c r="BC51" s="643"/>
      <c r="BD51" s="643"/>
      <c r="BF51" s="860" t="str">
        <f t="shared" si="10"/>
        <v/>
      </c>
      <c r="BG51" s="861" t="str">
        <f t="shared" si="11"/>
        <v/>
      </c>
      <c r="BH51" s="861" t="str">
        <f t="shared" si="12"/>
        <v/>
      </c>
      <c r="BI51" s="861" t="str">
        <f t="shared" si="13"/>
        <v/>
      </c>
      <c r="BJ51" s="861" t="str">
        <f t="shared" si="14"/>
        <v/>
      </c>
      <c r="BK51" s="861" t="str">
        <f t="shared" si="15"/>
        <v/>
      </c>
      <c r="BL51" s="859" t="str">
        <f t="shared" si="16"/>
        <v/>
      </c>
      <c r="BM51" s="457"/>
      <c r="BN51" s="859" t="str">
        <f t="shared" si="17"/>
        <v/>
      </c>
      <c r="BO51" s="859" t="str">
        <f t="shared" si="18"/>
        <v/>
      </c>
      <c r="BP51" s="859" t="str">
        <f t="shared" si="19"/>
        <v/>
      </c>
      <c r="BQ51" s="859" t="str">
        <f t="shared" si="20"/>
        <v/>
      </c>
      <c r="BR51" s="859" t="str">
        <f t="shared" si="21"/>
        <v/>
      </c>
      <c r="BS51" s="859" t="str">
        <f t="shared" si="22"/>
        <v/>
      </c>
      <c r="BT51" s="859" t="str">
        <f t="shared" si="23"/>
        <v/>
      </c>
      <c r="BZ51" s="19"/>
      <c r="CA51" s="19"/>
      <c r="CB51" s="19"/>
      <c r="CC51" s="19"/>
      <c r="CD51" s="19"/>
      <c r="CE51" s="19"/>
      <c r="CF51" s="19"/>
      <c r="CG51" s="19"/>
      <c r="CH51" s="19"/>
      <c r="CI51" s="19"/>
      <c r="CJ51" s="19"/>
      <c r="CK51" s="19"/>
      <c r="CL51" s="19"/>
      <c r="CM51" s="19"/>
      <c r="CN51" s="19"/>
      <c r="CO51" s="19"/>
      <c r="CP51" s="19"/>
      <c r="CQ51" s="19"/>
      <c r="CR51" s="19"/>
      <c r="CS51" s="19"/>
    </row>
    <row r="52" spans="1:97" s="18" customFormat="1" ht="10.5">
      <c r="A52" s="19"/>
      <c r="B52" s="632"/>
      <c r="C52" s="633"/>
      <c r="D52" s="628"/>
      <c r="E52" s="628"/>
      <c r="F52" s="632"/>
      <c r="G52" s="634"/>
      <c r="H52" s="632"/>
      <c r="I52" s="632"/>
      <c r="J52" s="632"/>
      <c r="K52" s="632"/>
      <c r="L52" s="632"/>
      <c r="M52" s="632"/>
      <c r="N52" s="632"/>
      <c r="O52" s="628"/>
      <c r="P52" s="631"/>
      <c r="Q52" s="631"/>
      <c r="R52" s="715"/>
      <c r="S52" s="715"/>
      <c r="T52" s="715"/>
      <c r="U52" s="715"/>
      <c r="V52" s="716" t="str">
        <f t="shared" si="24"/>
        <v/>
      </c>
      <c r="W52" s="535" t="str">
        <f t="shared" si="25"/>
        <v/>
      </c>
      <c r="X52" s="536" t="str">
        <v>NoCashFlows</v>
      </c>
      <c r="Y52" s="637"/>
      <c r="Z52" s="634"/>
      <c r="AA52" s="638"/>
      <c r="AB52" s="639"/>
      <c r="AC52" s="640"/>
      <c r="AD52" s="640"/>
      <c r="AE52" s="640"/>
      <c r="AF52" s="640"/>
      <c r="AG52" s="640"/>
      <c r="AH52" s="641"/>
      <c r="AI52" s="638"/>
      <c r="AJ52" s="642"/>
      <c r="AK52" s="643"/>
      <c r="AL52" s="643"/>
      <c r="AM52" s="644"/>
      <c r="AN52" s="640"/>
      <c r="AO52" s="640"/>
      <c r="AP52" s="640"/>
      <c r="AQ52" s="640"/>
      <c r="AR52" s="640"/>
      <c r="AS52" s="645"/>
      <c r="AT52" s="646"/>
      <c r="AU52" s="643"/>
      <c r="AV52" s="643"/>
      <c r="AW52" s="643"/>
      <c r="AX52" s="643"/>
      <c r="AY52" s="643"/>
      <c r="AZ52" s="643"/>
      <c r="BA52" s="643"/>
      <c r="BB52" s="643"/>
      <c r="BC52" s="643"/>
      <c r="BD52" s="643"/>
      <c r="BF52" s="860" t="str">
        <f t="shared" si="10"/>
        <v/>
      </c>
      <c r="BG52" s="861" t="str">
        <f t="shared" si="11"/>
        <v/>
      </c>
      <c r="BH52" s="861" t="str">
        <f t="shared" si="12"/>
        <v/>
      </c>
      <c r="BI52" s="861" t="str">
        <f t="shared" si="13"/>
        <v/>
      </c>
      <c r="BJ52" s="861" t="str">
        <f t="shared" si="14"/>
        <v/>
      </c>
      <c r="BK52" s="861" t="str">
        <f t="shared" si="15"/>
        <v/>
      </c>
      <c r="BL52" s="859" t="str">
        <f t="shared" si="16"/>
        <v/>
      </c>
      <c r="BM52" s="457"/>
      <c r="BN52" s="859" t="str">
        <f t="shared" si="17"/>
        <v/>
      </c>
      <c r="BO52" s="859" t="str">
        <f t="shared" si="18"/>
        <v/>
      </c>
      <c r="BP52" s="859" t="str">
        <f t="shared" si="19"/>
        <v/>
      </c>
      <c r="BQ52" s="859" t="str">
        <f t="shared" si="20"/>
        <v/>
      </c>
      <c r="BR52" s="859" t="str">
        <f t="shared" si="21"/>
        <v/>
      </c>
      <c r="BS52" s="859" t="str">
        <f t="shared" si="22"/>
        <v/>
      </c>
      <c r="BT52" s="859" t="str">
        <f t="shared" si="23"/>
        <v/>
      </c>
      <c r="BZ52" s="19"/>
      <c r="CA52" s="19"/>
      <c r="CB52" s="19"/>
      <c r="CC52" s="19"/>
      <c r="CD52" s="19"/>
      <c r="CE52" s="19"/>
      <c r="CF52" s="19"/>
      <c r="CG52" s="19"/>
      <c r="CH52" s="19"/>
      <c r="CI52" s="19"/>
      <c r="CJ52" s="19"/>
      <c r="CK52" s="19"/>
      <c r="CL52" s="19"/>
      <c r="CM52" s="19"/>
      <c r="CN52" s="19"/>
      <c r="CO52" s="19"/>
      <c r="CP52" s="19"/>
      <c r="CQ52" s="19"/>
      <c r="CR52" s="19"/>
      <c r="CS52" s="19"/>
    </row>
    <row r="53" spans="1:97" s="18" customFormat="1" ht="10.5">
      <c r="A53" s="19"/>
      <c r="B53" s="632"/>
      <c r="C53" s="633"/>
      <c r="D53" s="628"/>
      <c r="E53" s="628"/>
      <c r="F53" s="632"/>
      <c r="G53" s="634"/>
      <c r="H53" s="632"/>
      <c r="I53" s="632"/>
      <c r="J53" s="632"/>
      <c r="K53" s="632"/>
      <c r="L53" s="632"/>
      <c r="M53" s="632"/>
      <c r="N53" s="632"/>
      <c r="O53" s="628"/>
      <c r="P53" s="631"/>
      <c r="Q53" s="631"/>
      <c r="R53" s="715"/>
      <c r="S53" s="715"/>
      <c r="T53" s="715"/>
      <c r="U53" s="715"/>
      <c r="V53" s="716" t="str">
        <f t="shared" si="24"/>
        <v/>
      </c>
      <c r="W53" s="535" t="str">
        <f t="shared" si="25"/>
        <v/>
      </c>
      <c r="X53" s="536" t="str">
        <v>NoCashFlows</v>
      </c>
      <c r="Y53" s="637"/>
      <c r="Z53" s="634"/>
      <c r="AA53" s="638"/>
      <c r="AB53" s="639"/>
      <c r="AC53" s="640"/>
      <c r="AD53" s="640"/>
      <c r="AE53" s="640"/>
      <c r="AF53" s="640"/>
      <c r="AG53" s="640"/>
      <c r="AH53" s="641"/>
      <c r="AI53" s="638"/>
      <c r="AJ53" s="642"/>
      <c r="AK53" s="643"/>
      <c r="AL53" s="643"/>
      <c r="AM53" s="644"/>
      <c r="AN53" s="640"/>
      <c r="AO53" s="640"/>
      <c r="AP53" s="640"/>
      <c r="AQ53" s="640"/>
      <c r="AR53" s="640"/>
      <c r="AS53" s="645"/>
      <c r="AT53" s="646"/>
      <c r="AU53" s="643"/>
      <c r="AV53" s="643"/>
      <c r="AW53" s="643"/>
      <c r="AX53" s="643"/>
      <c r="AY53" s="643"/>
      <c r="AZ53" s="643"/>
      <c r="BA53" s="643"/>
      <c r="BB53" s="643"/>
      <c r="BC53" s="643"/>
      <c r="BD53" s="643"/>
      <c r="BF53" s="860" t="str">
        <f t="shared" si="10"/>
        <v/>
      </c>
      <c r="BG53" s="861" t="str">
        <f t="shared" si="11"/>
        <v/>
      </c>
      <c r="BH53" s="861" t="str">
        <f t="shared" si="12"/>
        <v/>
      </c>
      <c r="BI53" s="861" t="str">
        <f t="shared" si="13"/>
        <v/>
      </c>
      <c r="BJ53" s="861" t="str">
        <f t="shared" si="14"/>
        <v/>
      </c>
      <c r="BK53" s="861" t="str">
        <f t="shared" si="15"/>
        <v/>
      </c>
      <c r="BL53" s="859" t="str">
        <f t="shared" si="16"/>
        <v/>
      </c>
      <c r="BM53" s="457"/>
      <c r="BN53" s="859" t="str">
        <f t="shared" si="17"/>
        <v/>
      </c>
      <c r="BO53" s="859" t="str">
        <f t="shared" si="18"/>
        <v/>
      </c>
      <c r="BP53" s="859" t="str">
        <f t="shared" si="19"/>
        <v/>
      </c>
      <c r="BQ53" s="859" t="str">
        <f t="shared" si="20"/>
        <v/>
      </c>
      <c r="BR53" s="859" t="str">
        <f t="shared" si="21"/>
        <v/>
      </c>
      <c r="BS53" s="859" t="str">
        <f t="shared" si="22"/>
        <v/>
      </c>
      <c r="BT53" s="859" t="str">
        <f t="shared" si="23"/>
        <v/>
      </c>
      <c r="BZ53" s="19"/>
      <c r="CA53" s="19"/>
      <c r="CB53" s="19"/>
      <c r="CC53" s="19"/>
      <c r="CD53" s="19"/>
      <c r="CE53" s="19"/>
      <c r="CF53" s="19"/>
      <c r="CG53" s="19"/>
      <c r="CH53" s="19"/>
      <c r="CI53" s="19"/>
      <c r="CJ53" s="19"/>
      <c r="CK53" s="19"/>
      <c r="CL53" s="19"/>
      <c r="CM53" s="19"/>
      <c r="CN53" s="19"/>
      <c r="CO53" s="19"/>
      <c r="CP53" s="19"/>
      <c r="CQ53" s="19"/>
      <c r="CR53" s="19"/>
      <c r="CS53" s="19"/>
    </row>
    <row r="54" spans="1:97" s="18" customFormat="1" ht="10.5">
      <c r="A54" s="19"/>
      <c r="B54" s="632"/>
      <c r="C54" s="633"/>
      <c r="D54" s="628"/>
      <c r="E54" s="628"/>
      <c r="F54" s="632"/>
      <c r="G54" s="634"/>
      <c r="H54" s="632"/>
      <c r="I54" s="632"/>
      <c r="J54" s="632"/>
      <c r="K54" s="632"/>
      <c r="L54" s="632"/>
      <c r="M54" s="632"/>
      <c r="N54" s="632"/>
      <c r="O54" s="628"/>
      <c r="P54" s="631"/>
      <c r="Q54" s="631"/>
      <c r="R54" s="715"/>
      <c r="S54" s="715"/>
      <c r="T54" s="715"/>
      <c r="U54" s="715"/>
      <c r="V54" s="716" t="str">
        <f t="shared" si="24"/>
        <v/>
      </c>
      <c r="W54" s="535" t="str">
        <f t="shared" si="25"/>
        <v/>
      </c>
      <c r="X54" s="536" t="str">
        <v>NoCashFlows</v>
      </c>
      <c r="Y54" s="637"/>
      <c r="Z54" s="634"/>
      <c r="AA54" s="638"/>
      <c r="AB54" s="639"/>
      <c r="AC54" s="640"/>
      <c r="AD54" s="640"/>
      <c r="AE54" s="640"/>
      <c r="AF54" s="640"/>
      <c r="AG54" s="640"/>
      <c r="AH54" s="641"/>
      <c r="AI54" s="638"/>
      <c r="AJ54" s="642"/>
      <c r="AK54" s="643"/>
      <c r="AL54" s="643"/>
      <c r="AM54" s="644"/>
      <c r="AN54" s="640"/>
      <c r="AO54" s="640"/>
      <c r="AP54" s="640"/>
      <c r="AQ54" s="640"/>
      <c r="AR54" s="640"/>
      <c r="AS54" s="645"/>
      <c r="AT54" s="646"/>
      <c r="AU54" s="643"/>
      <c r="AV54" s="643"/>
      <c r="AW54" s="643"/>
      <c r="AX54" s="643"/>
      <c r="AY54" s="643"/>
      <c r="AZ54" s="643"/>
      <c r="BA54" s="643"/>
      <c r="BB54" s="643"/>
      <c r="BC54" s="643"/>
      <c r="BD54" s="643"/>
      <c r="BF54" s="860" t="str">
        <f t="shared" si="10"/>
        <v/>
      </c>
      <c r="BG54" s="861" t="str">
        <f t="shared" si="11"/>
        <v/>
      </c>
      <c r="BH54" s="861" t="str">
        <f t="shared" si="12"/>
        <v/>
      </c>
      <c r="BI54" s="861" t="str">
        <f t="shared" si="13"/>
        <v/>
      </c>
      <c r="BJ54" s="861" t="str">
        <f t="shared" si="14"/>
        <v/>
      </c>
      <c r="BK54" s="861" t="str">
        <f t="shared" si="15"/>
        <v/>
      </c>
      <c r="BL54" s="859" t="str">
        <f t="shared" si="16"/>
        <v/>
      </c>
      <c r="BM54" s="457"/>
      <c r="BN54" s="859" t="str">
        <f t="shared" si="17"/>
        <v/>
      </c>
      <c r="BO54" s="859" t="str">
        <f t="shared" si="18"/>
        <v/>
      </c>
      <c r="BP54" s="859" t="str">
        <f t="shared" si="19"/>
        <v/>
      </c>
      <c r="BQ54" s="859" t="str">
        <f t="shared" si="20"/>
        <v/>
      </c>
      <c r="BR54" s="859" t="str">
        <f t="shared" si="21"/>
        <v/>
      </c>
      <c r="BS54" s="859" t="str">
        <f t="shared" si="22"/>
        <v/>
      </c>
      <c r="BT54" s="859" t="str">
        <f t="shared" si="23"/>
        <v/>
      </c>
      <c r="BZ54" s="19"/>
      <c r="CA54" s="19"/>
      <c r="CB54" s="19"/>
      <c r="CC54" s="19"/>
      <c r="CD54" s="19"/>
      <c r="CE54" s="19"/>
      <c r="CF54" s="19"/>
      <c r="CG54" s="19"/>
      <c r="CH54" s="19"/>
      <c r="CI54" s="19"/>
      <c r="CJ54" s="19"/>
      <c r="CK54" s="19"/>
      <c r="CL54" s="19"/>
      <c r="CM54" s="19"/>
      <c r="CN54" s="19"/>
      <c r="CO54" s="19"/>
      <c r="CP54" s="19"/>
      <c r="CQ54" s="19"/>
      <c r="CR54" s="19"/>
      <c r="CS54" s="19"/>
    </row>
    <row r="55" spans="1:97" s="18" customFormat="1" ht="10.5">
      <c r="A55" s="19"/>
      <c r="B55" s="632"/>
      <c r="C55" s="633"/>
      <c r="D55" s="628"/>
      <c r="E55" s="628"/>
      <c r="F55" s="632"/>
      <c r="G55" s="634"/>
      <c r="H55" s="632"/>
      <c r="I55" s="632"/>
      <c r="J55" s="632"/>
      <c r="K55" s="632"/>
      <c r="L55" s="632"/>
      <c r="M55" s="632"/>
      <c r="N55" s="632"/>
      <c r="O55" s="628"/>
      <c r="P55" s="631"/>
      <c r="Q55" s="631"/>
      <c r="R55" s="715"/>
      <c r="S55" s="715"/>
      <c r="T55" s="715"/>
      <c r="U55" s="715"/>
      <c r="V55" s="716" t="str">
        <f t="shared" si="24"/>
        <v/>
      </c>
      <c r="W55" s="535" t="str">
        <f t="shared" si="25"/>
        <v/>
      </c>
      <c r="X55" s="536" t="str">
        <v>NoCashFlows</v>
      </c>
      <c r="Y55" s="637"/>
      <c r="Z55" s="634"/>
      <c r="AA55" s="638"/>
      <c r="AB55" s="639"/>
      <c r="AC55" s="640"/>
      <c r="AD55" s="640"/>
      <c r="AE55" s="640"/>
      <c r="AF55" s="640"/>
      <c r="AG55" s="640"/>
      <c r="AH55" s="641"/>
      <c r="AI55" s="638"/>
      <c r="AJ55" s="642"/>
      <c r="AK55" s="643"/>
      <c r="AL55" s="643"/>
      <c r="AM55" s="644"/>
      <c r="AN55" s="640"/>
      <c r="AO55" s="640"/>
      <c r="AP55" s="640"/>
      <c r="AQ55" s="640"/>
      <c r="AR55" s="640"/>
      <c r="AS55" s="645"/>
      <c r="AT55" s="646"/>
      <c r="AU55" s="643"/>
      <c r="AV55" s="643"/>
      <c r="AW55" s="643"/>
      <c r="AX55" s="643"/>
      <c r="AY55" s="643"/>
      <c r="AZ55" s="643"/>
      <c r="BA55" s="643"/>
      <c r="BB55" s="643"/>
      <c r="BC55" s="643"/>
      <c r="BD55" s="643"/>
      <c r="BF55" s="860" t="str">
        <f t="shared" si="10"/>
        <v/>
      </c>
      <c r="BG55" s="861" t="str">
        <f t="shared" si="11"/>
        <v/>
      </c>
      <c r="BH55" s="861" t="str">
        <f t="shared" si="12"/>
        <v/>
      </c>
      <c r="BI55" s="861" t="str">
        <f t="shared" si="13"/>
        <v/>
      </c>
      <c r="BJ55" s="861" t="str">
        <f t="shared" si="14"/>
        <v/>
      </c>
      <c r="BK55" s="861" t="str">
        <f t="shared" si="15"/>
        <v/>
      </c>
      <c r="BL55" s="859" t="str">
        <f t="shared" si="16"/>
        <v/>
      </c>
      <c r="BM55" s="457"/>
      <c r="BN55" s="859" t="str">
        <f t="shared" si="17"/>
        <v/>
      </c>
      <c r="BO55" s="859" t="str">
        <f t="shared" si="18"/>
        <v/>
      </c>
      <c r="BP55" s="859" t="str">
        <f t="shared" si="19"/>
        <v/>
      </c>
      <c r="BQ55" s="859" t="str">
        <f t="shared" si="20"/>
        <v/>
      </c>
      <c r="BR55" s="859" t="str">
        <f t="shared" si="21"/>
        <v/>
      </c>
      <c r="BS55" s="859" t="str">
        <f t="shared" si="22"/>
        <v/>
      </c>
      <c r="BT55" s="859" t="str">
        <f t="shared" si="23"/>
        <v/>
      </c>
      <c r="BZ55" s="19"/>
      <c r="CA55" s="19"/>
      <c r="CB55" s="19"/>
      <c r="CC55" s="19"/>
      <c r="CD55" s="19"/>
      <c r="CE55" s="19"/>
      <c r="CF55" s="19"/>
      <c r="CG55" s="19"/>
      <c r="CH55" s="19"/>
      <c r="CI55" s="19"/>
      <c r="CJ55" s="19"/>
      <c r="CK55" s="19"/>
      <c r="CL55" s="19"/>
      <c r="CM55" s="19"/>
      <c r="CN55" s="19"/>
      <c r="CO55" s="19"/>
      <c r="CP55" s="19"/>
      <c r="CQ55" s="19"/>
      <c r="CR55" s="19"/>
      <c r="CS55" s="19"/>
    </row>
    <row r="56" spans="1:97" s="18" customFormat="1" ht="10.5">
      <c r="A56" s="19"/>
      <c r="B56" s="632"/>
      <c r="C56" s="633"/>
      <c r="D56" s="628"/>
      <c r="E56" s="628"/>
      <c r="F56" s="632"/>
      <c r="G56" s="634"/>
      <c r="H56" s="632"/>
      <c r="I56" s="632"/>
      <c r="J56" s="632"/>
      <c r="K56" s="632"/>
      <c r="L56" s="632"/>
      <c r="M56" s="632"/>
      <c r="N56" s="632"/>
      <c r="O56" s="628"/>
      <c r="P56" s="631"/>
      <c r="Q56" s="631"/>
      <c r="R56" s="715"/>
      <c r="S56" s="715"/>
      <c r="T56" s="715"/>
      <c r="U56" s="715"/>
      <c r="V56" s="716" t="str">
        <f t="shared" si="24"/>
        <v/>
      </c>
      <c r="W56" s="535" t="str">
        <f t="shared" si="25"/>
        <v/>
      </c>
      <c r="X56" s="536" t="str">
        <v>NoCashFlows</v>
      </c>
      <c r="Y56" s="637"/>
      <c r="Z56" s="634"/>
      <c r="AA56" s="638"/>
      <c r="AB56" s="639"/>
      <c r="AC56" s="640"/>
      <c r="AD56" s="640"/>
      <c r="AE56" s="640"/>
      <c r="AF56" s="640"/>
      <c r="AG56" s="640"/>
      <c r="AH56" s="641"/>
      <c r="AI56" s="638"/>
      <c r="AJ56" s="642"/>
      <c r="AK56" s="643"/>
      <c r="AL56" s="643"/>
      <c r="AM56" s="644"/>
      <c r="AN56" s="640"/>
      <c r="AO56" s="640"/>
      <c r="AP56" s="640"/>
      <c r="AQ56" s="640"/>
      <c r="AR56" s="640"/>
      <c r="AS56" s="645"/>
      <c r="AT56" s="646"/>
      <c r="AU56" s="643"/>
      <c r="AV56" s="643"/>
      <c r="AW56" s="643"/>
      <c r="AX56" s="643"/>
      <c r="AY56" s="643"/>
      <c r="AZ56" s="643"/>
      <c r="BA56" s="643"/>
      <c r="BB56" s="643"/>
      <c r="BC56" s="643"/>
      <c r="BD56" s="643"/>
      <c r="BF56" s="860" t="str">
        <f t="shared" si="10"/>
        <v/>
      </c>
      <c r="BG56" s="861" t="str">
        <f t="shared" si="11"/>
        <v/>
      </c>
      <c r="BH56" s="861" t="str">
        <f t="shared" si="12"/>
        <v/>
      </c>
      <c r="BI56" s="861" t="str">
        <f t="shared" si="13"/>
        <v/>
      </c>
      <c r="BJ56" s="861" t="str">
        <f t="shared" si="14"/>
        <v/>
      </c>
      <c r="BK56" s="861" t="str">
        <f t="shared" si="15"/>
        <v/>
      </c>
      <c r="BL56" s="859" t="str">
        <f t="shared" si="16"/>
        <v/>
      </c>
      <c r="BM56" s="457"/>
      <c r="BN56" s="859" t="str">
        <f t="shared" si="17"/>
        <v/>
      </c>
      <c r="BO56" s="859" t="str">
        <f t="shared" si="18"/>
        <v/>
      </c>
      <c r="BP56" s="859" t="str">
        <f t="shared" si="19"/>
        <v/>
      </c>
      <c r="BQ56" s="859" t="str">
        <f t="shared" si="20"/>
        <v/>
      </c>
      <c r="BR56" s="859" t="str">
        <f t="shared" si="21"/>
        <v/>
      </c>
      <c r="BS56" s="859" t="str">
        <f t="shared" si="22"/>
        <v/>
      </c>
      <c r="BT56" s="859" t="str">
        <f t="shared" si="23"/>
        <v/>
      </c>
      <c r="BZ56" s="19"/>
      <c r="CA56" s="19"/>
      <c r="CB56" s="19"/>
      <c r="CC56" s="19"/>
      <c r="CD56" s="19"/>
      <c r="CE56" s="19"/>
      <c r="CF56" s="19"/>
      <c r="CG56" s="19"/>
      <c r="CH56" s="19"/>
      <c r="CI56" s="19"/>
      <c r="CJ56" s="19"/>
      <c r="CK56" s="19"/>
      <c r="CL56" s="19"/>
      <c r="CM56" s="19"/>
      <c r="CN56" s="19"/>
      <c r="CO56" s="19"/>
      <c r="CP56" s="19"/>
      <c r="CQ56" s="19"/>
      <c r="CR56" s="19"/>
      <c r="CS56" s="19"/>
    </row>
    <row r="57" spans="1:97" s="18" customFormat="1" ht="10.5">
      <c r="A57" s="19"/>
      <c r="B57" s="632"/>
      <c r="C57" s="633"/>
      <c r="D57" s="628"/>
      <c r="E57" s="628"/>
      <c r="F57" s="632"/>
      <c r="G57" s="634"/>
      <c r="H57" s="632"/>
      <c r="I57" s="632"/>
      <c r="J57" s="632"/>
      <c r="K57" s="632"/>
      <c r="L57" s="632"/>
      <c r="M57" s="632"/>
      <c r="N57" s="632"/>
      <c r="O57" s="628"/>
      <c r="P57" s="631"/>
      <c r="Q57" s="631"/>
      <c r="R57" s="715"/>
      <c r="S57" s="715"/>
      <c r="T57" s="715"/>
      <c r="U57" s="715"/>
      <c r="V57" s="716" t="str">
        <f t="shared" si="24"/>
        <v/>
      </c>
      <c r="W57" s="535" t="str">
        <f t="shared" si="25"/>
        <v/>
      </c>
      <c r="X57" s="536" t="str">
        <v>NoCashFlows</v>
      </c>
      <c r="Y57" s="637"/>
      <c r="Z57" s="634"/>
      <c r="AA57" s="638"/>
      <c r="AB57" s="639"/>
      <c r="AC57" s="640"/>
      <c r="AD57" s="640"/>
      <c r="AE57" s="640"/>
      <c r="AF57" s="640"/>
      <c r="AG57" s="640"/>
      <c r="AH57" s="641"/>
      <c r="AI57" s="638"/>
      <c r="AJ57" s="642"/>
      <c r="AK57" s="643"/>
      <c r="AL57" s="643"/>
      <c r="AM57" s="644"/>
      <c r="AN57" s="640"/>
      <c r="AO57" s="640"/>
      <c r="AP57" s="640"/>
      <c r="AQ57" s="640"/>
      <c r="AR57" s="640"/>
      <c r="AS57" s="645"/>
      <c r="AT57" s="646"/>
      <c r="AU57" s="643"/>
      <c r="AV57" s="643"/>
      <c r="AW57" s="643"/>
      <c r="AX57" s="643"/>
      <c r="AY57" s="643"/>
      <c r="AZ57" s="643"/>
      <c r="BA57" s="643"/>
      <c r="BB57" s="643"/>
      <c r="BC57" s="643"/>
      <c r="BD57" s="643"/>
      <c r="BF57" s="860" t="str">
        <f t="shared" si="10"/>
        <v/>
      </c>
      <c r="BG57" s="861" t="str">
        <f t="shared" si="11"/>
        <v/>
      </c>
      <c r="BH57" s="861" t="str">
        <f t="shared" si="12"/>
        <v/>
      </c>
      <c r="BI57" s="861" t="str">
        <f t="shared" si="13"/>
        <v/>
      </c>
      <c r="BJ57" s="861" t="str">
        <f t="shared" si="14"/>
        <v/>
      </c>
      <c r="BK57" s="861" t="str">
        <f t="shared" si="15"/>
        <v/>
      </c>
      <c r="BL57" s="859" t="str">
        <f t="shared" si="16"/>
        <v/>
      </c>
      <c r="BM57" s="457"/>
      <c r="BN57" s="859" t="str">
        <f t="shared" si="17"/>
        <v/>
      </c>
      <c r="BO57" s="859" t="str">
        <f t="shared" si="18"/>
        <v/>
      </c>
      <c r="BP57" s="859" t="str">
        <f t="shared" si="19"/>
        <v/>
      </c>
      <c r="BQ57" s="859" t="str">
        <f t="shared" si="20"/>
        <v/>
      </c>
      <c r="BR57" s="859" t="str">
        <f t="shared" si="21"/>
        <v/>
      </c>
      <c r="BS57" s="859" t="str">
        <f t="shared" si="22"/>
        <v/>
      </c>
      <c r="BT57" s="859" t="str">
        <f t="shared" si="23"/>
        <v/>
      </c>
      <c r="BZ57" s="19"/>
      <c r="CA57" s="19"/>
      <c r="CB57" s="19"/>
      <c r="CC57" s="19"/>
      <c r="CD57" s="19"/>
      <c r="CE57" s="19"/>
      <c r="CF57" s="19"/>
      <c r="CG57" s="19"/>
      <c r="CH57" s="19"/>
      <c r="CI57" s="19"/>
      <c r="CJ57" s="19"/>
      <c r="CK57" s="19"/>
      <c r="CL57" s="19"/>
      <c r="CM57" s="19"/>
      <c r="CN57" s="19"/>
      <c r="CO57" s="19"/>
      <c r="CP57" s="19"/>
      <c r="CQ57" s="19"/>
      <c r="CR57" s="19"/>
      <c r="CS57" s="19"/>
    </row>
    <row r="58" spans="1:97" s="18" customFormat="1" ht="10.5">
      <c r="A58" s="19"/>
      <c r="B58" s="632"/>
      <c r="C58" s="633"/>
      <c r="D58" s="628"/>
      <c r="E58" s="628"/>
      <c r="F58" s="632"/>
      <c r="G58" s="634"/>
      <c r="H58" s="632"/>
      <c r="I58" s="632"/>
      <c r="J58" s="632"/>
      <c r="K58" s="632"/>
      <c r="L58" s="632"/>
      <c r="M58" s="632"/>
      <c r="N58" s="632"/>
      <c r="O58" s="628"/>
      <c r="P58" s="631"/>
      <c r="Q58" s="631"/>
      <c r="R58" s="715"/>
      <c r="S58" s="715"/>
      <c r="T58" s="715"/>
      <c r="U58" s="715"/>
      <c r="V58" s="716" t="str">
        <f t="shared" si="24"/>
        <v/>
      </c>
      <c r="W58" s="535" t="str">
        <f t="shared" si="25"/>
        <v/>
      </c>
      <c r="X58" s="536" t="str">
        <v>NoCashFlows</v>
      </c>
      <c r="Y58" s="637"/>
      <c r="Z58" s="634"/>
      <c r="AA58" s="638"/>
      <c r="AB58" s="639"/>
      <c r="AC58" s="640"/>
      <c r="AD58" s="640"/>
      <c r="AE58" s="640"/>
      <c r="AF58" s="640"/>
      <c r="AG58" s="640"/>
      <c r="AH58" s="641"/>
      <c r="AI58" s="638"/>
      <c r="AJ58" s="642"/>
      <c r="AK58" s="643"/>
      <c r="AL58" s="643"/>
      <c r="AM58" s="644"/>
      <c r="AN58" s="640"/>
      <c r="AO58" s="640"/>
      <c r="AP58" s="640"/>
      <c r="AQ58" s="640"/>
      <c r="AR58" s="640"/>
      <c r="AS58" s="645"/>
      <c r="AT58" s="646"/>
      <c r="AU58" s="643"/>
      <c r="AV58" s="643"/>
      <c r="AW58" s="643"/>
      <c r="AX58" s="643"/>
      <c r="AY58" s="643"/>
      <c r="AZ58" s="643"/>
      <c r="BA58" s="643"/>
      <c r="BB58" s="643"/>
      <c r="BC58" s="643"/>
      <c r="BD58" s="643"/>
      <c r="BF58" s="860" t="str">
        <f t="shared" si="10"/>
        <v/>
      </c>
      <c r="BG58" s="861" t="str">
        <f t="shared" si="11"/>
        <v/>
      </c>
      <c r="BH58" s="861" t="str">
        <f t="shared" si="12"/>
        <v/>
      </c>
      <c r="BI58" s="861" t="str">
        <f t="shared" si="13"/>
        <v/>
      </c>
      <c r="BJ58" s="861" t="str">
        <f t="shared" si="14"/>
        <v/>
      </c>
      <c r="BK58" s="861" t="str">
        <f t="shared" si="15"/>
        <v/>
      </c>
      <c r="BL58" s="859" t="str">
        <f t="shared" si="16"/>
        <v/>
      </c>
      <c r="BM58" s="457"/>
      <c r="BN58" s="859" t="str">
        <f t="shared" si="17"/>
        <v/>
      </c>
      <c r="BO58" s="859" t="str">
        <f t="shared" si="18"/>
        <v/>
      </c>
      <c r="BP58" s="859" t="str">
        <f t="shared" si="19"/>
        <v/>
      </c>
      <c r="BQ58" s="859" t="str">
        <f t="shared" si="20"/>
        <v/>
      </c>
      <c r="BR58" s="859" t="str">
        <f t="shared" si="21"/>
        <v/>
      </c>
      <c r="BS58" s="859" t="str">
        <f t="shared" si="22"/>
        <v/>
      </c>
      <c r="BT58" s="859" t="str">
        <f t="shared" si="23"/>
        <v/>
      </c>
      <c r="BZ58" s="19"/>
      <c r="CA58" s="19"/>
      <c r="CB58" s="19"/>
      <c r="CC58" s="19"/>
      <c r="CD58" s="19"/>
      <c r="CE58" s="19"/>
      <c r="CF58" s="19"/>
      <c r="CG58" s="19"/>
      <c r="CH58" s="19"/>
      <c r="CI58" s="19"/>
      <c r="CJ58" s="19"/>
      <c r="CK58" s="19"/>
      <c r="CL58" s="19"/>
      <c r="CM58" s="19"/>
      <c r="CN58" s="19"/>
      <c r="CO58" s="19"/>
      <c r="CP58" s="19"/>
      <c r="CQ58" s="19"/>
      <c r="CR58" s="19"/>
      <c r="CS58" s="19"/>
    </row>
    <row r="59" spans="1:97" s="18" customFormat="1" ht="10.5">
      <c r="A59" s="19"/>
      <c r="B59" s="632"/>
      <c r="C59" s="633"/>
      <c r="D59" s="628"/>
      <c r="E59" s="628"/>
      <c r="F59" s="632"/>
      <c r="G59" s="634"/>
      <c r="H59" s="632"/>
      <c r="I59" s="632"/>
      <c r="J59" s="632"/>
      <c r="K59" s="632"/>
      <c r="L59" s="632"/>
      <c r="M59" s="632"/>
      <c r="N59" s="632"/>
      <c r="O59" s="628"/>
      <c r="P59" s="631"/>
      <c r="Q59" s="631"/>
      <c r="R59" s="715"/>
      <c r="S59" s="715"/>
      <c r="T59" s="715"/>
      <c r="U59" s="715"/>
      <c r="V59" s="716" t="str">
        <f t="shared" si="24"/>
        <v/>
      </c>
      <c r="W59" s="535" t="str">
        <f t="shared" si="25"/>
        <v/>
      </c>
      <c r="X59" s="536" t="str">
        <v>NoCashFlows</v>
      </c>
      <c r="Y59" s="637"/>
      <c r="Z59" s="634"/>
      <c r="AA59" s="638"/>
      <c r="AB59" s="639"/>
      <c r="AC59" s="640"/>
      <c r="AD59" s="640"/>
      <c r="AE59" s="640"/>
      <c r="AF59" s="640"/>
      <c r="AG59" s="640"/>
      <c r="AH59" s="641"/>
      <c r="AI59" s="638"/>
      <c r="AJ59" s="642"/>
      <c r="AK59" s="643"/>
      <c r="AL59" s="643"/>
      <c r="AM59" s="644"/>
      <c r="AN59" s="640"/>
      <c r="AO59" s="640"/>
      <c r="AP59" s="640"/>
      <c r="AQ59" s="640"/>
      <c r="AR59" s="640"/>
      <c r="AS59" s="645"/>
      <c r="AT59" s="646"/>
      <c r="AU59" s="643"/>
      <c r="AV59" s="643"/>
      <c r="AW59" s="643"/>
      <c r="AX59" s="643"/>
      <c r="AY59" s="643"/>
      <c r="AZ59" s="643"/>
      <c r="BA59" s="643"/>
      <c r="BB59" s="643"/>
      <c r="BC59" s="643"/>
      <c r="BD59" s="643"/>
      <c r="BF59" s="860" t="str">
        <f t="shared" si="10"/>
        <v/>
      </c>
      <c r="BG59" s="861" t="str">
        <f t="shared" si="11"/>
        <v/>
      </c>
      <c r="BH59" s="861" t="str">
        <f t="shared" si="12"/>
        <v/>
      </c>
      <c r="BI59" s="861" t="str">
        <f t="shared" si="13"/>
        <v/>
      </c>
      <c r="BJ59" s="861" t="str">
        <f t="shared" si="14"/>
        <v/>
      </c>
      <c r="BK59" s="861" t="str">
        <f t="shared" si="15"/>
        <v/>
      </c>
      <c r="BL59" s="859" t="str">
        <f t="shared" si="16"/>
        <v/>
      </c>
      <c r="BM59" s="457"/>
      <c r="BN59" s="859" t="str">
        <f t="shared" si="17"/>
        <v/>
      </c>
      <c r="BO59" s="859" t="str">
        <f t="shared" si="18"/>
        <v/>
      </c>
      <c r="BP59" s="859" t="str">
        <f t="shared" si="19"/>
        <v/>
      </c>
      <c r="BQ59" s="859" t="str">
        <f t="shared" si="20"/>
        <v/>
      </c>
      <c r="BR59" s="859" t="str">
        <f t="shared" si="21"/>
        <v/>
      </c>
      <c r="BS59" s="859" t="str">
        <f t="shared" si="22"/>
        <v/>
      </c>
      <c r="BT59" s="859" t="str">
        <f t="shared" si="23"/>
        <v/>
      </c>
      <c r="BZ59" s="19"/>
      <c r="CA59" s="19"/>
      <c r="CB59" s="19"/>
      <c r="CC59" s="19"/>
      <c r="CD59" s="19"/>
      <c r="CE59" s="19"/>
      <c r="CF59" s="19"/>
      <c r="CG59" s="19"/>
      <c r="CH59" s="19"/>
      <c r="CI59" s="19"/>
      <c r="CJ59" s="19"/>
      <c r="CK59" s="19"/>
      <c r="CL59" s="19"/>
      <c r="CM59" s="19"/>
      <c r="CN59" s="19"/>
      <c r="CO59" s="19"/>
      <c r="CP59" s="19"/>
      <c r="CQ59" s="19"/>
      <c r="CR59" s="19"/>
      <c r="CS59" s="19"/>
    </row>
    <row r="60" spans="1:97" s="18" customFormat="1" ht="10.5">
      <c r="A60" s="19"/>
      <c r="B60" s="632"/>
      <c r="C60" s="633"/>
      <c r="D60" s="628"/>
      <c r="E60" s="628"/>
      <c r="F60" s="632"/>
      <c r="G60" s="634"/>
      <c r="H60" s="632"/>
      <c r="I60" s="632"/>
      <c r="J60" s="632"/>
      <c r="K60" s="632"/>
      <c r="L60" s="632"/>
      <c r="M60" s="632"/>
      <c r="N60" s="632"/>
      <c r="O60" s="628"/>
      <c r="P60" s="631"/>
      <c r="Q60" s="631"/>
      <c r="R60" s="715"/>
      <c r="S60" s="715"/>
      <c r="T60" s="715"/>
      <c r="U60" s="715"/>
      <c r="V60" s="716" t="str">
        <f t="shared" si="24"/>
        <v/>
      </c>
      <c r="W60" s="535" t="str">
        <f t="shared" si="25"/>
        <v/>
      </c>
      <c r="X60" s="536" t="str">
        <v>NoCashFlows</v>
      </c>
      <c r="Y60" s="637"/>
      <c r="Z60" s="634"/>
      <c r="AA60" s="638"/>
      <c r="AB60" s="639"/>
      <c r="AC60" s="640"/>
      <c r="AD60" s="640"/>
      <c r="AE60" s="640"/>
      <c r="AF60" s="640"/>
      <c r="AG60" s="640"/>
      <c r="AH60" s="641"/>
      <c r="AI60" s="638"/>
      <c r="AJ60" s="642"/>
      <c r="AK60" s="643"/>
      <c r="AL60" s="643"/>
      <c r="AM60" s="644"/>
      <c r="AN60" s="640"/>
      <c r="AO60" s="640"/>
      <c r="AP60" s="640"/>
      <c r="AQ60" s="640"/>
      <c r="AR60" s="640"/>
      <c r="AS60" s="645"/>
      <c r="AT60" s="646"/>
      <c r="AU60" s="643"/>
      <c r="AV60" s="643"/>
      <c r="AW60" s="643"/>
      <c r="AX60" s="643"/>
      <c r="AY60" s="643"/>
      <c r="AZ60" s="643"/>
      <c r="BA60" s="643"/>
      <c r="BB60" s="643"/>
      <c r="BC60" s="643"/>
      <c r="BD60" s="643"/>
      <c r="BF60" s="860" t="str">
        <f t="shared" si="10"/>
        <v/>
      </c>
      <c r="BG60" s="861" t="str">
        <f t="shared" si="11"/>
        <v/>
      </c>
      <c r="BH60" s="861" t="str">
        <f t="shared" si="12"/>
        <v/>
      </c>
      <c r="BI60" s="861" t="str">
        <f t="shared" si="13"/>
        <v/>
      </c>
      <c r="BJ60" s="861" t="str">
        <f t="shared" si="14"/>
        <v/>
      </c>
      <c r="BK60" s="861" t="str">
        <f t="shared" si="15"/>
        <v/>
      </c>
      <c r="BL60" s="859" t="str">
        <f t="shared" si="16"/>
        <v/>
      </c>
      <c r="BM60" s="457"/>
      <c r="BN60" s="859" t="str">
        <f t="shared" si="17"/>
        <v/>
      </c>
      <c r="BO60" s="859" t="str">
        <f t="shared" si="18"/>
        <v/>
      </c>
      <c r="BP60" s="859" t="str">
        <f t="shared" si="19"/>
        <v/>
      </c>
      <c r="BQ60" s="859" t="str">
        <f t="shared" si="20"/>
        <v/>
      </c>
      <c r="BR60" s="859" t="str">
        <f t="shared" si="21"/>
        <v/>
      </c>
      <c r="BS60" s="859" t="str">
        <f t="shared" si="22"/>
        <v/>
      </c>
      <c r="BT60" s="859" t="str">
        <f t="shared" si="23"/>
        <v/>
      </c>
      <c r="BZ60" s="19"/>
      <c r="CA60" s="19"/>
      <c r="CB60" s="19"/>
      <c r="CC60" s="19"/>
      <c r="CD60" s="19"/>
      <c r="CE60" s="19"/>
      <c r="CF60" s="19"/>
      <c r="CG60" s="19"/>
      <c r="CH60" s="19"/>
      <c r="CI60" s="19"/>
      <c r="CJ60" s="19"/>
      <c r="CK60" s="19"/>
      <c r="CL60" s="19"/>
      <c r="CM60" s="19"/>
      <c r="CN60" s="19"/>
      <c r="CO60" s="19"/>
      <c r="CP60" s="19"/>
      <c r="CQ60" s="19"/>
      <c r="CR60" s="19"/>
      <c r="CS60" s="19"/>
    </row>
    <row r="61" spans="1:97" s="18" customFormat="1" ht="10.5">
      <c r="A61" s="19"/>
      <c r="B61" s="632"/>
      <c r="C61" s="633"/>
      <c r="D61" s="628"/>
      <c r="E61" s="628"/>
      <c r="F61" s="632"/>
      <c r="G61" s="634"/>
      <c r="H61" s="632"/>
      <c r="I61" s="632"/>
      <c r="J61" s="632"/>
      <c r="K61" s="632"/>
      <c r="L61" s="632"/>
      <c r="M61" s="632"/>
      <c r="N61" s="632"/>
      <c r="O61" s="628"/>
      <c r="P61" s="631"/>
      <c r="Q61" s="631"/>
      <c r="R61" s="715"/>
      <c r="S61" s="715"/>
      <c r="T61" s="715"/>
      <c r="U61" s="715"/>
      <c r="V61" s="716" t="str">
        <f t="shared" si="24"/>
        <v/>
      </c>
      <c r="W61" s="535" t="str">
        <f t="shared" si="25"/>
        <v/>
      </c>
      <c r="X61" s="536" t="str">
        <v>NoCashFlows</v>
      </c>
      <c r="Y61" s="637"/>
      <c r="Z61" s="634"/>
      <c r="AA61" s="638"/>
      <c r="AB61" s="639"/>
      <c r="AC61" s="640"/>
      <c r="AD61" s="640"/>
      <c r="AE61" s="640"/>
      <c r="AF61" s="640"/>
      <c r="AG61" s="640"/>
      <c r="AH61" s="641"/>
      <c r="AI61" s="638"/>
      <c r="AJ61" s="642"/>
      <c r="AK61" s="643"/>
      <c r="AL61" s="643"/>
      <c r="AM61" s="644"/>
      <c r="AN61" s="640"/>
      <c r="AO61" s="640"/>
      <c r="AP61" s="640"/>
      <c r="AQ61" s="640"/>
      <c r="AR61" s="640"/>
      <c r="AS61" s="645"/>
      <c r="AT61" s="646"/>
      <c r="AU61" s="643"/>
      <c r="AV61" s="643"/>
      <c r="AW61" s="643"/>
      <c r="AX61" s="643"/>
      <c r="AY61" s="643"/>
      <c r="AZ61" s="643"/>
      <c r="BA61" s="643"/>
      <c r="BB61" s="643"/>
      <c r="BC61" s="643"/>
      <c r="BD61" s="643"/>
      <c r="BF61" s="860" t="str">
        <f t="shared" si="10"/>
        <v/>
      </c>
      <c r="BG61" s="861" t="str">
        <f t="shared" si="11"/>
        <v/>
      </c>
      <c r="BH61" s="861" t="str">
        <f t="shared" si="12"/>
        <v/>
      </c>
      <c r="BI61" s="861" t="str">
        <f t="shared" si="13"/>
        <v/>
      </c>
      <c r="BJ61" s="861" t="str">
        <f t="shared" si="14"/>
        <v/>
      </c>
      <c r="BK61" s="861" t="str">
        <f t="shared" si="15"/>
        <v/>
      </c>
      <c r="BL61" s="859" t="str">
        <f t="shared" si="16"/>
        <v/>
      </c>
      <c r="BM61" s="457"/>
      <c r="BN61" s="859" t="str">
        <f t="shared" si="17"/>
        <v/>
      </c>
      <c r="BO61" s="859" t="str">
        <f t="shared" si="18"/>
        <v/>
      </c>
      <c r="BP61" s="859" t="str">
        <f t="shared" si="19"/>
        <v/>
      </c>
      <c r="BQ61" s="859" t="str">
        <f t="shared" si="20"/>
        <v/>
      </c>
      <c r="BR61" s="859" t="str">
        <f t="shared" si="21"/>
        <v/>
      </c>
      <c r="BS61" s="859" t="str">
        <f t="shared" si="22"/>
        <v/>
      </c>
      <c r="BT61" s="859" t="str">
        <f t="shared" si="23"/>
        <v/>
      </c>
      <c r="BZ61" s="19"/>
      <c r="CA61" s="19"/>
      <c r="CB61" s="19"/>
      <c r="CC61" s="19"/>
      <c r="CD61" s="19"/>
      <c r="CE61" s="19"/>
      <c r="CF61" s="19"/>
      <c r="CG61" s="19"/>
      <c r="CH61" s="19"/>
      <c r="CI61" s="19"/>
      <c r="CJ61" s="19"/>
      <c r="CK61" s="19"/>
      <c r="CL61" s="19"/>
      <c r="CM61" s="19"/>
      <c r="CN61" s="19"/>
      <c r="CO61" s="19"/>
      <c r="CP61" s="19"/>
      <c r="CQ61" s="19"/>
      <c r="CR61" s="19"/>
      <c r="CS61" s="19"/>
    </row>
    <row r="62" spans="1:97" s="18" customFormat="1" ht="10.5">
      <c r="A62" s="19"/>
      <c r="B62" s="632"/>
      <c r="C62" s="633"/>
      <c r="D62" s="628"/>
      <c r="E62" s="628"/>
      <c r="F62" s="632"/>
      <c r="G62" s="634"/>
      <c r="H62" s="632"/>
      <c r="I62" s="632"/>
      <c r="J62" s="632"/>
      <c r="K62" s="632"/>
      <c r="L62" s="632"/>
      <c r="M62" s="632"/>
      <c r="N62" s="632"/>
      <c r="O62" s="628"/>
      <c r="P62" s="631"/>
      <c r="Q62" s="631"/>
      <c r="R62" s="715"/>
      <c r="S62" s="715"/>
      <c r="T62" s="715"/>
      <c r="U62" s="715"/>
      <c r="V62" s="716" t="str">
        <f t="shared" si="24"/>
        <v/>
      </c>
      <c r="W62" s="535" t="str">
        <f t="shared" si="25"/>
        <v/>
      </c>
      <c r="X62" s="536" t="str">
        <v>NoCashFlows</v>
      </c>
      <c r="Y62" s="637"/>
      <c r="Z62" s="634"/>
      <c r="AA62" s="638"/>
      <c r="AB62" s="639"/>
      <c r="AC62" s="640"/>
      <c r="AD62" s="640"/>
      <c r="AE62" s="640"/>
      <c r="AF62" s="640"/>
      <c r="AG62" s="640"/>
      <c r="AH62" s="641"/>
      <c r="AI62" s="638"/>
      <c r="AJ62" s="642"/>
      <c r="AK62" s="643"/>
      <c r="AL62" s="643"/>
      <c r="AM62" s="644"/>
      <c r="AN62" s="640"/>
      <c r="AO62" s="640"/>
      <c r="AP62" s="640"/>
      <c r="AQ62" s="640"/>
      <c r="AR62" s="640"/>
      <c r="AS62" s="645"/>
      <c r="AT62" s="646"/>
      <c r="AU62" s="643"/>
      <c r="AV62" s="643"/>
      <c r="AW62" s="643"/>
      <c r="AX62" s="643"/>
      <c r="AY62" s="643"/>
      <c r="AZ62" s="643"/>
      <c r="BA62" s="643"/>
      <c r="BB62" s="643"/>
      <c r="BC62" s="643"/>
      <c r="BD62" s="643"/>
      <c r="BF62" s="860" t="str">
        <f t="shared" si="10"/>
        <v/>
      </c>
      <c r="BG62" s="861" t="str">
        <f t="shared" si="11"/>
        <v/>
      </c>
      <c r="BH62" s="861" t="str">
        <f t="shared" si="12"/>
        <v/>
      </c>
      <c r="BI62" s="861" t="str">
        <f t="shared" si="13"/>
        <v/>
      </c>
      <c r="BJ62" s="861" t="str">
        <f t="shared" si="14"/>
        <v/>
      </c>
      <c r="BK62" s="861" t="str">
        <f t="shared" si="15"/>
        <v/>
      </c>
      <c r="BL62" s="859" t="str">
        <f t="shared" si="16"/>
        <v/>
      </c>
      <c r="BM62" s="457"/>
      <c r="BN62" s="859" t="str">
        <f t="shared" si="17"/>
        <v/>
      </c>
      <c r="BO62" s="859" t="str">
        <f t="shared" si="18"/>
        <v/>
      </c>
      <c r="BP62" s="859" t="str">
        <f t="shared" si="19"/>
        <v/>
      </c>
      <c r="BQ62" s="859" t="str">
        <f t="shared" si="20"/>
        <v/>
      </c>
      <c r="BR62" s="859" t="str">
        <f t="shared" si="21"/>
        <v/>
      </c>
      <c r="BS62" s="859" t="str">
        <f t="shared" si="22"/>
        <v/>
      </c>
      <c r="BT62" s="859" t="str">
        <f t="shared" si="23"/>
        <v/>
      </c>
      <c r="BZ62" s="19"/>
      <c r="CA62" s="19"/>
      <c r="CB62" s="19"/>
      <c r="CC62" s="19"/>
      <c r="CD62" s="19"/>
      <c r="CE62" s="19"/>
      <c r="CF62" s="19"/>
      <c r="CG62" s="19"/>
      <c r="CH62" s="19"/>
      <c r="CI62" s="19"/>
      <c r="CJ62" s="19"/>
      <c r="CK62" s="19"/>
      <c r="CL62" s="19"/>
      <c r="CM62" s="19"/>
      <c r="CN62" s="19"/>
      <c r="CO62" s="19"/>
      <c r="CP62" s="19"/>
      <c r="CQ62" s="19"/>
      <c r="CR62" s="19"/>
      <c r="CS62" s="19"/>
    </row>
    <row r="63" spans="1:97" s="18" customFormat="1" ht="10.5">
      <c r="A63" s="19"/>
      <c r="B63" s="632"/>
      <c r="C63" s="633"/>
      <c r="D63" s="628"/>
      <c r="E63" s="628"/>
      <c r="F63" s="632"/>
      <c r="G63" s="634"/>
      <c r="H63" s="632"/>
      <c r="I63" s="632"/>
      <c r="J63" s="632"/>
      <c r="K63" s="632"/>
      <c r="L63" s="632"/>
      <c r="M63" s="632"/>
      <c r="N63" s="632"/>
      <c r="O63" s="628"/>
      <c r="P63" s="631"/>
      <c r="Q63" s="631"/>
      <c r="R63" s="715"/>
      <c r="S63" s="715"/>
      <c r="T63" s="715"/>
      <c r="U63" s="715"/>
      <c r="V63" s="716" t="str">
        <f t="shared" si="24"/>
        <v/>
      </c>
      <c r="W63" s="535" t="str">
        <f t="shared" si="25"/>
        <v/>
      </c>
      <c r="X63" s="536" t="str">
        <v>NoCashFlows</v>
      </c>
      <c r="Y63" s="637"/>
      <c r="Z63" s="634"/>
      <c r="AA63" s="638"/>
      <c r="AB63" s="639"/>
      <c r="AC63" s="640"/>
      <c r="AD63" s="640"/>
      <c r="AE63" s="640"/>
      <c r="AF63" s="640"/>
      <c r="AG63" s="640"/>
      <c r="AH63" s="641"/>
      <c r="AI63" s="638"/>
      <c r="AJ63" s="642"/>
      <c r="AK63" s="643"/>
      <c r="AL63" s="643"/>
      <c r="AM63" s="644"/>
      <c r="AN63" s="640"/>
      <c r="AO63" s="640"/>
      <c r="AP63" s="640"/>
      <c r="AQ63" s="640"/>
      <c r="AR63" s="640"/>
      <c r="AS63" s="645"/>
      <c r="AT63" s="646"/>
      <c r="AU63" s="643"/>
      <c r="AV63" s="643"/>
      <c r="AW63" s="643"/>
      <c r="AX63" s="643"/>
      <c r="AY63" s="643"/>
      <c r="AZ63" s="643"/>
      <c r="BA63" s="643"/>
      <c r="BB63" s="643"/>
      <c r="BC63" s="643"/>
      <c r="BD63" s="643"/>
      <c r="BF63" s="860" t="str">
        <f t="shared" si="10"/>
        <v/>
      </c>
      <c r="BG63" s="861" t="str">
        <f t="shared" si="11"/>
        <v/>
      </c>
      <c r="BH63" s="861" t="str">
        <f t="shared" si="12"/>
        <v/>
      </c>
      <c r="BI63" s="861" t="str">
        <f t="shared" si="13"/>
        <v/>
      </c>
      <c r="BJ63" s="861" t="str">
        <f t="shared" si="14"/>
        <v/>
      </c>
      <c r="BK63" s="861" t="str">
        <f t="shared" si="15"/>
        <v/>
      </c>
      <c r="BL63" s="859" t="str">
        <f t="shared" si="16"/>
        <v/>
      </c>
      <c r="BM63" s="457"/>
      <c r="BN63" s="859" t="str">
        <f t="shared" si="17"/>
        <v/>
      </c>
      <c r="BO63" s="859" t="str">
        <f t="shared" si="18"/>
        <v/>
      </c>
      <c r="BP63" s="859" t="str">
        <f t="shared" si="19"/>
        <v/>
      </c>
      <c r="BQ63" s="859" t="str">
        <f t="shared" si="20"/>
        <v/>
      </c>
      <c r="BR63" s="859" t="str">
        <f t="shared" si="21"/>
        <v/>
      </c>
      <c r="BS63" s="859" t="str">
        <f t="shared" si="22"/>
        <v/>
      </c>
      <c r="BT63" s="859" t="str">
        <f t="shared" si="23"/>
        <v/>
      </c>
      <c r="BZ63" s="19"/>
      <c r="CA63" s="19"/>
      <c r="CB63" s="19"/>
      <c r="CC63" s="19"/>
      <c r="CD63" s="19"/>
      <c r="CE63" s="19"/>
      <c r="CF63" s="19"/>
      <c r="CG63" s="19"/>
      <c r="CH63" s="19"/>
      <c r="CI63" s="19"/>
      <c r="CJ63" s="19"/>
      <c r="CK63" s="19"/>
      <c r="CL63" s="19"/>
      <c r="CM63" s="19"/>
      <c r="CN63" s="19"/>
      <c r="CO63" s="19"/>
      <c r="CP63" s="19"/>
      <c r="CQ63" s="19"/>
      <c r="CR63" s="19"/>
      <c r="CS63" s="19"/>
    </row>
    <row r="64" spans="1:97" s="18" customFormat="1" ht="10.5">
      <c r="A64" s="19"/>
      <c r="B64" s="632"/>
      <c r="C64" s="633"/>
      <c r="D64" s="628"/>
      <c r="E64" s="628"/>
      <c r="F64" s="632"/>
      <c r="G64" s="634"/>
      <c r="H64" s="632"/>
      <c r="I64" s="632"/>
      <c r="J64" s="632"/>
      <c r="K64" s="632"/>
      <c r="L64" s="632"/>
      <c r="M64" s="632"/>
      <c r="N64" s="632"/>
      <c r="O64" s="628"/>
      <c r="P64" s="631"/>
      <c r="Q64" s="631"/>
      <c r="R64" s="715"/>
      <c r="S64" s="715"/>
      <c r="T64" s="715"/>
      <c r="U64" s="715"/>
      <c r="V64" s="716" t="str">
        <f t="shared" si="24"/>
        <v/>
      </c>
      <c r="W64" s="535" t="str">
        <f t="shared" si="25"/>
        <v/>
      </c>
      <c r="X64" s="536" t="str">
        <v>NoCashFlows</v>
      </c>
      <c r="Y64" s="637"/>
      <c r="Z64" s="634"/>
      <c r="AA64" s="638"/>
      <c r="AB64" s="639"/>
      <c r="AC64" s="640"/>
      <c r="AD64" s="640"/>
      <c r="AE64" s="640"/>
      <c r="AF64" s="640"/>
      <c r="AG64" s="640"/>
      <c r="AH64" s="641"/>
      <c r="AI64" s="638"/>
      <c r="AJ64" s="642"/>
      <c r="AK64" s="643"/>
      <c r="AL64" s="643"/>
      <c r="AM64" s="644"/>
      <c r="AN64" s="640"/>
      <c r="AO64" s="640"/>
      <c r="AP64" s="640"/>
      <c r="AQ64" s="640"/>
      <c r="AR64" s="640"/>
      <c r="AS64" s="645"/>
      <c r="AT64" s="646"/>
      <c r="AU64" s="643"/>
      <c r="AV64" s="643"/>
      <c r="AW64" s="643"/>
      <c r="AX64" s="643"/>
      <c r="AY64" s="643"/>
      <c r="AZ64" s="643"/>
      <c r="BA64" s="643"/>
      <c r="BB64" s="643"/>
      <c r="BC64" s="643"/>
      <c r="BD64" s="643"/>
      <c r="BF64" s="860" t="str">
        <f t="shared" si="10"/>
        <v/>
      </c>
      <c r="BG64" s="861" t="str">
        <f t="shared" si="11"/>
        <v/>
      </c>
      <c r="BH64" s="861" t="str">
        <f t="shared" si="12"/>
        <v/>
      </c>
      <c r="BI64" s="861" t="str">
        <f t="shared" si="13"/>
        <v/>
      </c>
      <c r="BJ64" s="861" t="str">
        <f t="shared" si="14"/>
        <v/>
      </c>
      <c r="BK64" s="861" t="str">
        <f t="shared" si="15"/>
        <v/>
      </c>
      <c r="BL64" s="859" t="str">
        <f t="shared" si="16"/>
        <v/>
      </c>
      <c r="BM64" s="457"/>
      <c r="BN64" s="859" t="str">
        <f t="shared" si="17"/>
        <v/>
      </c>
      <c r="BO64" s="859" t="str">
        <f t="shared" si="18"/>
        <v/>
      </c>
      <c r="BP64" s="859" t="str">
        <f t="shared" si="19"/>
        <v/>
      </c>
      <c r="BQ64" s="859" t="str">
        <f t="shared" si="20"/>
        <v/>
      </c>
      <c r="BR64" s="859" t="str">
        <f t="shared" si="21"/>
        <v/>
      </c>
      <c r="BS64" s="859" t="str">
        <f t="shared" si="22"/>
        <v/>
      </c>
      <c r="BT64" s="859" t="str">
        <f t="shared" si="23"/>
        <v/>
      </c>
      <c r="BZ64" s="19"/>
      <c r="CA64" s="19"/>
      <c r="CB64" s="19"/>
      <c r="CC64" s="19"/>
      <c r="CD64" s="19"/>
      <c r="CE64" s="19"/>
      <c r="CF64" s="19"/>
      <c r="CG64" s="19"/>
      <c r="CH64" s="19"/>
      <c r="CI64" s="19"/>
      <c r="CJ64" s="19"/>
      <c r="CK64" s="19"/>
      <c r="CL64" s="19"/>
      <c r="CM64" s="19"/>
      <c r="CN64" s="19"/>
      <c r="CO64" s="19"/>
      <c r="CP64" s="19"/>
      <c r="CQ64" s="19"/>
      <c r="CR64" s="19"/>
      <c r="CS64" s="19"/>
    </row>
    <row r="65" spans="1:97" s="18" customFormat="1" ht="10.5">
      <c r="A65" s="19"/>
      <c r="B65" s="632"/>
      <c r="C65" s="633"/>
      <c r="D65" s="628"/>
      <c r="E65" s="628"/>
      <c r="F65" s="632"/>
      <c r="G65" s="634"/>
      <c r="H65" s="632"/>
      <c r="I65" s="632"/>
      <c r="J65" s="632"/>
      <c r="K65" s="632"/>
      <c r="L65" s="632"/>
      <c r="M65" s="632"/>
      <c r="N65" s="632"/>
      <c r="O65" s="628"/>
      <c r="P65" s="631"/>
      <c r="Q65" s="631"/>
      <c r="R65" s="715"/>
      <c r="S65" s="715"/>
      <c r="T65" s="715"/>
      <c r="U65" s="715"/>
      <c r="V65" s="716" t="str">
        <f t="shared" si="24"/>
        <v/>
      </c>
      <c r="W65" s="535" t="str">
        <f t="shared" si="25"/>
        <v/>
      </c>
      <c r="X65" s="536" t="str">
        <v>NoCashFlows</v>
      </c>
      <c r="Y65" s="637"/>
      <c r="Z65" s="634"/>
      <c r="AA65" s="638"/>
      <c r="AB65" s="639"/>
      <c r="AC65" s="640"/>
      <c r="AD65" s="640"/>
      <c r="AE65" s="640"/>
      <c r="AF65" s="640"/>
      <c r="AG65" s="640"/>
      <c r="AH65" s="641"/>
      <c r="AI65" s="638"/>
      <c r="AJ65" s="642"/>
      <c r="AK65" s="643"/>
      <c r="AL65" s="643"/>
      <c r="AM65" s="644"/>
      <c r="AN65" s="640"/>
      <c r="AO65" s="640"/>
      <c r="AP65" s="640"/>
      <c r="AQ65" s="640"/>
      <c r="AR65" s="640"/>
      <c r="AS65" s="645"/>
      <c r="AT65" s="646"/>
      <c r="AU65" s="643"/>
      <c r="AV65" s="643"/>
      <c r="AW65" s="643"/>
      <c r="AX65" s="643"/>
      <c r="AY65" s="643"/>
      <c r="AZ65" s="643"/>
      <c r="BA65" s="643"/>
      <c r="BB65" s="643"/>
      <c r="BC65" s="643"/>
      <c r="BD65" s="643"/>
      <c r="BF65" s="860" t="str">
        <f t="shared" si="10"/>
        <v/>
      </c>
      <c r="BG65" s="861" t="str">
        <f t="shared" si="11"/>
        <v/>
      </c>
      <c r="BH65" s="861" t="str">
        <f t="shared" si="12"/>
        <v/>
      </c>
      <c r="BI65" s="861" t="str">
        <f t="shared" si="13"/>
        <v/>
      </c>
      <c r="BJ65" s="861" t="str">
        <f t="shared" si="14"/>
        <v/>
      </c>
      <c r="BK65" s="861" t="str">
        <f t="shared" si="15"/>
        <v/>
      </c>
      <c r="BL65" s="859" t="str">
        <f t="shared" si="16"/>
        <v/>
      </c>
      <c r="BM65" s="457"/>
      <c r="BN65" s="859" t="str">
        <f t="shared" si="17"/>
        <v/>
      </c>
      <c r="BO65" s="859" t="str">
        <f t="shared" si="18"/>
        <v/>
      </c>
      <c r="BP65" s="859" t="str">
        <f t="shared" si="19"/>
        <v/>
      </c>
      <c r="BQ65" s="859" t="str">
        <f t="shared" si="20"/>
        <v/>
      </c>
      <c r="BR65" s="859" t="str">
        <f t="shared" si="21"/>
        <v/>
      </c>
      <c r="BS65" s="859" t="str">
        <f t="shared" si="22"/>
        <v/>
      </c>
      <c r="BT65" s="859" t="str">
        <f t="shared" si="23"/>
        <v/>
      </c>
      <c r="BZ65" s="19"/>
      <c r="CA65" s="19"/>
      <c r="CB65" s="19"/>
      <c r="CC65" s="19"/>
      <c r="CD65" s="19"/>
      <c r="CE65" s="19"/>
      <c r="CF65" s="19"/>
      <c r="CG65" s="19"/>
      <c r="CH65" s="19"/>
      <c r="CI65" s="19"/>
      <c r="CJ65" s="19"/>
      <c r="CK65" s="19"/>
      <c r="CL65" s="19"/>
      <c r="CM65" s="19"/>
      <c r="CN65" s="19"/>
      <c r="CO65" s="19"/>
      <c r="CP65" s="19"/>
      <c r="CQ65" s="19"/>
      <c r="CR65" s="19"/>
      <c r="CS65" s="19"/>
    </row>
    <row r="66" spans="1:97" s="18" customFormat="1" ht="10.5">
      <c r="A66" s="19"/>
      <c r="B66" s="632"/>
      <c r="C66" s="633"/>
      <c r="D66" s="628"/>
      <c r="E66" s="628"/>
      <c r="F66" s="632"/>
      <c r="G66" s="634"/>
      <c r="H66" s="632"/>
      <c r="I66" s="632"/>
      <c r="J66" s="632"/>
      <c r="K66" s="632"/>
      <c r="L66" s="632"/>
      <c r="M66" s="632"/>
      <c r="N66" s="632"/>
      <c r="O66" s="628"/>
      <c r="P66" s="631"/>
      <c r="Q66" s="631"/>
      <c r="R66" s="715"/>
      <c r="S66" s="715"/>
      <c r="T66" s="715"/>
      <c r="U66" s="715"/>
      <c r="V66" s="716" t="str">
        <f t="shared" si="24"/>
        <v/>
      </c>
      <c r="W66" s="535" t="str">
        <f t="shared" si="25"/>
        <v/>
      </c>
      <c r="X66" s="536" t="str">
        <v>NoCashFlows</v>
      </c>
      <c r="Y66" s="637"/>
      <c r="Z66" s="634"/>
      <c r="AA66" s="638"/>
      <c r="AB66" s="639"/>
      <c r="AC66" s="640"/>
      <c r="AD66" s="640"/>
      <c r="AE66" s="640"/>
      <c r="AF66" s="640"/>
      <c r="AG66" s="640"/>
      <c r="AH66" s="641"/>
      <c r="AI66" s="638"/>
      <c r="AJ66" s="642"/>
      <c r="AK66" s="643"/>
      <c r="AL66" s="643"/>
      <c r="AM66" s="644"/>
      <c r="AN66" s="640"/>
      <c r="AO66" s="640"/>
      <c r="AP66" s="640"/>
      <c r="AQ66" s="640"/>
      <c r="AR66" s="640"/>
      <c r="AS66" s="645"/>
      <c r="AT66" s="646"/>
      <c r="AU66" s="643"/>
      <c r="AV66" s="643"/>
      <c r="AW66" s="643"/>
      <c r="AX66" s="643"/>
      <c r="AY66" s="643"/>
      <c r="AZ66" s="643"/>
      <c r="BA66" s="643"/>
      <c r="BB66" s="643"/>
      <c r="BC66" s="643"/>
      <c r="BD66" s="643"/>
      <c r="BF66" s="860" t="str">
        <f t="shared" si="10"/>
        <v/>
      </c>
      <c r="BG66" s="861" t="str">
        <f t="shared" si="11"/>
        <v/>
      </c>
      <c r="BH66" s="861" t="str">
        <f t="shared" si="12"/>
        <v/>
      </c>
      <c r="BI66" s="861" t="str">
        <f t="shared" si="13"/>
        <v/>
      </c>
      <c r="BJ66" s="861" t="str">
        <f t="shared" si="14"/>
        <v/>
      </c>
      <c r="BK66" s="861" t="str">
        <f t="shared" si="15"/>
        <v/>
      </c>
      <c r="BL66" s="859" t="str">
        <f t="shared" si="16"/>
        <v/>
      </c>
      <c r="BM66" s="457"/>
      <c r="BN66" s="859" t="str">
        <f t="shared" si="17"/>
        <v/>
      </c>
      <c r="BO66" s="859" t="str">
        <f t="shared" si="18"/>
        <v/>
      </c>
      <c r="BP66" s="859" t="str">
        <f t="shared" si="19"/>
        <v/>
      </c>
      <c r="BQ66" s="859" t="str">
        <f t="shared" si="20"/>
        <v/>
      </c>
      <c r="BR66" s="859" t="str">
        <f t="shared" si="21"/>
        <v/>
      </c>
      <c r="BS66" s="859" t="str">
        <f t="shared" si="22"/>
        <v/>
      </c>
      <c r="BT66" s="859" t="str">
        <f t="shared" si="23"/>
        <v/>
      </c>
      <c r="BZ66" s="19"/>
      <c r="CA66" s="19"/>
      <c r="CB66" s="19"/>
      <c r="CC66" s="19"/>
      <c r="CD66" s="19"/>
      <c r="CE66" s="19"/>
      <c r="CF66" s="19"/>
      <c r="CG66" s="19"/>
      <c r="CH66" s="19"/>
      <c r="CI66" s="19"/>
      <c r="CJ66" s="19"/>
      <c r="CK66" s="19"/>
      <c r="CL66" s="19"/>
      <c r="CM66" s="19"/>
      <c r="CN66" s="19"/>
      <c r="CO66" s="19"/>
      <c r="CP66" s="19"/>
      <c r="CQ66" s="19"/>
      <c r="CR66" s="19"/>
      <c r="CS66" s="19"/>
    </row>
    <row r="67" spans="1:97" s="18" customFormat="1" ht="10.5">
      <c r="A67" s="19"/>
      <c r="B67" s="632"/>
      <c r="C67" s="633"/>
      <c r="D67" s="628"/>
      <c r="E67" s="628"/>
      <c r="F67" s="632"/>
      <c r="G67" s="634"/>
      <c r="H67" s="632"/>
      <c r="I67" s="632"/>
      <c r="J67" s="632"/>
      <c r="K67" s="632"/>
      <c r="L67" s="632"/>
      <c r="M67" s="632"/>
      <c r="N67" s="632"/>
      <c r="O67" s="628"/>
      <c r="P67" s="631"/>
      <c r="Q67" s="631"/>
      <c r="R67" s="715"/>
      <c r="S67" s="715"/>
      <c r="T67" s="715"/>
      <c r="U67" s="715"/>
      <c r="V67" s="716" t="str">
        <f t="shared" si="24"/>
        <v/>
      </c>
      <c r="W67" s="535" t="str">
        <f t="shared" si="25"/>
        <v/>
      </c>
      <c r="X67" s="536" t="str">
        <v>NoCashFlows</v>
      </c>
      <c r="Y67" s="637"/>
      <c r="Z67" s="634"/>
      <c r="AA67" s="638"/>
      <c r="AB67" s="639"/>
      <c r="AC67" s="640"/>
      <c r="AD67" s="640"/>
      <c r="AE67" s="640"/>
      <c r="AF67" s="640"/>
      <c r="AG67" s="640"/>
      <c r="AH67" s="641"/>
      <c r="AI67" s="638"/>
      <c r="AJ67" s="642"/>
      <c r="AK67" s="643"/>
      <c r="AL67" s="643"/>
      <c r="AM67" s="644"/>
      <c r="AN67" s="640"/>
      <c r="AO67" s="640"/>
      <c r="AP67" s="640"/>
      <c r="AQ67" s="640"/>
      <c r="AR67" s="640"/>
      <c r="AS67" s="645"/>
      <c r="AT67" s="646"/>
      <c r="AU67" s="643"/>
      <c r="AV67" s="643"/>
      <c r="AW67" s="643"/>
      <c r="AX67" s="643"/>
      <c r="AY67" s="643"/>
      <c r="AZ67" s="643"/>
      <c r="BA67" s="643"/>
      <c r="BB67" s="643"/>
      <c r="BC67" s="643"/>
      <c r="BD67" s="643"/>
      <c r="BF67" s="860" t="str">
        <f t="shared" si="10"/>
        <v/>
      </c>
      <c r="BG67" s="861" t="str">
        <f t="shared" si="11"/>
        <v/>
      </c>
      <c r="BH67" s="861" t="str">
        <f t="shared" si="12"/>
        <v/>
      </c>
      <c r="BI67" s="861" t="str">
        <f t="shared" si="13"/>
        <v/>
      </c>
      <c r="BJ67" s="861" t="str">
        <f t="shared" si="14"/>
        <v/>
      </c>
      <c r="BK67" s="861" t="str">
        <f t="shared" si="15"/>
        <v/>
      </c>
      <c r="BL67" s="859" t="str">
        <f t="shared" si="16"/>
        <v/>
      </c>
      <c r="BM67" s="457"/>
      <c r="BN67" s="859" t="str">
        <f t="shared" si="17"/>
        <v/>
      </c>
      <c r="BO67" s="859" t="str">
        <f t="shared" si="18"/>
        <v/>
      </c>
      <c r="BP67" s="859" t="str">
        <f t="shared" si="19"/>
        <v/>
      </c>
      <c r="BQ67" s="859" t="str">
        <f t="shared" si="20"/>
        <v/>
      </c>
      <c r="BR67" s="859" t="str">
        <f t="shared" si="21"/>
        <v/>
      </c>
      <c r="BS67" s="859" t="str">
        <f t="shared" si="22"/>
        <v/>
      </c>
      <c r="BT67" s="859" t="str">
        <f t="shared" si="23"/>
        <v/>
      </c>
      <c r="BZ67" s="19"/>
      <c r="CA67" s="19"/>
      <c r="CB67" s="19"/>
      <c r="CC67" s="19"/>
      <c r="CD67" s="19"/>
      <c r="CE67" s="19"/>
      <c r="CF67" s="19"/>
      <c r="CG67" s="19"/>
      <c r="CH67" s="19"/>
      <c r="CI67" s="19"/>
      <c r="CJ67" s="19"/>
      <c r="CK67" s="19"/>
      <c r="CL67" s="19"/>
      <c r="CM67" s="19"/>
      <c r="CN67" s="19"/>
      <c r="CO67" s="19"/>
      <c r="CP67" s="19"/>
      <c r="CQ67" s="19"/>
      <c r="CR67" s="19"/>
      <c r="CS67" s="19"/>
    </row>
    <row r="68" spans="1:97" s="18" customFormat="1" ht="10.5">
      <c r="A68" s="19"/>
      <c r="B68" s="632"/>
      <c r="C68" s="633"/>
      <c r="D68" s="628"/>
      <c r="E68" s="628"/>
      <c r="F68" s="632"/>
      <c r="G68" s="634"/>
      <c r="H68" s="632"/>
      <c r="I68" s="632"/>
      <c r="J68" s="632"/>
      <c r="K68" s="632"/>
      <c r="L68" s="632"/>
      <c r="M68" s="632"/>
      <c r="N68" s="632"/>
      <c r="O68" s="628"/>
      <c r="P68" s="631"/>
      <c r="Q68" s="631"/>
      <c r="R68" s="715"/>
      <c r="S68" s="715"/>
      <c r="T68" s="715"/>
      <c r="U68" s="715"/>
      <c r="V68" s="716" t="str">
        <f t="shared" si="24"/>
        <v/>
      </c>
      <c r="W68" s="535" t="str">
        <f t="shared" si="25"/>
        <v/>
      </c>
      <c r="X68" s="536" t="str">
        <v>NoCashFlows</v>
      </c>
      <c r="Y68" s="637"/>
      <c r="Z68" s="634"/>
      <c r="AA68" s="638"/>
      <c r="AB68" s="639"/>
      <c r="AC68" s="640"/>
      <c r="AD68" s="640"/>
      <c r="AE68" s="640"/>
      <c r="AF68" s="640"/>
      <c r="AG68" s="640"/>
      <c r="AH68" s="641"/>
      <c r="AI68" s="638"/>
      <c r="AJ68" s="642"/>
      <c r="AK68" s="643"/>
      <c r="AL68" s="643"/>
      <c r="AM68" s="644"/>
      <c r="AN68" s="640"/>
      <c r="AO68" s="640"/>
      <c r="AP68" s="640"/>
      <c r="AQ68" s="640"/>
      <c r="AR68" s="640"/>
      <c r="AS68" s="645"/>
      <c r="AT68" s="646"/>
      <c r="AU68" s="643"/>
      <c r="AV68" s="643"/>
      <c r="AW68" s="643"/>
      <c r="AX68" s="643"/>
      <c r="AY68" s="643"/>
      <c r="AZ68" s="643"/>
      <c r="BA68" s="643"/>
      <c r="BB68" s="643"/>
      <c r="BC68" s="643"/>
      <c r="BD68" s="643"/>
      <c r="BF68" s="860" t="str">
        <f t="shared" si="10"/>
        <v/>
      </c>
      <c r="BG68" s="861" t="str">
        <f t="shared" si="11"/>
        <v/>
      </c>
      <c r="BH68" s="861" t="str">
        <f t="shared" si="12"/>
        <v/>
      </c>
      <c r="BI68" s="861" t="str">
        <f t="shared" si="13"/>
        <v/>
      </c>
      <c r="BJ68" s="861" t="str">
        <f t="shared" si="14"/>
        <v/>
      </c>
      <c r="BK68" s="861" t="str">
        <f t="shared" si="15"/>
        <v/>
      </c>
      <c r="BL68" s="859" t="str">
        <f t="shared" si="16"/>
        <v/>
      </c>
      <c r="BM68" s="457"/>
      <c r="BN68" s="859" t="str">
        <f t="shared" si="17"/>
        <v/>
      </c>
      <c r="BO68" s="859" t="str">
        <f t="shared" si="18"/>
        <v/>
      </c>
      <c r="BP68" s="859" t="str">
        <f t="shared" si="19"/>
        <v/>
      </c>
      <c r="BQ68" s="859" t="str">
        <f t="shared" si="20"/>
        <v/>
      </c>
      <c r="BR68" s="859" t="str">
        <f t="shared" si="21"/>
        <v/>
      </c>
      <c r="BS68" s="859" t="str">
        <f t="shared" si="22"/>
        <v/>
      </c>
      <c r="BT68" s="859" t="str">
        <f t="shared" si="23"/>
        <v/>
      </c>
      <c r="BZ68" s="19"/>
      <c r="CA68" s="19"/>
      <c r="CB68" s="19"/>
      <c r="CC68" s="19"/>
      <c r="CD68" s="19"/>
      <c r="CE68" s="19"/>
      <c r="CF68" s="19"/>
      <c r="CG68" s="19"/>
      <c r="CH68" s="19"/>
      <c r="CI68" s="19"/>
      <c r="CJ68" s="19"/>
      <c r="CK68" s="19"/>
      <c r="CL68" s="19"/>
      <c r="CM68" s="19"/>
      <c r="CN68" s="19"/>
      <c r="CO68" s="19"/>
      <c r="CP68" s="19"/>
      <c r="CQ68" s="19"/>
      <c r="CR68" s="19"/>
      <c r="CS68" s="19"/>
    </row>
    <row r="69" spans="1:97" s="18" customFormat="1" ht="10.5">
      <c r="A69" s="19"/>
      <c r="B69" s="632"/>
      <c r="C69" s="633"/>
      <c r="D69" s="628"/>
      <c r="E69" s="628"/>
      <c r="F69" s="632"/>
      <c r="G69" s="634"/>
      <c r="H69" s="632"/>
      <c r="I69" s="632"/>
      <c r="J69" s="632"/>
      <c r="K69" s="632"/>
      <c r="L69" s="632"/>
      <c r="M69" s="632"/>
      <c r="N69" s="632"/>
      <c r="O69" s="628"/>
      <c r="P69" s="631"/>
      <c r="Q69" s="631"/>
      <c r="R69" s="715"/>
      <c r="S69" s="715"/>
      <c r="T69" s="715"/>
      <c r="U69" s="715"/>
      <c r="V69" s="716" t="str">
        <f t="shared" si="24"/>
        <v/>
      </c>
      <c r="W69" s="535" t="str">
        <f t="shared" si="25"/>
        <v/>
      </c>
      <c r="X69" s="536" t="str">
        <v>NoCashFlows</v>
      </c>
      <c r="Y69" s="637"/>
      <c r="Z69" s="634"/>
      <c r="AA69" s="638"/>
      <c r="AB69" s="639"/>
      <c r="AC69" s="640"/>
      <c r="AD69" s="640"/>
      <c r="AE69" s="640"/>
      <c r="AF69" s="640"/>
      <c r="AG69" s="640"/>
      <c r="AH69" s="641"/>
      <c r="AI69" s="638"/>
      <c r="AJ69" s="642"/>
      <c r="AK69" s="643"/>
      <c r="AL69" s="643"/>
      <c r="AM69" s="644"/>
      <c r="AN69" s="640"/>
      <c r="AO69" s="640"/>
      <c r="AP69" s="640"/>
      <c r="AQ69" s="640"/>
      <c r="AR69" s="640"/>
      <c r="AS69" s="645"/>
      <c r="AT69" s="646"/>
      <c r="AU69" s="643"/>
      <c r="AV69" s="643"/>
      <c r="AW69" s="643"/>
      <c r="AX69" s="643"/>
      <c r="AY69" s="643"/>
      <c r="AZ69" s="643"/>
      <c r="BA69" s="643"/>
      <c r="BB69" s="643"/>
      <c r="BC69" s="643"/>
      <c r="BD69" s="643"/>
      <c r="BF69" s="860" t="str">
        <f t="shared" si="10"/>
        <v/>
      </c>
      <c r="BG69" s="861" t="str">
        <f t="shared" si="11"/>
        <v/>
      </c>
      <c r="BH69" s="861" t="str">
        <f t="shared" si="12"/>
        <v/>
      </c>
      <c r="BI69" s="861" t="str">
        <f t="shared" si="13"/>
        <v/>
      </c>
      <c r="BJ69" s="861" t="str">
        <f t="shared" si="14"/>
        <v/>
      </c>
      <c r="BK69" s="861" t="str">
        <f t="shared" si="15"/>
        <v/>
      </c>
      <c r="BL69" s="859" t="str">
        <f t="shared" si="16"/>
        <v/>
      </c>
      <c r="BM69" s="457"/>
      <c r="BN69" s="859" t="str">
        <f t="shared" si="17"/>
        <v/>
      </c>
      <c r="BO69" s="859" t="str">
        <f t="shared" si="18"/>
        <v/>
      </c>
      <c r="BP69" s="859" t="str">
        <f t="shared" si="19"/>
        <v/>
      </c>
      <c r="BQ69" s="859" t="str">
        <f t="shared" si="20"/>
        <v/>
      </c>
      <c r="BR69" s="859" t="str">
        <f t="shared" si="21"/>
        <v/>
      </c>
      <c r="BS69" s="859" t="str">
        <f t="shared" si="22"/>
        <v/>
      </c>
      <c r="BT69" s="859" t="str">
        <f t="shared" si="23"/>
        <v/>
      </c>
      <c r="BZ69" s="19"/>
      <c r="CA69" s="19"/>
      <c r="CB69" s="19"/>
      <c r="CC69" s="19"/>
      <c r="CD69" s="19"/>
      <c r="CE69" s="19"/>
      <c r="CF69" s="19"/>
      <c r="CG69" s="19"/>
      <c r="CH69" s="19"/>
      <c r="CI69" s="19"/>
      <c r="CJ69" s="19"/>
      <c r="CK69" s="19"/>
      <c r="CL69" s="19"/>
      <c r="CM69" s="19"/>
      <c r="CN69" s="19"/>
      <c r="CO69" s="19"/>
      <c r="CP69" s="19"/>
      <c r="CQ69" s="19"/>
      <c r="CR69" s="19"/>
      <c r="CS69" s="19"/>
    </row>
    <row r="70" spans="1:97" s="18" customFormat="1" ht="10.5">
      <c r="A70" s="19"/>
      <c r="B70" s="632"/>
      <c r="C70" s="633"/>
      <c r="D70" s="628"/>
      <c r="E70" s="628"/>
      <c r="F70" s="632"/>
      <c r="G70" s="634"/>
      <c r="H70" s="632"/>
      <c r="I70" s="632"/>
      <c r="J70" s="632"/>
      <c r="K70" s="632"/>
      <c r="L70" s="632"/>
      <c r="M70" s="632"/>
      <c r="N70" s="632"/>
      <c r="O70" s="628"/>
      <c r="P70" s="631"/>
      <c r="Q70" s="631"/>
      <c r="R70" s="715"/>
      <c r="S70" s="715"/>
      <c r="T70" s="715"/>
      <c r="U70" s="715"/>
      <c r="V70" s="716" t="str">
        <f t="shared" si="24"/>
        <v/>
      </c>
      <c r="W70" s="535" t="str">
        <f t="shared" si="25"/>
        <v/>
      </c>
      <c r="X70" s="536" t="str">
        <v>NoCashFlows</v>
      </c>
      <c r="Y70" s="637"/>
      <c r="Z70" s="634"/>
      <c r="AA70" s="638"/>
      <c r="AB70" s="639"/>
      <c r="AC70" s="640"/>
      <c r="AD70" s="640"/>
      <c r="AE70" s="640"/>
      <c r="AF70" s="640"/>
      <c r="AG70" s="640"/>
      <c r="AH70" s="641"/>
      <c r="AI70" s="638"/>
      <c r="AJ70" s="642"/>
      <c r="AK70" s="643"/>
      <c r="AL70" s="643"/>
      <c r="AM70" s="644"/>
      <c r="AN70" s="640"/>
      <c r="AO70" s="640"/>
      <c r="AP70" s="640"/>
      <c r="AQ70" s="640"/>
      <c r="AR70" s="640"/>
      <c r="AS70" s="645"/>
      <c r="AT70" s="646"/>
      <c r="AU70" s="643"/>
      <c r="AV70" s="643"/>
      <c r="AW70" s="643"/>
      <c r="AX70" s="643"/>
      <c r="AY70" s="643"/>
      <c r="AZ70" s="643"/>
      <c r="BA70" s="643"/>
      <c r="BB70" s="643"/>
      <c r="BC70" s="643"/>
      <c r="BD70" s="643"/>
      <c r="BF70" s="860" t="str">
        <f t="shared" si="10"/>
        <v/>
      </c>
      <c r="BG70" s="861" t="str">
        <f t="shared" si="11"/>
        <v/>
      </c>
      <c r="BH70" s="861" t="str">
        <f t="shared" si="12"/>
        <v/>
      </c>
      <c r="BI70" s="861" t="str">
        <f t="shared" si="13"/>
        <v/>
      </c>
      <c r="BJ70" s="861" t="str">
        <f t="shared" si="14"/>
        <v/>
      </c>
      <c r="BK70" s="861" t="str">
        <f t="shared" si="15"/>
        <v/>
      </c>
      <c r="BL70" s="859" t="str">
        <f t="shared" si="16"/>
        <v/>
      </c>
      <c r="BM70" s="457"/>
      <c r="BN70" s="859" t="str">
        <f t="shared" si="17"/>
        <v/>
      </c>
      <c r="BO70" s="859" t="str">
        <f t="shared" si="18"/>
        <v/>
      </c>
      <c r="BP70" s="859" t="str">
        <f t="shared" si="19"/>
        <v/>
      </c>
      <c r="BQ70" s="859" t="str">
        <f t="shared" si="20"/>
        <v/>
      </c>
      <c r="BR70" s="859" t="str">
        <f t="shared" si="21"/>
        <v/>
      </c>
      <c r="BS70" s="859" t="str">
        <f t="shared" si="22"/>
        <v/>
      </c>
      <c r="BT70" s="859" t="str">
        <f t="shared" si="23"/>
        <v/>
      </c>
      <c r="BZ70" s="19"/>
      <c r="CA70" s="19"/>
      <c r="CB70" s="19"/>
      <c r="CC70" s="19"/>
      <c r="CD70" s="19"/>
      <c r="CE70" s="19"/>
      <c r="CF70" s="19"/>
      <c r="CG70" s="19"/>
      <c r="CH70" s="19"/>
      <c r="CI70" s="19"/>
      <c r="CJ70" s="19"/>
      <c r="CK70" s="19"/>
      <c r="CL70" s="19"/>
      <c r="CM70" s="19"/>
      <c r="CN70" s="19"/>
      <c r="CO70" s="19"/>
      <c r="CP70" s="19"/>
      <c r="CQ70" s="19"/>
      <c r="CR70" s="19"/>
      <c r="CS70" s="19"/>
    </row>
    <row r="71" spans="1:97" s="18" customFormat="1" ht="10.5">
      <c r="A71" s="19"/>
      <c r="B71" s="632"/>
      <c r="C71" s="633"/>
      <c r="D71" s="628"/>
      <c r="E71" s="628"/>
      <c r="F71" s="632"/>
      <c r="G71" s="634"/>
      <c r="H71" s="632"/>
      <c r="I71" s="632"/>
      <c r="J71" s="632"/>
      <c r="K71" s="632"/>
      <c r="L71" s="632"/>
      <c r="M71" s="632"/>
      <c r="N71" s="632"/>
      <c r="O71" s="628"/>
      <c r="P71" s="631"/>
      <c r="Q71" s="631"/>
      <c r="R71" s="715"/>
      <c r="S71" s="715"/>
      <c r="T71" s="715"/>
      <c r="U71" s="715"/>
      <c r="V71" s="716" t="str">
        <f t="shared" si="24"/>
        <v/>
      </c>
      <c r="W71" s="535" t="str">
        <f t="shared" si="25"/>
        <v/>
      </c>
      <c r="X71" s="536" t="str">
        <v>NoCashFlows</v>
      </c>
      <c r="Y71" s="637"/>
      <c r="Z71" s="634"/>
      <c r="AA71" s="638"/>
      <c r="AB71" s="639"/>
      <c r="AC71" s="640"/>
      <c r="AD71" s="640"/>
      <c r="AE71" s="640"/>
      <c r="AF71" s="640"/>
      <c r="AG71" s="640"/>
      <c r="AH71" s="641"/>
      <c r="AI71" s="638"/>
      <c r="AJ71" s="642"/>
      <c r="AK71" s="643"/>
      <c r="AL71" s="643"/>
      <c r="AM71" s="644"/>
      <c r="AN71" s="640"/>
      <c r="AO71" s="640"/>
      <c r="AP71" s="640"/>
      <c r="AQ71" s="640"/>
      <c r="AR71" s="640"/>
      <c r="AS71" s="645"/>
      <c r="AT71" s="646"/>
      <c r="AU71" s="643"/>
      <c r="AV71" s="643"/>
      <c r="AW71" s="643"/>
      <c r="AX71" s="643"/>
      <c r="AY71" s="643"/>
      <c r="AZ71" s="643"/>
      <c r="BA71" s="643"/>
      <c r="BB71" s="643"/>
      <c r="BC71" s="643"/>
      <c r="BD71" s="643"/>
      <c r="BF71" s="860" t="str">
        <f t="shared" si="10"/>
        <v/>
      </c>
      <c r="BG71" s="861" t="str">
        <f t="shared" si="11"/>
        <v/>
      </c>
      <c r="BH71" s="861" t="str">
        <f t="shared" si="12"/>
        <v/>
      </c>
      <c r="BI71" s="861" t="str">
        <f t="shared" si="13"/>
        <v/>
      </c>
      <c r="BJ71" s="861" t="str">
        <f t="shared" si="14"/>
        <v/>
      </c>
      <c r="BK71" s="861" t="str">
        <f t="shared" si="15"/>
        <v/>
      </c>
      <c r="BL71" s="859" t="str">
        <f t="shared" si="16"/>
        <v/>
      </c>
      <c r="BM71" s="457"/>
      <c r="BN71" s="859" t="str">
        <f t="shared" si="17"/>
        <v/>
      </c>
      <c r="BO71" s="859" t="str">
        <f t="shared" si="18"/>
        <v/>
      </c>
      <c r="BP71" s="859" t="str">
        <f t="shared" si="19"/>
        <v/>
      </c>
      <c r="BQ71" s="859" t="str">
        <f t="shared" si="20"/>
        <v/>
      </c>
      <c r="BR71" s="859" t="str">
        <f t="shared" si="21"/>
        <v/>
      </c>
      <c r="BS71" s="859" t="str">
        <f t="shared" si="22"/>
        <v/>
      </c>
      <c r="BT71" s="859" t="str">
        <f t="shared" si="23"/>
        <v/>
      </c>
      <c r="BZ71" s="19"/>
      <c r="CA71" s="19"/>
      <c r="CB71" s="19"/>
      <c r="CC71" s="19"/>
      <c r="CD71" s="19"/>
      <c r="CE71" s="19"/>
      <c r="CF71" s="19"/>
      <c r="CG71" s="19"/>
      <c r="CH71" s="19"/>
      <c r="CI71" s="19"/>
      <c r="CJ71" s="19"/>
      <c r="CK71" s="19"/>
      <c r="CL71" s="19"/>
      <c r="CM71" s="19"/>
      <c r="CN71" s="19"/>
      <c r="CO71" s="19"/>
      <c r="CP71" s="19"/>
      <c r="CQ71" s="19"/>
      <c r="CR71" s="19"/>
      <c r="CS71" s="19"/>
    </row>
    <row r="72" spans="1:97" s="18" customFormat="1" ht="10.5">
      <c r="A72" s="19"/>
      <c r="B72" s="632"/>
      <c r="C72" s="633"/>
      <c r="D72" s="628"/>
      <c r="E72" s="628"/>
      <c r="F72" s="632"/>
      <c r="G72" s="634"/>
      <c r="H72" s="632"/>
      <c r="I72" s="632"/>
      <c r="J72" s="632"/>
      <c r="K72" s="632"/>
      <c r="L72" s="632"/>
      <c r="M72" s="632"/>
      <c r="N72" s="632"/>
      <c r="O72" s="628"/>
      <c r="P72" s="631"/>
      <c r="Q72" s="631"/>
      <c r="R72" s="715"/>
      <c r="S72" s="715"/>
      <c r="T72" s="715"/>
      <c r="U72" s="715"/>
      <c r="V72" s="716" t="str">
        <f t="shared" si="24"/>
        <v/>
      </c>
      <c r="W72" s="535" t="str">
        <f t="shared" si="25"/>
        <v/>
      </c>
      <c r="X72" s="536" t="str">
        <v>NoCashFlows</v>
      </c>
      <c r="Y72" s="637"/>
      <c r="Z72" s="634"/>
      <c r="AA72" s="638"/>
      <c r="AB72" s="639"/>
      <c r="AC72" s="640"/>
      <c r="AD72" s="640"/>
      <c r="AE72" s="640"/>
      <c r="AF72" s="640"/>
      <c r="AG72" s="640"/>
      <c r="AH72" s="641"/>
      <c r="AI72" s="638"/>
      <c r="AJ72" s="642"/>
      <c r="AK72" s="643"/>
      <c r="AL72" s="643"/>
      <c r="AM72" s="644"/>
      <c r="AN72" s="640"/>
      <c r="AO72" s="640"/>
      <c r="AP72" s="640"/>
      <c r="AQ72" s="640"/>
      <c r="AR72" s="640"/>
      <c r="AS72" s="645"/>
      <c r="AT72" s="646"/>
      <c r="AU72" s="643"/>
      <c r="AV72" s="643"/>
      <c r="AW72" s="643"/>
      <c r="AX72" s="643"/>
      <c r="AY72" s="643"/>
      <c r="AZ72" s="643"/>
      <c r="BA72" s="643"/>
      <c r="BB72" s="643"/>
      <c r="BC72" s="643"/>
      <c r="BD72" s="643"/>
      <c r="BF72" s="860" t="str">
        <f t="shared" si="10"/>
        <v/>
      </c>
      <c r="BG72" s="861" t="str">
        <f t="shared" si="11"/>
        <v/>
      </c>
      <c r="BH72" s="861" t="str">
        <f t="shared" si="12"/>
        <v/>
      </c>
      <c r="BI72" s="861" t="str">
        <f t="shared" si="13"/>
        <v/>
      </c>
      <c r="BJ72" s="861" t="str">
        <f t="shared" si="14"/>
        <v/>
      </c>
      <c r="BK72" s="861" t="str">
        <f t="shared" si="15"/>
        <v/>
      </c>
      <c r="BL72" s="859" t="str">
        <f t="shared" si="16"/>
        <v/>
      </c>
      <c r="BM72" s="457"/>
      <c r="BN72" s="859" t="str">
        <f t="shared" si="17"/>
        <v/>
      </c>
      <c r="BO72" s="859" t="str">
        <f t="shared" si="18"/>
        <v/>
      </c>
      <c r="BP72" s="859" t="str">
        <f t="shared" si="19"/>
        <v/>
      </c>
      <c r="BQ72" s="859" t="str">
        <f t="shared" si="20"/>
        <v/>
      </c>
      <c r="BR72" s="859" t="str">
        <f t="shared" si="21"/>
        <v/>
      </c>
      <c r="BS72" s="859" t="str">
        <f t="shared" si="22"/>
        <v/>
      </c>
      <c r="BT72" s="859" t="str">
        <f t="shared" si="23"/>
        <v/>
      </c>
      <c r="BZ72" s="19"/>
      <c r="CA72" s="19"/>
      <c r="CB72" s="19"/>
      <c r="CC72" s="19"/>
      <c r="CD72" s="19"/>
      <c r="CE72" s="19"/>
      <c r="CF72" s="19"/>
      <c r="CG72" s="19"/>
      <c r="CH72" s="19"/>
      <c r="CI72" s="19"/>
      <c r="CJ72" s="19"/>
      <c r="CK72" s="19"/>
      <c r="CL72" s="19"/>
      <c r="CM72" s="19"/>
      <c r="CN72" s="19"/>
      <c r="CO72" s="19"/>
      <c r="CP72" s="19"/>
      <c r="CQ72" s="19"/>
      <c r="CR72" s="19"/>
      <c r="CS72" s="19"/>
    </row>
    <row r="73" spans="1:97" s="18" customFormat="1" ht="10.5">
      <c r="A73" s="19"/>
      <c r="B73" s="632"/>
      <c r="C73" s="633"/>
      <c r="D73" s="628"/>
      <c r="E73" s="628"/>
      <c r="F73" s="632"/>
      <c r="G73" s="634"/>
      <c r="H73" s="632"/>
      <c r="I73" s="632"/>
      <c r="J73" s="632"/>
      <c r="K73" s="632"/>
      <c r="L73" s="632"/>
      <c r="M73" s="632"/>
      <c r="N73" s="632"/>
      <c r="O73" s="628"/>
      <c r="P73" s="631"/>
      <c r="Q73" s="631"/>
      <c r="R73" s="715"/>
      <c r="S73" s="715"/>
      <c r="T73" s="715"/>
      <c r="U73" s="715"/>
      <c r="V73" s="716" t="str">
        <f t="shared" si="24"/>
        <v/>
      </c>
      <c r="W73" s="535" t="str">
        <f t="shared" si="25"/>
        <v/>
      </c>
      <c r="X73" s="536" t="str">
        <v>NoCashFlows</v>
      </c>
      <c r="Y73" s="637"/>
      <c r="Z73" s="634"/>
      <c r="AA73" s="638"/>
      <c r="AB73" s="639"/>
      <c r="AC73" s="640"/>
      <c r="AD73" s="640"/>
      <c r="AE73" s="640"/>
      <c r="AF73" s="640"/>
      <c r="AG73" s="640"/>
      <c r="AH73" s="641"/>
      <c r="AI73" s="638"/>
      <c r="AJ73" s="642"/>
      <c r="AK73" s="643"/>
      <c r="AL73" s="643"/>
      <c r="AM73" s="644"/>
      <c r="AN73" s="640"/>
      <c r="AO73" s="640"/>
      <c r="AP73" s="640"/>
      <c r="AQ73" s="640"/>
      <c r="AR73" s="640"/>
      <c r="AS73" s="645"/>
      <c r="AT73" s="646"/>
      <c r="AU73" s="643"/>
      <c r="AV73" s="643"/>
      <c r="AW73" s="643"/>
      <c r="AX73" s="643"/>
      <c r="AY73" s="643"/>
      <c r="AZ73" s="643"/>
      <c r="BA73" s="643"/>
      <c r="BB73" s="643"/>
      <c r="BC73" s="643"/>
      <c r="BD73" s="643"/>
      <c r="BF73" s="860" t="str">
        <f t="shared" si="10"/>
        <v/>
      </c>
      <c r="BG73" s="861" t="str">
        <f t="shared" si="11"/>
        <v/>
      </c>
      <c r="BH73" s="861" t="str">
        <f t="shared" si="12"/>
        <v/>
      </c>
      <c r="BI73" s="861" t="str">
        <f t="shared" si="13"/>
        <v/>
      </c>
      <c r="BJ73" s="861" t="str">
        <f t="shared" si="14"/>
        <v/>
      </c>
      <c r="BK73" s="861" t="str">
        <f t="shared" si="15"/>
        <v/>
      </c>
      <c r="BL73" s="859" t="str">
        <f t="shared" si="16"/>
        <v/>
      </c>
      <c r="BM73" s="457"/>
      <c r="BN73" s="859" t="str">
        <f t="shared" si="17"/>
        <v/>
      </c>
      <c r="BO73" s="859" t="str">
        <f t="shared" si="18"/>
        <v/>
      </c>
      <c r="BP73" s="859" t="str">
        <f t="shared" si="19"/>
        <v/>
      </c>
      <c r="BQ73" s="859" t="str">
        <f t="shared" si="20"/>
        <v/>
      </c>
      <c r="BR73" s="859" t="str">
        <f t="shared" si="21"/>
        <v/>
      </c>
      <c r="BS73" s="859" t="str">
        <f t="shared" si="22"/>
        <v/>
      </c>
      <c r="BT73" s="859" t="str">
        <f t="shared" si="23"/>
        <v/>
      </c>
      <c r="BZ73" s="19"/>
      <c r="CA73" s="19"/>
      <c r="CB73" s="19"/>
      <c r="CC73" s="19"/>
      <c r="CD73" s="19"/>
      <c r="CE73" s="19"/>
      <c r="CF73" s="19"/>
      <c r="CG73" s="19"/>
      <c r="CH73" s="19"/>
      <c r="CI73" s="19"/>
      <c r="CJ73" s="19"/>
      <c r="CK73" s="19"/>
      <c r="CL73" s="19"/>
      <c r="CM73" s="19"/>
      <c r="CN73" s="19"/>
      <c r="CO73" s="19"/>
      <c r="CP73" s="19"/>
      <c r="CQ73" s="19"/>
      <c r="CR73" s="19"/>
      <c r="CS73" s="19"/>
    </row>
    <row r="74" spans="1:97" s="18" customFormat="1" ht="10.5">
      <c r="A74" s="19"/>
      <c r="B74" s="632"/>
      <c r="C74" s="633"/>
      <c r="D74" s="628"/>
      <c r="E74" s="628"/>
      <c r="F74" s="632"/>
      <c r="G74" s="634"/>
      <c r="H74" s="632"/>
      <c r="I74" s="632"/>
      <c r="J74" s="632"/>
      <c r="K74" s="632"/>
      <c r="L74" s="632"/>
      <c r="M74" s="632"/>
      <c r="N74" s="632"/>
      <c r="O74" s="628"/>
      <c r="P74" s="631"/>
      <c r="Q74" s="631"/>
      <c r="R74" s="715"/>
      <c r="S74" s="715"/>
      <c r="T74" s="715"/>
      <c r="U74" s="715"/>
      <c r="V74" s="716" t="str">
        <f t="shared" si="24"/>
        <v/>
      </c>
      <c r="W74" s="535" t="str">
        <f t="shared" si="25"/>
        <v/>
      </c>
      <c r="X74" s="536" t="str">
        <v>NoCashFlows</v>
      </c>
      <c r="Y74" s="637"/>
      <c r="Z74" s="634"/>
      <c r="AA74" s="638"/>
      <c r="AB74" s="639"/>
      <c r="AC74" s="640"/>
      <c r="AD74" s="640"/>
      <c r="AE74" s="640"/>
      <c r="AF74" s="640"/>
      <c r="AG74" s="640"/>
      <c r="AH74" s="641"/>
      <c r="AI74" s="638"/>
      <c r="AJ74" s="642"/>
      <c r="AK74" s="643"/>
      <c r="AL74" s="643"/>
      <c r="AM74" s="644"/>
      <c r="AN74" s="640"/>
      <c r="AO74" s="640"/>
      <c r="AP74" s="640"/>
      <c r="AQ74" s="640"/>
      <c r="AR74" s="640"/>
      <c r="AS74" s="645"/>
      <c r="AT74" s="646"/>
      <c r="AU74" s="643"/>
      <c r="AV74" s="643"/>
      <c r="AW74" s="643"/>
      <c r="AX74" s="643"/>
      <c r="AY74" s="643"/>
      <c r="AZ74" s="643"/>
      <c r="BA74" s="643"/>
      <c r="BB74" s="643"/>
      <c r="BC74" s="643"/>
      <c r="BD74" s="643"/>
      <c r="BF74" s="860" t="str">
        <f t="shared" si="10"/>
        <v/>
      </c>
      <c r="BG74" s="861" t="str">
        <f t="shared" si="11"/>
        <v/>
      </c>
      <c r="BH74" s="861" t="str">
        <f t="shared" si="12"/>
        <v/>
      </c>
      <c r="BI74" s="861" t="str">
        <f t="shared" si="13"/>
        <v/>
      </c>
      <c r="BJ74" s="861" t="str">
        <f t="shared" si="14"/>
        <v/>
      </c>
      <c r="BK74" s="861" t="str">
        <f t="shared" si="15"/>
        <v/>
      </c>
      <c r="BL74" s="859" t="str">
        <f t="shared" si="16"/>
        <v/>
      </c>
      <c r="BM74" s="457"/>
      <c r="BN74" s="859" t="str">
        <f t="shared" si="17"/>
        <v/>
      </c>
      <c r="BO74" s="859" t="str">
        <f t="shared" si="18"/>
        <v/>
      </c>
      <c r="BP74" s="859" t="str">
        <f t="shared" si="19"/>
        <v/>
      </c>
      <c r="BQ74" s="859" t="str">
        <f t="shared" si="20"/>
        <v/>
      </c>
      <c r="BR74" s="859" t="str">
        <f t="shared" si="21"/>
        <v/>
      </c>
      <c r="BS74" s="859" t="str">
        <f t="shared" si="22"/>
        <v/>
      </c>
      <c r="BT74" s="859" t="str">
        <f t="shared" si="23"/>
        <v/>
      </c>
      <c r="BZ74" s="19"/>
      <c r="CA74" s="19"/>
      <c r="CB74" s="19"/>
      <c r="CC74" s="19"/>
      <c r="CD74" s="19"/>
      <c r="CE74" s="19"/>
      <c r="CF74" s="19"/>
      <c r="CG74" s="19"/>
      <c r="CH74" s="19"/>
      <c r="CI74" s="19"/>
      <c r="CJ74" s="19"/>
      <c r="CK74" s="19"/>
      <c r="CL74" s="19"/>
      <c r="CM74" s="19"/>
      <c r="CN74" s="19"/>
      <c r="CO74" s="19"/>
      <c r="CP74" s="19"/>
      <c r="CQ74" s="19"/>
      <c r="CR74" s="19"/>
      <c r="CS74" s="19"/>
    </row>
    <row r="75" spans="1:97" s="18" customFormat="1" ht="10.5">
      <c r="A75" s="19"/>
      <c r="B75" s="632"/>
      <c r="C75" s="633"/>
      <c r="D75" s="628"/>
      <c r="E75" s="628"/>
      <c r="F75" s="632"/>
      <c r="G75" s="634"/>
      <c r="H75" s="632"/>
      <c r="I75" s="632"/>
      <c r="J75" s="632"/>
      <c r="K75" s="632"/>
      <c r="L75" s="632"/>
      <c r="M75" s="632"/>
      <c r="N75" s="632"/>
      <c r="O75" s="628"/>
      <c r="P75" s="631"/>
      <c r="Q75" s="631"/>
      <c r="R75" s="715"/>
      <c r="S75" s="715"/>
      <c r="T75" s="715"/>
      <c r="U75" s="715"/>
      <c r="V75" s="716" t="str">
        <f t="shared" si="24"/>
        <v/>
      </c>
      <c r="W75" s="535" t="str">
        <f t="shared" si="25"/>
        <v/>
      </c>
      <c r="X75" s="536" t="str">
        <v>NoCashFlows</v>
      </c>
      <c r="Y75" s="637"/>
      <c r="Z75" s="634"/>
      <c r="AA75" s="638"/>
      <c r="AB75" s="639"/>
      <c r="AC75" s="640"/>
      <c r="AD75" s="640"/>
      <c r="AE75" s="640"/>
      <c r="AF75" s="640"/>
      <c r="AG75" s="640"/>
      <c r="AH75" s="641"/>
      <c r="AI75" s="638"/>
      <c r="AJ75" s="642"/>
      <c r="AK75" s="643"/>
      <c r="AL75" s="643"/>
      <c r="AM75" s="644"/>
      <c r="AN75" s="640"/>
      <c r="AO75" s="640"/>
      <c r="AP75" s="640"/>
      <c r="AQ75" s="640"/>
      <c r="AR75" s="640"/>
      <c r="AS75" s="645"/>
      <c r="AT75" s="646"/>
      <c r="AU75" s="643"/>
      <c r="AV75" s="643"/>
      <c r="AW75" s="643"/>
      <c r="AX75" s="643"/>
      <c r="AY75" s="643"/>
      <c r="AZ75" s="643"/>
      <c r="BA75" s="643"/>
      <c r="BB75" s="643"/>
      <c r="BC75" s="643"/>
      <c r="BD75" s="643"/>
      <c r="BF75" s="860" t="str">
        <f t="shared" si="10"/>
        <v/>
      </c>
      <c r="BG75" s="861" t="str">
        <f t="shared" si="11"/>
        <v/>
      </c>
      <c r="BH75" s="861" t="str">
        <f t="shared" si="12"/>
        <v/>
      </c>
      <c r="BI75" s="861" t="str">
        <f t="shared" si="13"/>
        <v/>
      </c>
      <c r="BJ75" s="861" t="str">
        <f t="shared" si="14"/>
        <v/>
      </c>
      <c r="BK75" s="861" t="str">
        <f t="shared" si="15"/>
        <v/>
      </c>
      <c r="BL75" s="859" t="str">
        <f t="shared" si="16"/>
        <v/>
      </c>
      <c r="BM75" s="457"/>
      <c r="BN75" s="859" t="str">
        <f t="shared" si="17"/>
        <v/>
      </c>
      <c r="BO75" s="859" t="str">
        <f t="shared" si="18"/>
        <v/>
      </c>
      <c r="BP75" s="859" t="str">
        <f t="shared" si="19"/>
        <v/>
      </c>
      <c r="BQ75" s="859" t="str">
        <f t="shared" si="20"/>
        <v/>
      </c>
      <c r="BR75" s="859" t="str">
        <f t="shared" si="21"/>
        <v/>
      </c>
      <c r="BS75" s="859" t="str">
        <f t="shared" si="22"/>
        <v/>
      </c>
      <c r="BT75" s="859" t="str">
        <f t="shared" si="23"/>
        <v/>
      </c>
      <c r="BZ75" s="19"/>
      <c r="CA75" s="19"/>
      <c r="CB75" s="19"/>
      <c r="CC75" s="19"/>
      <c r="CD75" s="19"/>
      <c r="CE75" s="19"/>
      <c r="CF75" s="19"/>
      <c r="CG75" s="19"/>
      <c r="CH75" s="19"/>
      <c r="CI75" s="19"/>
      <c r="CJ75" s="19"/>
      <c r="CK75" s="19"/>
      <c r="CL75" s="19"/>
      <c r="CM75" s="19"/>
      <c r="CN75" s="19"/>
      <c r="CO75" s="19"/>
      <c r="CP75" s="19"/>
      <c r="CQ75" s="19"/>
      <c r="CR75" s="19"/>
      <c r="CS75" s="19"/>
    </row>
    <row r="76" spans="1:97" s="18" customFormat="1" ht="10.5">
      <c r="A76" s="19"/>
      <c r="B76" s="632"/>
      <c r="C76" s="633"/>
      <c r="D76" s="628"/>
      <c r="E76" s="628"/>
      <c r="F76" s="632"/>
      <c r="G76" s="634"/>
      <c r="H76" s="632"/>
      <c r="I76" s="632"/>
      <c r="J76" s="632"/>
      <c r="K76" s="632"/>
      <c r="L76" s="632"/>
      <c r="M76" s="632"/>
      <c r="N76" s="632"/>
      <c r="O76" s="628"/>
      <c r="P76" s="631"/>
      <c r="Q76" s="631"/>
      <c r="R76" s="715"/>
      <c r="S76" s="715"/>
      <c r="T76" s="715"/>
      <c r="U76" s="715"/>
      <c r="V76" s="716" t="str">
        <f t="shared" si="24"/>
        <v/>
      </c>
      <c r="W76" s="535" t="str">
        <f t="shared" si="25"/>
        <v/>
      </c>
      <c r="X76" s="536" t="str">
        <v>NoCashFlows</v>
      </c>
      <c r="Y76" s="637"/>
      <c r="Z76" s="634"/>
      <c r="AA76" s="638"/>
      <c r="AB76" s="639"/>
      <c r="AC76" s="640"/>
      <c r="AD76" s="640"/>
      <c r="AE76" s="640"/>
      <c r="AF76" s="640"/>
      <c r="AG76" s="640"/>
      <c r="AH76" s="641"/>
      <c r="AI76" s="638"/>
      <c r="AJ76" s="642"/>
      <c r="AK76" s="643"/>
      <c r="AL76" s="643"/>
      <c r="AM76" s="644"/>
      <c r="AN76" s="640"/>
      <c r="AO76" s="640"/>
      <c r="AP76" s="640"/>
      <c r="AQ76" s="640"/>
      <c r="AR76" s="640"/>
      <c r="AS76" s="645"/>
      <c r="AT76" s="646"/>
      <c r="AU76" s="643"/>
      <c r="AV76" s="643"/>
      <c r="AW76" s="643"/>
      <c r="AX76" s="643"/>
      <c r="AY76" s="643"/>
      <c r="AZ76" s="643"/>
      <c r="BA76" s="643"/>
      <c r="BB76" s="643"/>
      <c r="BC76" s="643"/>
      <c r="BD76" s="643"/>
      <c r="BF76" s="860" t="str">
        <f t="shared" si="10"/>
        <v/>
      </c>
      <c r="BG76" s="861" t="str">
        <f t="shared" si="11"/>
        <v/>
      </c>
      <c r="BH76" s="861" t="str">
        <f t="shared" si="12"/>
        <v/>
      </c>
      <c r="BI76" s="861" t="str">
        <f t="shared" si="13"/>
        <v/>
      </c>
      <c r="BJ76" s="861" t="str">
        <f t="shared" si="14"/>
        <v/>
      </c>
      <c r="BK76" s="861" t="str">
        <f t="shared" si="15"/>
        <v/>
      </c>
      <c r="BL76" s="859" t="str">
        <f t="shared" si="16"/>
        <v/>
      </c>
      <c r="BM76" s="457"/>
      <c r="BN76" s="859" t="str">
        <f t="shared" si="17"/>
        <v/>
      </c>
      <c r="BO76" s="859" t="str">
        <f t="shared" si="18"/>
        <v/>
      </c>
      <c r="BP76" s="859" t="str">
        <f t="shared" si="19"/>
        <v/>
      </c>
      <c r="BQ76" s="859" t="str">
        <f t="shared" si="20"/>
        <v/>
      </c>
      <c r="BR76" s="859" t="str">
        <f t="shared" si="21"/>
        <v/>
      </c>
      <c r="BS76" s="859" t="str">
        <f t="shared" si="22"/>
        <v/>
      </c>
      <c r="BT76" s="859" t="str">
        <f t="shared" si="23"/>
        <v/>
      </c>
      <c r="BZ76" s="19"/>
      <c r="CA76" s="19"/>
      <c r="CB76" s="19"/>
      <c r="CC76" s="19"/>
      <c r="CD76" s="19"/>
      <c r="CE76" s="19"/>
      <c r="CF76" s="19"/>
      <c r="CG76" s="19"/>
      <c r="CH76" s="19"/>
      <c r="CI76" s="19"/>
      <c r="CJ76" s="19"/>
      <c r="CK76" s="19"/>
      <c r="CL76" s="19"/>
      <c r="CM76" s="19"/>
      <c r="CN76" s="19"/>
      <c r="CO76" s="19"/>
      <c r="CP76" s="19"/>
      <c r="CQ76" s="19"/>
      <c r="CR76" s="19"/>
      <c r="CS76" s="19"/>
    </row>
    <row r="77" spans="1:97" s="18" customFormat="1" ht="10.5">
      <c r="A77" s="19"/>
      <c r="B77" s="632"/>
      <c r="C77" s="633"/>
      <c r="D77" s="628"/>
      <c r="E77" s="628"/>
      <c r="F77" s="632"/>
      <c r="G77" s="634"/>
      <c r="H77" s="632"/>
      <c r="I77" s="632"/>
      <c r="J77" s="632"/>
      <c r="K77" s="632"/>
      <c r="L77" s="632"/>
      <c r="M77" s="632"/>
      <c r="N77" s="632"/>
      <c r="O77" s="628"/>
      <c r="P77" s="631"/>
      <c r="Q77" s="631"/>
      <c r="R77" s="715"/>
      <c r="S77" s="715"/>
      <c r="T77" s="715"/>
      <c r="U77" s="715"/>
      <c r="V77" s="716" t="str">
        <f t="shared" si="24"/>
        <v/>
      </c>
      <c r="W77" s="535" t="str">
        <f t="shared" si="25"/>
        <v/>
      </c>
      <c r="X77" s="536" t="str">
        <v>NoCashFlows</v>
      </c>
      <c r="Y77" s="637"/>
      <c r="Z77" s="634"/>
      <c r="AA77" s="638"/>
      <c r="AB77" s="639"/>
      <c r="AC77" s="640"/>
      <c r="AD77" s="640"/>
      <c r="AE77" s="640"/>
      <c r="AF77" s="640"/>
      <c r="AG77" s="640"/>
      <c r="AH77" s="641"/>
      <c r="AI77" s="638"/>
      <c r="AJ77" s="642"/>
      <c r="AK77" s="643"/>
      <c r="AL77" s="643"/>
      <c r="AM77" s="644"/>
      <c r="AN77" s="640"/>
      <c r="AO77" s="640"/>
      <c r="AP77" s="640"/>
      <c r="AQ77" s="640"/>
      <c r="AR77" s="640"/>
      <c r="AS77" s="645"/>
      <c r="AT77" s="646"/>
      <c r="AU77" s="643"/>
      <c r="AV77" s="643"/>
      <c r="AW77" s="643"/>
      <c r="AX77" s="643"/>
      <c r="AY77" s="643"/>
      <c r="AZ77" s="643"/>
      <c r="BA77" s="643"/>
      <c r="BB77" s="643"/>
      <c r="BC77" s="643"/>
      <c r="BD77" s="643"/>
      <c r="BF77" s="860" t="str">
        <f t="shared" si="10"/>
        <v/>
      </c>
      <c r="BG77" s="861" t="str">
        <f t="shared" si="11"/>
        <v/>
      </c>
      <c r="BH77" s="861" t="str">
        <f t="shared" si="12"/>
        <v/>
      </c>
      <c r="BI77" s="861" t="str">
        <f t="shared" si="13"/>
        <v/>
      </c>
      <c r="BJ77" s="861" t="str">
        <f t="shared" si="14"/>
        <v/>
      </c>
      <c r="BK77" s="861" t="str">
        <f t="shared" si="15"/>
        <v/>
      </c>
      <c r="BL77" s="859" t="str">
        <f t="shared" si="16"/>
        <v/>
      </c>
      <c r="BM77" s="457"/>
      <c r="BN77" s="859" t="str">
        <f t="shared" si="17"/>
        <v/>
      </c>
      <c r="BO77" s="859" t="str">
        <f t="shared" si="18"/>
        <v/>
      </c>
      <c r="BP77" s="859" t="str">
        <f t="shared" si="19"/>
        <v/>
      </c>
      <c r="BQ77" s="859" t="str">
        <f t="shared" si="20"/>
        <v/>
      </c>
      <c r="BR77" s="859" t="str">
        <f t="shared" si="21"/>
        <v/>
      </c>
      <c r="BS77" s="859" t="str">
        <f t="shared" si="22"/>
        <v/>
      </c>
      <c r="BT77" s="859" t="str">
        <f t="shared" si="23"/>
        <v/>
      </c>
      <c r="BZ77" s="19"/>
      <c r="CA77" s="19"/>
      <c r="CB77" s="19"/>
      <c r="CC77" s="19"/>
      <c r="CD77" s="19"/>
      <c r="CE77" s="19"/>
      <c r="CF77" s="19"/>
      <c r="CG77" s="19"/>
      <c r="CH77" s="19"/>
      <c r="CI77" s="19"/>
      <c r="CJ77" s="19"/>
      <c r="CK77" s="19"/>
      <c r="CL77" s="19"/>
      <c r="CM77" s="19"/>
      <c r="CN77" s="19"/>
      <c r="CO77" s="19"/>
      <c r="CP77" s="19"/>
      <c r="CQ77" s="19"/>
      <c r="CR77" s="19"/>
      <c r="CS77" s="19"/>
    </row>
    <row r="78" spans="1:97" s="18" customFormat="1" ht="10.5">
      <c r="A78" s="19"/>
      <c r="B78" s="632"/>
      <c r="C78" s="633"/>
      <c r="D78" s="628"/>
      <c r="E78" s="628"/>
      <c r="F78" s="632"/>
      <c r="G78" s="634"/>
      <c r="H78" s="632"/>
      <c r="I78" s="632"/>
      <c r="J78" s="632"/>
      <c r="K78" s="632"/>
      <c r="L78" s="632"/>
      <c r="M78" s="632"/>
      <c r="N78" s="632"/>
      <c r="O78" s="628"/>
      <c r="P78" s="631"/>
      <c r="Q78" s="631"/>
      <c r="R78" s="715"/>
      <c r="S78" s="715"/>
      <c r="T78" s="715"/>
      <c r="U78" s="715"/>
      <c r="V78" s="716" t="str">
        <f t="shared" si="24"/>
        <v/>
      </c>
      <c r="W78" s="535" t="str">
        <f t="shared" si="25"/>
        <v/>
      </c>
      <c r="X78" s="536" t="str">
        <v>NoCashFlows</v>
      </c>
      <c r="Y78" s="637"/>
      <c r="Z78" s="634"/>
      <c r="AA78" s="638"/>
      <c r="AB78" s="639"/>
      <c r="AC78" s="640"/>
      <c r="AD78" s="640"/>
      <c r="AE78" s="640"/>
      <c r="AF78" s="640"/>
      <c r="AG78" s="640"/>
      <c r="AH78" s="641"/>
      <c r="AI78" s="638"/>
      <c r="AJ78" s="642"/>
      <c r="AK78" s="643"/>
      <c r="AL78" s="643"/>
      <c r="AM78" s="644"/>
      <c r="AN78" s="640"/>
      <c r="AO78" s="640"/>
      <c r="AP78" s="640"/>
      <c r="AQ78" s="640"/>
      <c r="AR78" s="640"/>
      <c r="AS78" s="645"/>
      <c r="AT78" s="646"/>
      <c r="AU78" s="643"/>
      <c r="AV78" s="643"/>
      <c r="AW78" s="643"/>
      <c r="AX78" s="643"/>
      <c r="AY78" s="643"/>
      <c r="AZ78" s="643"/>
      <c r="BA78" s="643"/>
      <c r="BB78" s="643"/>
      <c r="BC78" s="643"/>
      <c r="BD78" s="643"/>
      <c r="BF78" s="860" t="str">
        <f t="shared" si="10"/>
        <v/>
      </c>
      <c r="BG78" s="861" t="str">
        <f t="shared" si="11"/>
        <v/>
      </c>
      <c r="BH78" s="861" t="str">
        <f t="shared" si="12"/>
        <v/>
      </c>
      <c r="BI78" s="861" t="str">
        <f t="shared" si="13"/>
        <v/>
      </c>
      <c r="BJ78" s="861" t="str">
        <f t="shared" si="14"/>
        <v/>
      </c>
      <c r="BK78" s="861" t="str">
        <f t="shared" si="15"/>
        <v/>
      </c>
      <c r="BL78" s="859" t="str">
        <f t="shared" si="16"/>
        <v/>
      </c>
      <c r="BM78" s="457"/>
      <c r="BN78" s="859" t="str">
        <f t="shared" si="17"/>
        <v/>
      </c>
      <c r="BO78" s="859" t="str">
        <f t="shared" si="18"/>
        <v/>
      </c>
      <c r="BP78" s="859" t="str">
        <f t="shared" si="19"/>
        <v/>
      </c>
      <c r="BQ78" s="859" t="str">
        <f t="shared" si="20"/>
        <v/>
      </c>
      <c r="BR78" s="859" t="str">
        <f t="shared" si="21"/>
        <v/>
      </c>
      <c r="BS78" s="859" t="str">
        <f t="shared" si="22"/>
        <v/>
      </c>
      <c r="BT78" s="859" t="str">
        <f t="shared" si="23"/>
        <v/>
      </c>
      <c r="BZ78" s="19"/>
      <c r="CA78" s="19"/>
      <c r="CB78" s="19"/>
      <c r="CC78" s="19"/>
      <c r="CD78" s="19"/>
      <c r="CE78" s="19"/>
      <c r="CF78" s="19"/>
      <c r="CG78" s="19"/>
      <c r="CH78" s="19"/>
      <c r="CI78" s="19"/>
      <c r="CJ78" s="19"/>
      <c r="CK78" s="19"/>
      <c r="CL78" s="19"/>
      <c r="CM78" s="19"/>
      <c r="CN78" s="19"/>
      <c r="CO78" s="19"/>
      <c r="CP78" s="19"/>
      <c r="CQ78" s="19"/>
      <c r="CR78" s="19"/>
      <c r="CS78" s="19"/>
    </row>
    <row r="79" spans="1:97" s="18" customFormat="1" ht="10.5">
      <c r="A79" s="19"/>
      <c r="B79" s="632"/>
      <c r="C79" s="633"/>
      <c r="D79" s="628"/>
      <c r="E79" s="628"/>
      <c r="F79" s="632"/>
      <c r="G79" s="634"/>
      <c r="H79" s="632"/>
      <c r="I79" s="632"/>
      <c r="J79" s="632"/>
      <c r="K79" s="632"/>
      <c r="L79" s="632"/>
      <c r="M79" s="632"/>
      <c r="N79" s="632"/>
      <c r="O79" s="628"/>
      <c r="P79" s="631"/>
      <c r="Q79" s="631"/>
      <c r="R79" s="715"/>
      <c r="S79" s="715"/>
      <c r="T79" s="715"/>
      <c r="U79" s="715"/>
      <c r="V79" s="716" t="str">
        <f t="shared" si="24"/>
        <v/>
      </c>
      <c r="W79" s="535" t="str">
        <f t="shared" si="25"/>
        <v/>
      </c>
      <c r="X79" s="536" t="str">
        <v>NoCashFlows</v>
      </c>
      <c r="Y79" s="637"/>
      <c r="Z79" s="634"/>
      <c r="AA79" s="638"/>
      <c r="AB79" s="639"/>
      <c r="AC79" s="640"/>
      <c r="AD79" s="640"/>
      <c r="AE79" s="640"/>
      <c r="AF79" s="640"/>
      <c r="AG79" s="640"/>
      <c r="AH79" s="641"/>
      <c r="AI79" s="638"/>
      <c r="AJ79" s="642"/>
      <c r="AK79" s="643"/>
      <c r="AL79" s="643"/>
      <c r="AM79" s="644"/>
      <c r="AN79" s="640"/>
      <c r="AO79" s="640"/>
      <c r="AP79" s="640"/>
      <c r="AQ79" s="640"/>
      <c r="AR79" s="640"/>
      <c r="AS79" s="645"/>
      <c r="AT79" s="646"/>
      <c r="AU79" s="643"/>
      <c r="AV79" s="643"/>
      <c r="AW79" s="643"/>
      <c r="AX79" s="643"/>
      <c r="AY79" s="643"/>
      <c r="AZ79" s="643"/>
      <c r="BA79" s="643"/>
      <c r="BB79" s="643"/>
      <c r="BC79" s="643"/>
      <c r="BD79" s="643"/>
      <c r="BF79" s="860" t="str">
        <f t="shared" si="10"/>
        <v/>
      </c>
      <c r="BG79" s="861" t="str">
        <f t="shared" si="11"/>
        <v/>
      </c>
      <c r="BH79" s="861" t="str">
        <f t="shared" si="12"/>
        <v/>
      </c>
      <c r="BI79" s="861" t="str">
        <f t="shared" si="13"/>
        <v/>
      </c>
      <c r="BJ79" s="861" t="str">
        <f t="shared" si="14"/>
        <v/>
      </c>
      <c r="BK79" s="861" t="str">
        <f t="shared" si="15"/>
        <v/>
      </c>
      <c r="BL79" s="859" t="str">
        <f t="shared" si="16"/>
        <v/>
      </c>
      <c r="BM79" s="457"/>
      <c r="BN79" s="859" t="str">
        <f t="shared" si="17"/>
        <v/>
      </c>
      <c r="BO79" s="859" t="str">
        <f t="shared" si="18"/>
        <v/>
      </c>
      <c r="BP79" s="859" t="str">
        <f t="shared" si="19"/>
        <v/>
      </c>
      <c r="BQ79" s="859" t="str">
        <f t="shared" si="20"/>
        <v/>
      </c>
      <c r="BR79" s="859" t="str">
        <f t="shared" si="21"/>
        <v/>
      </c>
      <c r="BS79" s="859" t="str">
        <f t="shared" si="22"/>
        <v/>
      </c>
      <c r="BT79" s="859" t="str">
        <f t="shared" si="23"/>
        <v/>
      </c>
      <c r="BZ79" s="19"/>
      <c r="CA79" s="19"/>
      <c r="CB79" s="19"/>
      <c r="CC79" s="19"/>
      <c r="CD79" s="19"/>
      <c r="CE79" s="19"/>
      <c r="CF79" s="19"/>
      <c r="CG79" s="19"/>
      <c r="CH79" s="19"/>
      <c r="CI79" s="19"/>
      <c r="CJ79" s="19"/>
      <c r="CK79" s="19"/>
      <c r="CL79" s="19"/>
      <c r="CM79" s="19"/>
      <c r="CN79" s="19"/>
      <c r="CO79" s="19"/>
      <c r="CP79" s="19"/>
      <c r="CQ79" s="19"/>
      <c r="CR79" s="19"/>
      <c r="CS79" s="19"/>
    </row>
    <row r="80" spans="1:97" s="18" customFormat="1" ht="10.5">
      <c r="A80" s="19"/>
      <c r="B80" s="632"/>
      <c r="C80" s="633"/>
      <c r="D80" s="628"/>
      <c r="E80" s="628"/>
      <c r="F80" s="632"/>
      <c r="G80" s="634"/>
      <c r="H80" s="632"/>
      <c r="I80" s="632"/>
      <c r="J80" s="632"/>
      <c r="K80" s="632"/>
      <c r="L80" s="632"/>
      <c r="M80" s="632"/>
      <c r="N80" s="632"/>
      <c r="O80" s="628"/>
      <c r="P80" s="631"/>
      <c r="Q80" s="631"/>
      <c r="R80" s="715"/>
      <c r="S80" s="715"/>
      <c r="T80" s="715"/>
      <c r="U80" s="715"/>
      <c r="V80" s="716" t="str">
        <f t="shared" si="24"/>
        <v/>
      </c>
      <c r="W80" s="535" t="str">
        <f t="shared" si="25"/>
        <v/>
      </c>
      <c r="X80" s="536" t="str">
        <v>NoCashFlows</v>
      </c>
      <c r="Y80" s="637"/>
      <c r="Z80" s="634"/>
      <c r="AA80" s="638"/>
      <c r="AB80" s="639"/>
      <c r="AC80" s="640"/>
      <c r="AD80" s="640"/>
      <c r="AE80" s="640"/>
      <c r="AF80" s="640"/>
      <c r="AG80" s="640"/>
      <c r="AH80" s="641"/>
      <c r="AI80" s="638"/>
      <c r="AJ80" s="642"/>
      <c r="AK80" s="643"/>
      <c r="AL80" s="643"/>
      <c r="AM80" s="644"/>
      <c r="AN80" s="640"/>
      <c r="AO80" s="640"/>
      <c r="AP80" s="640"/>
      <c r="AQ80" s="640"/>
      <c r="AR80" s="640"/>
      <c r="AS80" s="645"/>
      <c r="AT80" s="646"/>
      <c r="AU80" s="643"/>
      <c r="AV80" s="643"/>
      <c r="AW80" s="643"/>
      <c r="AX80" s="643"/>
      <c r="AY80" s="643"/>
      <c r="AZ80" s="643"/>
      <c r="BA80" s="643"/>
      <c r="BB80" s="643"/>
      <c r="BC80" s="643"/>
      <c r="BD80" s="643"/>
      <c r="BF80" s="860" t="str">
        <f t="shared" si="10"/>
        <v/>
      </c>
      <c r="BG80" s="861" t="str">
        <f t="shared" si="11"/>
        <v/>
      </c>
      <c r="BH80" s="861" t="str">
        <f t="shared" si="12"/>
        <v/>
      </c>
      <c r="BI80" s="861" t="str">
        <f t="shared" si="13"/>
        <v/>
      </c>
      <c r="BJ80" s="861" t="str">
        <f t="shared" si="14"/>
        <v/>
      </c>
      <c r="BK80" s="861" t="str">
        <f t="shared" si="15"/>
        <v/>
      </c>
      <c r="BL80" s="859" t="str">
        <f t="shared" si="16"/>
        <v/>
      </c>
      <c r="BM80" s="457"/>
      <c r="BN80" s="859" t="str">
        <f t="shared" si="17"/>
        <v/>
      </c>
      <c r="BO80" s="859" t="str">
        <f t="shared" si="18"/>
        <v/>
      </c>
      <c r="BP80" s="859" t="str">
        <f t="shared" si="19"/>
        <v/>
      </c>
      <c r="BQ80" s="859" t="str">
        <f t="shared" si="20"/>
        <v/>
      </c>
      <c r="BR80" s="859" t="str">
        <f t="shared" si="21"/>
        <v/>
      </c>
      <c r="BS80" s="859" t="str">
        <f t="shared" si="22"/>
        <v/>
      </c>
      <c r="BT80" s="859" t="str">
        <f t="shared" si="23"/>
        <v/>
      </c>
      <c r="BZ80" s="19"/>
      <c r="CA80" s="19"/>
      <c r="CB80" s="19"/>
      <c r="CC80" s="19"/>
      <c r="CD80" s="19"/>
      <c r="CE80" s="19"/>
      <c r="CF80" s="19"/>
      <c r="CG80" s="19"/>
      <c r="CH80" s="19"/>
      <c r="CI80" s="19"/>
      <c r="CJ80" s="19"/>
      <c r="CK80" s="19"/>
      <c r="CL80" s="19"/>
      <c r="CM80" s="19"/>
      <c r="CN80" s="19"/>
      <c r="CO80" s="19"/>
      <c r="CP80" s="19"/>
      <c r="CQ80" s="19"/>
      <c r="CR80" s="19"/>
      <c r="CS80" s="19"/>
    </row>
    <row r="81" spans="1:97" s="18" customFormat="1" ht="10.5">
      <c r="A81" s="19"/>
      <c r="B81" s="632"/>
      <c r="C81" s="633"/>
      <c r="D81" s="628"/>
      <c r="E81" s="628"/>
      <c r="F81" s="632"/>
      <c r="G81" s="634"/>
      <c r="H81" s="632"/>
      <c r="I81" s="632"/>
      <c r="J81" s="632"/>
      <c r="K81" s="632"/>
      <c r="L81" s="632"/>
      <c r="M81" s="632"/>
      <c r="N81" s="632"/>
      <c r="O81" s="628"/>
      <c r="P81" s="631"/>
      <c r="Q81" s="631"/>
      <c r="R81" s="715"/>
      <c r="S81" s="715"/>
      <c r="T81" s="715"/>
      <c r="U81" s="715"/>
      <c r="V81" s="716" t="str">
        <f t="shared" si="24"/>
        <v/>
      </c>
      <c r="W81" s="535" t="str">
        <f t="shared" si="25"/>
        <v/>
      </c>
      <c r="X81" s="536" t="str">
        <v>NoCashFlows</v>
      </c>
      <c r="Y81" s="637"/>
      <c r="Z81" s="634"/>
      <c r="AA81" s="638"/>
      <c r="AB81" s="639"/>
      <c r="AC81" s="640"/>
      <c r="AD81" s="640"/>
      <c r="AE81" s="640"/>
      <c r="AF81" s="640"/>
      <c r="AG81" s="640"/>
      <c r="AH81" s="641"/>
      <c r="AI81" s="638"/>
      <c r="AJ81" s="642"/>
      <c r="AK81" s="643"/>
      <c r="AL81" s="643"/>
      <c r="AM81" s="644"/>
      <c r="AN81" s="640"/>
      <c r="AO81" s="640"/>
      <c r="AP81" s="640"/>
      <c r="AQ81" s="640"/>
      <c r="AR81" s="640"/>
      <c r="AS81" s="645"/>
      <c r="AT81" s="646"/>
      <c r="AU81" s="643"/>
      <c r="AV81" s="643"/>
      <c r="AW81" s="643"/>
      <c r="AX81" s="643"/>
      <c r="AY81" s="643"/>
      <c r="AZ81" s="643"/>
      <c r="BA81" s="643"/>
      <c r="BB81" s="643"/>
      <c r="BC81" s="643"/>
      <c r="BD81" s="643"/>
      <c r="BF81" s="860" t="str">
        <f t="shared" si="10"/>
        <v/>
      </c>
      <c r="BG81" s="861" t="str">
        <f t="shared" si="11"/>
        <v/>
      </c>
      <c r="BH81" s="861" t="str">
        <f t="shared" si="12"/>
        <v/>
      </c>
      <c r="BI81" s="861" t="str">
        <f t="shared" si="13"/>
        <v/>
      </c>
      <c r="BJ81" s="861" t="str">
        <f t="shared" si="14"/>
        <v/>
      </c>
      <c r="BK81" s="861" t="str">
        <f t="shared" si="15"/>
        <v/>
      </c>
      <c r="BL81" s="859" t="str">
        <f t="shared" si="16"/>
        <v/>
      </c>
      <c r="BM81" s="457"/>
      <c r="BN81" s="859" t="str">
        <f t="shared" si="17"/>
        <v/>
      </c>
      <c r="BO81" s="859" t="str">
        <f t="shared" si="18"/>
        <v/>
      </c>
      <c r="BP81" s="859" t="str">
        <f t="shared" si="19"/>
        <v/>
      </c>
      <c r="BQ81" s="859" t="str">
        <f t="shared" si="20"/>
        <v/>
      </c>
      <c r="BR81" s="859" t="str">
        <f t="shared" si="21"/>
        <v/>
      </c>
      <c r="BS81" s="859" t="str">
        <f t="shared" si="22"/>
        <v/>
      </c>
      <c r="BT81" s="859" t="str">
        <f t="shared" si="23"/>
        <v/>
      </c>
      <c r="BZ81" s="19"/>
      <c r="CA81" s="19"/>
      <c r="CB81" s="19"/>
      <c r="CC81" s="19"/>
      <c r="CD81" s="19"/>
      <c r="CE81" s="19"/>
      <c r="CF81" s="19"/>
      <c r="CG81" s="19"/>
      <c r="CH81" s="19"/>
      <c r="CI81" s="19"/>
      <c r="CJ81" s="19"/>
      <c r="CK81" s="19"/>
      <c r="CL81" s="19"/>
      <c r="CM81" s="19"/>
      <c r="CN81" s="19"/>
      <c r="CO81" s="19"/>
      <c r="CP81" s="19"/>
      <c r="CQ81" s="19"/>
      <c r="CR81" s="19"/>
      <c r="CS81" s="19"/>
    </row>
    <row r="82" spans="1:97" s="18" customFormat="1" ht="10.5">
      <c r="A82" s="19"/>
      <c r="B82" s="632"/>
      <c r="C82" s="633"/>
      <c r="D82" s="628"/>
      <c r="E82" s="628"/>
      <c r="F82" s="632"/>
      <c r="G82" s="634"/>
      <c r="H82" s="632"/>
      <c r="I82" s="632"/>
      <c r="J82" s="632"/>
      <c r="K82" s="632"/>
      <c r="L82" s="632"/>
      <c r="M82" s="632"/>
      <c r="N82" s="632"/>
      <c r="O82" s="628"/>
      <c r="P82" s="631"/>
      <c r="Q82" s="631"/>
      <c r="R82" s="715"/>
      <c r="S82" s="715"/>
      <c r="T82" s="715"/>
      <c r="U82" s="715"/>
      <c r="V82" s="716" t="str">
        <f t="shared" si="24"/>
        <v/>
      </c>
      <c r="W82" s="535" t="str">
        <f t="shared" si="25"/>
        <v/>
      </c>
      <c r="X82" s="536" t="str">
        <v>NoCashFlows</v>
      </c>
      <c r="Y82" s="637"/>
      <c r="Z82" s="634"/>
      <c r="AA82" s="638"/>
      <c r="AB82" s="639"/>
      <c r="AC82" s="640"/>
      <c r="AD82" s="640"/>
      <c r="AE82" s="640"/>
      <c r="AF82" s="640"/>
      <c r="AG82" s="640"/>
      <c r="AH82" s="641"/>
      <c r="AI82" s="638"/>
      <c r="AJ82" s="642"/>
      <c r="AK82" s="643"/>
      <c r="AL82" s="643"/>
      <c r="AM82" s="644"/>
      <c r="AN82" s="640"/>
      <c r="AO82" s="640"/>
      <c r="AP82" s="640"/>
      <c r="AQ82" s="640"/>
      <c r="AR82" s="640"/>
      <c r="AS82" s="645"/>
      <c r="AT82" s="646"/>
      <c r="AU82" s="643"/>
      <c r="AV82" s="643"/>
      <c r="AW82" s="643"/>
      <c r="AX82" s="643"/>
      <c r="AY82" s="643"/>
      <c r="AZ82" s="643"/>
      <c r="BA82" s="643"/>
      <c r="BB82" s="643"/>
      <c r="BC82" s="643"/>
      <c r="BD82" s="643"/>
      <c r="BF82" s="860" t="str">
        <f t="shared" si="10"/>
        <v/>
      </c>
      <c r="BG82" s="861" t="str">
        <f t="shared" si="11"/>
        <v/>
      </c>
      <c r="BH82" s="861" t="str">
        <f t="shared" si="12"/>
        <v/>
      </c>
      <c r="BI82" s="861" t="str">
        <f t="shared" si="13"/>
        <v/>
      </c>
      <c r="BJ82" s="861" t="str">
        <f t="shared" si="14"/>
        <v/>
      </c>
      <c r="BK82" s="861" t="str">
        <f t="shared" si="15"/>
        <v/>
      </c>
      <c r="BL82" s="859" t="str">
        <f t="shared" si="16"/>
        <v/>
      </c>
      <c r="BM82" s="457"/>
      <c r="BN82" s="859" t="str">
        <f t="shared" si="17"/>
        <v/>
      </c>
      <c r="BO82" s="859" t="str">
        <f t="shared" si="18"/>
        <v/>
      </c>
      <c r="BP82" s="859" t="str">
        <f t="shared" si="19"/>
        <v/>
      </c>
      <c r="BQ82" s="859" t="str">
        <f t="shared" si="20"/>
        <v/>
      </c>
      <c r="BR82" s="859" t="str">
        <f t="shared" si="21"/>
        <v/>
      </c>
      <c r="BS82" s="859" t="str">
        <f t="shared" si="22"/>
        <v/>
      </c>
      <c r="BT82" s="859" t="str">
        <f t="shared" si="23"/>
        <v/>
      </c>
      <c r="BZ82" s="19"/>
      <c r="CA82" s="19"/>
      <c r="CB82" s="19"/>
      <c r="CC82" s="19"/>
      <c r="CD82" s="19"/>
      <c r="CE82" s="19"/>
      <c r="CF82" s="19"/>
      <c r="CG82" s="19"/>
      <c r="CH82" s="19"/>
      <c r="CI82" s="19"/>
      <c r="CJ82" s="19"/>
      <c r="CK82" s="19"/>
      <c r="CL82" s="19"/>
      <c r="CM82" s="19"/>
      <c r="CN82" s="19"/>
      <c r="CO82" s="19"/>
      <c r="CP82" s="19"/>
      <c r="CQ82" s="19"/>
      <c r="CR82" s="19"/>
      <c r="CS82" s="19"/>
    </row>
    <row r="83" spans="1:97" s="18" customFormat="1" ht="10.5">
      <c r="A83" s="19"/>
      <c r="B83" s="632"/>
      <c r="C83" s="633"/>
      <c r="D83" s="628"/>
      <c r="E83" s="628"/>
      <c r="F83" s="632"/>
      <c r="G83" s="634"/>
      <c r="H83" s="632"/>
      <c r="I83" s="632"/>
      <c r="J83" s="632"/>
      <c r="K83" s="632"/>
      <c r="L83" s="632"/>
      <c r="M83" s="632"/>
      <c r="N83" s="632"/>
      <c r="O83" s="628"/>
      <c r="P83" s="631"/>
      <c r="Q83" s="631"/>
      <c r="R83" s="715"/>
      <c r="S83" s="715"/>
      <c r="T83" s="715"/>
      <c r="U83" s="715"/>
      <c r="V83" s="716" t="str">
        <f t="shared" si="24"/>
        <v/>
      </c>
      <c r="W83" s="535" t="str">
        <f t="shared" si="25"/>
        <v/>
      </c>
      <c r="X83" s="536" t="str">
        <v>NoCashFlows</v>
      </c>
      <c r="Y83" s="637"/>
      <c r="Z83" s="634"/>
      <c r="AA83" s="638"/>
      <c r="AB83" s="639"/>
      <c r="AC83" s="640"/>
      <c r="AD83" s="640"/>
      <c r="AE83" s="640"/>
      <c r="AF83" s="640"/>
      <c r="AG83" s="640"/>
      <c r="AH83" s="641"/>
      <c r="AI83" s="638"/>
      <c r="AJ83" s="642"/>
      <c r="AK83" s="643"/>
      <c r="AL83" s="643"/>
      <c r="AM83" s="644"/>
      <c r="AN83" s="640"/>
      <c r="AO83" s="640"/>
      <c r="AP83" s="640"/>
      <c r="AQ83" s="640"/>
      <c r="AR83" s="640"/>
      <c r="AS83" s="645"/>
      <c r="AT83" s="646"/>
      <c r="AU83" s="643"/>
      <c r="AV83" s="643"/>
      <c r="AW83" s="643"/>
      <c r="AX83" s="643"/>
      <c r="AY83" s="643"/>
      <c r="AZ83" s="643"/>
      <c r="BA83" s="643"/>
      <c r="BB83" s="643"/>
      <c r="BC83" s="643"/>
      <c r="BD83" s="643"/>
      <c r="BF83" s="860" t="str">
        <f t="shared" si="10"/>
        <v/>
      </c>
      <c r="BG83" s="861" t="str">
        <f t="shared" si="11"/>
        <v/>
      </c>
      <c r="BH83" s="861" t="str">
        <f t="shared" si="12"/>
        <v/>
      </c>
      <c r="BI83" s="861" t="str">
        <f t="shared" si="13"/>
        <v/>
      </c>
      <c r="BJ83" s="861" t="str">
        <f t="shared" si="14"/>
        <v/>
      </c>
      <c r="BK83" s="861" t="str">
        <f t="shared" si="15"/>
        <v/>
      </c>
      <c r="BL83" s="859" t="str">
        <f t="shared" si="16"/>
        <v/>
      </c>
      <c r="BM83" s="457"/>
      <c r="BN83" s="859" t="str">
        <f t="shared" si="17"/>
        <v/>
      </c>
      <c r="BO83" s="859" t="str">
        <f t="shared" si="18"/>
        <v/>
      </c>
      <c r="BP83" s="859" t="str">
        <f t="shared" si="19"/>
        <v/>
      </c>
      <c r="BQ83" s="859" t="str">
        <f t="shared" si="20"/>
        <v/>
      </c>
      <c r="BR83" s="859" t="str">
        <f t="shared" si="21"/>
        <v/>
      </c>
      <c r="BS83" s="859" t="str">
        <f t="shared" si="22"/>
        <v/>
      </c>
      <c r="BT83" s="859" t="str">
        <f t="shared" si="23"/>
        <v/>
      </c>
      <c r="BZ83" s="19"/>
      <c r="CA83" s="19"/>
      <c r="CB83" s="19"/>
      <c r="CC83" s="19"/>
      <c r="CD83" s="19"/>
      <c r="CE83" s="19"/>
      <c r="CF83" s="19"/>
      <c r="CG83" s="19"/>
      <c r="CH83" s="19"/>
      <c r="CI83" s="19"/>
      <c r="CJ83" s="19"/>
      <c r="CK83" s="19"/>
      <c r="CL83" s="19"/>
      <c r="CM83" s="19"/>
      <c r="CN83" s="19"/>
      <c r="CO83" s="19"/>
      <c r="CP83" s="19"/>
      <c r="CQ83" s="19"/>
      <c r="CR83" s="19"/>
      <c r="CS83" s="19"/>
    </row>
    <row r="84" spans="1:97" s="18" customFormat="1" ht="10.5">
      <c r="A84" s="19"/>
      <c r="B84" s="632"/>
      <c r="C84" s="633"/>
      <c r="D84" s="628"/>
      <c r="E84" s="628"/>
      <c r="F84" s="632"/>
      <c r="G84" s="634"/>
      <c r="H84" s="632"/>
      <c r="I84" s="632"/>
      <c r="J84" s="632"/>
      <c r="K84" s="632"/>
      <c r="L84" s="632"/>
      <c r="M84" s="632"/>
      <c r="N84" s="632"/>
      <c r="O84" s="628"/>
      <c r="P84" s="631"/>
      <c r="Q84" s="631"/>
      <c r="R84" s="715"/>
      <c r="S84" s="715"/>
      <c r="T84" s="715"/>
      <c r="U84" s="715"/>
      <c r="V84" s="716" t="str">
        <f t="shared" si="24"/>
        <v/>
      </c>
      <c r="W84" s="535" t="str">
        <f t="shared" si="25"/>
        <v/>
      </c>
      <c r="X84" s="536" t="str">
        <v>NoCashFlows</v>
      </c>
      <c r="Y84" s="637"/>
      <c r="Z84" s="634"/>
      <c r="AA84" s="638"/>
      <c r="AB84" s="639"/>
      <c r="AC84" s="640"/>
      <c r="AD84" s="640"/>
      <c r="AE84" s="640"/>
      <c r="AF84" s="640"/>
      <c r="AG84" s="640"/>
      <c r="AH84" s="641"/>
      <c r="AI84" s="638"/>
      <c r="AJ84" s="642"/>
      <c r="AK84" s="643"/>
      <c r="AL84" s="643"/>
      <c r="AM84" s="644"/>
      <c r="AN84" s="640"/>
      <c r="AO84" s="640"/>
      <c r="AP84" s="640"/>
      <c r="AQ84" s="640"/>
      <c r="AR84" s="640"/>
      <c r="AS84" s="645"/>
      <c r="AT84" s="646"/>
      <c r="AU84" s="643"/>
      <c r="AV84" s="643"/>
      <c r="AW84" s="643"/>
      <c r="AX84" s="643"/>
      <c r="AY84" s="643"/>
      <c r="AZ84" s="643"/>
      <c r="BA84" s="643"/>
      <c r="BB84" s="643"/>
      <c r="BC84" s="643"/>
      <c r="BD84" s="643"/>
      <c r="BF84" s="860" t="str">
        <f t="shared" ref="BF84:BF88" si="26">IF(AND(ISBLANK(AM84), ISBLANK(AB84)), "", AM84-AB84)</f>
        <v/>
      </c>
      <c r="BG84" s="861" t="str">
        <f t="shared" ref="BG84:BG88" si="27">IF(AND(ISBLANK(AN84), ISBLANK(AC84)), "", AN84-AC84)</f>
        <v/>
      </c>
      <c r="BH84" s="861" t="str">
        <f t="shared" ref="BH84:BH88" si="28">IF(AND(ISBLANK(AO84), ISBLANK(AD84)), "", AO84-AD84)</f>
        <v/>
      </c>
      <c r="BI84" s="861" t="str">
        <f t="shared" ref="BI84:BI88" si="29">IF(AND(ISBLANK(AP84), ISBLANK(AE84)), "", AP84-AE84)</f>
        <v/>
      </c>
      <c r="BJ84" s="861" t="str">
        <f t="shared" ref="BJ84:BJ88" si="30">IF(AND(ISBLANK(AQ84), ISBLANK(AF84)), "", AQ84-AF84)</f>
        <v/>
      </c>
      <c r="BK84" s="861" t="str">
        <f t="shared" ref="BK84:BK88" si="31">IF(AND(ISBLANK(AR84), ISBLANK(AG84)), "", AR84-AG84)</f>
        <v/>
      </c>
      <c r="BL84" s="859" t="str">
        <f t="shared" ref="BL84:BL88" si="32">IF(AND(ISBLANK(AS84), ISBLANK(AH84)), "", AS84-AH84)</f>
        <v/>
      </c>
      <c r="BM84" s="457"/>
      <c r="BN84" s="859" t="str">
        <f t="shared" si="17"/>
        <v/>
      </c>
      <c r="BO84" s="859" t="str">
        <f t="shared" si="18"/>
        <v/>
      </c>
      <c r="BP84" s="859" t="str">
        <f t="shared" si="19"/>
        <v/>
      </c>
      <c r="BQ84" s="859" t="str">
        <f t="shared" si="20"/>
        <v/>
      </c>
      <c r="BR84" s="859" t="str">
        <f t="shared" si="21"/>
        <v/>
      </c>
      <c r="BS84" s="859" t="str">
        <f t="shared" si="22"/>
        <v/>
      </c>
      <c r="BT84" s="859" t="str">
        <f t="shared" si="23"/>
        <v/>
      </c>
      <c r="BZ84" s="19"/>
      <c r="CA84" s="19"/>
      <c r="CB84" s="19"/>
      <c r="CC84" s="19"/>
      <c r="CD84" s="19"/>
      <c r="CE84" s="19"/>
      <c r="CF84" s="19"/>
      <c r="CG84" s="19"/>
      <c r="CH84" s="19"/>
      <c r="CI84" s="19"/>
      <c r="CJ84" s="19"/>
      <c r="CK84" s="19"/>
      <c r="CL84" s="19"/>
      <c r="CM84" s="19"/>
      <c r="CN84" s="19"/>
      <c r="CO84" s="19"/>
      <c r="CP84" s="19"/>
      <c r="CQ84" s="19"/>
      <c r="CR84" s="19"/>
      <c r="CS84" s="19"/>
    </row>
    <row r="85" spans="1:97" s="18" customFormat="1" ht="10.5">
      <c r="A85" s="19"/>
      <c r="B85" s="632"/>
      <c r="C85" s="633"/>
      <c r="D85" s="628"/>
      <c r="E85" s="628"/>
      <c r="F85" s="632"/>
      <c r="G85" s="634"/>
      <c r="H85" s="632"/>
      <c r="I85" s="632"/>
      <c r="J85" s="632"/>
      <c r="K85" s="632"/>
      <c r="L85" s="632"/>
      <c r="M85" s="632"/>
      <c r="N85" s="632"/>
      <c r="O85" s="628"/>
      <c r="P85" s="631"/>
      <c r="Q85" s="631"/>
      <c r="R85" s="715"/>
      <c r="S85" s="715"/>
      <c r="T85" s="715"/>
      <c r="U85" s="715"/>
      <c r="V85" s="716" t="str">
        <f t="shared" si="24"/>
        <v/>
      </c>
      <c r="W85" s="535" t="str">
        <f t="shared" si="25"/>
        <v/>
      </c>
      <c r="X85" s="536" t="str">
        <v>NoCashFlows</v>
      </c>
      <c r="Y85" s="637"/>
      <c r="Z85" s="634"/>
      <c r="AA85" s="638"/>
      <c r="AB85" s="639"/>
      <c r="AC85" s="640"/>
      <c r="AD85" s="640"/>
      <c r="AE85" s="640"/>
      <c r="AF85" s="640"/>
      <c r="AG85" s="640"/>
      <c r="AH85" s="641"/>
      <c r="AI85" s="638"/>
      <c r="AJ85" s="642"/>
      <c r="AK85" s="643"/>
      <c r="AL85" s="643"/>
      <c r="AM85" s="644"/>
      <c r="AN85" s="640"/>
      <c r="AO85" s="640"/>
      <c r="AP85" s="640"/>
      <c r="AQ85" s="640"/>
      <c r="AR85" s="640"/>
      <c r="AS85" s="645"/>
      <c r="AT85" s="646"/>
      <c r="AU85" s="643"/>
      <c r="AV85" s="643"/>
      <c r="AW85" s="643"/>
      <c r="AX85" s="643"/>
      <c r="AY85" s="643"/>
      <c r="AZ85" s="643"/>
      <c r="BA85" s="643"/>
      <c r="BB85" s="643"/>
      <c r="BC85" s="643"/>
      <c r="BD85" s="643"/>
      <c r="BF85" s="860" t="str">
        <f t="shared" si="26"/>
        <v/>
      </c>
      <c r="BG85" s="861" t="str">
        <f t="shared" si="27"/>
        <v/>
      </c>
      <c r="BH85" s="861" t="str">
        <f t="shared" si="28"/>
        <v/>
      </c>
      <c r="BI85" s="861" t="str">
        <f t="shared" si="29"/>
        <v/>
      </c>
      <c r="BJ85" s="861" t="str">
        <f t="shared" si="30"/>
        <v/>
      </c>
      <c r="BK85" s="861" t="str">
        <f t="shared" si="31"/>
        <v/>
      </c>
      <c r="BL85" s="859" t="str">
        <f t="shared" si="32"/>
        <v/>
      </c>
      <c r="BM85" s="457"/>
      <c r="BN85" s="859" t="str">
        <f t="shared" si="17"/>
        <v/>
      </c>
      <c r="BO85" s="859" t="str">
        <f t="shared" si="18"/>
        <v/>
      </c>
      <c r="BP85" s="859" t="str">
        <f t="shared" si="19"/>
        <v/>
      </c>
      <c r="BQ85" s="859" t="str">
        <f t="shared" si="20"/>
        <v/>
      </c>
      <c r="BR85" s="859" t="str">
        <f t="shared" si="21"/>
        <v/>
      </c>
      <c r="BS85" s="859" t="str">
        <f t="shared" si="22"/>
        <v/>
      </c>
      <c r="BT85" s="859" t="str">
        <f t="shared" si="23"/>
        <v/>
      </c>
      <c r="BZ85" s="19"/>
      <c r="CA85" s="19"/>
      <c r="CB85" s="19"/>
      <c r="CC85" s="19"/>
      <c r="CD85" s="19"/>
      <c r="CE85" s="19"/>
      <c r="CF85" s="19"/>
      <c r="CG85" s="19"/>
      <c r="CH85" s="19"/>
      <c r="CI85" s="19"/>
      <c r="CJ85" s="19"/>
      <c r="CK85" s="19"/>
      <c r="CL85" s="19"/>
      <c r="CM85" s="19"/>
      <c r="CN85" s="19"/>
      <c r="CO85" s="19"/>
      <c r="CP85" s="19"/>
      <c r="CQ85" s="19"/>
      <c r="CR85" s="19"/>
      <c r="CS85" s="19"/>
    </row>
    <row r="86" spans="1:97" s="18" customFormat="1" ht="10.5">
      <c r="A86" s="19"/>
      <c r="B86" s="632"/>
      <c r="C86" s="633"/>
      <c r="D86" s="628"/>
      <c r="E86" s="628"/>
      <c r="F86" s="632"/>
      <c r="G86" s="634"/>
      <c r="H86" s="632"/>
      <c r="I86" s="632"/>
      <c r="J86" s="632"/>
      <c r="K86" s="632"/>
      <c r="L86" s="632"/>
      <c r="M86" s="632"/>
      <c r="N86" s="632"/>
      <c r="O86" s="628"/>
      <c r="P86" s="631"/>
      <c r="Q86" s="631"/>
      <c r="R86" s="715"/>
      <c r="S86" s="715"/>
      <c r="T86" s="715"/>
      <c r="U86" s="715"/>
      <c r="V86" s="716" t="str">
        <f t="shared" si="24"/>
        <v/>
      </c>
      <c r="W86" s="535" t="str">
        <f t="shared" si="25"/>
        <v/>
      </c>
      <c r="X86" s="536" t="str">
        <v>NoCashFlows</v>
      </c>
      <c r="Y86" s="637"/>
      <c r="Z86" s="634"/>
      <c r="AA86" s="638"/>
      <c r="AB86" s="639"/>
      <c r="AC86" s="640"/>
      <c r="AD86" s="640"/>
      <c r="AE86" s="640"/>
      <c r="AF86" s="640"/>
      <c r="AG86" s="640"/>
      <c r="AH86" s="641"/>
      <c r="AI86" s="638"/>
      <c r="AJ86" s="642"/>
      <c r="AK86" s="643"/>
      <c r="AL86" s="643"/>
      <c r="AM86" s="644"/>
      <c r="AN86" s="640"/>
      <c r="AO86" s="640"/>
      <c r="AP86" s="640"/>
      <c r="AQ86" s="640"/>
      <c r="AR86" s="640"/>
      <c r="AS86" s="645"/>
      <c r="AT86" s="646"/>
      <c r="AU86" s="643"/>
      <c r="AV86" s="643"/>
      <c r="AW86" s="643"/>
      <c r="AX86" s="643"/>
      <c r="AY86" s="643"/>
      <c r="AZ86" s="643"/>
      <c r="BA86" s="643"/>
      <c r="BB86" s="643"/>
      <c r="BC86" s="643"/>
      <c r="BD86" s="643"/>
      <c r="BF86" s="860" t="str">
        <f t="shared" si="26"/>
        <v/>
      </c>
      <c r="BG86" s="861" t="str">
        <f t="shared" si="27"/>
        <v/>
      </c>
      <c r="BH86" s="861" t="str">
        <f t="shared" si="28"/>
        <v/>
      </c>
      <c r="BI86" s="861" t="str">
        <f t="shared" si="29"/>
        <v/>
      </c>
      <c r="BJ86" s="861" t="str">
        <f t="shared" si="30"/>
        <v/>
      </c>
      <c r="BK86" s="861" t="str">
        <f t="shared" si="31"/>
        <v/>
      </c>
      <c r="BL86" s="859" t="str">
        <f t="shared" si="32"/>
        <v/>
      </c>
      <c r="BM86" s="457"/>
      <c r="BN86" s="859" t="str">
        <f t="shared" si="17"/>
        <v/>
      </c>
      <c r="BO86" s="859" t="str">
        <f t="shared" si="18"/>
        <v/>
      </c>
      <c r="BP86" s="859" t="str">
        <f t="shared" si="19"/>
        <v/>
      </c>
      <c r="BQ86" s="859" t="str">
        <f t="shared" si="20"/>
        <v/>
      </c>
      <c r="BR86" s="859" t="str">
        <f t="shared" si="21"/>
        <v/>
      </c>
      <c r="BS86" s="859" t="str">
        <f t="shared" si="22"/>
        <v/>
      </c>
      <c r="BT86" s="859" t="str">
        <f t="shared" si="23"/>
        <v/>
      </c>
      <c r="BZ86" s="19"/>
      <c r="CA86" s="19"/>
      <c r="CB86" s="19"/>
      <c r="CC86" s="19"/>
      <c r="CD86" s="19"/>
      <c r="CE86" s="19"/>
      <c r="CF86" s="19"/>
      <c r="CG86" s="19"/>
      <c r="CH86" s="19"/>
      <c r="CI86" s="19"/>
      <c r="CJ86" s="19"/>
      <c r="CK86" s="19"/>
      <c r="CL86" s="19"/>
      <c r="CM86" s="19"/>
      <c r="CN86" s="19"/>
      <c r="CO86" s="19"/>
      <c r="CP86" s="19"/>
      <c r="CQ86" s="19"/>
      <c r="CR86" s="19"/>
      <c r="CS86" s="19"/>
    </row>
    <row r="87" spans="1:97" s="18" customFormat="1" ht="10.5">
      <c r="A87" s="19"/>
      <c r="B87" s="632"/>
      <c r="C87" s="633"/>
      <c r="D87" s="628"/>
      <c r="E87" s="628"/>
      <c r="F87" s="632"/>
      <c r="G87" s="634"/>
      <c r="H87" s="632"/>
      <c r="I87" s="632"/>
      <c r="J87" s="632"/>
      <c r="K87" s="632"/>
      <c r="L87" s="632"/>
      <c r="M87" s="632"/>
      <c r="N87" s="632"/>
      <c r="O87" s="628"/>
      <c r="P87" s="631"/>
      <c r="Q87" s="631"/>
      <c r="R87" s="715"/>
      <c r="S87" s="715"/>
      <c r="T87" s="715"/>
      <c r="U87" s="715"/>
      <c r="V87" s="716" t="str">
        <f t="shared" si="24"/>
        <v/>
      </c>
      <c r="W87" s="535" t="str">
        <f t="shared" si="25"/>
        <v/>
      </c>
      <c r="X87" s="536" t="str">
        <v>NoCashFlows</v>
      </c>
      <c r="Y87" s="637"/>
      <c r="Z87" s="634"/>
      <c r="AA87" s="638"/>
      <c r="AB87" s="639"/>
      <c r="AC87" s="640"/>
      <c r="AD87" s="640"/>
      <c r="AE87" s="640"/>
      <c r="AF87" s="640"/>
      <c r="AG87" s="640"/>
      <c r="AH87" s="641"/>
      <c r="AI87" s="638"/>
      <c r="AJ87" s="642"/>
      <c r="AK87" s="643"/>
      <c r="AL87" s="643"/>
      <c r="AM87" s="644"/>
      <c r="AN87" s="640"/>
      <c r="AO87" s="640"/>
      <c r="AP87" s="640"/>
      <c r="AQ87" s="640"/>
      <c r="AR87" s="640"/>
      <c r="AS87" s="645"/>
      <c r="AT87" s="646"/>
      <c r="AU87" s="643"/>
      <c r="AV87" s="643"/>
      <c r="AW87" s="643"/>
      <c r="AX87" s="643"/>
      <c r="AY87" s="643"/>
      <c r="AZ87" s="643"/>
      <c r="BA87" s="643"/>
      <c r="BB87" s="643"/>
      <c r="BC87" s="643"/>
      <c r="BD87" s="643"/>
      <c r="BF87" s="860" t="str">
        <f t="shared" si="26"/>
        <v/>
      </c>
      <c r="BG87" s="861" t="str">
        <f t="shared" si="27"/>
        <v/>
      </c>
      <c r="BH87" s="861" t="str">
        <f t="shared" si="28"/>
        <v/>
      </c>
      <c r="BI87" s="861" t="str">
        <f t="shared" si="29"/>
        <v/>
      </c>
      <c r="BJ87" s="861" t="str">
        <f t="shared" si="30"/>
        <v/>
      </c>
      <c r="BK87" s="861" t="str">
        <f t="shared" si="31"/>
        <v/>
      </c>
      <c r="BL87" s="859" t="str">
        <f t="shared" si="32"/>
        <v/>
      </c>
      <c r="BM87" s="457"/>
      <c r="BN87" s="859" t="str">
        <f t="shared" si="17"/>
        <v/>
      </c>
      <c r="BO87" s="859" t="str">
        <f t="shared" si="18"/>
        <v/>
      </c>
      <c r="BP87" s="859" t="str">
        <f t="shared" si="19"/>
        <v/>
      </c>
      <c r="BQ87" s="859" t="str">
        <f t="shared" si="20"/>
        <v/>
      </c>
      <c r="BR87" s="859" t="str">
        <f t="shared" si="21"/>
        <v/>
      </c>
      <c r="BS87" s="859" t="str">
        <f t="shared" si="22"/>
        <v/>
      </c>
      <c r="BT87" s="859" t="str">
        <f t="shared" si="23"/>
        <v/>
      </c>
      <c r="BZ87" s="19"/>
      <c r="CA87" s="19"/>
      <c r="CB87" s="19"/>
      <c r="CC87" s="19"/>
      <c r="CD87" s="19"/>
      <c r="CE87" s="19"/>
      <c r="CF87" s="19"/>
      <c r="CG87" s="19"/>
      <c r="CH87" s="19"/>
      <c r="CI87" s="19"/>
      <c r="CJ87" s="19"/>
      <c r="CK87" s="19"/>
      <c r="CL87" s="19"/>
      <c r="CM87" s="19"/>
      <c r="CN87" s="19"/>
      <c r="CO87" s="19"/>
      <c r="CP87" s="19"/>
      <c r="CQ87" s="19"/>
      <c r="CR87" s="19"/>
      <c r="CS87" s="19"/>
    </row>
    <row r="88" spans="1:97" s="18" customFormat="1" ht="11.25" thickBot="1">
      <c r="A88" s="19"/>
      <c r="B88" s="632"/>
      <c r="C88" s="633"/>
      <c r="D88" s="628"/>
      <c r="E88" s="628"/>
      <c r="F88" s="632"/>
      <c r="G88" s="634"/>
      <c r="H88" s="632"/>
      <c r="I88" s="632"/>
      <c r="J88" s="632"/>
      <c r="K88" s="632"/>
      <c r="L88" s="632"/>
      <c r="M88" s="632"/>
      <c r="N88" s="632"/>
      <c r="O88" s="628"/>
      <c r="P88" s="631"/>
      <c r="Q88" s="631"/>
      <c r="R88" s="715"/>
      <c r="S88" s="715"/>
      <c r="T88" s="715"/>
      <c r="U88" s="715"/>
      <c r="V88" s="716" t="str">
        <f t="shared" si="24"/>
        <v/>
      </c>
      <c r="W88" s="535" t="str">
        <f t="shared" si="25"/>
        <v/>
      </c>
      <c r="X88" s="536" t="str">
        <v>NoCashFlows</v>
      </c>
      <c r="Y88" s="637"/>
      <c r="Z88" s="634"/>
      <c r="AA88" s="638"/>
      <c r="AB88" s="639"/>
      <c r="AC88" s="640"/>
      <c r="AD88" s="640"/>
      <c r="AE88" s="640"/>
      <c r="AF88" s="640"/>
      <c r="AG88" s="640"/>
      <c r="AH88" s="641"/>
      <c r="AI88" s="638"/>
      <c r="AJ88" s="642"/>
      <c r="AK88" s="643"/>
      <c r="AL88" s="643"/>
      <c r="AM88" s="644"/>
      <c r="AN88" s="640"/>
      <c r="AO88" s="640"/>
      <c r="AP88" s="640"/>
      <c r="AQ88" s="640"/>
      <c r="AR88" s="640"/>
      <c r="AS88" s="645"/>
      <c r="AT88" s="646"/>
      <c r="AU88" s="643"/>
      <c r="AV88" s="643"/>
      <c r="AW88" s="643"/>
      <c r="AX88" s="643"/>
      <c r="AY88" s="643"/>
      <c r="AZ88" s="643"/>
      <c r="BA88" s="643"/>
      <c r="BB88" s="643"/>
      <c r="BC88" s="643"/>
      <c r="BD88" s="643"/>
      <c r="BF88" s="860" t="str">
        <f t="shared" si="26"/>
        <v/>
      </c>
      <c r="BG88" s="861" t="str">
        <f t="shared" si="27"/>
        <v/>
      </c>
      <c r="BH88" s="861" t="str">
        <f t="shared" si="28"/>
        <v/>
      </c>
      <c r="BI88" s="861" t="str">
        <f t="shared" si="29"/>
        <v/>
      </c>
      <c r="BJ88" s="861" t="str">
        <f t="shared" si="30"/>
        <v/>
      </c>
      <c r="BK88" s="861" t="str">
        <f t="shared" si="31"/>
        <v/>
      </c>
      <c r="BL88" s="859" t="str">
        <f t="shared" si="32"/>
        <v/>
      </c>
      <c r="BM88" s="457"/>
      <c r="BN88" s="859" t="str">
        <f t="shared" si="17"/>
        <v/>
      </c>
      <c r="BO88" s="859" t="str">
        <f t="shared" si="18"/>
        <v/>
      </c>
      <c r="BP88" s="859" t="str">
        <f t="shared" si="19"/>
        <v/>
      </c>
      <c r="BQ88" s="859" t="str">
        <f t="shared" si="20"/>
        <v/>
      </c>
      <c r="BR88" s="859" t="str">
        <f t="shared" si="21"/>
        <v/>
      </c>
      <c r="BS88" s="859" t="str">
        <f t="shared" si="22"/>
        <v/>
      </c>
      <c r="BT88" s="859" t="str">
        <f t="shared" si="23"/>
        <v/>
      </c>
      <c r="BZ88" s="19"/>
      <c r="CA88" s="19"/>
      <c r="CB88" s="19"/>
      <c r="CC88" s="19"/>
      <c r="CD88" s="19"/>
      <c r="CE88" s="19"/>
      <c r="CF88" s="19"/>
      <c r="CG88" s="19"/>
      <c r="CH88" s="19"/>
      <c r="CI88" s="19"/>
      <c r="CJ88" s="19"/>
      <c r="CK88" s="19"/>
      <c r="CL88" s="19"/>
      <c r="CM88" s="19"/>
      <c r="CN88" s="19"/>
      <c r="CO88" s="19"/>
      <c r="CP88" s="19"/>
      <c r="CQ88" s="19"/>
      <c r="CR88" s="19"/>
      <c r="CS88" s="19"/>
    </row>
    <row r="89" spans="1:97" s="18" customFormat="1" ht="10.5" hidden="1" outlineLevel="1">
      <c r="A89" s="19"/>
      <c r="B89" s="632"/>
      <c r="C89" s="633"/>
      <c r="D89" s="628"/>
      <c r="E89" s="628"/>
      <c r="F89" s="632"/>
      <c r="G89" s="634"/>
      <c r="H89" s="632"/>
      <c r="I89" s="632"/>
      <c r="J89" s="632"/>
      <c r="K89" s="632"/>
      <c r="L89" s="632"/>
      <c r="M89" s="632"/>
      <c r="N89" s="632"/>
      <c r="O89" s="628"/>
      <c r="P89" s="631"/>
      <c r="Q89" s="631"/>
      <c r="R89" s="715"/>
      <c r="S89" s="715"/>
      <c r="T89" s="715"/>
      <c r="U89" s="715"/>
      <c r="V89" s="716" t="str">
        <f t="shared" si="24"/>
        <v/>
      </c>
      <c r="W89" s="535" t="str">
        <f t="shared" si="25"/>
        <v/>
      </c>
      <c r="X89" s="536"/>
      <c r="Y89" s="637"/>
      <c r="Z89" s="634"/>
      <c r="AA89" s="638"/>
      <c r="AB89" s="639"/>
      <c r="AC89" s="640"/>
      <c r="AD89" s="640"/>
      <c r="AE89" s="640"/>
      <c r="AF89" s="640"/>
      <c r="AG89" s="640"/>
      <c r="AH89" s="641"/>
      <c r="AI89" s="638"/>
      <c r="AJ89" s="642"/>
      <c r="AK89" s="643"/>
      <c r="AL89" s="643"/>
      <c r="AM89" s="644"/>
      <c r="AN89" s="640"/>
      <c r="AO89" s="640"/>
      <c r="AP89" s="640"/>
      <c r="AQ89" s="640"/>
      <c r="AR89" s="640"/>
      <c r="AS89" s="645"/>
      <c r="AT89" s="646"/>
      <c r="AU89" s="643"/>
      <c r="AV89" s="643"/>
      <c r="AW89" s="643"/>
      <c r="AX89" s="643"/>
      <c r="AY89" s="643"/>
      <c r="AZ89" s="643"/>
      <c r="BA89" s="643"/>
      <c r="BB89" s="643"/>
      <c r="BC89" s="643"/>
      <c r="BD89" s="643"/>
      <c r="BF89" s="420"/>
      <c r="BG89" s="547"/>
      <c r="BH89" s="547"/>
      <c r="BI89" s="547"/>
      <c r="BJ89" s="547"/>
      <c r="BK89" s="547"/>
      <c r="BL89" s="548"/>
      <c r="BM89" s="457"/>
      <c r="BN89" s="548"/>
      <c r="BO89" s="548"/>
      <c r="BP89" s="548"/>
      <c r="BQ89" s="548"/>
      <c r="BR89" s="548"/>
      <c r="BS89" s="548"/>
      <c r="BT89" s="548"/>
      <c r="BZ89" s="19"/>
      <c r="CA89" s="19"/>
      <c r="CB89" s="19"/>
      <c r="CC89" s="19"/>
      <c r="CD89" s="19"/>
      <c r="CE89" s="19"/>
      <c r="CF89" s="19"/>
      <c r="CG89" s="19"/>
      <c r="CH89" s="19"/>
      <c r="CI89" s="19"/>
      <c r="CJ89" s="19"/>
      <c r="CK89" s="19"/>
      <c r="CL89" s="19"/>
      <c r="CM89" s="19"/>
      <c r="CN89" s="19"/>
      <c r="CO89" s="19"/>
      <c r="CP89" s="19"/>
      <c r="CQ89" s="19"/>
      <c r="CR89" s="19"/>
      <c r="CS89" s="19"/>
    </row>
    <row r="90" spans="1:97" s="18" customFormat="1" ht="10.5" hidden="1" outlineLevel="1">
      <c r="A90" s="19"/>
      <c r="B90" s="632"/>
      <c r="C90" s="633"/>
      <c r="D90" s="628"/>
      <c r="E90" s="628"/>
      <c r="F90" s="632"/>
      <c r="G90" s="634"/>
      <c r="H90" s="632"/>
      <c r="I90" s="632"/>
      <c r="J90" s="632"/>
      <c r="K90" s="632"/>
      <c r="L90" s="632"/>
      <c r="M90" s="632"/>
      <c r="N90" s="632"/>
      <c r="O90" s="628"/>
      <c r="P90" s="631"/>
      <c r="Q90" s="631"/>
      <c r="R90" s="715"/>
      <c r="S90" s="715"/>
      <c r="T90" s="715"/>
      <c r="U90" s="715"/>
      <c r="V90" s="716" t="str">
        <f t="shared" si="24"/>
        <v/>
      </c>
      <c r="W90" s="535" t="str">
        <f t="shared" si="25"/>
        <v/>
      </c>
      <c r="X90" s="536"/>
      <c r="Y90" s="637"/>
      <c r="Z90" s="634"/>
      <c r="AA90" s="638"/>
      <c r="AB90" s="639"/>
      <c r="AC90" s="640"/>
      <c r="AD90" s="640"/>
      <c r="AE90" s="640"/>
      <c r="AF90" s="640"/>
      <c r="AG90" s="640"/>
      <c r="AH90" s="641"/>
      <c r="AI90" s="638"/>
      <c r="AJ90" s="642"/>
      <c r="AK90" s="643"/>
      <c r="AL90" s="643"/>
      <c r="AM90" s="644"/>
      <c r="AN90" s="640"/>
      <c r="AO90" s="640"/>
      <c r="AP90" s="640"/>
      <c r="AQ90" s="640"/>
      <c r="AR90" s="640"/>
      <c r="AS90" s="645"/>
      <c r="AT90" s="646"/>
      <c r="AU90" s="643"/>
      <c r="AV90" s="643"/>
      <c r="AW90" s="643"/>
      <c r="AX90" s="643"/>
      <c r="AY90" s="643"/>
      <c r="AZ90" s="643"/>
      <c r="BA90" s="643"/>
      <c r="BB90" s="643"/>
      <c r="BC90" s="643"/>
      <c r="BD90" s="643"/>
      <c r="BF90" s="420"/>
      <c r="BG90" s="547"/>
      <c r="BH90" s="547"/>
      <c r="BI90" s="547"/>
      <c r="BJ90" s="547"/>
      <c r="BK90" s="547"/>
      <c r="BL90" s="548"/>
      <c r="BM90" s="457"/>
      <c r="BN90" s="548"/>
      <c r="BO90" s="548"/>
      <c r="BP90" s="548"/>
      <c r="BQ90" s="548"/>
      <c r="BR90" s="548"/>
      <c r="BS90" s="548"/>
      <c r="BT90" s="548"/>
      <c r="BZ90" s="19"/>
      <c r="CA90" s="19"/>
      <c r="CB90" s="19"/>
      <c r="CC90" s="19"/>
      <c r="CD90" s="19"/>
      <c r="CE90" s="19"/>
      <c r="CF90" s="19"/>
      <c r="CG90" s="19"/>
      <c r="CH90" s="19"/>
      <c r="CI90" s="19"/>
      <c r="CJ90" s="19"/>
      <c r="CK90" s="19"/>
      <c r="CL90" s="19"/>
      <c r="CM90" s="19"/>
      <c r="CN90" s="19"/>
      <c r="CO90" s="19"/>
      <c r="CP90" s="19"/>
      <c r="CQ90" s="19"/>
      <c r="CR90" s="19"/>
      <c r="CS90" s="19"/>
    </row>
    <row r="91" spans="1:97" s="18" customFormat="1" ht="10.5" hidden="1" outlineLevel="1">
      <c r="A91" s="19"/>
      <c r="B91" s="632"/>
      <c r="C91" s="633"/>
      <c r="D91" s="628"/>
      <c r="E91" s="628"/>
      <c r="F91" s="632"/>
      <c r="G91" s="634"/>
      <c r="H91" s="632"/>
      <c r="I91" s="632"/>
      <c r="J91" s="632"/>
      <c r="K91" s="632"/>
      <c r="L91" s="632"/>
      <c r="M91" s="632"/>
      <c r="N91" s="632"/>
      <c r="O91" s="628"/>
      <c r="P91" s="631"/>
      <c r="Q91" s="631"/>
      <c r="R91" s="715"/>
      <c r="S91" s="715"/>
      <c r="T91" s="715"/>
      <c r="U91" s="715"/>
      <c r="V91" s="716" t="str">
        <f t="shared" si="24"/>
        <v/>
      </c>
      <c r="W91" s="535" t="str">
        <f t="shared" si="25"/>
        <v/>
      </c>
      <c r="X91" s="536"/>
      <c r="Y91" s="637"/>
      <c r="Z91" s="634"/>
      <c r="AA91" s="638"/>
      <c r="AB91" s="639"/>
      <c r="AC91" s="640"/>
      <c r="AD91" s="640"/>
      <c r="AE91" s="640"/>
      <c r="AF91" s="640"/>
      <c r="AG91" s="640"/>
      <c r="AH91" s="641"/>
      <c r="AI91" s="638"/>
      <c r="AJ91" s="642"/>
      <c r="AK91" s="643"/>
      <c r="AL91" s="643"/>
      <c r="AM91" s="644"/>
      <c r="AN91" s="640"/>
      <c r="AO91" s="640"/>
      <c r="AP91" s="640"/>
      <c r="AQ91" s="640"/>
      <c r="AR91" s="640"/>
      <c r="AS91" s="645"/>
      <c r="AT91" s="646"/>
      <c r="AU91" s="643"/>
      <c r="AV91" s="643"/>
      <c r="AW91" s="643"/>
      <c r="AX91" s="643"/>
      <c r="AY91" s="643"/>
      <c r="AZ91" s="643"/>
      <c r="BA91" s="643"/>
      <c r="BB91" s="643"/>
      <c r="BC91" s="643"/>
      <c r="BD91" s="643"/>
      <c r="BF91" s="420"/>
      <c r="BG91" s="547"/>
      <c r="BH91" s="547"/>
      <c r="BI91" s="547"/>
      <c r="BJ91" s="547"/>
      <c r="BK91" s="547"/>
      <c r="BL91" s="548"/>
      <c r="BM91" s="457"/>
      <c r="BN91" s="548"/>
      <c r="BO91" s="548"/>
      <c r="BP91" s="548"/>
      <c r="BQ91" s="548"/>
      <c r="BR91" s="548"/>
      <c r="BS91" s="548"/>
      <c r="BT91" s="548"/>
      <c r="BZ91" s="19"/>
      <c r="CA91" s="19"/>
      <c r="CB91" s="19"/>
      <c r="CC91" s="19"/>
      <c r="CD91" s="19"/>
      <c r="CE91" s="19"/>
      <c r="CF91" s="19"/>
      <c r="CG91" s="19"/>
      <c r="CH91" s="19"/>
      <c r="CI91" s="19"/>
      <c r="CJ91" s="19"/>
      <c r="CK91" s="19"/>
      <c r="CL91" s="19"/>
      <c r="CM91" s="19"/>
      <c r="CN91" s="19"/>
      <c r="CO91" s="19"/>
      <c r="CP91" s="19"/>
      <c r="CQ91" s="19"/>
      <c r="CR91" s="19"/>
      <c r="CS91" s="19"/>
    </row>
    <row r="92" spans="1:97" s="18" customFormat="1" ht="10.5" hidden="1" outlineLevel="1">
      <c r="A92" s="19"/>
      <c r="B92" s="632"/>
      <c r="C92" s="633"/>
      <c r="D92" s="628"/>
      <c r="E92" s="628"/>
      <c r="F92" s="632"/>
      <c r="G92" s="634"/>
      <c r="H92" s="632"/>
      <c r="I92" s="632"/>
      <c r="J92" s="632"/>
      <c r="K92" s="632"/>
      <c r="L92" s="632"/>
      <c r="M92" s="632"/>
      <c r="N92" s="632"/>
      <c r="O92" s="628"/>
      <c r="P92" s="631"/>
      <c r="Q92" s="631"/>
      <c r="R92" s="715"/>
      <c r="S92" s="715"/>
      <c r="T92" s="715"/>
      <c r="U92" s="715"/>
      <c r="V92" s="716" t="str">
        <f t="shared" si="24"/>
        <v/>
      </c>
      <c r="W92" s="535" t="str">
        <f t="shared" si="25"/>
        <v/>
      </c>
      <c r="X92" s="536"/>
      <c r="Y92" s="637"/>
      <c r="Z92" s="634"/>
      <c r="AA92" s="638"/>
      <c r="AB92" s="639"/>
      <c r="AC92" s="640"/>
      <c r="AD92" s="640"/>
      <c r="AE92" s="640"/>
      <c r="AF92" s="640"/>
      <c r="AG92" s="640"/>
      <c r="AH92" s="641"/>
      <c r="AI92" s="638"/>
      <c r="AJ92" s="642"/>
      <c r="AK92" s="643"/>
      <c r="AL92" s="643"/>
      <c r="AM92" s="644"/>
      <c r="AN92" s="640"/>
      <c r="AO92" s="640"/>
      <c r="AP92" s="640"/>
      <c r="AQ92" s="640"/>
      <c r="AR92" s="640"/>
      <c r="AS92" s="645"/>
      <c r="AT92" s="646"/>
      <c r="AU92" s="643"/>
      <c r="AV92" s="643"/>
      <c r="AW92" s="643"/>
      <c r="AX92" s="643"/>
      <c r="AY92" s="643"/>
      <c r="AZ92" s="643"/>
      <c r="BA92" s="643"/>
      <c r="BB92" s="643"/>
      <c r="BC92" s="643"/>
      <c r="BD92" s="643"/>
      <c r="BF92" s="420"/>
      <c r="BG92" s="547"/>
      <c r="BH92" s="547"/>
      <c r="BI92" s="547"/>
      <c r="BJ92" s="547"/>
      <c r="BK92" s="547"/>
      <c r="BL92" s="548"/>
      <c r="BM92" s="457"/>
      <c r="BN92" s="548"/>
      <c r="BO92" s="548"/>
      <c r="BP92" s="548"/>
      <c r="BQ92" s="548"/>
      <c r="BR92" s="548"/>
      <c r="BS92" s="548"/>
      <c r="BT92" s="548"/>
      <c r="BZ92" s="19"/>
      <c r="CA92" s="19"/>
      <c r="CB92" s="19"/>
      <c r="CC92" s="19"/>
      <c r="CD92" s="19"/>
      <c r="CE92" s="19"/>
      <c r="CF92" s="19"/>
      <c r="CG92" s="19"/>
      <c r="CH92" s="19"/>
      <c r="CI92" s="19"/>
      <c r="CJ92" s="19"/>
      <c r="CK92" s="19"/>
      <c r="CL92" s="19"/>
      <c r="CM92" s="19"/>
      <c r="CN92" s="19"/>
      <c r="CO92" s="19"/>
      <c r="CP92" s="19"/>
      <c r="CQ92" s="19"/>
      <c r="CR92" s="19"/>
      <c r="CS92" s="19"/>
    </row>
    <row r="93" spans="1:97" s="18" customFormat="1" ht="10.5" hidden="1" outlineLevel="1">
      <c r="A93" s="19"/>
      <c r="B93" s="632"/>
      <c r="C93" s="633"/>
      <c r="D93" s="628"/>
      <c r="E93" s="628"/>
      <c r="F93" s="632"/>
      <c r="G93" s="634"/>
      <c r="H93" s="632"/>
      <c r="I93" s="632"/>
      <c r="J93" s="632"/>
      <c r="K93" s="632"/>
      <c r="L93" s="632"/>
      <c r="M93" s="632"/>
      <c r="N93" s="632"/>
      <c r="O93" s="628"/>
      <c r="P93" s="631"/>
      <c r="Q93" s="631"/>
      <c r="R93" s="715"/>
      <c r="S93" s="715"/>
      <c r="T93" s="715"/>
      <c r="U93" s="715"/>
      <c r="V93" s="716" t="str">
        <f t="shared" si="24"/>
        <v/>
      </c>
      <c r="W93" s="535" t="str">
        <f t="shared" si="25"/>
        <v/>
      </c>
      <c r="X93" s="536"/>
      <c r="Y93" s="637"/>
      <c r="Z93" s="634"/>
      <c r="AA93" s="638"/>
      <c r="AB93" s="639"/>
      <c r="AC93" s="640"/>
      <c r="AD93" s="640"/>
      <c r="AE93" s="640"/>
      <c r="AF93" s="640"/>
      <c r="AG93" s="640"/>
      <c r="AH93" s="641"/>
      <c r="AI93" s="638"/>
      <c r="AJ93" s="642"/>
      <c r="AK93" s="643"/>
      <c r="AL93" s="643"/>
      <c r="AM93" s="644"/>
      <c r="AN93" s="640"/>
      <c r="AO93" s="640"/>
      <c r="AP93" s="640"/>
      <c r="AQ93" s="640"/>
      <c r="AR93" s="640"/>
      <c r="AS93" s="645"/>
      <c r="AT93" s="646"/>
      <c r="AU93" s="643"/>
      <c r="AV93" s="643"/>
      <c r="AW93" s="643"/>
      <c r="AX93" s="643"/>
      <c r="AY93" s="643"/>
      <c r="AZ93" s="643"/>
      <c r="BA93" s="643"/>
      <c r="BB93" s="643"/>
      <c r="BC93" s="643"/>
      <c r="BD93" s="643"/>
      <c r="BF93" s="420"/>
      <c r="BG93" s="547"/>
      <c r="BH93" s="547"/>
      <c r="BI93" s="547"/>
      <c r="BJ93" s="547"/>
      <c r="BK93" s="547"/>
      <c r="BL93" s="548"/>
      <c r="BM93" s="457"/>
      <c r="BN93" s="548"/>
      <c r="BO93" s="548"/>
      <c r="BP93" s="548"/>
      <c r="BQ93" s="548"/>
      <c r="BR93" s="548"/>
      <c r="BS93" s="548"/>
      <c r="BT93" s="548"/>
      <c r="BZ93" s="19"/>
      <c r="CA93" s="19"/>
      <c r="CB93" s="19"/>
      <c r="CC93" s="19"/>
      <c r="CD93" s="19"/>
      <c r="CE93" s="19"/>
      <c r="CF93" s="19"/>
      <c r="CG93" s="19"/>
      <c r="CH93" s="19"/>
      <c r="CI93" s="19"/>
      <c r="CJ93" s="19"/>
      <c r="CK93" s="19"/>
      <c r="CL93" s="19"/>
      <c r="CM93" s="19"/>
      <c r="CN93" s="19"/>
      <c r="CO93" s="19"/>
      <c r="CP93" s="19"/>
      <c r="CQ93" s="19"/>
      <c r="CR93" s="19"/>
      <c r="CS93" s="19"/>
    </row>
    <row r="94" spans="1:97" s="18" customFormat="1" ht="10.5" hidden="1" outlineLevel="1">
      <c r="A94" s="19"/>
      <c r="B94" s="632"/>
      <c r="C94" s="633"/>
      <c r="D94" s="628"/>
      <c r="E94" s="628"/>
      <c r="F94" s="632"/>
      <c r="G94" s="634"/>
      <c r="H94" s="632"/>
      <c r="I94" s="632"/>
      <c r="J94" s="632"/>
      <c r="K94" s="632"/>
      <c r="L94" s="632"/>
      <c r="M94" s="632"/>
      <c r="N94" s="632"/>
      <c r="O94" s="628"/>
      <c r="P94" s="631"/>
      <c r="Q94" s="631"/>
      <c r="R94" s="715"/>
      <c r="S94" s="715"/>
      <c r="T94" s="715"/>
      <c r="U94" s="715"/>
      <c r="V94" s="716" t="str">
        <f t="shared" si="24"/>
        <v/>
      </c>
      <c r="W94" s="535" t="str">
        <f t="shared" si="25"/>
        <v/>
      </c>
      <c r="X94" s="536"/>
      <c r="Y94" s="637"/>
      <c r="Z94" s="634"/>
      <c r="AA94" s="638"/>
      <c r="AB94" s="639"/>
      <c r="AC94" s="640"/>
      <c r="AD94" s="640"/>
      <c r="AE94" s="640"/>
      <c r="AF94" s="640"/>
      <c r="AG94" s="640"/>
      <c r="AH94" s="641"/>
      <c r="AI94" s="638"/>
      <c r="AJ94" s="642"/>
      <c r="AK94" s="643"/>
      <c r="AL94" s="643"/>
      <c r="AM94" s="644"/>
      <c r="AN94" s="640"/>
      <c r="AO94" s="640"/>
      <c r="AP94" s="640"/>
      <c r="AQ94" s="640"/>
      <c r="AR94" s="640"/>
      <c r="AS94" s="645"/>
      <c r="AT94" s="646"/>
      <c r="AU94" s="643"/>
      <c r="AV94" s="643"/>
      <c r="AW94" s="643"/>
      <c r="AX94" s="643"/>
      <c r="AY94" s="643"/>
      <c r="AZ94" s="643"/>
      <c r="BA94" s="643"/>
      <c r="BB94" s="643"/>
      <c r="BC94" s="643"/>
      <c r="BD94" s="643"/>
      <c r="BF94" s="420"/>
      <c r="BG94" s="547"/>
      <c r="BH94" s="547"/>
      <c r="BI94" s="547"/>
      <c r="BJ94" s="547"/>
      <c r="BK94" s="547"/>
      <c r="BL94" s="548"/>
      <c r="BM94" s="457"/>
      <c r="BN94" s="548"/>
      <c r="BO94" s="548"/>
      <c r="BP94" s="548"/>
      <c r="BQ94" s="548"/>
      <c r="BR94" s="548"/>
      <c r="BS94" s="548"/>
      <c r="BT94" s="548"/>
      <c r="BZ94" s="19"/>
      <c r="CA94" s="19"/>
      <c r="CB94" s="19"/>
      <c r="CC94" s="19"/>
      <c r="CD94" s="19"/>
      <c r="CE94" s="19"/>
      <c r="CF94" s="19"/>
      <c r="CG94" s="19"/>
      <c r="CH94" s="19"/>
      <c r="CI94" s="19"/>
      <c r="CJ94" s="19"/>
      <c r="CK94" s="19"/>
      <c r="CL94" s="19"/>
      <c r="CM94" s="19"/>
      <c r="CN94" s="19"/>
      <c r="CO94" s="19"/>
      <c r="CP94" s="19"/>
      <c r="CQ94" s="19"/>
      <c r="CR94" s="19"/>
      <c r="CS94" s="19"/>
    </row>
    <row r="95" spans="1:97" s="18" customFormat="1" ht="10.5" hidden="1" outlineLevel="1">
      <c r="A95" s="19"/>
      <c r="B95" s="632"/>
      <c r="C95" s="633"/>
      <c r="D95" s="628"/>
      <c r="E95" s="628"/>
      <c r="F95" s="632"/>
      <c r="G95" s="634"/>
      <c r="H95" s="632"/>
      <c r="I95" s="632"/>
      <c r="J95" s="632"/>
      <c r="K95" s="632"/>
      <c r="L95" s="632"/>
      <c r="M95" s="632"/>
      <c r="N95" s="632"/>
      <c r="O95" s="628"/>
      <c r="P95" s="631"/>
      <c r="Q95" s="631"/>
      <c r="R95" s="715"/>
      <c r="S95" s="715"/>
      <c r="T95" s="715"/>
      <c r="U95" s="715"/>
      <c r="V95" s="716" t="str">
        <f t="shared" si="24"/>
        <v/>
      </c>
      <c r="W95" s="535" t="str">
        <f t="shared" si="25"/>
        <v/>
      </c>
      <c r="X95" s="536"/>
      <c r="Y95" s="637"/>
      <c r="Z95" s="634"/>
      <c r="AA95" s="638"/>
      <c r="AB95" s="639"/>
      <c r="AC95" s="640"/>
      <c r="AD95" s="640"/>
      <c r="AE95" s="640"/>
      <c r="AF95" s="640"/>
      <c r="AG95" s="640"/>
      <c r="AH95" s="641"/>
      <c r="AI95" s="638"/>
      <c r="AJ95" s="642"/>
      <c r="AK95" s="643"/>
      <c r="AL95" s="643"/>
      <c r="AM95" s="644"/>
      <c r="AN95" s="640"/>
      <c r="AO95" s="640"/>
      <c r="AP95" s="640"/>
      <c r="AQ95" s="640"/>
      <c r="AR95" s="640"/>
      <c r="AS95" s="645"/>
      <c r="AT95" s="646"/>
      <c r="AU95" s="643"/>
      <c r="AV95" s="643"/>
      <c r="AW95" s="643"/>
      <c r="AX95" s="643"/>
      <c r="AY95" s="643"/>
      <c r="AZ95" s="643"/>
      <c r="BA95" s="643"/>
      <c r="BB95" s="643"/>
      <c r="BC95" s="643"/>
      <c r="BD95" s="643"/>
      <c r="BF95" s="420"/>
      <c r="BG95" s="547"/>
      <c r="BH95" s="547"/>
      <c r="BI95" s="547"/>
      <c r="BJ95" s="547"/>
      <c r="BK95" s="547"/>
      <c r="BL95" s="548"/>
      <c r="BM95" s="457"/>
      <c r="BN95" s="548"/>
      <c r="BO95" s="548"/>
      <c r="BP95" s="548"/>
      <c r="BQ95" s="548"/>
      <c r="BR95" s="548"/>
      <c r="BS95" s="548"/>
      <c r="BT95" s="548"/>
      <c r="BZ95" s="19"/>
      <c r="CA95" s="19"/>
      <c r="CB95" s="19"/>
      <c r="CC95" s="19"/>
      <c r="CD95" s="19"/>
      <c r="CE95" s="19"/>
      <c r="CF95" s="19"/>
      <c r="CG95" s="19"/>
      <c r="CH95" s="19"/>
      <c r="CI95" s="19"/>
      <c r="CJ95" s="19"/>
      <c r="CK95" s="19"/>
      <c r="CL95" s="19"/>
      <c r="CM95" s="19"/>
      <c r="CN95" s="19"/>
      <c r="CO95" s="19"/>
      <c r="CP95" s="19"/>
      <c r="CQ95" s="19"/>
      <c r="CR95" s="19"/>
      <c r="CS95" s="19"/>
    </row>
    <row r="96" spans="1:97" s="18" customFormat="1" ht="10.5" hidden="1" outlineLevel="1">
      <c r="A96" s="19"/>
      <c r="B96" s="632"/>
      <c r="C96" s="633"/>
      <c r="D96" s="628"/>
      <c r="E96" s="628"/>
      <c r="F96" s="632"/>
      <c r="G96" s="634"/>
      <c r="H96" s="632"/>
      <c r="I96" s="632"/>
      <c r="J96" s="632"/>
      <c r="K96" s="632"/>
      <c r="L96" s="632"/>
      <c r="M96" s="632"/>
      <c r="N96" s="632"/>
      <c r="O96" s="628"/>
      <c r="P96" s="631"/>
      <c r="Q96" s="631"/>
      <c r="R96" s="715"/>
      <c r="S96" s="715"/>
      <c r="T96" s="715"/>
      <c r="U96" s="715"/>
      <c r="V96" s="716" t="str">
        <f t="shared" si="24"/>
        <v/>
      </c>
      <c r="W96" s="535" t="str">
        <f t="shared" si="25"/>
        <v/>
      </c>
      <c r="X96" s="536"/>
      <c r="Y96" s="637"/>
      <c r="Z96" s="634"/>
      <c r="AA96" s="638"/>
      <c r="AB96" s="639"/>
      <c r="AC96" s="640"/>
      <c r="AD96" s="640"/>
      <c r="AE96" s="640"/>
      <c r="AF96" s="640"/>
      <c r="AG96" s="640"/>
      <c r="AH96" s="641"/>
      <c r="AI96" s="638"/>
      <c r="AJ96" s="642"/>
      <c r="AK96" s="643"/>
      <c r="AL96" s="643"/>
      <c r="AM96" s="644"/>
      <c r="AN96" s="640"/>
      <c r="AO96" s="640"/>
      <c r="AP96" s="640"/>
      <c r="AQ96" s="640"/>
      <c r="AR96" s="640"/>
      <c r="AS96" s="645"/>
      <c r="AT96" s="646"/>
      <c r="AU96" s="643"/>
      <c r="AV96" s="643"/>
      <c r="AW96" s="643"/>
      <c r="AX96" s="643"/>
      <c r="AY96" s="643"/>
      <c r="AZ96" s="643"/>
      <c r="BA96" s="643"/>
      <c r="BB96" s="643"/>
      <c r="BC96" s="643"/>
      <c r="BD96" s="643"/>
      <c r="BF96" s="420"/>
      <c r="BG96" s="547"/>
      <c r="BH96" s="547"/>
      <c r="BI96" s="547"/>
      <c r="BJ96" s="547"/>
      <c r="BK96" s="547"/>
      <c r="BL96" s="548"/>
      <c r="BM96" s="457"/>
      <c r="BN96" s="548"/>
      <c r="BO96" s="548"/>
      <c r="BP96" s="548"/>
      <c r="BQ96" s="548"/>
      <c r="BR96" s="548"/>
      <c r="BS96" s="548"/>
      <c r="BT96" s="548"/>
      <c r="BZ96" s="19"/>
      <c r="CA96" s="19"/>
      <c r="CB96" s="19"/>
      <c r="CC96" s="19"/>
      <c r="CD96" s="19"/>
      <c r="CE96" s="19"/>
      <c r="CF96" s="19"/>
      <c r="CG96" s="19"/>
      <c r="CH96" s="19"/>
      <c r="CI96" s="19"/>
      <c r="CJ96" s="19"/>
      <c r="CK96" s="19"/>
      <c r="CL96" s="19"/>
      <c r="CM96" s="19"/>
      <c r="CN96" s="19"/>
      <c r="CO96" s="19"/>
      <c r="CP96" s="19"/>
      <c r="CQ96" s="19"/>
      <c r="CR96" s="19"/>
      <c r="CS96" s="19"/>
    </row>
    <row r="97" spans="1:97" s="18" customFormat="1" ht="10.5" hidden="1" outlineLevel="1">
      <c r="A97" s="19"/>
      <c r="B97" s="632"/>
      <c r="C97" s="633"/>
      <c r="D97" s="628"/>
      <c r="E97" s="628"/>
      <c r="F97" s="632"/>
      <c r="G97" s="634"/>
      <c r="H97" s="632"/>
      <c r="I97" s="632"/>
      <c r="J97" s="632"/>
      <c r="K97" s="632"/>
      <c r="L97" s="632"/>
      <c r="M97" s="632"/>
      <c r="N97" s="632"/>
      <c r="O97" s="628"/>
      <c r="P97" s="631"/>
      <c r="Q97" s="631"/>
      <c r="R97" s="715"/>
      <c r="S97" s="715"/>
      <c r="T97" s="715"/>
      <c r="U97" s="715"/>
      <c r="V97" s="716" t="str">
        <f t="shared" si="24"/>
        <v/>
      </c>
      <c r="W97" s="535" t="str">
        <f t="shared" si="25"/>
        <v/>
      </c>
      <c r="X97" s="536"/>
      <c r="Y97" s="637"/>
      <c r="Z97" s="634"/>
      <c r="AA97" s="638"/>
      <c r="AB97" s="639"/>
      <c r="AC97" s="640"/>
      <c r="AD97" s="640"/>
      <c r="AE97" s="640"/>
      <c r="AF97" s="640"/>
      <c r="AG97" s="640"/>
      <c r="AH97" s="641"/>
      <c r="AI97" s="638"/>
      <c r="AJ97" s="642"/>
      <c r="AK97" s="643"/>
      <c r="AL97" s="643"/>
      <c r="AM97" s="644"/>
      <c r="AN97" s="640"/>
      <c r="AO97" s="640"/>
      <c r="AP97" s="640"/>
      <c r="AQ97" s="640"/>
      <c r="AR97" s="640"/>
      <c r="AS97" s="645"/>
      <c r="AT97" s="646"/>
      <c r="AU97" s="643"/>
      <c r="AV97" s="643"/>
      <c r="AW97" s="643"/>
      <c r="AX97" s="643"/>
      <c r="AY97" s="643"/>
      <c r="AZ97" s="643"/>
      <c r="BA97" s="643"/>
      <c r="BB97" s="643"/>
      <c r="BC97" s="643"/>
      <c r="BD97" s="643"/>
      <c r="BF97" s="420"/>
      <c r="BG97" s="547"/>
      <c r="BH97" s="547"/>
      <c r="BI97" s="547"/>
      <c r="BJ97" s="547"/>
      <c r="BK97" s="547"/>
      <c r="BL97" s="548"/>
      <c r="BM97" s="457"/>
      <c r="BN97" s="548"/>
      <c r="BO97" s="548"/>
      <c r="BP97" s="548"/>
      <c r="BQ97" s="548"/>
      <c r="BR97" s="548"/>
      <c r="BS97" s="548"/>
      <c r="BT97" s="548"/>
      <c r="BZ97" s="19"/>
      <c r="CA97" s="19"/>
      <c r="CB97" s="19"/>
      <c r="CC97" s="19"/>
      <c r="CD97" s="19"/>
      <c r="CE97" s="19"/>
      <c r="CF97" s="19"/>
      <c r="CG97" s="19"/>
      <c r="CH97" s="19"/>
      <c r="CI97" s="19"/>
      <c r="CJ97" s="19"/>
      <c r="CK97" s="19"/>
      <c r="CL97" s="19"/>
      <c r="CM97" s="19"/>
      <c r="CN97" s="19"/>
      <c r="CO97" s="19"/>
      <c r="CP97" s="19"/>
      <c r="CQ97" s="19"/>
      <c r="CR97" s="19"/>
      <c r="CS97" s="19"/>
    </row>
    <row r="98" spans="1:97" s="18" customFormat="1" ht="10.5" hidden="1" outlineLevel="1">
      <c r="A98" s="19"/>
      <c r="B98" s="632"/>
      <c r="C98" s="633"/>
      <c r="D98" s="628"/>
      <c r="E98" s="628"/>
      <c r="F98" s="632"/>
      <c r="G98" s="634"/>
      <c r="H98" s="632"/>
      <c r="I98" s="632"/>
      <c r="J98" s="632"/>
      <c r="K98" s="632"/>
      <c r="L98" s="632"/>
      <c r="M98" s="632"/>
      <c r="N98" s="632"/>
      <c r="O98" s="628"/>
      <c r="P98" s="631"/>
      <c r="Q98" s="631"/>
      <c r="R98" s="715"/>
      <c r="S98" s="715"/>
      <c r="T98" s="715"/>
      <c r="U98" s="715"/>
      <c r="V98" s="716" t="str">
        <f t="shared" si="24"/>
        <v/>
      </c>
      <c r="W98" s="535" t="str">
        <f t="shared" si="25"/>
        <v/>
      </c>
      <c r="X98" s="536"/>
      <c r="Y98" s="637"/>
      <c r="Z98" s="634"/>
      <c r="AA98" s="638"/>
      <c r="AB98" s="639"/>
      <c r="AC98" s="640"/>
      <c r="AD98" s="640"/>
      <c r="AE98" s="640"/>
      <c r="AF98" s="640"/>
      <c r="AG98" s="640"/>
      <c r="AH98" s="641"/>
      <c r="AI98" s="638"/>
      <c r="AJ98" s="642"/>
      <c r="AK98" s="643"/>
      <c r="AL98" s="643"/>
      <c r="AM98" s="644"/>
      <c r="AN98" s="640"/>
      <c r="AO98" s="640"/>
      <c r="AP98" s="640"/>
      <c r="AQ98" s="640"/>
      <c r="AR98" s="640"/>
      <c r="AS98" s="645"/>
      <c r="AT98" s="646"/>
      <c r="AU98" s="643"/>
      <c r="AV98" s="643"/>
      <c r="AW98" s="643"/>
      <c r="AX98" s="643"/>
      <c r="AY98" s="643"/>
      <c r="AZ98" s="643"/>
      <c r="BA98" s="643"/>
      <c r="BB98" s="643"/>
      <c r="BC98" s="643"/>
      <c r="BD98" s="643"/>
      <c r="BF98" s="420"/>
      <c r="BG98" s="547"/>
      <c r="BH98" s="547"/>
      <c r="BI98" s="547"/>
      <c r="BJ98" s="547"/>
      <c r="BK98" s="547"/>
      <c r="BL98" s="548"/>
      <c r="BM98" s="457"/>
      <c r="BN98" s="548"/>
      <c r="BO98" s="548"/>
      <c r="BP98" s="548"/>
      <c r="BQ98" s="548"/>
      <c r="BR98" s="548"/>
      <c r="BS98" s="548"/>
      <c r="BT98" s="548"/>
      <c r="BZ98" s="19"/>
      <c r="CA98" s="19"/>
      <c r="CB98" s="19"/>
      <c r="CC98" s="19"/>
      <c r="CD98" s="19"/>
      <c r="CE98" s="19"/>
      <c r="CF98" s="19"/>
      <c r="CG98" s="19"/>
      <c r="CH98" s="19"/>
      <c r="CI98" s="19"/>
      <c r="CJ98" s="19"/>
      <c r="CK98" s="19"/>
      <c r="CL98" s="19"/>
      <c r="CM98" s="19"/>
      <c r="CN98" s="19"/>
      <c r="CO98" s="19"/>
      <c r="CP98" s="19"/>
      <c r="CQ98" s="19"/>
      <c r="CR98" s="19"/>
      <c r="CS98" s="19"/>
    </row>
    <row r="99" spans="1:97" s="18" customFormat="1" ht="10.5" hidden="1" outlineLevel="1">
      <c r="A99" s="19"/>
      <c r="B99" s="632"/>
      <c r="C99" s="633"/>
      <c r="D99" s="628"/>
      <c r="E99" s="628"/>
      <c r="F99" s="632"/>
      <c r="G99" s="634"/>
      <c r="H99" s="632"/>
      <c r="I99" s="632"/>
      <c r="J99" s="632"/>
      <c r="K99" s="632"/>
      <c r="L99" s="632"/>
      <c r="M99" s="632"/>
      <c r="N99" s="632"/>
      <c r="O99" s="628"/>
      <c r="P99" s="631"/>
      <c r="Q99" s="631"/>
      <c r="R99" s="715"/>
      <c r="S99" s="715"/>
      <c r="T99" s="715"/>
      <c r="U99" s="715"/>
      <c r="V99" s="716" t="str">
        <f t="shared" si="24"/>
        <v/>
      </c>
      <c r="W99" s="535" t="str">
        <f t="shared" si="25"/>
        <v/>
      </c>
      <c r="X99" s="536"/>
      <c r="Y99" s="637"/>
      <c r="Z99" s="634"/>
      <c r="AA99" s="638"/>
      <c r="AB99" s="639"/>
      <c r="AC99" s="640"/>
      <c r="AD99" s="640"/>
      <c r="AE99" s="640"/>
      <c r="AF99" s="640"/>
      <c r="AG99" s="640"/>
      <c r="AH99" s="641"/>
      <c r="AI99" s="638"/>
      <c r="AJ99" s="642"/>
      <c r="AK99" s="643"/>
      <c r="AL99" s="643"/>
      <c r="AM99" s="644"/>
      <c r="AN99" s="640"/>
      <c r="AO99" s="640"/>
      <c r="AP99" s="640"/>
      <c r="AQ99" s="640"/>
      <c r="AR99" s="640"/>
      <c r="AS99" s="645"/>
      <c r="AT99" s="646"/>
      <c r="AU99" s="643"/>
      <c r="AV99" s="643"/>
      <c r="AW99" s="643"/>
      <c r="AX99" s="643"/>
      <c r="AY99" s="643"/>
      <c r="AZ99" s="643"/>
      <c r="BA99" s="643"/>
      <c r="BB99" s="643"/>
      <c r="BC99" s="643"/>
      <c r="BD99" s="643"/>
      <c r="BF99" s="420"/>
      <c r="BG99" s="547"/>
      <c r="BH99" s="547"/>
      <c r="BI99" s="547"/>
      <c r="BJ99" s="547"/>
      <c r="BK99" s="547"/>
      <c r="BL99" s="548"/>
      <c r="BM99" s="457"/>
      <c r="BN99" s="548"/>
      <c r="BO99" s="548"/>
      <c r="BP99" s="548"/>
      <c r="BQ99" s="548"/>
      <c r="BR99" s="548"/>
      <c r="BS99" s="548"/>
      <c r="BT99" s="548"/>
      <c r="BZ99" s="19"/>
      <c r="CA99" s="19"/>
      <c r="CB99" s="19"/>
      <c r="CC99" s="19"/>
      <c r="CD99" s="19"/>
      <c r="CE99" s="19"/>
      <c r="CF99" s="19"/>
      <c r="CG99" s="19"/>
      <c r="CH99" s="19"/>
      <c r="CI99" s="19"/>
      <c r="CJ99" s="19"/>
      <c r="CK99" s="19"/>
      <c r="CL99" s="19"/>
      <c r="CM99" s="19"/>
      <c r="CN99" s="19"/>
      <c r="CO99" s="19"/>
      <c r="CP99" s="19"/>
      <c r="CQ99" s="19"/>
      <c r="CR99" s="19"/>
      <c r="CS99" s="19"/>
    </row>
    <row r="100" spans="1:97" s="18" customFormat="1" ht="10.5" hidden="1" outlineLevel="1">
      <c r="A100" s="19"/>
      <c r="B100" s="632"/>
      <c r="C100" s="633"/>
      <c r="D100" s="628"/>
      <c r="E100" s="628"/>
      <c r="F100" s="632"/>
      <c r="G100" s="634"/>
      <c r="H100" s="632"/>
      <c r="I100" s="632"/>
      <c r="J100" s="632"/>
      <c r="K100" s="632"/>
      <c r="L100" s="632"/>
      <c r="M100" s="632"/>
      <c r="N100" s="632"/>
      <c r="O100" s="628"/>
      <c r="P100" s="631"/>
      <c r="Q100" s="631"/>
      <c r="R100" s="715"/>
      <c r="S100" s="715"/>
      <c r="T100" s="715"/>
      <c r="U100" s="715"/>
      <c r="V100" s="716" t="str">
        <f t="shared" si="24"/>
        <v/>
      </c>
      <c r="W100" s="535" t="str">
        <f t="shared" si="25"/>
        <v/>
      </c>
      <c r="X100" s="536"/>
      <c r="Y100" s="637"/>
      <c r="Z100" s="634"/>
      <c r="AA100" s="638"/>
      <c r="AB100" s="639"/>
      <c r="AC100" s="640"/>
      <c r="AD100" s="640"/>
      <c r="AE100" s="640"/>
      <c r="AF100" s="640"/>
      <c r="AG100" s="640"/>
      <c r="AH100" s="641"/>
      <c r="AI100" s="638"/>
      <c r="AJ100" s="642"/>
      <c r="AK100" s="643"/>
      <c r="AL100" s="643"/>
      <c r="AM100" s="644"/>
      <c r="AN100" s="640"/>
      <c r="AO100" s="640"/>
      <c r="AP100" s="640"/>
      <c r="AQ100" s="640"/>
      <c r="AR100" s="640"/>
      <c r="AS100" s="645"/>
      <c r="AT100" s="646"/>
      <c r="AU100" s="643"/>
      <c r="AV100" s="643"/>
      <c r="AW100" s="643"/>
      <c r="AX100" s="643"/>
      <c r="AY100" s="643"/>
      <c r="AZ100" s="643"/>
      <c r="BA100" s="643"/>
      <c r="BB100" s="643"/>
      <c r="BC100" s="643"/>
      <c r="BD100" s="643"/>
      <c r="BF100" s="420"/>
      <c r="BG100" s="547"/>
      <c r="BH100" s="547"/>
      <c r="BI100" s="547"/>
      <c r="BJ100" s="547"/>
      <c r="BK100" s="547"/>
      <c r="BL100" s="548"/>
      <c r="BM100" s="457"/>
      <c r="BN100" s="548"/>
      <c r="BO100" s="548"/>
      <c r="BP100" s="548"/>
      <c r="BQ100" s="548"/>
      <c r="BR100" s="548"/>
      <c r="BS100" s="548"/>
      <c r="BT100" s="548"/>
      <c r="BZ100" s="19"/>
      <c r="CA100" s="19"/>
      <c r="CB100" s="19"/>
      <c r="CC100" s="19"/>
      <c r="CD100" s="19"/>
      <c r="CE100" s="19"/>
      <c r="CF100" s="19"/>
      <c r="CG100" s="19"/>
      <c r="CH100" s="19"/>
      <c r="CI100" s="19"/>
      <c r="CJ100" s="19"/>
      <c r="CK100" s="19"/>
      <c r="CL100" s="19"/>
      <c r="CM100" s="19"/>
      <c r="CN100" s="19"/>
      <c r="CO100" s="19"/>
      <c r="CP100" s="19"/>
      <c r="CQ100" s="19"/>
      <c r="CR100" s="19"/>
      <c r="CS100" s="19"/>
    </row>
    <row r="101" spans="1:97" s="18" customFormat="1" ht="10.5" hidden="1" outlineLevel="1">
      <c r="A101" s="19"/>
      <c r="B101" s="632"/>
      <c r="C101" s="633"/>
      <c r="D101" s="628"/>
      <c r="E101" s="628"/>
      <c r="F101" s="632"/>
      <c r="G101" s="634"/>
      <c r="H101" s="632"/>
      <c r="I101" s="632"/>
      <c r="J101" s="632"/>
      <c r="K101" s="632"/>
      <c r="L101" s="632"/>
      <c r="M101" s="632"/>
      <c r="N101" s="632"/>
      <c r="O101" s="628"/>
      <c r="P101" s="631"/>
      <c r="Q101" s="631"/>
      <c r="R101" s="715"/>
      <c r="S101" s="715"/>
      <c r="T101" s="715"/>
      <c r="U101" s="715"/>
      <c r="V101" s="716" t="str">
        <f t="shared" si="24"/>
        <v/>
      </c>
      <c r="W101" s="535" t="str">
        <f t="shared" si="25"/>
        <v/>
      </c>
      <c r="X101" s="536"/>
      <c r="Y101" s="637"/>
      <c r="Z101" s="634"/>
      <c r="AA101" s="638"/>
      <c r="AB101" s="639"/>
      <c r="AC101" s="640"/>
      <c r="AD101" s="640"/>
      <c r="AE101" s="640"/>
      <c r="AF101" s="640"/>
      <c r="AG101" s="640"/>
      <c r="AH101" s="641"/>
      <c r="AI101" s="638"/>
      <c r="AJ101" s="642"/>
      <c r="AK101" s="643"/>
      <c r="AL101" s="643"/>
      <c r="AM101" s="644"/>
      <c r="AN101" s="640"/>
      <c r="AO101" s="640"/>
      <c r="AP101" s="640"/>
      <c r="AQ101" s="640"/>
      <c r="AR101" s="640"/>
      <c r="AS101" s="645"/>
      <c r="AT101" s="646"/>
      <c r="AU101" s="643"/>
      <c r="AV101" s="643"/>
      <c r="AW101" s="643"/>
      <c r="AX101" s="643"/>
      <c r="AY101" s="643"/>
      <c r="AZ101" s="643"/>
      <c r="BA101" s="643"/>
      <c r="BB101" s="643"/>
      <c r="BC101" s="643"/>
      <c r="BD101" s="643"/>
      <c r="BF101" s="420"/>
      <c r="BG101" s="547"/>
      <c r="BH101" s="547"/>
      <c r="BI101" s="547"/>
      <c r="BJ101" s="547"/>
      <c r="BK101" s="547"/>
      <c r="BL101" s="548"/>
      <c r="BM101" s="457"/>
      <c r="BN101" s="548"/>
      <c r="BO101" s="548"/>
      <c r="BP101" s="548"/>
      <c r="BQ101" s="548"/>
      <c r="BR101" s="548"/>
      <c r="BS101" s="548"/>
      <c r="BT101" s="548"/>
      <c r="BZ101" s="19"/>
      <c r="CA101" s="19"/>
      <c r="CB101" s="19"/>
      <c r="CC101" s="19"/>
      <c r="CD101" s="19"/>
      <c r="CE101" s="19"/>
      <c r="CF101" s="19"/>
      <c r="CG101" s="19"/>
      <c r="CH101" s="19"/>
      <c r="CI101" s="19"/>
      <c r="CJ101" s="19"/>
      <c r="CK101" s="19"/>
      <c r="CL101" s="19"/>
      <c r="CM101" s="19"/>
      <c r="CN101" s="19"/>
      <c r="CO101" s="19"/>
      <c r="CP101" s="19"/>
      <c r="CQ101" s="19"/>
      <c r="CR101" s="19"/>
      <c r="CS101" s="19"/>
    </row>
    <row r="102" spans="1:97" s="18" customFormat="1" ht="10.5" hidden="1" outlineLevel="1">
      <c r="A102" s="19"/>
      <c r="B102" s="632"/>
      <c r="C102" s="633"/>
      <c r="D102" s="628"/>
      <c r="E102" s="628"/>
      <c r="F102" s="632"/>
      <c r="G102" s="634"/>
      <c r="H102" s="632"/>
      <c r="I102" s="632"/>
      <c r="J102" s="632"/>
      <c r="K102" s="632"/>
      <c r="L102" s="632"/>
      <c r="M102" s="632"/>
      <c r="N102" s="632"/>
      <c r="O102" s="628"/>
      <c r="P102" s="631"/>
      <c r="Q102" s="631"/>
      <c r="R102" s="715"/>
      <c r="S102" s="715"/>
      <c r="T102" s="715"/>
      <c r="U102" s="715"/>
      <c r="V102" s="716" t="str">
        <f t="shared" si="24"/>
        <v/>
      </c>
      <c r="W102" s="535" t="str">
        <f t="shared" si="25"/>
        <v/>
      </c>
      <c r="X102" s="536"/>
      <c r="Y102" s="637"/>
      <c r="Z102" s="634"/>
      <c r="AA102" s="638"/>
      <c r="AB102" s="639"/>
      <c r="AC102" s="640"/>
      <c r="AD102" s="640"/>
      <c r="AE102" s="640"/>
      <c r="AF102" s="640"/>
      <c r="AG102" s="640"/>
      <c r="AH102" s="641"/>
      <c r="AI102" s="638"/>
      <c r="AJ102" s="642"/>
      <c r="AK102" s="643"/>
      <c r="AL102" s="643"/>
      <c r="AM102" s="644"/>
      <c r="AN102" s="640"/>
      <c r="AO102" s="640"/>
      <c r="AP102" s="640"/>
      <c r="AQ102" s="640"/>
      <c r="AR102" s="640"/>
      <c r="AS102" s="645"/>
      <c r="AT102" s="646"/>
      <c r="AU102" s="643"/>
      <c r="AV102" s="643"/>
      <c r="AW102" s="643"/>
      <c r="AX102" s="643"/>
      <c r="AY102" s="643"/>
      <c r="AZ102" s="643"/>
      <c r="BA102" s="643"/>
      <c r="BB102" s="643"/>
      <c r="BC102" s="643"/>
      <c r="BD102" s="643"/>
      <c r="BF102" s="420"/>
      <c r="BG102" s="547"/>
      <c r="BH102" s="547"/>
      <c r="BI102" s="547"/>
      <c r="BJ102" s="547"/>
      <c r="BK102" s="547"/>
      <c r="BL102" s="548"/>
      <c r="BM102" s="457"/>
      <c r="BN102" s="548"/>
      <c r="BO102" s="548"/>
      <c r="BP102" s="548"/>
      <c r="BQ102" s="548"/>
      <c r="BR102" s="548"/>
      <c r="BS102" s="548"/>
      <c r="BT102" s="548"/>
      <c r="BZ102" s="19"/>
      <c r="CA102" s="19"/>
      <c r="CB102" s="19"/>
      <c r="CC102" s="19"/>
      <c r="CD102" s="19"/>
      <c r="CE102" s="19"/>
      <c r="CF102" s="19"/>
      <c r="CG102" s="19"/>
      <c r="CH102" s="19"/>
      <c r="CI102" s="19"/>
      <c r="CJ102" s="19"/>
      <c r="CK102" s="19"/>
      <c r="CL102" s="19"/>
      <c r="CM102" s="19"/>
      <c r="CN102" s="19"/>
      <c r="CO102" s="19"/>
      <c r="CP102" s="19"/>
      <c r="CQ102" s="19"/>
      <c r="CR102" s="19"/>
      <c r="CS102" s="19"/>
    </row>
    <row r="103" spans="1:97" s="18" customFormat="1" ht="10.5" hidden="1" outlineLevel="1">
      <c r="A103" s="19"/>
      <c r="B103" s="632"/>
      <c r="C103" s="633"/>
      <c r="D103" s="628"/>
      <c r="E103" s="628"/>
      <c r="F103" s="632"/>
      <c r="G103" s="634"/>
      <c r="H103" s="632"/>
      <c r="I103" s="632"/>
      <c r="J103" s="632"/>
      <c r="K103" s="632"/>
      <c r="L103" s="632"/>
      <c r="M103" s="632"/>
      <c r="N103" s="632"/>
      <c r="O103" s="628"/>
      <c r="P103" s="631"/>
      <c r="Q103" s="631"/>
      <c r="R103" s="715"/>
      <c r="S103" s="715"/>
      <c r="T103" s="715"/>
      <c r="U103" s="715"/>
      <c r="V103" s="716" t="str">
        <f t="shared" si="24"/>
        <v/>
      </c>
      <c r="W103" s="535" t="str">
        <f t="shared" si="25"/>
        <v/>
      </c>
      <c r="X103" s="536"/>
      <c r="Y103" s="637"/>
      <c r="Z103" s="634"/>
      <c r="AA103" s="638"/>
      <c r="AB103" s="639"/>
      <c r="AC103" s="640"/>
      <c r="AD103" s="640"/>
      <c r="AE103" s="640"/>
      <c r="AF103" s="640"/>
      <c r="AG103" s="640"/>
      <c r="AH103" s="641"/>
      <c r="AI103" s="638"/>
      <c r="AJ103" s="642"/>
      <c r="AK103" s="643"/>
      <c r="AL103" s="643"/>
      <c r="AM103" s="644"/>
      <c r="AN103" s="640"/>
      <c r="AO103" s="640"/>
      <c r="AP103" s="640"/>
      <c r="AQ103" s="640"/>
      <c r="AR103" s="640"/>
      <c r="AS103" s="645"/>
      <c r="AT103" s="646"/>
      <c r="AU103" s="643"/>
      <c r="AV103" s="643"/>
      <c r="AW103" s="643"/>
      <c r="AX103" s="643"/>
      <c r="AY103" s="643"/>
      <c r="AZ103" s="643"/>
      <c r="BA103" s="643"/>
      <c r="BB103" s="643"/>
      <c r="BC103" s="643"/>
      <c r="BD103" s="643"/>
      <c r="BF103" s="420"/>
      <c r="BG103" s="547"/>
      <c r="BH103" s="547"/>
      <c r="BI103" s="547"/>
      <c r="BJ103" s="547"/>
      <c r="BK103" s="547"/>
      <c r="BL103" s="548"/>
      <c r="BM103" s="457"/>
      <c r="BN103" s="548"/>
      <c r="BO103" s="548"/>
      <c r="BP103" s="548"/>
      <c r="BQ103" s="548"/>
      <c r="BR103" s="548"/>
      <c r="BS103" s="548"/>
      <c r="BT103" s="548"/>
      <c r="BZ103" s="19"/>
      <c r="CA103" s="19"/>
      <c r="CB103" s="19"/>
      <c r="CC103" s="19"/>
      <c r="CD103" s="19"/>
      <c r="CE103" s="19"/>
      <c r="CF103" s="19"/>
      <c r="CG103" s="19"/>
      <c r="CH103" s="19"/>
      <c r="CI103" s="19"/>
      <c r="CJ103" s="19"/>
      <c r="CK103" s="19"/>
      <c r="CL103" s="19"/>
      <c r="CM103" s="19"/>
      <c r="CN103" s="19"/>
      <c r="CO103" s="19"/>
      <c r="CP103" s="19"/>
      <c r="CQ103" s="19"/>
      <c r="CR103" s="19"/>
      <c r="CS103" s="19"/>
    </row>
    <row r="104" spans="1:97" s="18" customFormat="1" ht="10.5" hidden="1" outlineLevel="1">
      <c r="A104" s="19"/>
      <c r="B104" s="632"/>
      <c r="C104" s="633"/>
      <c r="D104" s="628"/>
      <c r="E104" s="628"/>
      <c r="F104" s="632"/>
      <c r="G104" s="634"/>
      <c r="H104" s="632"/>
      <c r="I104" s="632"/>
      <c r="J104" s="632"/>
      <c r="K104" s="632"/>
      <c r="L104" s="632"/>
      <c r="M104" s="632"/>
      <c r="N104" s="632"/>
      <c r="O104" s="628"/>
      <c r="P104" s="631"/>
      <c r="Q104" s="631"/>
      <c r="R104" s="715"/>
      <c r="S104" s="715"/>
      <c r="T104" s="715"/>
      <c r="U104" s="715"/>
      <c r="V104" s="716" t="str">
        <f t="shared" si="24"/>
        <v/>
      </c>
      <c r="W104" s="535" t="str">
        <f t="shared" si="25"/>
        <v/>
      </c>
      <c r="X104" s="536"/>
      <c r="Y104" s="637"/>
      <c r="Z104" s="634"/>
      <c r="AA104" s="638"/>
      <c r="AB104" s="639"/>
      <c r="AC104" s="640"/>
      <c r="AD104" s="640"/>
      <c r="AE104" s="640"/>
      <c r="AF104" s="640"/>
      <c r="AG104" s="640"/>
      <c r="AH104" s="641"/>
      <c r="AI104" s="638"/>
      <c r="AJ104" s="642"/>
      <c r="AK104" s="643"/>
      <c r="AL104" s="643"/>
      <c r="AM104" s="644"/>
      <c r="AN104" s="640"/>
      <c r="AO104" s="640"/>
      <c r="AP104" s="640"/>
      <c r="AQ104" s="640"/>
      <c r="AR104" s="640"/>
      <c r="AS104" s="645"/>
      <c r="AT104" s="646"/>
      <c r="AU104" s="643"/>
      <c r="AV104" s="643"/>
      <c r="AW104" s="643"/>
      <c r="AX104" s="643"/>
      <c r="AY104" s="643"/>
      <c r="AZ104" s="643"/>
      <c r="BA104" s="643"/>
      <c r="BB104" s="643"/>
      <c r="BC104" s="643"/>
      <c r="BD104" s="643"/>
      <c r="BF104" s="420"/>
      <c r="BG104" s="547"/>
      <c r="BH104" s="547"/>
      <c r="BI104" s="547"/>
      <c r="BJ104" s="547"/>
      <c r="BK104" s="547"/>
      <c r="BL104" s="548"/>
      <c r="BM104" s="457"/>
      <c r="BN104" s="548"/>
      <c r="BO104" s="548"/>
      <c r="BP104" s="548"/>
      <c r="BQ104" s="548"/>
      <c r="BR104" s="548"/>
      <c r="BS104" s="548"/>
      <c r="BT104" s="548"/>
      <c r="BZ104" s="19"/>
      <c r="CA104" s="19"/>
      <c r="CB104" s="19"/>
      <c r="CC104" s="19"/>
      <c r="CD104" s="19"/>
      <c r="CE104" s="19"/>
      <c r="CF104" s="19"/>
      <c r="CG104" s="19"/>
      <c r="CH104" s="19"/>
      <c r="CI104" s="19"/>
      <c r="CJ104" s="19"/>
      <c r="CK104" s="19"/>
      <c r="CL104" s="19"/>
      <c r="CM104" s="19"/>
      <c r="CN104" s="19"/>
      <c r="CO104" s="19"/>
      <c r="CP104" s="19"/>
      <c r="CQ104" s="19"/>
      <c r="CR104" s="19"/>
      <c r="CS104" s="19"/>
    </row>
    <row r="105" spans="1:97" s="18" customFormat="1" ht="10.5" hidden="1" outlineLevel="1">
      <c r="A105" s="19"/>
      <c r="B105" s="632"/>
      <c r="C105" s="633"/>
      <c r="D105" s="628"/>
      <c r="E105" s="628"/>
      <c r="F105" s="632"/>
      <c r="G105" s="634"/>
      <c r="H105" s="632"/>
      <c r="I105" s="632"/>
      <c r="J105" s="632"/>
      <c r="K105" s="632"/>
      <c r="L105" s="632"/>
      <c r="M105" s="632"/>
      <c r="N105" s="632"/>
      <c r="O105" s="628"/>
      <c r="P105" s="631"/>
      <c r="Q105" s="631"/>
      <c r="R105" s="715"/>
      <c r="S105" s="715"/>
      <c r="T105" s="715"/>
      <c r="U105" s="715"/>
      <c r="V105" s="716" t="str">
        <f t="shared" si="24"/>
        <v/>
      </c>
      <c r="W105" s="535" t="str">
        <f t="shared" si="25"/>
        <v/>
      </c>
      <c r="X105" s="536"/>
      <c r="Y105" s="637"/>
      <c r="Z105" s="634"/>
      <c r="AA105" s="638"/>
      <c r="AB105" s="639"/>
      <c r="AC105" s="640"/>
      <c r="AD105" s="640"/>
      <c r="AE105" s="640"/>
      <c r="AF105" s="640"/>
      <c r="AG105" s="640"/>
      <c r="AH105" s="641"/>
      <c r="AI105" s="638"/>
      <c r="AJ105" s="642"/>
      <c r="AK105" s="643"/>
      <c r="AL105" s="643"/>
      <c r="AM105" s="644"/>
      <c r="AN105" s="640"/>
      <c r="AO105" s="640"/>
      <c r="AP105" s="640"/>
      <c r="AQ105" s="640"/>
      <c r="AR105" s="640"/>
      <c r="AS105" s="645"/>
      <c r="AT105" s="646"/>
      <c r="AU105" s="643"/>
      <c r="AV105" s="643"/>
      <c r="AW105" s="643"/>
      <c r="AX105" s="643"/>
      <c r="AY105" s="643"/>
      <c r="AZ105" s="643"/>
      <c r="BA105" s="643"/>
      <c r="BB105" s="643"/>
      <c r="BC105" s="643"/>
      <c r="BD105" s="643"/>
      <c r="BF105" s="420"/>
      <c r="BG105" s="547"/>
      <c r="BH105" s="547"/>
      <c r="BI105" s="547"/>
      <c r="BJ105" s="547"/>
      <c r="BK105" s="547"/>
      <c r="BL105" s="548"/>
      <c r="BM105" s="457"/>
      <c r="BN105" s="548"/>
      <c r="BO105" s="548"/>
      <c r="BP105" s="548"/>
      <c r="BQ105" s="548"/>
      <c r="BR105" s="548"/>
      <c r="BS105" s="548"/>
      <c r="BT105" s="548"/>
      <c r="BZ105" s="19"/>
      <c r="CA105" s="19"/>
      <c r="CB105" s="19"/>
      <c r="CC105" s="19"/>
      <c r="CD105" s="19"/>
      <c r="CE105" s="19"/>
      <c r="CF105" s="19"/>
      <c r="CG105" s="19"/>
      <c r="CH105" s="19"/>
      <c r="CI105" s="19"/>
      <c r="CJ105" s="19"/>
      <c r="CK105" s="19"/>
      <c r="CL105" s="19"/>
      <c r="CM105" s="19"/>
      <c r="CN105" s="19"/>
      <c r="CO105" s="19"/>
      <c r="CP105" s="19"/>
      <c r="CQ105" s="19"/>
      <c r="CR105" s="19"/>
      <c r="CS105" s="19"/>
    </row>
    <row r="106" spans="1:97" s="18" customFormat="1" ht="10.5" hidden="1" outlineLevel="1">
      <c r="A106" s="19"/>
      <c r="B106" s="632"/>
      <c r="C106" s="633"/>
      <c r="D106" s="628"/>
      <c r="E106" s="628"/>
      <c r="F106" s="632"/>
      <c r="G106" s="634"/>
      <c r="H106" s="632"/>
      <c r="I106" s="632"/>
      <c r="J106" s="632"/>
      <c r="K106" s="632"/>
      <c r="L106" s="632"/>
      <c r="M106" s="632"/>
      <c r="N106" s="632"/>
      <c r="O106" s="628"/>
      <c r="P106" s="631"/>
      <c r="Q106" s="631"/>
      <c r="R106" s="715"/>
      <c r="S106" s="715"/>
      <c r="T106" s="715"/>
      <c r="U106" s="715"/>
      <c r="V106" s="716" t="str">
        <f t="shared" si="24"/>
        <v/>
      </c>
      <c r="W106" s="535" t="str">
        <f t="shared" si="25"/>
        <v/>
      </c>
      <c r="X106" s="536"/>
      <c r="Y106" s="637"/>
      <c r="Z106" s="634"/>
      <c r="AA106" s="638"/>
      <c r="AB106" s="639"/>
      <c r="AC106" s="640"/>
      <c r="AD106" s="640"/>
      <c r="AE106" s="640"/>
      <c r="AF106" s="640"/>
      <c r="AG106" s="640"/>
      <c r="AH106" s="641"/>
      <c r="AI106" s="638"/>
      <c r="AJ106" s="642"/>
      <c r="AK106" s="643"/>
      <c r="AL106" s="643"/>
      <c r="AM106" s="644"/>
      <c r="AN106" s="640"/>
      <c r="AO106" s="640"/>
      <c r="AP106" s="640"/>
      <c r="AQ106" s="640"/>
      <c r="AR106" s="640"/>
      <c r="AS106" s="645"/>
      <c r="AT106" s="646"/>
      <c r="AU106" s="643"/>
      <c r="AV106" s="643"/>
      <c r="AW106" s="643"/>
      <c r="AX106" s="643"/>
      <c r="AY106" s="643"/>
      <c r="AZ106" s="643"/>
      <c r="BA106" s="643"/>
      <c r="BB106" s="643"/>
      <c r="BC106" s="643"/>
      <c r="BD106" s="643"/>
      <c r="BF106" s="420"/>
      <c r="BG106" s="547"/>
      <c r="BH106" s="547"/>
      <c r="BI106" s="547"/>
      <c r="BJ106" s="547"/>
      <c r="BK106" s="547"/>
      <c r="BL106" s="548"/>
      <c r="BM106" s="457"/>
      <c r="BN106" s="548"/>
      <c r="BO106" s="548"/>
      <c r="BP106" s="548"/>
      <c r="BQ106" s="548"/>
      <c r="BR106" s="548"/>
      <c r="BS106" s="548"/>
      <c r="BT106" s="548"/>
      <c r="BZ106" s="19"/>
      <c r="CA106" s="19"/>
      <c r="CB106" s="19"/>
      <c r="CC106" s="19"/>
      <c r="CD106" s="19"/>
      <c r="CE106" s="19"/>
      <c r="CF106" s="19"/>
      <c r="CG106" s="19"/>
      <c r="CH106" s="19"/>
      <c r="CI106" s="19"/>
      <c r="CJ106" s="19"/>
      <c r="CK106" s="19"/>
      <c r="CL106" s="19"/>
      <c r="CM106" s="19"/>
      <c r="CN106" s="19"/>
      <c r="CO106" s="19"/>
      <c r="CP106" s="19"/>
      <c r="CQ106" s="19"/>
      <c r="CR106" s="19"/>
      <c r="CS106" s="19"/>
    </row>
    <row r="107" spans="1:97" s="18" customFormat="1" ht="10.5" hidden="1" outlineLevel="1">
      <c r="A107" s="19"/>
      <c r="B107" s="632"/>
      <c r="C107" s="633"/>
      <c r="D107" s="628"/>
      <c r="E107" s="628"/>
      <c r="F107" s="632"/>
      <c r="G107" s="634"/>
      <c r="H107" s="632"/>
      <c r="I107" s="632"/>
      <c r="J107" s="632"/>
      <c r="K107" s="632"/>
      <c r="L107" s="632"/>
      <c r="M107" s="632"/>
      <c r="N107" s="632"/>
      <c r="O107" s="628"/>
      <c r="P107" s="631"/>
      <c r="Q107" s="631"/>
      <c r="R107" s="715"/>
      <c r="S107" s="715"/>
      <c r="T107" s="715"/>
      <c r="U107" s="715"/>
      <c r="V107" s="716" t="str">
        <f t="shared" si="24"/>
        <v/>
      </c>
      <c r="W107" s="535" t="str">
        <f t="shared" si="25"/>
        <v/>
      </c>
      <c r="X107" s="536"/>
      <c r="Y107" s="637"/>
      <c r="Z107" s="634"/>
      <c r="AA107" s="638"/>
      <c r="AB107" s="639"/>
      <c r="AC107" s="640"/>
      <c r="AD107" s="640"/>
      <c r="AE107" s="640"/>
      <c r="AF107" s="640"/>
      <c r="AG107" s="640"/>
      <c r="AH107" s="641"/>
      <c r="AI107" s="638"/>
      <c r="AJ107" s="642"/>
      <c r="AK107" s="643"/>
      <c r="AL107" s="643"/>
      <c r="AM107" s="644"/>
      <c r="AN107" s="640"/>
      <c r="AO107" s="640"/>
      <c r="AP107" s="640"/>
      <c r="AQ107" s="640"/>
      <c r="AR107" s="640"/>
      <c r="AS107" s="645"/>
      <c r="AT107" s="646"/>
      <c r="AU107" s="643"/>
      <c r="AV107" s="643"/>
      <c r="AW107" s="643"/>
      <c r="AX107" s="643"/>
      <c r="AY107" s="643"/>
      <c r="AZ107" s="643"/>
      <c r="BA107" s="643"/>
      <c r="BB107" s="643"/>
      <c r="BC107" s="643"/>
      <c r="BD107" s="643"/>
      <c r="BF107" s="420"/>
      <c r="BG107" s="547"/>
      <c r="BH107" s="547"/>
      <c r="BI107" s="547"/>
      <c r="BJ107" s="547"/>
      <c r="BK107" s="547"/>
      <c r="BL107" s="548"/>
      <c r="BM107" s="457"/>
      <c r="BN107" s="548"/>
      <c r="BO107" s="548"/>
      <c r="BP107" s="548"/>
      <c r="BQ107" s="548"/>
      <c r="BR107" s="548"/>
      <c r="BS107" s="548"/>
      <c r="BT107" s="548"/>
      <c r="BZ107" s="19"/>
      <c r="CA107" s="19"/>
      <c r="CB107" s="19"/>
      <c r="CC107" s="19"/>
      <c r="CD107" s="19"/>
      <c r="CE107" s="19"/>
      <c r="CF107" s="19"/>
      <c r="CG107" s="19"/>
      <c r="CH107" s="19"/>
      <c r="CI107" s="19"/>
      <c r="CJ107" s="19"/>
      <c r="CK107" s="19"/>
      <c r="CL107" s="19"/>
      <c r="CM107" s="19"/>
      <c r="CN107" s="19"/>
      <c r="CO107" s="19"/>
      <c r="CP107" s="19"/>
      <c r="CQ107" s="19"/>
      <c r="CR107" s="19"/>
      <c r="CS107" s="19"/>
    </row>
    <row r="108" spans="1:97" s="18" customFormat="1" ht="10.5" hidden="1" outlineLevel="1">
      <c r="A108" s="19"/>
      <c r="B108" s="632"/>
      <c r="C108" s="633"/>
      <c r="D108" s="628"/>
      <c r="E108" s="628"/>
      <c r="F108" s="632"/>
      <c r="G108" s="634"/>
      <c r="H108" s="632"/>
      <c r="I108" s="632"/>
      <c r="J108" s="632"/>
      <c r="K108" s="632"/>
      <c r="L108" s="632"/>
      <c r="M108" s="632"/>
      <c r="N108" s="632"/>
      <c r="O108" s="628"/>
      <c r="P108" s="631"/>
      <c r="Q108" s="631"/>
      <c r="R108" s="715"/>
      <c r="S108" s="715"/>
      <c r="T108" s="715"/>
      <c r="U108" s="715"/>
      <c r="V108" s="716" t="str">
        <f t="shared" si="24"/>
        <v/>
      </c>
      <c r="W108" s="535" t="str">
        <f t="shared" si="25"/>
        <v/>
      </c>
      <c r="X108" s="536"/>
      <c r="Y108" s="637"/>
      <c r="Z108" s="634"/>
      <c r="AA108" s="638"/>
      <c r="AB108" s="639"/>
      <c r="AC108" s="640"/>
      <c r="AD108" s="640"/>
      <c r="AE108" s="640"/>
      <c r="AF108" s="640"/>
      <c r="AG108" s="640"/>
      <c r="AH108" s="641"/>
      <c r="AI108" s="638"/>
      <c r="AJ108" s="642"/>
      <c r="AK108" s="643"/>
      <c r="AL108" s="643"/>
      <c r="AM108" s="644"/>
      <c r="AN108" s="640"/>
      <c r="AO108" s="640"/>
      <c r="AP108" s="640"/>
      <c r="AQ108" s="640"/>
      <c r="AR108" s="640"/>
      <c r="AS108" s="645"/>
      <c r="AT108" s="646"/>
      <c r="AU108" s="643"/>
      <c r="AV108" s="643"/>
      <c r="AW108" s="643"/>
      <c r="AX108" s="643"/>
      <c r="AY108" s="643"/>
      <c r="AZ108" s="643"/>
      <c r="BA108" s="643"/>
      <c r="BB108" s="643"/>
      <c r="BC108" s="643"/>
      <c r="BD108" s="643"/>
      <c r="BF108" s="420"/>
      <c r="BG108" s="547"/>
      <c r="BH108" s="547"/>
      <c r="BI108" s="547"/>
      <c r="BJ108" s="547"/>
      <c r="BK108" s="547"/>
      <c r="BL108" s="548"/>
      <c r="BM108" s="457"/>
      <c r="BN108" s="548"/>
      <c r="BO108" s="548"/>
      <c r="BP108" s="548"/>
      <c r="BQ108" s="548"/>
      <c r="BR108" s="548"/>
      <c r="BS108" s="548"/>
      <c r="BT108" s="548"/>
      <c r="BZ108" s="19"/>
      <c r="CA108" s="19"/>
      <c r="CB108" s="19"/>
      <c r="CC108" s="19"/>
      <c r="CD108" s="19"/>
      <c r="CE108" s="19"/>
      <c r="CF108" s="19"/>
      <c r="CG108" s="19"/>
      <c r="CH108" s="19"/>
      <c r="CI108" s="19"/>
      <c r="CJ108" s="19"/>
      <c r="CK108" s="19"/>
      <c r="CL108" s="19"/>
      <c r="CM108" s="19"/>
      <c r="CN108" s="19"/>
      <c r="CO108" s="19"/>
      <c r="CP108" s="19"/>
      <c r="CQ108" s="19"/>
      <c r="CR108" s="19"/>
      <c r="CS108" s="19"/>
    </row>
    <row r="109" spans="1:97" s="18" customFormat="1" ht="10.5" hidden="1" outlineLevel="1">
      <c r="A109" s="19"/>
      <c r="B109" s="632"/>
      <c r="C109" s="633"/>
      <c r="D109" s="628"/>
      <c r="E109" s="628"/>
      <c r="F109" s="632"/>
      <c r="G109" s="634"/>
      <c r="H109" s="632"/>
      <c r="I109" s="632"/>
      <c r="J109" s="632"/>
      <c r="K109" s="632"/>
      <c r="L109" s="632"/>
      <c r="M109" s="632"/>
      <c r="N109" s="632"/>
      <c r="O109" s="628"/>
      <c r="P109" s="631"/>
      <c r="Q109" s="631"/>
      <c r="R109" s="715"/>
      <c r="S109" s="715"/>
      <c r="T109" s="715"/>
      <c r="U109" s="715"/>
      <c r="V109" s="716" t="str">
        <f t="shared" si="24"/>
        <v/>
      </c>
      <c r="W109" s="535" t="str">
        <f t="shared" si="25"/>
        <v/>
      </c>
      <c r="X109" s="536"/>
      <c r="Y109" s="637"/>
      <c r="Z109" s="634"/>
      <c r="AA109" s="638"/>
      <c r="AB109" s="639"/>
      <c r="AC109" s="640"/>
      <c r="AD109" s="640"/>
      <c r="AE109" s="640"/>
      <c r="AF109" s="640"/>
      <c r="AG109" s="640"/>
      <c r="AH109" s="641"/>
      <c r="AI109" s="638"/>
      <c r="AJ109" s="642"/>
      <c r="AK109" s="643"/>
      <c r="AL109" s="643"/>
      <c r="AM109" s="644"/>
      <c r="AN109" s="640"/>
      <c r="AO109" s="640"/>
      <c r="AP109" s="640"/>
      <c r="AQ109" s="640"/>
      <c r="AR109" s="640"/>
      <c r="AS109" s="645"/>
      <c r="AT109" s="646"/>
      <c r="AU109" s="643"/>
      <c r="AV109" s="643"/>
      <c r="AW109" s="643"/>
      <c r="AX109" s="643"/>
      <c r="AY109" s="643"/>
      <c r="AZ109" s="643"/>
      <c r="BA109" s="643"/>
      <c r="BB109" s="643"/>
      <c r="BC109" s="643"/>
      <c r="BD109" s="643"/>
      <c r="BF109" s="420"/>
      <c r="BG109" s="547"/>
      <c r="BH109" s="547"/>
      <c r="BI109" s="547"/>
      <c r="BJ109" s="547"/>
      <c r="BK109" s="547"/>
      <c r="BL109" s="548"/>
      <c r="BM109" s="457"/>
      <c r="BN109" s="548"/>
      <c r="BO109" s="548"/>
      <c r="BP109" s="548"/>
      <c r="BQ109" s="548"/>
      <c r="BR109" s="548"/>
      <c r="BS109" s="548"/>
      <c r="BT109" s="548"/>
      <c r="BZ109" s="19"/>
      <c r="CA109" s="19"/>
      <c r="CB109" s="19"/>
      <c r="CC109" s="19"/>
      <c r="CD109" s="19"/>
      <c r="CE109" s="19"/>
      <c r="CF109" s="19"/>
      <c r="CG109" s="19"/>
      <c r="CH109" s="19"/>
      <c r="CI109" s="19"/>
      <c r="CJ109" s="19"/>
      <c r="CK109" s="19"/>
      <c r="CL109" s="19"/>
      <c r="CM109" s="19"/>
      <c r="CN109" s="19"/>
      <c r="CO109" s="19"/>
      <c r="CP109" s="19"/>
      <c r="CQ109" s="19"/>
      <c r="CR109" s="19"/>
      <c r="CS109" s="19"/>
    </row>
    <row r="110" spans="1:97" s="18" customFormat="1" ht="10.5" hidden="1" outlineLevel="1">
      <c r="A110" s="19"/>
      <c r="B110" s="632"/>
      <c r="C110" s="633"/>
      <c r="D110" s="628"/>
      <c r="E110" s="628"/>
      <c r="F110" s="632"/>
      <c r="G110" s="634"/>
      <c r="H110" s="632"/>
      <c r="I110" s="632"/>
      <c r="J110" s="632"/>
      <c r="K110" s="632"/>
      <c r="L110" s="632"/>
      <c r="M110" s="632"/>
      <c r="N110" s="632"/>
      <c r="O110" s="628"/>
      <c r="P110" s="631"/>
      <c r="Q110" s="631"/>
      <c r="R110" s="715"/>
      <c r="S110" s="715"/>
      <c r="T110" s="715"/>
      <c r="U110" s="715"/>
      <c r="V110" s="716" t="str">
        <f t="shared" si="24"/>
        <v/>
      </c>
      <c r="W110" s="535" t="str">
        <f t="shared" si="25"/>
        <v/>
      </c>
      <c r="X110" s="536"/>
      <c r="Y110" s="637"/>
      <c r="Z110" s="634"/>
      <c r="AA110" s="638"/>
      <c r="AB110" s="639"/>
      <c r="AC110" s="640"/>
      <c r="AD110" s="640"/>
      <c r="AE110" s="640"/>
      <c r="AF110" s="640"/>
      <c r="AG110" s="640"/>
      <c r="AH110" s="641"/>
      <c r="AI110" s="638"/>
      <c r="AJ110" s="642"/>
      <c r="AK110" s="643"/>
      <c r="AL110" s="643"/>
      <c r="AM110" s="644"/>
      <c r="AN110" s="640"/>
      <c r="AO110" s="640"/>
      <c r="AP110" s="640"/>
      <c r="AQ110" s="640"/>
      <c r="AR110" s="640"/>
      <c r="AS110" s="645"/>
      <c r="AT110" s="646"/>
      <c r="AU110" s="643"/>
      <c r="AV110" s="643"/>
      <c r="AW110" s="643"/>
      <c r="AX110" s="643"/>
      <c r="AY110" s="643"/>
      <c r="AZ110" s="643"/>
      <c r="BA110" s="643"/>
      <c r="BB110" s="643"/>
      <c r="BC110" s="643"/>
      <c r="BD110" s="643"/>
      <c r="BF110" s="420"/>
      <c r="BG110" s="547"/>
      <c r="BH110" s="547"/>
      <c r="BI110" s="547"/>
      <c r="BJ110" s="547"/>
      <c r="BK110" s="547"/>
      <c r="BL110" s="548"/>
      <c r="BM110" s="457"/>
      <c r="BN110" s="548"/>
      <c r="BO110" s="548"/>
      <c r="BP110" s="548"/>
      <c r="BQ110" s="548"/>
      <c r="BR110" s="548"/>
      <c r="BS110" s="548"/>
      <c r="BT110" s="548"/>
      <c r="BZ110" s="19"/>
      <c r="CA110" s="19"/>
      <c r="CB110" s="19"/>
      <c r="CC110" s="19"/>
      <c r="CD110" s="19"/>
      <c r="CE110" s="19"/>
      <c r="CF110" s="19"/>
      <c r="CG110" s="19"/>
      <c r="CH110" s="19"/>
      <c r="CI110" s="19"/>
      <c r="CJ110" s="19"/>
      <c r="CK110" s="19"/>
      <c r="CL110" s="19"/>
      <c r="CM110" s="19"/>
      <c r="CN110" s="19"/>
      <c r="CO110" s="19"/>
      <c r="CP110" s="19"/>
      <c r="CQ110" s="19"/>
      <c r="CR110" s="19"/>
      <c r="CS110" s="19"/>
    </row>
    <row r="111" spans="1:97" s="18" customFormat="1" ht="10.5" hidden="1" outlineLevel="1">
      <c r="A111" s="19"/>
      <c r="B111" s="632"/>
      <c r="C111" s="633"/>
      <c r="D111" s="628"/>
      <c r="E111" s="628"/>
      <c r="F111" s="632"/>
      <c r="G111" s="634"/>
      <c r="H111" s="632"/>
      <c r="I111" s="632"/>
      <c r="J111" s="632"/>
      <c r="K111" s="632"/>
      <c r="L111" s="632"/>
      <c r="M111" s="632"/>
      <c r="N111" s="632"/>
      <c r="O111" s="628"/>
      <c r="P111" s="631"/>
      <c r="Q111" s="631"/>
      <c r="R111" s="715"/>
      <c r="S111" s="715"/>
      <c r="T111" s="715"/>
      <c r="U111" s="715"/>
      <c r="V111" s="716" t="str">
        <f t="shared" ref="V111:V170" si="33">IF(AND(ISBLANK(S111), ISBLANK(U111)), "", S111+U111)</f>
        <v/>
      </c>
      <c r="W111" s="535" t="str">
        <f t="shared" ref="W111:W170" si="34">IFERROR((S111+T111)/R111,"")</f>
        <v/>
      </c>
      <c r="X111" s="536"/>
      <c r="Y111" s="637"/>
      <c r="Z111" s="634"/>
      <c r="AA111" s="638"/>
      <c r="AB111" s="639"/>
      <c r="AC111" s="640"/>
      <c r="AD111" s="640"/>
      <c r="AE111" s="640"/>
      <c r="AF111" s="640"/>
      <c r="AG111" s="640"/>
      <c r="AH111" s="641"/>
      <c r="AI111" s="638"/>
      <c r="AJ111" s="642"/>
      <c r="AK111" s="643"/>
      <c r="AL111" s="643"/>
      <c r="AM111" s="644"/>
      <c r="AN111" s="640"/>
      <c r="AO111" s="640"/>
      <c r="AP111" s="640"/>
      <c r="AQ111" s="640"/>
      <c r="AR111" s="640"/>
      <c r="AS111" s="645"/>
      <c r="AT111" s="646"/>
      <c r="AU111" s="643"/>
      <c r="AV111" s="643"/>
      <c r="AW111" s="643"/>
      <c r="AX111" s="643"/>
      <c r="AY111" s="643"/>
      <c r="AZ111" s="643"/>
      <c r="BA111" s="643"/>
      <c r="BB111" s="643"/>
      <c r="BC111" s="643"/>
      <c r="BD111" s="643"/>
      <c r="BF111" s="420"/>
      <c r="BG111" s="547"/>
      <c r="BH111" s="547"/>
      <c r="BI111" s="547"/>
      <c r="BJ111" s="547"/>
      <c r="BK111" s="547"/>
      <c r="BL111" s="548"/>
      <c r="BM111" s="457"/>
      <c r="BN111" s="548"/>
      <c r="BO111" s="548"/>
      <c r="BP111" s="548"/>
      <c r="BQ111" s="548"/>
      <c r="BR111" s="548"/>
      <c r="BS111" s="548"/>
      <c r="BT111" s="548"/>
      <c r="BZ111" s="19"/>
      <c r="CA111" s="19"/>
      <c r="CB111" s="19"/>
      <c r="CC111" s="19"/>
      <c r="CD111" s="19"/>
      <c r="CE111" s="19"/>
      <c r="CF111" s="19"/>
      <c r="CG111" s="19"/>
      <c r="CH111" s="19"/>
      <c r="CI111" s="19"/>
      <c r="CJ111" s="19"/>
      <c r="CK111" s="19"/>
      <c r="CL111" s="19"/>
      <c r="CM111" s="19"/>
      <c r="CN111" s="19"/>
      <c r="CO111" s="19"/>
      <c r="CP111" s="19"/>
      <c r="CQ111" s="19"/>
      <c r="CR111" s="19"/>
      <c r="CS111" s="19"/>
    </row>
    <row r="112" spans="1:97" s="18" customFormat="1" ht="10.5" hidden="1" outlineLevel="1">
      <c r="A112" s="19"/>
      <c r="B112" s="632"/>
      <c r="C112" s="633"/>
      <c r="D112" s="628"/>
      <c r="E112" s="628"/>
      <c r="F112" s="632"/>
      <c r="G112" s="634"/>
      <c r="H112" s="632"/>
      <c r="I112" s="632"/>
      <c r="J112" s="632"/>
      <c r="K112" s="632"/>
      <c r="L112" s="632"/>
      <c r="M112" s="632"/>
      <c r="N112" s="632"/>
      <c r="O112" s="628"/>
      <c r="P112" s="631"/>
      <c r="Q112" s="631"/>
      <c r="R112" s="715"/>
      <c r="S112" s="715"/>
      <c r="T112" s="715"/>
      <c r="U112" s="715"/>
      <c r="V112" s="716" t="str">
        <f t="shared" si="33"/>
        <v/>
      </c>
      <c r="W112" s="535" t="str">
        <f t="shared" si="34"/>
        <v/>
      </c>
      <c r="X112" s="536"/>
      <c r="Y112" s="637"/>
      <c r="Z112" s="634"/>
      <c r="AA112" s="638"/>
      <c r="AB112" s="639"/>
      <c r="AC112" s="640"/>
      <c r="AD112" s="640"/>
      <c r="AE112" s="640"/>
      <c r="AF112" s="640"/>
      <c r="AG112" s="640"/>
      <c r="AH112" s="641"/>
      <c r="AI112" s="638"/>
      <c r="AJ112" s="642"/>
      <c r="AK112" s="643"/>
      <c r="AL112" s="643"/>
      <c r="AM112" s="644"/>
      <c r="AN112" s="640"/>
      <c r="AO112" s="640"/>
      <c r="AP112" s="640"/>
      <c r="AQ112" s="640"/>
      <c r="AR112" s="640"/>
      <c r="AS112" s="645"/>
      <c r="AT112" s="646"/>
      <c r="AU112" s="643"/>
      <c r="AV112" s="643"/>
      <c r="AW112" s="643"/>
      <c r="AX112" s="643"/>
      <c r="AY112" s="643"/>
      <c r="AZ112" s="643"/>
      <c r="BA112" s="643"/>
      <c r="BB112" s="643"/>
      <c r="BC112" s="643"/>
      <c r="BD112" s="643"/>
      <c r="BF112" s="420"/>
      <c r="BG112" s="547"/>
      <c r="BH112" s="547"/>
      <c r="BI112" s="547"/>
      <c r="BJ112" s="547"/>
      <c r="BK112" s="547"/>
      <c r="BL112" s="548"/>
      <c r="BM112" s="457"/>
      <c r="BN112" s="548"/>
      <c r="BO112" s="548"/>
      <c r="BP112" s="548"/>
      <c r="BQ112" s="548"/>
      <c r="BR112" s="548"/>
      <c r="BS112" s="548"/>
      <c r="BT112" s="548"/>
      <c r="BZ112" s="19"/>
      <c r="CA112" s="19"/>
      <c r="CB112" s="19"/>
      <c r="CC112" s="19"/>
      <c r="CD112" s="19"/>
      <c r="CE112" s="19"/>
      <c r="CF112" s="19"/>
      <c r="CG112" s="19"/>
      <c r="CH112" s="19"/>
      <c r="CI112" s="19"/>
      <c r="CJ112" s="19"/>
      <c r="CK112" s="19"/>
      <c r="CL112" s="19"/>
      <c r="CM112" s="19"/>
      <c r="CN112" s="19"/>
      <c r="CO112" s="19"/>
      <c r="CP112" s="19"/>
      <c r="CQ112" s="19"/>
      <c r="CR112" s="19"/>
      <c r="CS112" s="19"/>
    </row>
    <row r="113" spans="1:97" s="18" customFormat="1" ht="10.5" hidden="1" outlineLevel="1">
      <c r="A113" s="19"/>
      <c r="B113" s="632"/>
      <c r="C113" s="633"/>
      <c r="D113" s="628"/>
      <c r="E113" s="628"/>
      <c r="F113" s="632"/>
      <c r="G113" s="634"/>
      <c r="H113" s="632"/>
      <c r="I113" s="632"/>
      <c r="J113" s="632"/>
      <c r="K113" s="632"/>
      <c r="L113" s="632"/>
      <c r="M113" s="632"/>
      <c r="N113" s="632"/>
      <c r="O113" s="628"/>
      <c r="P113" s="631"/>
      <c r="Q113" s="631"/>
      <c r="R113" s="715"/>
      <c r="S113" s="715"/>
      <c r="T113" s="715"/>
      <c r="U113" s="715"/>
      <c r="V113" s="716" t="str">
        <f t="shared" si="33"/>
        <v/>
      </c>
      <c r="W113" s="535" t="str">
        <f t="shared" si="34"/>
        <v/>
      </c>
      <c r="X113" s="536"/>
      <c r="Y113" s="637"/>
      <c r="Z113" s="634"/>
      <c r="AA113" s="638"/>
      <c r="AB113" s="639"/>
      <c r="AC113" s="640"/>
      <c r="AD113" s="640"/>
      <c r="AE113" s="640"/>
      <c r="AF113" s="640"/>
      <c r="AG113" s="640"/>
      <c r="AH113" s="641"/>
      <c r="AI113" s="638"/>
      <c r="AJ113" s="642"/>
      <c r="AK113" s="643"/>
      <c r="AL113" s="643"/>
      <c r="AM113" s="644"/>
      <c r="AN113" s="640"/>
      <c r="AO113" s="640"/>
      <c r="AP113" s="640"/>
      <c r="AQ113" s="640"/>
      <c r="AR113" s="640"/>
      <c r="AS113" s="645"/>
      <c r="AT113" s="646"/>
      <c r="AU113" s="643"/>
      <c r="AV113" s="643"/>
      <c r="AW113" s="643"/>
      <c r="AX113" s="643"/>
      <c r="AY113" s="643"/>
      <c r="AZ113" s="643"/>
      <c r="BA113" s="643"/>
      <c r="BB113" s="643"/>
      <c r="BC113" s="643"/>
      <c r="BD113" s="643"/>
      <c r="BF113" s="420"/>
      <c r="BG113" s="547"/>
      <c r="BH113" s="547"/>
      <c r="BI113" s="547"/>
      <c r="BJ113" s="547"/>
      <c r="BK113" s="547"/>
      <c r="BL113" s="548"/>
      <c r="BM113" s="457"/>
      <c r="BN113" s="548"/>
      <c r="BO113" s="548"/>
      <c r="BP113" s="548"/>
      <c r="BQ113" s="548"/>
      <c r="BR113" s="548"/>
      <c r="BS113" s="548"/>
      <c r="BT113" s="548"/>
      <c r="BZ113" s="19"/>
      <c r="CA113" s="19"/>
      <c r="CB113" s="19"/>
      <c r="CC113" s="19"/>
      <c r="CD113" s="19"/>
      <c r="CE113" s="19"/>
      <c r="CF113" s="19"/>
      <c r="CG113" s="19"/>
      <c r="CH113" s="19"/>
      <c r="CI113" s="19"/>
      <c r="CJ113" s="19"/>
      <c r="CK113" s="19"/>
      <c r="CL113" s="19"/>
      <c r="CM113" s="19"/>
      <c r="CN113" s="19"/>
      <c r="CO113" s="19"/>
      <c r="CP113" s="19"/>
      <c r="CQ113" s="19"/>
      <c r="CR113" s="19"/>
      <c r="CS113" s="19"/>
    </row>
    <row r="114" spans="1:97" s="18" customFormat="1" ht="10.5" hidden="1" outlineLevel="1">
      <c r="A114" s="19"/>
      <c r="B114" s="632"/>
      <c r="C114" s="633"/>
      <c r="D114" s="628"/>
      <c r="E114" s="628"/>
      <c r="F114" s="632"/>
      <c r="G114" s="634"/>
      <c r="H114" s="632"/>
      <c r="I114" s="632"/>
      <c r="J114" s="632"/>
      <c r="K114" s="632"/>
      <c r="L114" s="632"/>
      <c r="M114" s="632"/>
      <c r="N114" s="632"/>
      <c r="O114" s="628"/>
      <c r="P114" s="631"/>
      <c r="Q114" s="631"/>
      <c r="R114" s="715"/>
      <c r="S114" s="715"/>
      <c r="T114" s="715"/>
      <c r="U114" s="715"/>
      <c r="V114" s="716" t="str">
        <f t="shared" si="33"/>
        <v/>
      </c>
      <c r="W114" s="535" t="str">
        <f t="shared" si="34"/>
        <v/>
      </c>
      <c r="X114" s="536"/>
      <c r="Y114" s="637"/>
      <c r="Z114" s="634"/>
      <c r="AA114" s="638"/>
      <c r="AB114" s="639"/>
      <c r="AC114" s="640"/>
      <c r="AD114" s="640"/>
      <c r="AE114" s="640"/>
      <c r="AF114" s="640"/>
      <c r="AG114" s="640"/>
      <c r="AH114" s="641"/>
      <c r="AI114" s="638"/>
      <c r="AJ114" s="642"/>
      <c r="AK114" s="643"/>
      <c r="AL114" s="643"/>
      <c r="AM114" s="644"/>
      <c r="AN114" s="640"/>
      <c r="AO114" s="640"/>
      <c r="AP114" s="640"/>
      <c r="AQ114" s="640"/>
      <c r="AR114" s="640"/>
      <c r="AS114" s="645"/>
      <c r="AT114" s="646"/>
      <c r="AU114" s="643"/>
      <c r="AV114" s="643"/>
      <c r="AW114" s="643"/>
      <c r="AX114" s="643"/>
      <c r="AY114" s="643"/>
      <c r="AZ114" s="643"/>
      <c r="BA114" s="643"/>
      <c r="BB114" s="643"/>
      <c r="BC114" s="643"/>
      <c r="BD114" s="643"/>
      <c r="BF114" s="420"/>
      <c r="BG114" s="547"/>
      <c r="BH114" s="547"/>
      <c r="BI114" s="547"/>
      <c r="BJ114" s="547"/>
      <c r="BK114" s="547"/>
      <c r="BL114" s="548"/>
      <c r="BM114" s="457"/>
      <c r="BN114" s="548"/>
      <c r="BO114" s="548"/>
      <c r="BP114" s="548"/>
      <c r="BQ114" s="548"/>
      <c r="BR114" s="548"/>
      <c r="BS114" s="548"/>
      <c r="BT114" s="548"/>
      <c r="BZ114" s="19"/>
      <c r="CA114" s="19"/>
      <c r="CB114" s="19"/>
      <c r="CC114" s="19"/>
      <c r="CD114" s="19"/>
      <c r="CE114" s="19"/>
      <c r="CF114" s="19"/>
      <c r="CG114" s="19"/>
      <c r="CH114" s="19"/>
      <c r="CI114" s="19"/>
      <c r="CJ114" s="19"/>
      <c r="CK114" s="19"/>
      <c r="CL114" s="19"/>
      <c r="CM114" s="19"/>
      <c r="CN114" s="19"/>
      <c r="CO114" s="19"/>
      <c r="CP114" s="19"/>
      <c r="CQ114" s="19"/>
      <c r="CR114" s="19"/>
      <c r="CS114" s="19"/>
    </row>
    <row r="115" spans="1:97" s="18" customFormat="1" ht="10.5" hidden="1" outlineLevel="1">
      <c r="A115" s="19"/>
      <c r="B115" s="632"/>
      <c r="C115" s="633"/>
      <c r="D115" s="628"/>
      <c r="E115" s="628"/>
      <c r="F115" s="632"/>
      <c r="G115" s="634"/>
      <c r="H115" s="632"/>
      <c r="I115" s="632"/>
      <c r="J115" s="632"/>
      <c r="K115" s="632"/>
      <c r="L115" s="632"/>
      <c r="M115" s="632"/>
      <c r="N115" s="632"/>
      <c r="O115" s="628"/>
      <c r="P115" s="631"/>
      <c r="Q115" s="631"/>
      <c r="R115" s="715"/>
      <c r="S115" s="715"/>
      <c r="T115" s="715"/>
      <c r="U115" s="715"/>
      <c r="V115" s="716" t="str">
        <f t="shared" si="33"/>
        <v/>
      </c>
      <c r="W115" s="535" t="str">
        <f t="shared" si="34"/>
        <v/>
      </c>
      <c r="X115" s="536"/>
      <c r="Y115" s="637"/>
      <c r="Z115" s="634"/>
      <c r="AA115" s="638"/>
      <c r="AB115" s="639"/>
      <c r="AC115" s="640"/>
      <c r="AD115" s="640"/>
      <c r="AE115" s="640"/>
      <c r="AF115" s="640"/>
      <c r="AG115" s="640"/>
      <c r="AH115" s="641"/>
      <c r="AI115" s="638"/>
      <c r="AJ115" s="642"/>
      <c r="AK115" s="643"/>
      <c r="AL115" s="643"/>
      <c r="AM115" s="644"/>
      <c r="AN115" s="640"/>
      <c r="AO115" s="640"/>
      <c r="AP115" s="640"/>
      <c r="AQ115" s="640"/>
      <c r="AR115" s="640"/>
      <c r="AS115" s="645"/>
      <c r="AT115" s="646"/>
      <c r="AU115" s="643"/>
      <c r="AV115" s="643"/>
      <c r="AW115" s="643"/>
      <c r="AX115" s="643"/>
      <c r="AY115" s="643"/>
      <c r="AZ115" s="643"/>
      <c r="BA115" s="643"/>
      <c r="BB115" s="643"/>
      <c r="BC115" s="643"/>
      <c r="BD115" s="643"/>
      <c r="BF115" s="420"/>
      <c r="BG115" s="547"/>
      <c r="BH115" s="547"/>
      <c r="BI115" s="547"/>
      <c r="BJ115" s="547"/>
      <c r="BK115" s="547"/>
      <c r="BL115" s="548"/>
      <c r="BM115" s="457"/>
      <c r="BN115" s="548"/>
      <c r="BO115" s="548"/>
      <c r="BP115" s="548"/>
      <c r="BQ115" s="548"/>
      <c r="BR115" s="548"/>
      <c r="BS115" s="548"/>
      <c r="BT115" s="548"/>
      <c r="BZ115" s="19"/>
      <c r="CA115" s="19"/>
      <c r="CB115" s="19"/>
      <c r="CC115" s="19"/>
      <c r="CD115" s="19"/>
      <c r="CE115" s="19"/>
      <c r="CF115" s="19"/>
      <c r="CG115" s="19"/>
      <c r="CH115" s="19"/>
      <c r="CI115" s="19"/>
      <c r="CJ115" s="19"/>
      <c r="CK115" s="19"/>
      <c r="CL115" s="19"/>
      <c r="CM115" s="19"/>
      <c r="CN115" s="19"/>
      <c r="CO115" s="19"/>
      <c r="CP115" s="19"/>
      <c r="CQ115" s="19"/>
      <c r="CR115" s="19"/>
      <c r="CS115" s="19"/>
    </row>
    <row r="116" spans="1:97" s="18" customFormat="1" ht="10.5" hidden="1" outlineLevel="1">
      <c r="A116" s="19"/>
      <c r="B116" s="632"/>
      <c r="C116" s="633"/>
      <c r="D116" s="628"/>
      <c r="E116" s="628"/>
      <c r="F116" s="632"/>
      <c r="G116" s="634"/>
      <c r="H116" s="632"/>
      <c r="I116" s="632"/>
      <c r="J116" s="632"/>
      <c r="K116" s="632"/>
      <c r="L116" s="632"/>
      <c r="M116" s="632"/>
      <c r="N116" s="632"/>
      <c r="O116" s="628"/>
      <c r="P116" s="631"/>
      <c r="Q116" s="631"/>
      <c r="R116" s="715"/>
      <c r="S116" s="715"/>
      <c r="T116" s="715"/>
      <c r="U116" s="715"/>
      <c r="V116" s="716" t="str">
        <f t="shared" si="33"/>
        <v/>
      </c>
      <c r="W116" s="535" t="str">
        <f t="shared" si="34"/>
        <v/>
      </c>
      <c r="X116" s="536"/>
      <c r="Y116" s="637"/>
      <c r="Z116" s="634"/>
      <c r="AA116" s="638"/>
      <c r="AB116" s="639"/>
      <c r="AC116" s="640"/>
      <c r="AD116" s="640"/>
      <c r="AE116" s="640"/>
      <c r="AF116" s="640"/>
      <c r="AG116" s="640"/>
      <c r="AH116" s="641"/>
      <c r="AI116" s="638"/>
      <c r="AJ116" s="642"/>
      <c r="AK116" s="643"/>
      <c r="AL116" s="643"/>
      <c r="AM116" s="644"/>
      <c r="AN116" s="640"/>
      <c r="AO116" s="640"/>
      <c r="AP116" s="640"/>
      <c r="AQ116" s="640"/>
      <c r="AR116" s="640"/>
      <c r="AS116" s="645"/>
      <c r="AT116" s="646"/>
      <c r="AU116" s="643"/>
      <c r="AV116" s="643"/>
      <c r="AW116" s="643"/>
      <c r="AX116" s="643"/>
      <c r="AY116" s="643"/>
      <c r="AZ116" s="643"/>
      <c r="BA116" s="643"/>
      <c r="BB116" s="643"/>
      <c r="BC116" s="643"/>
      <c r="BD116" s="643"/>
      <c r="BF116" s="420"/>
      <c r="BG116" s="547"/>
      <c r="BH116" s="547"/>
      <c r="BI116" s="547"/>
      <c r="BJ116" s="547"/>
      <c r="BK116" s="547"/>
      <c r="BL116" s="548"/>
      <c r="BM116" s="457"/>
      <c r="BN116" s="548"/>
      <c r="BO116" s="548"/>
      <c r="BP116" s="548"/>
      <c r="BQ116" s="548"/>
      <c r="BR116" s="548"/>
      <c r="BS116" s="548"/>
      <c r="BT116" s="548"/>
      <c r="BZ116" s="19"/>
      <c r="CA116" s="19"/>
      <c r="CB116" s="19"/>
      <c r="CC116" s="19"/>
      <c r="CD116" s="19"/>
      <c r="CE116" s="19"/>
      <c r="CF116" s="19"/>
      <c r="CG116" s="19"/>
      <c r="CH116" s="19"/>
      <c r="CI116" s="19"/>
      <c r="CJ116" s="19"/>
      <c r="CK116" s="19"/>
      <c r="CL116" s="19"/>
      <c r="CM116" s="19"/>
      <c r="CN116" s="19"/>
      <c r="CO116" s="19"/>
      <c r="CP116" s="19"/>
      <c r="CQ116" s="19"/>
      <c r="CR116" s="19"/>
      <c r="CS116" s="19"/>
    </row>
    <row r="117" spans="1:97" s="18" customFormat="1" ht="10.5" hidden="1" outlineLevel="1">
      <c r="A117" s="19"/>
      <c r="B117" s="632"/>
      <c r="C117" s="633"/>
      <c r="D117" s="628"/>
      <c r="E117" s="628"/>
      <c r="F117" s="632"/>
      <c r="G117" s="634"/>
      <c r="H117" s="632"/>
      <c r="I117" s="632"/>
      <c r="J117" s="632"/>
      <c r="K117" s="632"/>
      <c r="L117" s="632"/>
      <c r="M117" s="632"/>
      <c r="N117" s="632"/>
      <c r="O117" s="628"/>
      <c r="P117" s="631"/>
      <c r="Q117" s="631"/>
      <c r="R117" s="715"/>
      <c r="S117" s="715"/>
      <c r="T117" s="715"/>
      <c r="U117" s="715"/>
      <c r="V117" s="716" t="str">
        <f t="shared" si="33"/>
        <v/>
      </c>
      <c r="W117" s="535" t="str">
        <f t="shared" si="34"/>
        <v/>
      </c>
      <c r="X117" s="536"/>
      <c r="Y117" s="637"/>
      <c r="Z117" s="634"/>
      <c r="AA117" s="638"/>
      <c r="AB117" s="639"/>
      <c r="AC117" s="640"/>
      <c r="AD117" s="640"/>
      <c r="AE117" s="640"/>
      <c r="AF117" s="640"/>
      <c r="AG117" s="640"/>
      <c r="AH117" s="641"/>
      <c r="AI117" s="638"/>
      <c r="AJ117" s="642"/>
      <c r="AK117" s="643"/>
      <c r="AL117" s="643"/>
      <c r="AM117" s="644"/>
      <c r="AN117" s="640"/>
      <c r="AO117" s="640"/>
      <c r="AP117" s="640"/>
      <c r="AQ117" s="640"/>
      <c r="AR117" s="640"/>
      <c r="AS117" s="645"/>
      <c r="AT117" s="646"/>
      <c r="AU117" s="643"/>
      <c r="AV117" s="643"/>
      <c r="AW117" s="643"/>
      <c r="AX117" s="643"/>
      <c r="AY117" s="643"/>
      <c r="AZ117" s="643"/>
      <c r="BA117" s="643"/>
      <c r="BB117" s="643"/>
      <c r="BC117" s="643"/>
      <c r="BD117" s="643"/>
      <c r="BF117" s="420"/>
      <c r="BG117" s="547"/>
      <c r="BH117" s="547"/>
      <c r="BI117" s="547"/>
      <c r="BJ117" s="547"/>
      <c r="BK117" s="547"/>
      <c r="BL117" s="548"/>
      <c r="BM117" s="457"/>
      <c r="BN117" s="548"/>
      <c r="BO117" s="548"/>
      <c r="BP117" s="548"/>
      <c r="BQ117" s="548"/>
      <c r="BR117" s="548"/>
      <c r="BS117" s="548"/>
      <c r="BT117" s="548"/>
      <c r="BZ117" s="19"/>
      <c r="CA117" s="19"/>
      <c r="CB117" s="19"/>
      <c r="CC117" s="19"/>
      <c r="CD117" s="19"/>
      <c r="CE117" s="19"/>
      <c r="CF117" s="19"/>
      <c r="CG117" s="19"/>
      <c r="CH117" s="19"/>
      <c r="CI117" s="19"/>
      <c r="CJ117" s="19"/>
      <c r="CK117" s="19"/>
      <c r="CL117" s="19"/>
      <c r="CM117" s="19"/>
      <c r="CN117" s="19"/>
      <c r="CO117" s="19"/>
      <c r="CP117" s="19"/>
      <c r="CQ117" s="19"/>
      <c r="CR117" s="19"/>
      <c r="CS117" s="19"/>
    </row>
    <row r="118" spans="1:97" s="18" customFormat="1" ht="10.5" hidden="1" outlineLevel="1">
      <c r="A118" s="19"/>
      <c r="B118" s="632"/>
      <c r="C118" s="633"/>
      <c r="D118" s="628"/>
      <c r="E118" s="628"/>
      <c r="F118" s="632"/>
      <c r="G118" s="634"/>
      <c r="H118" s="632"/>
      <c r="I118" s="632"/>
      <c r="J118" s="632"/>
      <c r="K118" s="632"/>
      <c r="L118" s="632"/>
      <c r="M118" s="632"/>
      <c r="N118" s="632"/>
      <c r="O118" s="628"/>
      <c r="P118" s="631"/>
      <c r="Q118" s="631"/>
      <c r="R118" s="715"/>
      <c r="S118" s="715"/>
      <c r="T118" s="715"/>
      <c r="U118" s="715"/>
      <c r="V118" s="716" t="str">
        <f t="shared" si="33"/>
        <v/>
      </c>
      <c r="W118" s="535" t="str">
        <f t="shared" si="34"/>
        <v/>
      </c>
      <c r="X118" s="536"/>
      <c r="Y118" s="637"/>
      <c r="Z118" s="634"/>
      <c r="AA118" s="638"/>
      <c r="AB118" s="639"/>
      <c r="AC118" s="640"/>
      <c r="AD118" s="640"/>
      <c r="AE118" s="640"/>
      <c r="AF118" s="640"/>
      <c r="AG118" s="640"/>
      <c r="AH118" s="641"/>
      <c r="AI118" s="638"/>
      <c r="AJ118" s="642"/>
      <c r="AK118" s="643"/>
      <c r="AL118" s="643"/>
      <c r="AM118" s="644"/>
      <c r="AN118" s="640"/>
      <c r="AO118" s="640"/>
      <c r="AP118" s="640"/>
      <c r="AQ118" s="640"/>
      <c r="AR118" s="640"/>
      <c r="AS118" s="645"/>
      <c r="AT118" s="646"/>
      <c r="AU118" s="643"/>
      <c r="AV118" s="643"/>
      <c r="AW118" s="643"/>
      <c r="AX118" s="643"/>
      <c r="AY118" s="643"/>
      <c r="AZ118" s="643"/>
      <c r="BA118" s="643"/>
      <c r="BB118" s="643"/>
      <c r="BC118" s="643"/>
      <c r="BD118" s="643"/>
      <c r="BF118" s="420"/>
      <c r="BG118" s="547"/>
      <c r="BH118" s="547"/>
      <c r="BI118" s="547"/>
      <c r="BJ118" s="547"/>
      <c r="BK118" s="547"/>
      <c r="BL118" s="548"/>
      <c r="BM118" s="457"/>
      <c r="BN118" s="548"/>
      <c r="BO118" s="548"/>
      <c r="BP118" s="548"/>
      <c r="BQ118" s="548"/>
      <c r="BR118" s="548"/>
      <c r="BS118" s="548"/>
      <c r="BT118" s="548"/>
      <c r="BZ118" s="19"/>
      <c r="CA118" s="19"/>
      <c r="CB118" s="19"/>
      <c r="CC118" s="19"/>
      <c r="CD118" s="19"/>
      <c r="CE118" s="19"/>
      <c r="CF118" s="19"/>
      <c r="CG118" s="19"/>
      <c r="CH118" s="19"/>
      <c r="CI118" s="19"/>
      <c r="CJ118" s="19"/>
      <c r="CK118" s="19"/>
      <c r="CL118" s="19"/>
      <c r="CM118" s="19"/>
      <c r="CN118" s="19"/>
      <c r="CO118" s="19"/>
      <c r="CP118" s="19"/>
      <c r="CQ118" s="19"/>
      <c r="CR118" s="19"/>
      <c r="CS118" s="19"/>
    </row>
    <row r="119" spans="1:97" s="18" customFormat="1" ht="10.5" hidden="1" outlineLevel="1">
      <c r="A119" s="19"/>
      <c r="B119" s="632"/>
      <c r="C119" s="633"/>
      <c r="D119" s="628"/>
      <c r="E119" s="628"/>
      <c r="F119" s="632"/>
      <c r="G119" s="634"/>
      <c r="H119" s="632"/>
      <c r="I119" s="632"/>
      <c r="J119" s="632"/>
      <c r="K119" s="632"/>
      <c r="L119" s="632"/>
      <c r="M119" s="632"/>
      <c r="N119" s="632"/>
      <c r="O119" s="628"/>
      <c r="P119" s="631"/>
      <c r="Q119" s="631"/>
      <c r="R119" s="715"/>
      <c r="S119" s="715"/>
      <c r="T119" s="715"/>
      <c r="U119" s="715"/>
      <c r="V119" s="716" t="str">
        <f t="shared" si="33"/>
        <v/>
      </c>
      <c r="W119" s="535" t="str">
        <f t="shared" si="34"/>
        <v/>
      </c>
      <c r="X119" s="536"/>
      <c r="Y119" s="637"/>
      <c r="Z119" s="634"/>
      <c r="AA119" s="638"/>
      <c r="AB119" s="639"/>
      <c r="AC119" s="640"/>
      <c r="AD119" s="640"/>
      <c r="AE119" s="640"/>
      <c r="AF119" s="640"/>
      <c r="AG119" s="640"/>
      <c r="AH119" s="641"/>
      <c r="AI119" s="638"/>
      <c r="AJ119" s="642"/>
      <c r="AK119" s="643"/>
      <c r="AL119" s="643"/>
      <c r="AM119" s="644"/>
      <c r="AN119" s="640"/>
      <c r="AO119" s="640"/>
      <c r="AP119" s="640"/>
      <c r="AQ119" s="640"/>
      <c r="AR119" s="640"/>
      <c r="AS119" s="645"/>
      <c r="AT119" s="646"/>
      <c r="AU119" s="643"/>
      <c r="AV119" s="643"/>
      <c r="AW119" s="643"/>
      <c r="AX119" s="643"/>
      <c r="AY119" s="643"/>
      <c r="AZ119" s="643"/>
      <c r="BA119" s="643"/>
      <c r="BB119" s="643"/>
      <c r="BC119" s="643"/>
      <c r="BD119" s="643"/>
      <c r="BF119" s="420"/>
      <c r="BG119" s="547"/>
      <c r="BH119" s="547"/>
      <c r="BI119" s="547"/>
      <c r="BJ119" s="547"/>
      <c r="BK119" s="547"/>
      <c r="BL119" s="548"/>
      <c r="BM119" s="457"/>
      <c r="BN119" s="548"/>
      <c r="BO119" s="548"/>
      <c r="BP119" s="548"/>
      <c r="BQ119" s="548"/>
      <c r="BR119" s="548"/>
      <c r="BS119" s="548"/>
      <c r="BT119" s="548"/>
      <c r="BZ119" s="19"/>
      <c r="CA119" s="19"/>
      <c r="CB119" s="19"/>
      <c r="CC119" s="19"/>
      <c r="CD119" s="19"/>
      <c r="CE119" s="19"/>
      <c r="CF119" s="19"/>
      <c r="CG119" s="19"/>
      <c r="CH119" s="19"/>
      <c r="CI119" s="19"/>
      <c r="CJ119" s="19"/>
      <c r="CK119" s="19"/>
      <c r="CL119" s="19"/>
      <c r="CM119" s="19"/>
      <c r="CN119" s="19"/>
      <c r="CO119" s="19"/>
      <c r="CP119" s="19"/>
      <c r="CQ119" s="19"/>
      <c r="CR119" s="19"/>
      <c r="CS119" s="19"/>
    </row>
    <row r="120" spans="1:97" s="18" customFormat="1" ht="10.5" hidden="1" outlineLevel="1">
      <c r="A120" s="19"/>
      <c r="B120" s="632"/>
      <c r="C120" s="633"/>
      <c r="D120" s="628"/>
      <c r="E120" s="628"/>
      <c r="F120" s="632"/>
      <c r="G120" s="634"/>
      <c r="H120" s="632"/>
      <c r="I120" s="632"/>
      <c r="J120" s="632"/>
      <c r="K120" s="632"/>
      <c r="L120" s="632"/>
      <c r="M120" s="632"/>
      <c r="N120" s="632"/>
      <c r="O120" s="628"/>
      <c r="P120" s="631"/>
      <c r="Q120" s="631"/>
      <c r="R120" s="715"/>
      <c r="S120" s="715"/>
      <c r="T120" s="715"/>
      <c r="U120" s="715"/>
      <c r="V120" s="716" t="str">
        <f t="shared" si="33"/>
        <v/>
      </c>
      <c r="W120" s="535" t="str">
        <f t="shared" si="34"/>
        <v/>
      </c>
      <c r="X120" s="536"/>
      <c r="Y120" s="637"/>
      <c r="Z120" s="634"/>
      <c r="AA120" s="638"/>
      <c r="AB120" s="639"/>
      <c r="AC120" s="640"/>
      <c r="AD120" s="640"/>
      <c r="AE120" s="640"/>
      <c r="AF120" s="640"/>
      <c r="AG120" s="640"/>
      <c r="AH120" s="641"/>
      <c r="AI120" s="638"/>
      <c r="AJ120" s="642"/>
      <c r="AK120" s="643"/>
      <c r="AL120" s="643"/>
      <c r="AM120" s="644"/>
      <c r="AN120" s="640"/>
      <c r="AO120" s="640"/>
      <c r="AP120" s="640"/>
      <c r="AQ120" s="640"/>
      <c r="AR120" s="640"/>
      <c r="AS120" s="645"/>
      <c r="AT120" s="646"/>
      <c r="AU120" s="643"/>
      <c r="AV120" s="643"/>
      <c r="AW120" s="643"/>
      <c r="AX120" s="643"/>
      <c r="AY120" s="643"/>
      <c r="AZ120" s="643"/>
      <c r="BA120" s="643"/>
      <c r="BB120" s="643"/>
      <c r="BC120" s="643"/>
      <c r="BD120" s="643"/>
      <c r="BF120" s="420"/>
      <c r="BG120" s="547"/>
      <c r="BH120" s="547"/>
      <c r="BI120" s="547"/>
      <c r="BJ120" s="547"/>
      <c r="BK120" s="547"/>
      <c r="BL120" s="548"/>
      <c r="BM120" s="457"/>
      <c r="BN120" s="548"/>
      <c r="BO120" s="548"/>
      <c r="BP120" s="548"/>
      <c r="BQ120" s="548"/>
      <c r="BR120" s="548"/>
      <c r="BS120" s="548"/>
      <c r="BT120" s="548"/>
      <c r="BZ120" s="19"/>
      <c r="CA120" s="19"/>
      <c r="CB120" s="19"/>
      <c r="CC120" s="19"/>
      <c r="CD120" s="19"/>
      <c r="CE120" s="19"/>
      <c r="CF120" s="19"/>
      <c r="CG120" s="19"/>
      <c r="CH120" s="19"/>
      <c r="CI120" s="19"/>
      <c r="CJ120" s="19"/>
      <c r="CK120" s="19"/>
      <c r="CL120" s="19"/>
      <c r="CM120" s="19"/>
      <c r="CN120" s="19"/>
      <c r="CO120" s="19"/>
      <c r="CP120" s="19"/>
      <c r="CQ120" s="19"/>
      <c r="CR120" s="19"/>
      <c r="CS120" s="19"/>
    </row>
    <row r="121" spans="1:97" s="18" customFormat="1" ht="10.5" hidden="1" outlineLevel="1">
      <c r="A121" s="19"/>
      <c r="B121" s="632"/>
      <c r="C121" s="633"/>
      <c r="D121" s="628"/>
      <c r="E121" s="628"/>
      <c r="F121" s="632"/>
      <c r="G121" s="634"/>
      <c r="H121" s="632"/>
      <c r="I121" s="632"/>
      <c r="J121" s="632"/>
      <c r="K121" s="632"/>
      <c r="L121" s="632"/>
      <c r="M121" s="632"/>
      <c r="N121" s="632"/>
      <c r="O121" s="628"/>
      <c r="P121" s="631"/>
      <c r="Q121" s="631"/>
      <c r="R121" s="715"/>
      <c r="S121" s="715"/>
      <c r="T121" s="715"/>
      <c r="U121" s="715"/>
      <c r="V121" s="716" t="str">
        <f t="shared" si="33"/>
        <v/>
      </c>
      <c r="W121" s="535" t="str">
        <f t="shared" si="34"/>
        <v/>
      </c>
      <c r="X121" s="536"/>
      <c r="Y121" s="637"/>
      <c r="Z121" s="634"/>
      <c r="AA121" s="638"/>
      <c r="AB121" s="639"/>
      <c r="AC121" s="640"/>
      <c r="AD121" s="640"/>
      <c r="AE121" s="640"/>
      <c r="AF121" s="640"/>
      <c r="AG121" s="640"/>
      <c r="AH121" s="641"/>
      <c r="AI121" s="638"/>
      <c r="AJ121" s="642"/>
      <c r="AK121" s="643"/>
      <c r="AL121" s="643"/>
      <c r="AM121" s="644"/>
      <c r="AN121" s="640"/>
      <c r="AO121" s="640"/>
      <c r="AP121" s="640"/>
      <c r="AQ121" s="640"/>
      <c r="AR121" s="640"/>
      <c r="AS121" s="645"/>
      <c r="AT121" s="646"/>
      <c r="AU121" s="643"/>
      <c r="AV121" s="643"/>
      <c r="AW121" s="643"/>
      <c r="AX121" s="643"/>
      <c r="AY121" s="643"/>
      <c r="AZ121" s="643"/>
      <c r="BA121" s="643"/>
      <c r="BB121" s="643"/>
      <c r="BC121" s="643"/>
      <c r="BD121" s="643"/>
      <c r="BF121" s="420"/>
      <c r="BG121" s="547"/>
      <c r="BH121" s="547"/>
      <c r="BI121" s="547"/>
      <c r="BJ121" s="547"/>
      <c r="BK121" s="547"/>
      <c r="BL121" s="548"/>
      <c r="BM121" s="457"/>
      <c r="BN121" s="548"/>
      <c r="BO121" s="548"/>
      <c r="BP121" s="548"/>
      <c r="BQ121" s="548"/>
      <c r="BR121" s="548"/>
      <c r="BS121" s="548"/>
      <c r="BT121" s="548"/>
      <c r="BZ121" s="19"/>
      <c r="CA121" s="19"/>
      <c r="CB121" s="19"/>
      <c r="CC121" s="19"/>
      <c r="CD121" s="19"/>
      <c r="CE121" s="19"/>
      <c r="CF121" s="19"/>
      <c r="CG121" s="19"/>
      <c r="CH121" s="19"/>
      <c r="CI121" s="19"/>
      <c r="CJ121" s="19"/>
      <c r="CK121" s="19"/>
      <c r="CL121" s="19"/>
      <c r="CM121" s="19"/>
      <c r="CN121" s="19"/>
      <c r="CO121" s="19"/>
      <c r="CP121" s="19"/>
      <c r="CQ121" s="19"/>
      <c r="CR121" s="19"/>
      <c r="CS121" s="19"/>
    </row>
    <row r="122" spans="1:97" s="18" customFormat="1" ht="10.5" hidden="1" outlineLevel="1">
      <c r="A122" s="19"/>
      <c r="B122" s="632"/>
      <c r="C122" s="633"/>
      <c r="D122" s="628"/>
      <c r="E122" s="628"/>
      <c r="F122" s="632"/>
      <c r="G122" s="634"/>
      <c r="H122" s="632"/>
      <c r="I122" s="632"/>
      <c r="J122" s="632"/>
      <c r="K122" s="632"/>
      <c r="L122" s="632"/>
      <c r="M122" s="632"/>
      <c r="N122" s="632"/>
      <c r="O122" s="628"/>
      <c r="P122" s="631"/>
      <c r="Q122" s="631"/>
      <c r="R122" s="715"/>
      <c r="S122" s="715"/>
      <c r="T122" s="715"/>
      <c r="U122" s="715"/>
      <c r="V122" s="716" t="str">
        <f t="shared" si="33"/>
        <v/>
      </c>
      <c r="W122" s="535" t="str">
        <f t="shared" si="34"/>
        <v/>
      </c>
      <c r="X122" s="536"/>
      <c r="Y122" s="637"/>
      <c r="Z122" s="634"/>
      <c r="AA122" s="638"/>
      <c r="AB122" s="639"/>
      <c r="AC122" s="640"/>
      <c r="AD122" s="640"/>
      <c r="AE122" s="640"/>
      <c r="AF122" s="640"/>
      <c r="AG122" s="640"/>
      <c r="AH122" s="641"/>
      <c r="AI122" s="638"/>
      <c r="AJ122" s="642"/>
      <c r="AK122" s="643"/>
      <c r="AL122" s="643"/>
      <c r="AM122" s="644"/>
      <c r="AN122" s="640"/>
      <c r="AO122" s="640"/>
      <c r="AP122" s="640"/>
      <c r="AQ122" s="640"/>
      <c r="AR122" s="640"/>
      <c r="AS122" s="645"/>
      <c r="AT122" s="646"/>
      <c r="AU122" s="643"/>
      <c r="AV122" s="643"/>
      <c r="AW122" s="643"/>
      <c r="AX122" s="643"/>
      <c r="AY122" s="643"/>
      <c r="AZ122" s="643"/>
      <c r="BA122" s="643"/>
      <c r="BB122" s="643"/>
      <c r="BC122" s="643"/>
      <c r="BD122" s="643"/>
      <c r="BF122" s="420"/>
      <c r="BG122" s="547"/>
      <c r="BH122" s="547"/>
      <c r="BI122" s="547"/>
      <c r="BJ122" s="547"/>
      <c r="BK122" s="547"/>
      <c r="BL122" s="548"/>
      <c r="BM122" s="457"/>
      <c r="BN122" s="548"/>
      <c r="BO122" s="548"/>
      <c r="BP122" s="548"/>
      <c r="BQ122" s="548"/>
      <c r="BR122" s="548"/>
      <c r="BS122" s="548"/>
      <c r="BT122" s="548"/>
      <c r="BZ122" s="19"/>
      <c r="CA122" s="19"/>
      <c r="CB122" s="19"/>
      <c r="CC122" s="19"/>
      <c r="CD122" s="19"/>
      <c r="CE122" s="19"/>
      <c r="CF122" s="19"/>
      <c r="CG122" s="19"/>
      <c r="CH122" s="19"/>
      <c r="CI122" s="19"/>
      <c r="CJ122" s="19"/>
      <c r="CK122" s="19"/>
      <c r="CL122" s="19"/>
      <c r="CM122" s="19"/>
      <c r="CN122" s="19"/>
      <c r="CO122" s="19"/>
      <c r="CP122" s="19"/>
      <c r="CQ122" s="19"/>
      <c r="CR122" s="19"/>
      <c r="CS122" s="19"/>
    </row>
    <row r="123" spans="1:97" s="18" customFormat="1" ht="10.5" hidden="1" outlineLevel="1">
      <c r="A123" s="19"/>
      <c r="B123" s="632"/>
      <c r="C123" s="633"/>
      <c r="D123" s="628"/>
      <c r="E123" s="628"/>
      <c r="F123" s="632"/>
      <c r="G123" s="634"/>
      <c r="H123" s="632"/>
      <c r="I123" s="632"/>
      <c r="J123" s="632"/>
      <c r="K123" s="632"/>
      <c r="L123" s="632"/>
      <c r="M123" s="632"/>
      <c r="N123" s="632"/>
      <c r="O123" s="628"/>
      <c r="P123" s="631"/>
      <c r="Q123" s="631"/>
      <c r="R123" s="715"/>
      <c r="S123" s="715"/>
      <c r="T123" s="715"/>
      <c r="U123" s="715"/>
      <c r="V123" s="716" t="str">
        <f t="shared" si="33"/>
        <v/>
      </c>
      <c r="W123" s="535" t="str">
        <f t="shared" si="34"/>
        <v/>
      </c>
      <c r="X123" s="536"/>
      <c r="Y123" s="637"/>
      <c r="Z123" s="634"/>
      <c r="AA123" s="638"/>
      <c r="AB123" s="639"/>
      <c r="AC123" s="640"/>
      <c r="AD123" s="640"/>
      <c r="AE123" s="640"/>
      <c r="AF123" s="640"/>
      <c r="AG123" s="640"/>
      <c r="AH123" s="641"/>
      <c r="AI123" s="638"/>
      <c r="AJ123" s="642"/>
      <c r="AK123" s="643"/>
      <c r="AL123" s="643"/>
      <c r="AM123" s="644"/>
      <c r="AN123" s="640"/>
      <c r="AO123" s="640"/>
      <c r="AP123" s="640"/>
      <c r="AQ123" s="640"/>
      <c r="AR123" s="640"/>
      <c r="AS123" s="645"/>
      <c r="AT123" s="646"/>
      <c r="AU123" s="643"/>
      <c r="AV123" s="643"/>
      <c r="AW123" s="643"/>
      <c r="AX123" s="643"/>
      <c r="AY123" s="643"/>
      <c r="AZ123" s="643"/>
      <c r="BA123" s="643"/>
      <c r="BB123" s="643"/>
      <c r="BC123" s="643"/>
      <c r="BD123" s="643"/>
      <c r="BF123" s="420"/>
      <c r="BG123" s="547"/>
      <c r="BH123" s="547"/>
      <c r="BI123" s="547"/>
      <c r="BJ123" s="547"/>
      <c r="BK123" s="547"/>
      <c r="BL123" s="548"/>
      <c r="BM123" s="457"/>
      <c r="BN123" s="548"/>
      <c r="BO123" s="548"/>
      <c r="BP123" s="548"/>
      <c r="BQ123" s="548"/>
      <c r="BR123" s="548"/>
      <c r="BS123" s="548"/>
      <c r="BT123" s="548"/>
      <c r="BZ123" s="19"/>
      <c r="CA123" s="19"/>
      <c r="CB123" s="19"/>
      <c r="CC123" s="19"/>
      <c r="CD123" s="19"/>
      <c r="CE123" s="19"/>
      <c r="CF123" s="19"/>
      <c r="CG123" s="19"/>
      <c r="CH123" s="19"/>
      <c r="CI123" s="19"/>
      <c r="CJ123" s="19"/>
      <c r="CK123" s="19"/>
      <c r="CL123" s="19"/>
      <c r="CM123" s="19"/>
      <c r="CN123" s="19"/>
      <c r="CO123" s="19"/>
      <c r="CP123" s="19"/>
      <c r="CQ123" s="19"/>
      <c r="CR123" s="19"/>
      <c r="CS123" s="19"/>
    </row>
    <row r="124" spans="1:97" s="18" customFormat="1" ht="10.5" hidden="1" outlineLevel="1">
      <c r="A124" s="19"/>
      <c r="B124" s="632"/>
      <c r="C124" s="633"/>
      <c r="D124" s="628"/>
      <c r="E124" s="628"/>
      <c r="F124" s="632"/>
      <c r="G124" s="634"/>
      <c r="H124" s="632"/>
      <c r="I124" s="632"/>
      <c r="J124" s="632"/>
      <c r="K124" s="632"/>
      <c r="L124" s="632"/>
      <c r="M124" s="632"/>
      <c r="N124" s="632"/>
      <c r="O124" s="628"/>
      <c r="P124" s="631"/>
      <c r="Q124" s="631"/>
      <c r="R124" s="715"/>
      <c r="S124" s="715"/>
      <c r="T124" s="715"/>
      <c r="U124" s="715"/>
      <c r="V124" s="716" t="str">
        <f t="shared" si="33"/>
        <v/>
      </c>
      <c r="W124" s="535" t="str">
        <f t="shared" si="34"/>
        <v/>
      </c>
      <c r="X124" s="536"/>
      <c r="Y124" s="637"/>
      <c r="Z124" s="634"/>
      <c r="AA124" s="638"/>
      <c r="AB124" s="639"/>
      <c r="AC124" s="640"/>
      <c r="AD124" s="640"/>
      <c r="AE124" s="640"/>
      <c r="AF124" s="640"/>
      <c r="AG124" s="640"/>
      <c r="AH124" s="641"/>
      <c r="AI124" s="638"/>
      <c r="AJ124" s="642"/>
      <c r="AK124" s="643"/>
      <c r="AL124" s="643"/>
      <c r="AM124" s="644"/>
      <c r="AN124" s="640"/>
      <c r="AO124" s="640"/>
      <c r="AP124" s="640"/>
      <c r="AQ124" s="640"/>
      <c r="AR124" s="640"/>
      <c r="AS124" s="645"/>
      <c r="AT124" s="646"/>
      <c r="AU124" s="643"/>
      <c r="AV124" s="643"/>
      <c r="AW124" s="643"/>
      <c r="AX124" s="643"/>
      <c r="AY124" s="643"/>
      <c r="AZ124" s="643"/>
      <c r="BA124" s="643"/>
      <c r="BB124" s="643"/>
      <c r="BC124" s="643"/>
      <c r="BD124" s="643"/>
      <c r="BF124" s="420"/>
      <c r="BG124" s="547"/>
      <c r="BH124" s="547"/>
      <c r="BI124" s="547"/>
      <c r="BJ124" s="547"/>
      <c r="BK124" s="547"/>
      <c r="BL124" s="548"/>
      <c r="BM124" s="457"/>
      <c r="BN124" s="548"/>
      <c r="BO124" s="548"/>
      <c r="BP124" s="548"/>
      <c r="BQ124" s="548"/>
      <c r="BR124" s="548"/>
      <c r="BS124" s="548"/>
      <c r="BT124" s="548"/>
      <c r="BZ124" s="19"/>
      <c r="CA124" s="19"/>
      <c r="CB124" s="19"/>
      <c r="CC124" s="19"/>
      <c r="CD124" s="19"/>
      <c r="CE124" s="19"/>
      <c r="CF124" s="19"/>
      <c r="CG124" s="19"/>
      <c r="CH124" s="19"/>
      <c r="CI124" s="19"/>
      <c r="CJ124" s="19"/>
      <c r="CK124" s="19"/>
      <c r="CL124" s="19"/>
      <c r="CM124" s="19"/>
      <c r="CN124" s="19"/>
      <c r="CO124" s="19"/>
      <c r="CP124" s="19"/>
      <c r="CQ124" s="19"/>
      <c r="CR124" s="19"/>
      <c r="CS124" s="19"/>
    </row>
    <row r="125" spans="1:97" s="18" customFormat="1" ht="10.5" hidden="1" outlineLevel="1">
      <c r="A125" s="19"/>
      <c r="B125" s="632"/>
      <c r="C125" s="633"/>
      <c r="D125" s="628"/>
      <c r="E125" s="628"/>
      <c r="F125" s="632"/>
      <c r="G125" s="634"/>
      <c r="H125" s="632"/>
      <c r="I125" s="632"/>
      <c r="J125" s="632"/>
      <c r="K125" s="632"/>
      <c r="L125" s="632"/>
      <c r="M125" s="632"/>
      <c r="N125" s="632"/>
      <c r="O125" s="628"/>
      <c r="P125" s="631"/>
      <c r="Q125" s="631"/>
      <c r="R125" s="715"/>
      <c r="S125" s="715"/>
      <c r="T125" s="715"/>
      <c r="U125" s="715"/>
      <c r="V125" s="716" t="str">
        <f t="shared" si="33"/>
        <v/>
      </c>
      <c r="W125" s="535" t="str">
        <f t="shared" si="34"/>
        <v/>
      </c>
      <c r="X125" s="536"/>
      <c r="Y125" s="637"/>
      <c r="Z125" s="634"/>
      <c r="AA125" s="638"/>
      <c r="AB125" s="639"/>
      <c r="AC125" s="640"/>
      <c r="AD125" s="640"/>
      <c r="AE125" s="640"/>
      <c r="AF125" s="640"/>
      <c r="AG125" s="640"/>
      <c r="AH125" s="641"/>
      <c r="AI125" s="638"/>
      <c r="AJ125" s="642"/>
      <c r="AK125" s="643"/>
      <c r="AL125" s="643"/>
      <c r="AM125" s="644"/>
      <c r="AN125" s="640"/>
      <c r="AO125" s="640"/>
      <c r="AP125" s="640"/>
      <c r="AQ125" s="640"/>
      <c r="AR125" s="640"/>
      <c r="AS125" s="645"/>
      <c r="AT125" s="646"/>
      <c r="AU125" s="643"/>
      <c r="AV125" s="643"/>
      <c r="AW125" s="643"/>
      <c r="AX125" s="643"/>
      <c r="AY125" s="643"/>
      <c r="AZ125" s="643"/>
      <c r="BA125" s="643"/>
      <c r="BB125" s="643"/>
      <c r="BC125" s="643"/>
      <c r="BD125" s="643"/>
      <c r="BF125" s="420"/>
      <c r="BG125" s="547"/>
      <c r="BH125" s="547"/>
      <c r="BI125" s="547"/>
      <c r="BJ125" s="547"/>
      <c r="BK125" s="547"/>
      <c r="BL125" s="548"/>
      <c r="BM125" s="457"/>
      <c r="BN125" s="548"/>
      <c r="BO125" s="548"/>
      <c r="BP125" s="548"/>
      <c r="BQ125" s="548"/>
      <c r="BR125" s="548"/>
      <c r="BS125" s="548"/>
      <c r="BT125" s="548"/>
      <c r="BZ125" s="19"/>
      <c r="CA125" s="19"/>
      <c r="CB125" s="19"/>
      <c r="CC125" s="19"/>
      <c r="CD125" s="19"/>
      <c r="CE125" s="19"/>
      <c r="CF125" s="19"/>
      <c r="CG125" s="19"/>
      <c r="CH125" s="19"/>
      <c r="CI125" s="19"/>
      <c r="CJ125" s="19"/>
      <c r="CK125" s="19"/>
      <c r="CL125" s="19"/>
      <c r="CM125" s="19"/>
      <c r="CN125" s="19"/>
      <c r="CO125" s="19"/>
      <c r="CP125" s="19"/>
      <c r="CQ125" s="19"/>
      <c r="CR125" s="19"/>
      <c r="CS125" s="19"/>
    </row>
    <row r="126" spans="1:97" s="18" customFormat="1" ht="10.5" hidden="1" outlineLevel="1">
      <c r="A126" s="19"/>
      <c r="B126" s="632"/>
      <c r="C126" s="633"/>
      <c r="D126" s="628"/>
      <c r="E126" s="628"/>
      <c r="F126" s="632"/>
      <c r="G126" s="634"/>
      <c r="H126" s="632"/>
      <c r="I126" s="632"/>
      <c r="J126" s="632"/>
      <c r="K126" s="632"/>
      <c r="L126" s="632"/>
      <c r="M126" s="632"/>
      <c r="N126" s="632"/>
      <c r="O126" s="628"/>
      <c r="P126" s="631"/>
      <c r="Q126" s="631"/>
      <c r="R126" s="715"/>
      <c r="S126" s="715"/>
      <c r="T126" s="715"/>
      <c r="U126" s="715"/>
      <c r="V126" s="716" t="str">
        <f t="shared" si="33"/>
        <v/>
      </c>
      <c r="W126" s="535" t="str">
        <f t="shared" si="34"/>
        <v/>
      </c>
      <c r="X126" s="536"/>
      <c r="Y126" s="637"/>
      <c r="Z126" s="634"/>
      <c r="AA126" s="638"/>
      <c r="AB126" s="639"/>
      <c r="AC126" s="640"/>
      <c r="AD126" s="640"/>
      <c r="AE126" s="640"/>
      <c r="AF126" s="640"/>
      <c r="AG126" s="640"/>
      <c r="AH126" s="641"/>
      <c r="AI126" s="638"/>
      <c r="AJ126" s="642"/>
      <c r="AK126" s="643"/>
      <c r="AL126" s="643"/>
      <c r="AM126" s="644"/>
      <c r="AN126" s="640"/>
      <c r="AO126" s="640"/>
      <c r="AP126" s="640"/>
      <c r="AQ126" s="640"/>
      <c r="AR126" s="640"/>
      <c r="AS126" s="645"/>
      <c r="AT126" s="646"/>
      <c r="AU126" s="643"/>
      <c r="AV126" s="643"/>
      <c r="AW126" s="643"/>
      <c r="AX126" s="643"/>
      <c r="AY126" s="643"/>
      <c r="AZ126" s="643"/>
      <c r="BA126" s="643"/>
      <c r="BB126" s="643"/>
      <c r="BC126" s="643"/>
      <c r="BD126" s="643"/>
      <c r="BF126" s="420"/>
      <c r="BG126" s="547"/>
      <c r="BH126" s="547"/>
      <c r="BI126" s="547"/>
      <c r="BJ126" s="547"/>
      <c r="BK126" s="547"/>
      <c r="BL126" s="548"/>
      <c r="BM126" s="457"/>
      <c r="BN126" s="548"/>
      <c r="BO126" s="548"/>
      <c r="BP126" s="548"/>
      <c r="BQ126" s="548"/>
      <c r="BR126" s="548"/>
      <c r="BS126" s="548"/>
      <c r="BT126" s="548"/>
      <c r="BZ126" s="19"/>
      <c r="CA126" s="19"/>
      <c r="CB126" s="19"/>
      <c r="CC126" s="19"/>
      <c r="CD126" s="19"/>
      <c r="CE126" s="19"/>
      <c r="CF126" s="19"/>
      <c r="CG126" s="19"/>
      <c r="CH126" s="19"/>
      <c r="CI126" s="19"/>
      <c r="CJ126" s="19"/>
      <c r="CK126" s="19"/>
      <c r="CL126" s="19"/>
      <c r="CM126" s="19"/>
      <c r="CN126" s="19"/>
      <c r="CO126" s="19"/>
      <c r="CP126" s="19"/>
      <c r="CQ126" s="19"/>
      <c r="CR126" s="19"/>
      <c r="CS126" s="19"/>
    </row>
    <row r="127" spans="1:97" s="18" customFormat="1" ht="10.5" hidden="1" outlineLevel="1">
      <c r="A127" s="19"/>
      <c r="B127" s="632"/>
      <c r="C127" s="633"/>
      <c r="D127" s="628"/>
      <c r="E127" s="628"/>
      <c r="F127" s="632"/>
      <c r="G127" s="634"/>
      <c r="H127" s="632"/>
      <c r="I127" s="632"/>
      <c r="J127" s="632"/>
      <c r="K127" s="632"/>
      <c r="L127" s="632"/>
      <c r="M127" s="632"/>
      <c r="N127" s="632"/>
      <c r="O127" s="628"/>
      <c r="P127" s="631"/>
      <c r="Q127" s="631"/>
      <c r="R127" s="715"/>
      <c r="S127" s="715"/>
      <c r="T127" s="715"/>
      <c r="U127" s="715"/>
      <c r="V127" s="716" t="str">
        <f t="shared" si="33"/>
        <v/>
      </c>
      <c r="W127" s="535" t="str">
        <f t="shared" si="34"/>
        <v/>
      </c>
      <c r="X127" s="536"/>
      <c r="Y127" s="637"/>
      <c r="Z127" s="634"/>
      <c r="AA127" s="638"/>
      <c r="AB127" s="639"/>
      <c r="AC127" s="640"/>
      <c r="AD127" s="640"/>
      <c r="AE127" s="640"/>
      <c r="AF127" s="640"/>
      <c r="AG127" s="640"/>
      <c r="AH127" s="641"/>
      <c r="AI127" s="638"/>
      <c r="AJ127" s="642"/>
      <c r="AK127" s="643"/>
      <c r="AL127" s="643"/>
      <c r="AM127" s="644"/>
      <c r="AN127" s="640"/>
      <c r="AO127" s="640"/>
      <c r="AP127" s="640"/>
      <c r="AQ127" s="640"/>
      <c r="AR127" s="640"/>
      <c r="AS127" s="645"/>
      <c r="AT127" s="646"/>
      <c r="AU127" s="643"/>
      <c r="AV127" s="643"/>
      <c r="AW127" s="643"/>
      <c r="AX127" s="643"/>
      <c r="AY127" s="643"/>
      <c r="AZ127" s="643"/>
      <c r="BA127" s="643"/>
      <c r="BB127" s="643"/>
      <c r="BC127" s="643"/>
      <c r="BD127" s="643"/>
      <c r="BF127" s="420"/>
      <c r="BG127" s="547"/>
      <c r="BH127" s="547"/>
      <c r="BI127" s="547"/>
      <c r="BJ127" s="547"/>
      <c r="BK127" s="547"/>
      <c r="BL127" s="548"/>
      <c r="BM127" s="457"/>
      <c r="BN127" s="548"/>
      <c r="BO127" s="548"/>
      <c r="BP127" s="548"/>
      <c r="BQ127" s="548"/>
      <c r="BR127" s="548"/>
      <c r="BS127" s="548"/>
      <c r="BT127" s="548"/>
      <c r="BZ127" s="19"/>
      <c r="CA127" s="19"/>
      <c r="CB127" s="19"/>
      <c r="CC127" s="19"/>
      <c r="CD127" s="19"/>
      <c r="CE127" s="19"/>
      <c r="CF127" s="19"/>
      <c r="CG127" s="19"/>
      <c r="CH127" s="19"/>
      <c r="CI127" s="19"/>
      <c r="CJ127" s="19"/>
      <c r="CK127" s="19"/>
      <c r="CL127" s="19"/>
      <c r="CM127" s="19"/>
      <c r="CN127" s="19"/>
      <c r="CO127" s="19"/>
      <c r="CP127" s="19"/>
      <c r="CQ127" s="19"/>
      <c r="CR127" s="19"/>
      <c r="CS127" s="19"/>
    </row>
    <row r="128" spans="1:97" s="18" customFormat="1" ht="10.5" hidden="1" outlineLevel="1">
      <c r="A128" s="19"/>
      <c r="B128" s="632"/>
      <c r="C128" s="633"/>
      <c r="D128" s="628"/>
      <c r="E128" s="628"/>
      <c r="F128" s="632"/>
      <c r="G128" s="634"/>
      <c r="H128" s="632"/>
      <c r="I128" s="632"/>
      <c r="J128" s="632"/>
      <c r="K128" s="632"/>
      <c r="L128" s="632"/>
      <c r="M128" s="632"/>
      <c r="N128" s="632"/>
      <c r="O128" s="628"/>
      <c r="P128" s="631"/>
      <c r="Q128" s="631"/>
      <c r="R128" s="715"/>
      <c r="S128" s="715"/>
      <c r="T128" s="715"/>
      <c r="U128" s="715"/>
      <c r="V128" s="716" t="str">
        <f t="shared" si="33"/>
        <v/>
      </c>
      <c r="W128" s="535" t="str">
        <f t="shared" si="34"/>
        <v/>
      </c>
      <c r="X128" s="536"/>
      <c r="Y128" s="637"/>
      <c r="Z128" s="634"/>
      <c r="AA128" s="638"/>
      <c r="AB128" s="639"/>
      <c r="AC128" s="640"/>
      <c r="AD128" s="640"/>
      <c r="AE128" s="640"/>
      <c r="AF128" s="640"/>
      <c r="AG128" s="640"/>
      <c r="AH128" s="641"/>
      <c r="AI128" s="638"/>
      <c r="AJ128" s="642"/>
      <c r="AK128" s="643"/>
      <c r="AL128" s="643"/>
      <c r="AM128" s="644"/>
      <c r="AN128" s="640"/>
      <c r="AO128" s="640"/>
      <c r="AP128" s="640"/>
      <c r="AQ128" s="640"/>
      <c r="AR128" s="640"/>
      <c r="AS128" s="645"/>
      <c r="AT128" s="646"/>
      <c r="AU128" s="643"/>
      <c r="AV128" s="643"/>
      <c r="AW128" s="643"/>
      <c r="AX128" s="643"/>
      <c r="AY128" s="643"/>
      <c r="AZ128" s="643"/>
      <c r="BA128" s="643"/>
      <c r="BB128" s="643"/>
      <c r="BC128" s="643"/>
      <c r="BD128" s="643"/>
      <c r="BF128" s="420"/>
      <c r="BG128" s="547"/>
      <c r="BH128" s="547"/>
      <c r="BI128" s="547"/>
      <c r="BJ128" s="547"/>
      <c r="BK128" s="547"/>
      <c r="BL128" s="548"/>
      <c r="BM128" s="457"/>
      <c r="BN128" s="548"/>
      <c r="BO128" s="548"/>
      <c r="BP128" s="548"/>
      <c r="BQ128" s="548"/>
      <c r="BR128" s="548"/>
      <c r="BS128" s="548"/>
      <c r="BT128" s="548"/>
      <c r="BZ128" s="19"/>
      <c r="CA128" s="19"/>
      <c r="CB128" s="19"/>
      <c r="CC128" s="19"/>
      <c r="CD128" s="19"/>
      <c r="CE128" s="19"/>
      <c r="CF128" s="19"/>
      <c r="CG128" s="19"/>
      <c r="CH128" s="19"/>
      <c r="CI128" s="19"/>
      <c r="CJ128" s="19"/>
      <c r="CK128" s="19"/>
      <c r="CL128" s="19"/>
      <c r="CM128" s="19"/>
      <c r="CN128" s="19"/>
      <c r="CO128" s="19"/>
      <c r="CP128" s="19"/>
      <c r="CQ128" s="19"/>
      <c r="CR128" s="19"/>
      <c r="CS128" s="19"/>
    </row>
    <row r="129" spans="1:97" s="18" customFormat="1" ht="10.5" hidden="1" outlineLevel="1">
      <c r="A129" s="19"/>
      <c r="B129" s="632"/>
      <c r="C129" s="633"/>
      <c r="D129" s="628"/>
      <c r="E129" s="628"/>
      <c r="F129" s="632"/>
      <c r="G129" s="634"/>
      <c r="H129" s="632"/>
      <c r="I129" s="632"/>
      <c r="J129" s="632"/>
      <c r="K129" s="632"/>
      <c r="L129" s="632"/>
      <c r="M129" s="632"/>
      <c r="N129" s="632"/>
      <c r="O129" s="628"/>
      <c r="P129" s="631"/>
      <c r="Q129" s="631"/>
      <c r="R129" s="715"/>
      <c r="S129" s="715"/>
      <c r="T129" s="715"/>
      <c r="U129" s="715"/>
      <c r="V129" s="716" t="str">
        <f t="shared" si="33"/>
        <v/>
      </c>
      <c r="W129" s="535" t="str">
        <f t="shared" si="34"/>
        <v/>
      </c>
      <c r="X129" s="536"/>
      <c r="Y129" s="637"/>
      <c r="Z129" s="634"/>
      <c r="AA129" s="638"/>
      <c r="AB129" s="639"/>
      <c r="AC129" s="640"/>
      <c r="AD129" s="640"/>
      <c r="AE129" s="640"/>
      <c r="AF129" s="640"/>
      <c r="AG129" s="640"/>
      <c r="AH129" s="641"/>
      <c r="AI129" s="638"/>
      <c r="AJ129" s="642"/>
      <c r="AK129" s="643"/>
      <c r="AL129" s="643"/>
      <c r="AM129" s="644"/>
      <c r="AN129" s="640"/>
      <c r="AO129" s="640"/>
      <c r="AP129" s="640"/>
      <c r="AQ129" s="640"/>
      <c r="AR129" s="640"/>
      <c r="AS129" s="645"/>
      <c r="AT129" s="646"/>
      <c r="AU129" s="643"/>
      <c r="AV129" s="643"/>
      <c r="AW129" s="643"/>
      <c r="AX129" s="643"/>
      <c r="AY129" s="643"/>
      <c r="AZ129" s="643"/>
      <c r="BA129" s="643"/>
      <c r="BB129" s="643"/>
      <c r="BC129" s="643"/>
      <c r="BD129" s="643"/>
      <c r="BF129" s="420">
        <f t="shared" ref="BF129:BF132" si="35">AM129-AB129</f>
        <v>0</v>
      </c>
      <c r="BG129" s="547">
        <f t="shared" ref="BG129:BG132" si="36">AN129-AC129</f>
        <v>0</v>
      </c>
      <c r="BH129" s="547">
        <f t="shared" ref="BH129:BH132" si="37">AO129-AD129</f>
        <v>0</v>
      </c>
      <c r="BI129" s="547">
        <f t="shared" ref="BI129:BI132" si="38">AP129-AE129</f>
        <v>0</v>
      </c>
      <c r="BJ129" s="547">
        <f t="shared" ref="BJ129:BJ132" si="39">AQ129-AF129</f>
        <v>0</v>
      </c>
      <c r="BK129" s="547">
        <f t="shared" ref="BK129:BK132" si="40">AR129-AG129</f>
        <v>0</v>
      </c>
      <c r="BL129" s="548">
        <f t="shared" ref="BL129:BL132" si="41">AS129-AH129</f>
        <v>0</v>
      </c>
      <c r="BM129" s="457"/>
      <c r="BN129" s="548" t="str">
        <f t="shared" si="1"/>
        <v/>
      </c>
      <c r="BO129" s="548" t="str">
        <f t="shared" si="2"/>
        <v/>
      </c>
      <c r="BP129" s="548" t="str">
        <f t="shared" si="3"/>
        <v/>
      </c>
      <c r="BQ129" s="548" t="str">
        <f t="shared" si="4"/>
        <v/>
      </c>
      <c r="BR129" s="548" t="str">
        <f t="shared" si="5"/>
        <v/>
      </c>
      <c r="BS129" s="548" t="str">
        <f t="shared" si="6"/>
        <v/>
      </c>
      <c r="BT129" s="548" t="str">
        <f t="shared" si="7"/>
        <v/>
      </c>
      <c r="BZ129" s="19"/>
      <c r="CA129" s="19"/>
      <c r="CB129" s="19"/>
      <c r="CC129" s="19"/>
      <c r="CD129" s="19"/>
      <c r="CE129" s="19"/>
      <c r="CF129" s="19"/>
      <c r="CG129" s="19"/>
      <c r="CH129" s="19"/>
      <c r="CI129" s="19"/>
      <c r="CJ129" s="19"/>
      <c r="CK129" s="19"/>
      <c r="CL129" s="19"/>
      <c r="CM129" s="19"/>
      <c r="CN129" s="19"/>
      <c r="CO129" s="19"/>
      <c r="CP129" s="19"/>
      <c r="CQ129" s="19"/>
      <c r="CR129" s="19"/>
      <c r="CS129" s="19"/>
    </row>
    <row r="130" spans="1:97" s="18" customFormat="1" ht="10.5" hidden="1" outlineLevel="1">
      <c r="A130" s="19"/>
      <c r="B130" s="632"/>
      <c r="C130" s="633"/>
      <c r="D130" s="628"/>
      <c r="E130" s="628"/>
      <c r="F130" s="632"/>
      <c r="G130" s="634"/>
      <c r="H130" s="632"/>
      <c r="I130" s="632"/>
      <c r="J130" s="632"/>
      <c r="K130" s="632"/>
      <c r="L130" s="632"/>
      <c r="M130" s="632"/>
      <c r="N130" s="632"/>
      <c r="O130" s="628"/>
      <c r="P130" s="631"/>
      <c r="Q130" s="631"/>
      <c r="R130" s="715"/>
      <c r="S130" s="715"/>
      <c r="T130" s="715"/>
      <c r="U130" s="715"/>
      <c r="V130" s="716" t="str">
        <f t="shared" si="33"/>
        <v/>
      </c>
      <c r="W130" s="535" t="str">
        <f t="shared" si="34"/>
        <v/>
      </c>
      <c r="X130" s="536"/>
      <c r="Y130" s="637"/>
      <c r="Z130" s="634"/>
      <c r="AA130" s="638"/>
      <c r="AB130" s="639"/>
      <c r="AC130" s="640"/>
      <c r="AD130" s="640"/>
      <c r="AE130" s="640"/>
      <c r="AF130" s="640"/>
      <c r="AG130" s="640"/>
      <c r="AH130" s="641"/>
      <c r="AI130" s="638"/>
      <c r="AJ130" s="642"/>
      <c r="AK130" s="643"/>
      <c r="AL130" s="643"/>
      <c r="AM130" s="644"/>
      <c r="AN130" s="640"/>
      <c r="AO130" s="640"/>
      <c r="AP130" s="640"/>
      <c r="AQ130" s="640"/>
      <c r="AR130" s="640"/>
      <c r="AS130" s="645"/>
      <c r="AT130" s="646"/>
      <c r="AU130" s="643"/>
      <c r="AV130" s="643"/>
      <c r="AW130" s="643"/>
      <c r="AX130" s="643"/>
      <c r="AY130" s="643"/>
      <c r="AZ130" s="643"/>
      <c r="BA130" s="643"/>
      <c r="BB130" s="643"/>
      <c r="BC130" s="643"/>
      <c r="BD130" s="643"/>
      <c r="BF130" s="420">
        <f t="shared" si="35"/>
        <v>0</v>
      </c>
      <c r="BG130" s="547">
        <f t="shared" si="36"/>
        <v>0</v>
      </c>
      <c r="BH130" s="547">
        <f t="shared" si="37"/>
        <v>0</v>
      </c>
      <c r="BI130" s="547">
        <f t="shared" si="38"/>
        <v>0</v>
      </c>
      <c r="BJ130" s="547">
        <f t="shared" si="39"/>
        <v>0</v>
      </c>
      <c r="BK130" s="547">
        <f t="shared" si="40"/>
        <v>0</v>
      </c>
      <c r="BL130" s="548">
        <f t="shared" si="41"/>
        <v>0</v>
      </c>
      <c r="BM130" s="457"/>
      <c r="BN130" s="548" t="str">
        <f t="shared" si="1"/>
        <v/>
      </c>
      <c r="BO130" s="548" t="str">
        <f t="shared" si="2"/>
        <v/>
      </c>
      <c r="BP130" s="548" t="str">
        <f t="shared" si="3"/>
        <v/>
      </c>
      <c r="BQ130" s="548" t="str">
        <f t="shared" si="4"/>
        <v/>
      </c>
      <c r="BR130" s="548" t="str">
        <f t="shared" si="5"/>
        <v/>
      </c>
      <c r="BS130" s="548" t="str">
        <f t="shared" si="6"/>
        <v/>
      </c>
      <c r="BT130" s="548" t="str">
        <f t="shared" si="7"/>
        <v/>
      </c>
      <c r="BZ130" s="19"/>
      <c r="CA130" s="19"/>
      <c r="CB130" s="19"/>
      <c r="CC130" s="19"/>
      <c r="CD130" s="19"/>
      <c r="CE130" s="19"/>
      <c r="CF130" s="19"/>
      <c r="CG130" s="19"/>
      <c r="CH130" s="19"/>
      <c r="CI130" s="19"/>
      <c r="CJ130" s="19"/>
      <c r="CK130" s="19"/>
      <c r="CL130" s="19"/>
      <c r="CM130" s="19"/>
      <c r="CN130" s="19"/>
      <c r="CO130" s="19"/>
      <c r="CP130" s="19"/>
      <c r="CQ130" s="19"/>
      <c r="CR130" s="19"/>
      <c r="CS130" s="19"/>
    </row>
    <row r="131" spans="1:97" s="18" customFormat="1" ht="10.5" hidden="1" outlineLevel="1">
      <c r="A131" s="19"/>
      <c r="B131" s="632"/>
      <c r="C131" s="633"/>
      <c r="D131" s="628"/>
      <c r="E131" s="628"/>
      <c r="F131" s="632"/>
      <c r="G131" s="634"/>
      <c r="H131" s="632"/>
      <c r="I131" s="632"/>
      <c r="J131" s="632"/>
      <c r="K131" s="632"/>
      <c r="L131" s="632"/>
      <c r="M131" s="632"/>
      <c r="N131" s="632"/>
      <c r="O131" s="628"/>
      <c r="P131" s="631"/>
      <c r="Q131" s="631"/>
      <c r="R131" s="715"/>
      <c r="S131" s="715"/>
      <c r="T131" s="715"/>
      <c r="U131" s="715"/>
      <c r="V131" s="716" t="str">
        <f t="shared" si="33"/>
        <v/>
      </c>
      <c r="W131" s="535" t="str">
        <f t="shared" si="34"/>
        <v/>
      </c>
      <c r="X131" s="536"/>
      <c r="Y131" s="637"/>
      <c r="Z131" s="634"/>
      <c r="AA131" s="638"/>
      <c r="AB131" s="639"/>
      <c r="AC131" s="640"/>
      <c r="AD131" s="640"/>
      <c r="AE131" s="640"/>
      <c r="AF131" s="640"/>
      <c r="AG131" s="640"/>
      <c r="AH131" s="641"/>
      <c r="AI131" s="638"/>
      <c r="AJ131" s="642"/>
      <c r="AK131" s="643"/>
      <c r="AL131" s="643"/>
      <c r="AM131" s="644"/>
      <c r="AN131" s="640"/>
      <c r="AO131" s="640"/>
      <c r="AP131" s="640"/>
      <c r="AQ131" s="640"/>
      <c r="AR131" s="640"/>
      <c r="AS131" s="645"/>
      <c r="AT131" s="646"/>
      <c r="AU131" s="643"/>
      <c r="AV131" s="643"/>
      <c r="AW131" s="643"/>
      <c r="AX131" s="643"/>
      <c r="AY131" s="643"/>
      <c r="AZ131" s="643"/>
      <c r="BA131" s="643"/>
      <c r="BB131" s="643"/>
      <c r="BC131" s="643"/>
      <c r="BD131" s="643"/>
      <c r="BF131" s="420">
        <f t="shared" si="35"/>
        <v>0</v>
      </c>
      <c r="BG131" s="547">
        <f t="shared" si="36"/>
        <v>0</v>
      </c>
      <c r="BH131" s="547">
        <f t="shared" si="37"/>
        <v>0</v>
      </c>
      <c r="BI131" s="547">
        <f t="shared" si="38"/>
        <v>0</v>
      </c>
      <c r="BJ131" s="547">
        <f t="shared" si="39"/>
        <v>0</v>
      </c>
      <c r="BK131" s="547">
        <f t="shared" si="40"/>
        <v>0</v>
      </c>
      <c r="BL131" s="548">
        <f t="shared" si="41"/>
        <v>0</v>
      </c>
      <c r="BM131" s="457"/>
      <c r="BN131" s="548" t="str">
        <f t="shared" si="1"/>
        <v/>
      </c>
      <c r="BO131" s="548" t="str">
        <f t="shared" si="2"/>
        <v/>
      </c>
      <c r="BP131" s="548" t="str">
        <f t="shared" si="3"/>
        <v/>
      </c>
      <c r="BQ131" s="548" t="str">
        <f t="shared" si="4"/>
        <v/>
      </c>
      <c r="BR131" s="548" t="str">
        <f t="shared" si="5"/>
        <v/>
      </c>
      <c r="BS131" s="548" t="str">
        <f t="shared" si="6"/>
        <v/>
      </c>
      <c r="BT131" s="548" t="str">
        <f t="shared" si="7"/>
        <v/>
      </c>
      <c r="BZ131" s="19"/>
      <c r="CA131" s="19"/>
      <c r="CB131" s="19"/>
      <c r="CC131" s="19"/>
      <c r="CD131" s="19"/>
      <c r="CE131" s="19"/>
      <c r="CF131" s="19"/>
      <c r="CG131" s="19"/>
      <c r="CH131" s="19"/>
      <c r="CI131" s="19"/>
      <c r="CJ131" s="19"/>
      <c r="CK131" s="19"/>
      <c r="CL131" s="19"/>
      <c r="CM131" s="19"/>
      <c r="CN131" s="19"/>
      <c r="CO131" s="19"/>
      <c r="CP131" s="19"/>
      <c r="CQ131" s="19"/>
      <c r="CR131" s="19"/>
      <c r="CS131" s="19"/>
    </row>
    <row r="132" spans="1:97" s="18" customFormat="1" ht="10.5" hidden="1" outlineLevel="1">
      <c r="A132" s="19"/>
      <c r="B132" s="632"/>
      <c r="C132" s="633"/>
      <c r="D132" s="628"/>
      <c r="E132" s="628"/>
      <c r="F132" s="632"/>
      <c r="G132" s="634"/>
      <c r="H132" s="632"/>
      <c r="I132" s="632"/>
      <c r="J132" s="632"/>
      <c r="K132" s="632"/>
      <c r="L132" s="632"/>
      <c r="M132" s="632"/>
      <c r="N132" s="632"/>
      <c r="O132" s="628"/>
      <c r="P132" s="631"/>
      <c r="Q132" s="631"/>
      <c r="R132" s="715"/>
      <c r="S132" s="715"/>
      <c r="T132" s="715"/>
      <c r="U132" s="715"/>
      <c r="V132" s="716" t="str">
        <f t="shared" si="33"/>
        <v/>
      </c>
      <c r="W132" s="535" t="str">
        <f t="shared" si="34"/>
        <v/>
      </c>
      <c r="X132" s="536"/>
      <c r="Y132" s="637"/>
      <c r="Z132" s="634"/>
      <c r="AA132" s="638"/>
      <c r="AB132" s="639"/>
      <c r="AC132" s="640"/>
      <c r="AD132" s="640"/>
      <c r="AE132" s="640"/>
      <c r="AF132" s="640"/>
      <c r="AG132" s="640"/>
      <c r="AH132" s="641"/>
      <c r="AI132" s="638"/>
      <c r="AJ132" s="642"/>
      <c r="AK132" s="643"/>
      <c r="AL132" s="643"/>
      <c r="AM132" s="644"/>
      <c r="AN132" s="640"/>
      <c r="AO132" s="640"/>
      <c r="AP132" s="640"/>
      <c r="AQ132" s="640"/>
      <c r="AR132" s="640"/>
      <c r="AS132" s="645"/>
      <c r="AT132" s="646"/>
      <c r="AU132" s="643"/>
      <c r="AV132" s="643"/>
      <c r="AW132" s="643"/>
      <c r="AX132" s="643"/>
      <c r="AY132" s="643"/>
      <c r="AZ132" s="643"/>
      <c r="BA132" s="643"/>
      <c r="BB132" s="643"/>
      <c r="BC132" s="643"/>
      <c r="BD132" s="643"/>
      <c r="BF132" s="420">
        <f t="shared" si="35"/>
        <v>0</v>
      </c>
      <c r="BG132" s="547">
        <f t="shared" si="36"/>
        <v>0</v>
      </c>
      <c r="BH132" s="547">
        <f t="shared" si="37"/>
        <v>0</v>
      </c>
      <c r="BI132" s="547">
        <f t="shared" si="38"/>
        <v>0</v>
      </c>
      <c r="BJ132" s="547">
        <f t="shared" si="39"/>
        <v>0</v>
      </c>
      <c r="BK132" s="547">
        <f t="shared" si="40"/>
        <v>0</v>
      </c>
      <c r="BL132" s="548">
        <f t="shared" si="41"/>
        <v>0</v>
      </c>
      <c r="BM132" s="457"/>
      <c r="BN132" s="548" t="str">
        <f t="shared" si="1"/>
        <v/>
      </c>
      <c r="BO132" s="548" t="str">
        <f t="shared" si="2"/>
        <v/>
      </c>
      <c r="BP132" s="548" t="str">
        <f t="shared" si="3"/>
        <v/>
      </c>
      <c r="BQ132" s="548" t="str">
        <f t="shared" si="4"/>
        <v/>
      </c>
      <c r="BR132" s="548" t="str">
        <f t="shared" si="5"/>
        <v/>
      </c>
      <c r="BS132" s="548" t="str">
        <f t="shared" si="6"/>
        <v/>
      </c>
      <c r="BT132" s="548" t="str">
        <f t="shared" si="7"/>
        <v/>
      </c>
      <c r="BZ132" s="19"/>
      <c r="CA132" s="19"/>
      <c r="CB132" s="19"/>
      <c r="CC132" s="19"/>
      <c r="CD132" s="19"/>
      <c r="CE132" s="19"/>
      <c r="CF132" s="19"/>
      <c r="CG132" s="19"/>
      <c r="CH132" s="19"/>
      <c r="CI132" s="19"/>
      <c r="CJ132" s="19"/>
      <c r="CK132" s="19"/>
      <c r="CL132" s="19"/>
      <c r="CM132" s="19"/>
      <c r="CN132" s="19"/>
      <c r="CO132" s="19"/>
      <c r="CP132" s="19"/>
      <c r="CQ132" s="19"/>
      <c r="CR132" s="19"/>
      <c r="CS132" s="19"/>
    </row>
    <row r="133" spans="1:97" s="18" customFormat="1" ht="10.5" hidden="1" outlineLevel="1">
      <c r="A133" s="19"/>
      <c r="B133" s="632"/>
      <c r="C133" s="633"/>
      <c r="D133" s="628"/>
      <c r="E133" s="628"/>
      <c r="F133" s="632"/>
      <c r="G133" s="634"/>
      <c r="H133" s="632"/>
      <c r="I133" s="632"/>
      <c r="J133" s="632"/>
      <c r="K133" s="632"/>
      <c r="L133" s="632"/>
      <c r="M133" s="632"/>
      <c r="N133" s="632"/>
      <c r="O133" s="628"/>
      <c r="P133" s="631"/>
      <c r="Q133" s="631"/>
      <c r="R133" s="715"/>
      <c r="S133" s="715"/>
      <c r="T133" s="715"/>
      <c r="U133" s="715"/>
      <c r="V133" s="716" t="str">
        <f t="shared" si="33"/>
        <v/>
      </c>
      <c r="W133" s="535" t="str">
        <f t="shared" si="34"/>
        <v/>
      </c>
      <c r="X133" s="536"/>
      <c r="Y133" s="637"/>
      <c r="Z133" s="634"/>
      <c r="AA133" s="638"/>
      <c r="AB133" s="639"/>
      <c r="AC133" s="640"/>
      <c r="AD133" s="640"/>
      <c r="AE133" s="640"/>
      <c r="AF133" s="640"/>
      <c r="AG133" s="640"/>
      <c r="AH133" s="641"/>
      <c r="AI133" s="638"/>
      <c r="AJ133" s="642"/>
      <c r="AK133" s="643"/>
      <c r="AL133" s="643"/>
      <c r="AM133" s="644"/>
      <c r="AN133" s="640"/>
      <c r="AO133" s="640"/>
      <c r="AP133" s="640"/>
      <c r="AQ133" s="640"/>
      <c r="AR133" s="640"/>
      <c r="AS133" s="645"/>
      <c r="AT133" s="646"/>
      <c r="AU133" s="643"/>
      <c r="AV133" s="643"/>
      <c r="AW133" s="643"/>
      <c r="AX133" s="643"/>
      <c r="AY133" s="643"/>
      <c r="AZ133" s="643"/>
      <c r="BA133" s="643"/>
      <c r="BB133" s="643"/>
      <c r="BC133" s="643"/>
      <c r="BD133" s="643"/>
      <c r="BF133" s="420">
        <f t="shared" ref="BF133:BF164" si="42">AM133-AB133</f>
        <v>0</v>
      </c>
      <c r="BG133" s="547">
        <f t="shared" ref="BG133:BG164" si="43">AN133-AC133</f>
        <v>0</v>
      </c>
      <c r="BH133" s="547">
        <f t="shared" ref="BH133:BH164" si="44">AO133-AD133</f>
        <v>0</v>
      </c>
      <c r="BI133" s="547">
        <f t="shared" ref="BI133:BI164" si="45">AP133-AE133</f>
        <v>0</v>
      </c>
      <c r="BJ133" s="547">
        <f t="shared" ref="BJ133:BJ164" si="46">AQ133-AF133</f>
        <v>0</v>
      </c>
      <c r="BK133" s="547">
        <f t="shared" ref="BK133:BK164" si="47">AR133-AG133</f>
        <v>0</v>
      </c>
      <c r="BL133" s="548">
        <f t="shared" ref="BL133:BL164" si="48">AS133-AH133</f>
        <v>0</v>
      </c>
      <c r="BM133" s="457"/>
      <c r="BN133" s="548" t="str">
        <f t="shared" ref="BN133:BN164" si="49">IFERROR((AM133-AB133)/AB133,"")</f>
        <v/>
      </c>
      <c r="BO133" s="548" t="str">
        <f t="shared" ref="BO133:BO164" si="50">IFERROR((AN133-AC133)/AC133,"")</f>
        <v/>
      </c>
      <c r="BP133" s="548" t="str">
        <f t="shared" ref="BP133:BP164" si="51">IFERROR((AO133-AD133)/AD133,"")</f>
        <v/>
      </c>
      <c r="BQ133" s="548" t="str">
        <f t="shared" ref="BQ133:BQ164" si="52">IFERROR((AP133-AE133)/AE133,"")</f>
        <v/>
      </c>
      <c r="BR133" s="548" t="str">
        <f t="shared" ref="BR133:BR164" si="53">IFERROR((AQ133-AF133)/AF133,"")</f>
        <v/>
      </c>
      <c r="BS133" s="548" t="str">
        <f t="shared" ref="BS133:BS164" si="54">IFERROR((AR133-AG133)/AG133,"")</f>
        <v/>
      </c>
      <c r="BT133" s="548" t="str">
        <f t="shared" ref="BT133:BT164" si="55">IFERROR((AS133-AH133)/AH133,"")</f>
        <v/>
      </c>
      <c r="BZ133" s="19"/>
      <c r="CA133" s="19"/>
      <c r="CB133" s="19"/>
      <c r="CC133" s="19"/>
      <c r="CD133" s="19"/>
      <c r="CE133" s="19"/>
      <c r="CF133" s="19"/>
      <c r="CG133" s="19"/>
      <c r="CH133" s="19"/>
      <c r="CI133" s="19"/>
      <c r="CJ133" s="19"/>
      <c r="CK133" s="19"/>
      <c r="CL133" s="19"/>
      <c r="CM133" s="19"/>
      <c r="CN133" s="19"/>
      <c r="CO133" s="19"/>
      <c r="CP133" s="19"/>
      <c r="CQ133" s="19"/>
      <c r="CR133" s="19"/>
      <c r="CS133" s="19"/>
    </row>
    <row r="134" spans="1:97" s="18" customFormat="1" ht="10.5" hidden="1" outlineLevel="1">
      <c r="A134" s="19"/>
      <c r="B134" s="632"/>
      <c r="C134" s="633"/>
      <c r="D134" s="628"/>
      <c r="E134" s="628"/>
      <c r="F134" s="632"/>
      <c r="G134" s="634"/>
      <c r="H134" s="632"/>
      <c r="I134" s="632"/>
      <c r="J134" s="632"/>
      <c r="K134" s="632"/>
      <c r="L134" s="632"/>
      <c r="M134" s="632"/>
      <c r="N134" s="632"/>
      <c r="O134" s="628"/>
      <c r="P134" s="631"/>
      <c r="Q134" s="631"/>
      <c r="R134" s="715"/>
      <c r="S134" s="715"/>
      <c r="T134" s="715"/>
      <c r="U134" s="715"/>
      <c r="V134" s="716" t="str">
        <f t="shared" si="33"/>
        <v/>
      </c>
      <c r="W134" s="535" t="str">
        <f t="shared" si="34"/>
        <v/>
      </c>
      <c r="X134" s="536"/>
      <c r="Y134" s="637"/>
      <c r="Z134" s="634"/>
      <c r="AA134" s="638"/>
      <c r="AB134" s="639"/>
      <c r="AC134" s="640"/>
      <c r="AD134" s="640"/>
      <c r="AE134" s="640"/>
      <c r="AF134" s="640"/>
      <c r="AG134" s="640"/>
      <c r="AH134" s="641"/>
      <c r="AI134" s="638"/>
      <c r="AJ134" s="642"/>
      <c r="AK134" s="643"/>
      <c r="AL134" s="643"/>
      <c r="AM134" s="644"/>
      <c r="AN134" s="640"/>
      <c r="AO134" s="640"/>
      <c r="AP134" s="640"/>
      <c r="AQ134" s="640"/>
      <c r="AR134" s="640"/>
      <c r="AS134" s="645"/>
      <c r="AT134" s="646"/>
      <c r="AU134" s="643"/>
      <c r="AV134" s="643"/>
      <c r="AW134" s="643"/>
      <c r="AX134" s="643"/>
      <c r="AY134" s="643"/>
      <c r="AZ134" s="643"/>
      <c r="BA134" s="643"/>
      <c r="BB134" s="643"/>
      <c r="BC134" s="643"/>
      <c r="BD134" s="643"/>
      <c r="BF134" s="420">
        <f t="shared" si="42"/>
        <v>0</v>
      </c>
      <c r="BG134" s="547">
        <f t="shared" si="43"/>
        <v>0</v>
      </c>
      <c r="BH134" s="547">
        <f t="shared" si="44"/>
        <v>0</v>
      </c>
      <c r="BI134" s="547">
        <f t="shared" si="45"/>
        <v>0</v>
      </c>
      <c r="BJ134" s="547">
        <f t="shared" si="46"/>
        <v>0</v>
      </c>
      <c r="BK134" s="547">
        <f t="shared" si="47"/>
        <v>0</v>
      </c>
      <c r="BL134" s="548">
        <f t="shared" si="48"/>
        <v>0</v>
      </c>
      <c r="BM134" s="457"/>
      <c r="BN134" s="548" t="str">
        <f t="shared" si="49"/>
        <v/>
      </c>
      <c r="BO134" s="548" t="str">
        <f t="shared" si="50"/>
        <v/>
      </c>
      <c r="BP134" s="548" t="str">
        <f t="shared" si="51"/>
        <v/>
      </c>
      <c r="BQ134" s="548" t="str">
        <f t="shared" si="52"/>
        <v/>
      </c>
      <c r="BR134" s="548" t="str">
        <f t="shared" si="53"/>
        <v/>
      </c>
      <c r="BS134" s="548" t="str">
        <f t="shared" si="54"/>
        <v/>
      </c>
      <c r="BT134" s="548" t="str">
        <f t="shared" si="55"/>
        <v/>
      </c>
      <c r="BZ134" s="19"/>
      <c r="CA134" s="19"/>
      <c r="CB134" s="19"/>
      <c r="CC134" s="19"/>
      <c r="CD134" s="19"/>
      <c r="CE134" s="19"/>
      <c r="CF134" s="19"/>
      <c r="CG134" s="19"/>
      <c r="CH134" s="19"/>
      <c r="CI134" s="19"/>
      <c r="CJ134" s="19"/>
      <c r="CK134" s="19"/>
      <c r="CL134" s="19"/>
      <c r="CM134" s="19"/>
      <c r="CN134" s="19"/>
      <c r="CO134" s="19"/>
      <c r="CP134" s="19"/>
      <c r="CQ134" s="19"/>
      <c r="CR134" s="19"/>
      <c r="CS134" s="19"/>
    </row>
    <row r="135" spans="1:97" s="18" customFormat="1" ht="10.5" hidden="1" outlineLevel="1">
      <c r="A135" s="19"/>
      <c r="B135" s="632"/>
      <c r="C135" s="633"/>
      <c r="D135" s="628"/>
      <c r="E135" s="628"/>
      <c r="F135" s="632"/>
      <c r="G135" s="634"/>
      <c r="H135" s="632"/>
      <c r="I135" s="632"/>
      <c r="J135" s="632"/>
      <c r="K135" s="632"/>
      <c r="L135" s="632"/>
      <c r="M135" s="632"/>
      <c r="N135" s="632"/>
      <c r="O135" s="628"/>
      <c r="P135" s="631"/>
      <c r="Q135" s="631"/>
      <c r="R135" s="715"/>
      <c r="S135" s="715"/>
      <c r="T135" s="715"/>
      <c r="U135" s="715"/>
      <c r="V135" s="716" t="str">
        <f t="shared" si="33"/>
        <v/>
      </c>
      <c r="W135" s="535" t="str">
        <f t="shared" si="34"/>
        <v/>
      </c>
      <c r="X135" s="536"/>
      <c r="Y135" s="637"/>
      <c r="Z135" s="634"/>
      <c r="AA135" s="638"/>
      <c r="AB135" s="639"/>
      <c r="AC135" s="640"/>
      <c r="AD135" s="640"/>
      <c r="AE135" s="640"/>
      <c r="AF135" s="640"/>
      <c r="AG135" s="640"/>
      <c r="AH135" s="641"/>
      <c r="AI135" s="638"/>
      <c r="AJ135" s="642"/>
      <c r="AK135" s="643"/>
      <c r="AL135" s="643"/>
      <c r="AM135" s="644"/>
      <c r="AN135" s="640"/>
      <c r="AO135" s="640"/>
      <c r="AP135" s="640"/>
      <c r="AQ135" s="640"/>
      <c r="AR135" s="640"/>
      <c r="AS135" s="645"/>
      <c r="AT135" s="646"/>
      <c r="AU135" s="643"/>
      <c r="AV135" s="643"/>
      <c r="AW135" s="643"/>
      <c r="AX135" s="643"/>
      <c r="AY135" s="643"/>
      <c r="AZ135" s="643"/>
      <c r="BA135" s="643"/>
      <c r="BB135" s="643"/>
      <c r="BC135" s="643"/>
      <c r="BD135" s="643"/>
      <c r="BF135" s="420">
        <f t="shared" si="42"/>
        <v>0</v>
      </c>
      <c r="BG135" s="547">
        <f t="shared" si="43"/>
        <v>0</v>
      </c>
      <c r="BH135" s="547">
        <f t="shared" si="44"/>
        <v>0</v>
      </c>
      <c r="BI135" s="547">
        <f t="shared" si="45"/>
        <v>0</v>
      </c>
      <c r="BJ135" s="547">
        <f t="shared" si="46"/>
        <v>0</v>
      </c>
      <c r="BK135" s="547">
        <f t="shared" si="47"/>
        <v>0</v>
      </c>
      <c r="BL135" s="548">
        <f t="shared" si="48"/>
        <v>0</v>
      </c>
      <c r="BM135" s="457"/>
      <c r="BN135" s="548" t="str">
        <f t="shared" si="49"/>
        <v/>
      </c>
      <c r="BO135" s="548" t="str">
        <f t="shared" si="50"/>
        <v/>
      </c>
      <c r="BP135" s="548" t="str">
        <f t="shared" si="51"/>
        <v/>
      </c>
      <c r="BQ135" s="548" t="str">
        <f t="shared" si="52"/>
        <v/>
      </c>
      <c r="BR135" s="548" t="str">
        <f t="shared" si="53"/>
        <v/>
      </c>
      <c r="BS135" s="548" t="str">
        <f t="shared" si="54"/>
        <v/>
      </c>
      <c r="BT135" s="548" t="str">
        <f t="shared" si="55"/>
        <v/>
      </c>
      <c r="BZ135" s="19"/>
      <c r="CA135" s="19"/>
      <c r="CB135" s="19"/>
      <c r="CC135" s="19"/>
      <c r="CD135" s="19"/>
      <c r="CE135" s="19"/>
      <c r="CF135" s="19"/>
      <c r="CG135" s="19"/>
      <c r="CH135" s="19"/>
      <c r="CI135" s="19"/>
      <c r="CJ135" s="19"/>
      <c r="CK135" s="19"/>
      <c r="CL135" s="19"/>
      <c r="CM135" s="19"/>
      <c r="CN135" s="19"/>
      <c r="CO135" s="19"/>
      <c r="CP135" s="19"/>
      <c r="CQ135" s="19"/>
      <c r="CR135" s="19"/>
      <c r="CS135" s="19"/>
    </row>
    <row r="136" spans="1:97" s="18" customFormat="1" ht="10.5" hidden="1" outlineLevel="1">
      <c r="A136" s="19"/>
      <c r="B136" s="632"/>
      <c r="C136" s="633"/>
      <c r="D136" s="628"/>
      <c r="E136" s="628"/>
      <c r="F136" s="632"/>
      <c r="G136" s="634"/>
      <c r="H136" s="632"/>
      <c r="I136" s="632"/>
      <c r="J136" s="632"/>
      <c r="K136" s="632"/>
      <c r="L136" s="632"/>
      <c r="M136" s="632"/>
      <c r="N136" s="632"/>
      <c r="O136" s="628"/>
      <c r="P136" s="631"/>
      <c r="Q136" s="631"/>
      <c r="R136" s="715"/>
      <c r="S136" s="715"/>
      <c r="T136" s="715"/>
      <c r="U136" s="715"/>
      <c r="V136" s="716" t="str">
        <f t="shared" si="33"/>
        <v/>
      </c>
      <c r="W136" s="535" t="str">
        <f t="shared" si="34"/>
        <v/>
      </c>
      <c r="X136" s="536"/>
      <c r="Y136" s="637"/>
      <c r="Z136" s="634"/>
      <c r="AA136" s="638"/>
      <c r="AB136" s="639"/>
      <c r="AC136" s="640"/>
      <c r="AD136" s="640"/>
      <c r="AE136" s="640"/>
      <c r="AF136" s="640"/>
      <c r="AG136" s="640"/>
      <c r="AH136" s="641"/>
      <c r="AI136" s="638"/>
      <c r="AJ136" s="642"/>
      <c r="AK136" s="643"/>
      <c r="AL136" s="643"/>
      <c r="AM136" s="644"/>
      <c r="AN136" s="640"/>
      <c r="AO136" s="640"/>
      <c r="AP136" s="640"/>
      <c r="AQ136" s="640"/>
      <c r="AR136" s="640"/>
      <c r="AS136" s="645"/>
      <c r="AT136" s="646"/>
      <c r="AU136" s="643"/>
      <c r="AV136" s="643"/>
      <c r="AW136" s="643"/>
      <c r="AX136" s="643"/>
      <c r="AY136" s="643"/>
      <c r="AZ136" s="643"/>
      <c r="BA136" s="643"/>
      <c r="BB136" s="643"/>
      <c r="BC136" s="643"/>
      <c r="BD136" s="643"/>
      <c r="BF136" s="420">
        <f t="shared" si="42"/>
        <v>0</v>
      </c>
      <c r="BG136" s="547">
        <f t="shared" si="43"/>
        <v>0</v>
      </c>
      <c r="BH136" s="547">
        <f t="shared" si="44"/>
        <v>0</v>
      </c>
      <c r="BI136" s="547">
        <f t="shared" si="45"/>
        <v>0</v>
      </c>
      <c r="BJ136" s="547">
        <f t="shared" si="46"/>
        <v>0</v>
      </c>
      <c r="BK136" s="547">
        <f t="shared" si="47"/>
        <v>0</v>
      </c>
      <c r="BL136" s="548">
        <f t="shared" si="48"/>
        <v>0</v>
      </c>
      <c r="BM136" s="457"/>
      <c r="BN136" s="548" t="str">
        <f t="shared" si="49"/>
        <v/>
      </c>
      <c r="BO136" s="548" t="str">
        <f t="shared" si="50"/>
        <v/>
      </c>
      <c r="BP136" s="548" t="str">
        <f t="shared" si="51"/>
        <v/>
      </c>
      <c r="BQ136" s="548" t="str">
        <f t="shared" si="52"/>
        <v/>
      </c>
      <c r="BR136" s="548" t="str">
        <f t="shared" si="53"/>
        <v/>
      </c>
      <c r="BS136" s="548" t="str">
        <f t="shared" si="54"/>
        <v/>
      </c>
      <c r="BT136" s="548" t="str">
        <f t="shared" si="55"/>
        <v/>
      </c>
      <c r="BZ136" s="19"/>
      <c r="CA136" s="19"/>
      <c r="CB136" s="19"/>
      <c r="CC136" s="19"/>
      <c r="CD136" s="19"/>
      <c r="CE136" s="19"/>
      <c r="CF136" s="19"/>
      <c r="CG136" s="19"/>
      <c r="CH136" s="19"/>
      <c r="CI136" s="19"/>
      <c r="CJ136" s="19"/>
      <c r="CK136" s="19"/>
      <c r="CL136" s="19"/>
      <c r="CM136" s="19"/>
      <c r="CN136" s="19"/>
      <c r="CO136" s="19"/>
      <c r="CP136" s="19"/>
      <c r="CQ136" s="19"/>
      <c r="CR136" s="19"/>
      <c r="CS136" s="19"/>
    </row>
    <row r="137" spans="1:97" s="18" customFormat="1" ht="10.5" hidden="1" outlineLevel="1">
      <c r="A137" s="19"/>
      <c r="B137" s="632"/>
      <c r="C137" s="633"/>
      <c r="D137" s="628"/>
      <c r="E137" s="628"/>
      <c r="F137" s="632"/>
      <c r="G137" s="634"/>
      <c r="H137" s="632"/>
      <c r="I137" s="632"/>
      <c r="J137" s="632"/>
      <c r="K137" s="632"/>
      <c r="L137" s="632"/>
      <c r="M137" s="632"/>
      <c r="N137" s="632"/>
      <c r="O137" s="628"/>
      <c r="P137" s="631"/>
      <c r="Q137" s="631"/>
      <c r="R137" s="715"/>
      <c r="S137" s="715"/>
      <c r="T137" s="715"/>
      <c r="U137" s="715"/>
      <c r="V137" s="716" t="str">
        <f t="shared" si="33"/>
        <v/>
      </c>
      <c r="W137" s="535" t="str">
        <f t="shared" si="34"/>
        <v/>
      </c>
      <c r="X137" s="536"/>
      <c r="Y137" s="637"/>
      <c r="Z137" s="634"/>
      <c r="AA137" s="638"/>
      <c r="AB137" s="639"/>
      <c r="AC137" s="640"/>
      <c r="AD137" s="640"/>
      <c r="AE137" s="640"/>
      <c r="AF137" s="640"/>
      <c r="AG137" s="640"/>
      <c r="AH137" s="641"/>
      <c r="AI137" s="638"/>
      <c r="AJ137" s="642"/>
      <c r="AK137" s="643"/>
      <c r="AL137" s="643"/>
      <c r="AM137" s="644"/>
      <c r="AN137" s="640"/>
      <c r="AO137" s="640"/>
      <c r="AP137" s="640"/>
      <c r="AQ137" s="640"/>
      <c r="AR137" s="640"/>
      <c r="AS137" s="645"/>
      <c r="AT137" s="646"/>
      <c r="AU137" s="643"/>
      <c r="AV137" s="643"/>
      <c r="AW137" s="643"/>
      <c r="AX137" s="643"/>
      <c r="AY137" s="643"/>
      <c r="AZ137" s="643"/>
      <c r="BA137" s="643"/>
      <c r="BB137" s="643"/>
      <c r="BC137" s="643"/>
      <c r="BD137" s="643"/>
      <c r="BF137" s="420">
        <f t="shared" si="42"/>
        <v>0</v>
      </c>
      <c r="BG137" s="547">
        <f t="shared" si="43"/>
        <v>0</v>
      </c>
      <c r="BH137" s="547">
        <f t="shared" si="44"/>
        <v>0</v>
      </c>
      <c r="BI137" s="547">
        <f t="shared" si="45"/>
        <v>0</v>
      </c>
      <c r="BJ137" s="547">
        <f t="shared" si="46"/>
        <v>0</v>
      </c>
      <c r="BK137" s="547">
        <f t="shared" si="47"/>
        <v>0</v>
      </c>
      <c r="BL137" s="548">
        <f t="shared" si="48"/>
        <v>0</v>
      </c>
      <c r="BM137" s="457"/>
      <c r="BN137" s="548" t="str">
        <f t="shared" si="49"/>
        <v/>
      </c>
      <c r="BO137" s="548" t="str">
        <f t="shared" si="50"/>
        <v/>
      </c>
      <c r="BP137" s="548" t="str">
        <f t="shared" si="51"/>
        <v/>
      </c>
      <c r="BQ137" s="548" t="str">
        <f t="shared" si="52"/>
        <v/>
      </c>
      <c r="BR137" s="548" t="str">
        <f t="shared" si="53"/>
        <v/>
      </c>
      <c r="BS137" s="548" t="str">
        <f t="shared" si="54"/>
        <v/>
      </c>
      <c r="BT137" s="548" t="str">
        <f t="shared" si="55"/>
        <v/>
      </c>
      <c r="BZ137" s="19"/>
      <c r="CA137" s="19"/>
      <c r="CB137" s="19"/>
      <c r="CC137" s="19"/>
      <c r="CD137" s="19"/>
      <c r="CE137" s="19"/>
      <c r="CF137" s="19"/>
      <c r="CG137" s="19"/>
      <c r="CH137" s="19"/>
      <c r="CI137" s="19"/>
      <c r="CJ137" s="19"/>
      <c r="CK137" s="19"/>
      <c r="CL137" s="19"/>
      <c r="CM137" s="19"/>
      <c r="CN137" s="19"/>
      <c r="CO137" s="19"/>
      <c r="CP137" s="19"/>
      <c r="CQ137" s="19"/>
      <c r="CR137" s="19"/>
      <c r="CS137" s="19"/>
    </row>
    <row r="138" spans="1:97" s="18" customFormat="1" ht="10.5" hidden="1" outlineLevel="1">
      <c r="A138" s="19"/>
      <c r="B138" s="632"/>
      <c r="C138" s="633"/>
      <c r="D138" s="628"/>
      <c r="E138" s="628"/>
      <c r="F138" s="632"/>
      <c r="G138" s="634"/>
      <c r="H138" s="632"/>
      <c r="I138" s="632"/>
      <c r="J138" s="632"/>
      <c r="K138" s="632"/>
      <c r="L138" s="632"/>
      <c r="M138" s="632"/>
      <c r="N138" s="632"/>
      <c r="O138" s="628"/>
      <c r="P138" s="631"/>
      <c r="Q138" s="631"/>
      <c r="R138" s="715"/>
      <c r="S138" s="715"/>
      <c r="T138" s="715"/>
      <c r="U138" s="715"/>
      <c r="V138" s="716" t="str">
        <f t="shared" si="33"/>
        <v/>
      </c>
      <c r="W138" s="535" t="str">
        <f t="shared" si="34"/>
        <v/>
      </c>
      <c r="X138" s="536"/>
      <c r="Y138" s="637"/>
      <c r="Z138" s="634"/>
      <c r="AA138" s="638"/>
      <c r="AB138" s="639"/>
      <c r="AC138" s="640"/>
      <c r="AD138" s="640"/>
      <c r="AE138" s="640"/>
      <c r="AF138" s="640"/>
      <c r="AG138" s="640"/>
      <c r="AH138" s="641"/>
      <c r="AI138" s="638"/>
      <c r="AJ138" s="642"/>
      <c r="AK138" s="643"/>
      <c r="AL138" s="643"/>
      <c r="AM138" s="644"/>
      <c r="AN138" s="640"/>
      <c r="AO138" s="640"/>
      <c r="AP138" s="640"/>
      <c r="AQ138" s="640"/>
      <c r="AR138" s="640"/>
      <c r="AS138" s="645"/>
      <c r="AT138" s="646"/>
      <c r="AU138" s="643"/>
      <c r="AV138" s="643"/>
      <c r="AW138" s="643"/>
      <c r="AX138" s="643"/>
      <c r="AY138" s="643"/>
      <c r="AZ138" s="643"/>
      <c r="BA138" s="643"/>
      <c r="BB138" s="643"/>
      <c r="BC138" s="643"/>
      <c r="BD138" s="643"/>
      <c r="BF138" s="420">
        <f t="shared" si="42"/>
        <v>0</v>
      </c>
      <c r="BG138" s="547">
        <f t="shared" si="43"/>
        <v>0</v>
      </c>
      <c r="BH138" s="547">
        <f t="shared" si="44"/>
        <v>0</v>
      </c>
      <c r="BI138" s="547">
        <f t="shared" si="45"/>
        <v>0</v>
      </c>
      <c r="BJ138" s="547">
        <f t="shared" si="46"/>
        <v>0</v>
      </c>
      <c r="BK138" s="547">
        <f t="shared" si="47"/>
        <v>0</v>
      </c>
      <c r="BL138" s="548">
        <f t="shared" si="48"/>
        <v>0</v>
      </c>
      <c r="BM138" s="457"/>
      <c r="BN138" s="548" t="str">
        <f t="shared" si="49"/>
        <v/>
      </c>
      <c r="BO138" s="548" t="str">
        <f t="shared" si="50"/>
        <v/>
      </c>
      <c r="BP138" s="548" t="str">
        <f t="shared" si="51"/>
        <v/>
      </c>
      <c r="BQ138" s="548" t="str">
        <f t="shared" si="52"/>
        <v/>
      </c>
      <c r="BR138" s="548" t="str">
        <f t="shared" si="53"/>
        <v/>
      </c>
      <c r="BS138" s="548" t="str">
        <f t="shared" si="54"/>
        <v/>
      </c>
      <c r="BT138" s="548" t="str">
        <f t="shared" si="55"/>
        <v/>
      </c>
      <c r="BZ138" s="19"/>
      <c r="CA138" s="19"/>
      <c r="CB138" s="19"/>
      <c r="CC138" s="19"/>
      <c r="CD138" s="19"/>
      <c r="CE138" s="19"/>
      <c r="CF138" s="19"/>
      <c r="CG138" s="19"/>
      <c r="CH138" s="19"/>
      <c r="CI138" s="19"/>
      <c r="CJ138" s="19"/>
      <c r="CK138" s="19"/>
      <c r="CL138" s="19"/>
      <c r="CM138" s="19"/>
      <c r="CN138" s="19"/>
      <c r="CO138" s="19"/>
      <c r="CP138" s="19"/>
      <c r="CQ138" s="19"/>
      <c r="CR138" s="19"/>
      <c r="CS138" s="19"/>
    </row>
    <row r="139" spans="1:97" s="18" customFormat="1" ht="10.5" hidden="1" outlineLevel="1">
      <c r="A139" s="19"/>
      <c r="B139" s="632"/>
      <c r="C139" s="633"/>
      <c r="D139" s="628"/>
      <c r="E139" s="628"/>
      <c r="F139" s="632"/>
      <c r="G139" s="634"/>
      <c r="H139" s="632"/>
      <c r="I139" s="632"/>
      <c r="J139" s="632"/>
      <c r="K139" s="632"/>
      <c r="L139" s="632"/>
      <c r="M139" s="632"/>
      <c r="N139" s="632"/>
      <c r="O139" s="628"/>
      <c r="P139" s="631"/>
      <c r="Q139" s="631"/>
      <c r="R139" s="715"/>
      <c r="S139" s="715"/>
      <c r="T139" s="715"/>
      <c r="U139" s="715"/>
      <c r="V139" s="716" t="str">
        <f t="shared" si="33"/>
        <v/>
      </c>
      <c r="W139" s="535" t="str">
        <f t="shared" si="34"/>
        <v/>
      </c>
      <c r="X139" s="536"/>
      <c r="Y139" s="637"/>
      <c r="Z139" s="634"/>
      <c r="AA139" s="638"/>
      <c r="AB139" s="639"/>
      <c r="AC139" s="640"/>
      <c r="AD139" s="640"/>
      <c r="AE139" s="640"/>
      <c r="AF139" s="640"/>
      <c r="AG139" s="640"/>
      <c r="AH139" s="641"/>
      <c r="AI139" s="638"/>
      <c r="AJ139" s="642"/>
      <c r="AK139" s="643"/>
      <c r="AL139" s="643"/>
      <c r="AM139" s="644"/>
      <c r="AN139" s="640"/>
      <c r="AO139" s="640"/>
      <c r="AP139" s="640"/>
      <c r="AQ139" s="640"/>
      <c r="AR139" s="640"/>
      <c r="AS139" s="645"/>
      <c r="AT139" s="646"/>
      <c r="AU139" s="643"/>
      <c r="AV139" s="643"/>
      <c r="AW139" s="643"/>
      <c r="AX139" s="643"/>
      <c r="AY139" s="643"/>
      <c r="AZ139" s="643"/>
      <c r="BA139" s="643"/>
      <c r="BB139" s="643"/>
      <c r="BC139" s="643"/>
      <c r="BD139" s="643"/>
      <c r="BF139" s="420">
        <f t="shared" si="42"/>
        <v>0</v>
      </c>
      <c r="BG139" s="547">
        <f t="shared" si="43"/>
        <v>0</v>
      </c>
      <c r="BH139" s="547">
        <f t="shared" si="44"/>
        <v>0</v>
      </c>
      <c r="BI139" s="547">
        <f t="shared" si="45"/>
        <v>0</v>
      </c>
      <c r="BJ139" s="547">
        <f t="shared" si="46"/>
        <v>0</v>
      </c>
      <c r="BK139" s="547">
        <f t="shared" si="47"/>
        <v>0</v>
      </c>
      <c r="BL139" s="548">
        <f t="shared" si="48"/>
        <v>0</v>
      </c>
      <c r="BM139" s="457"/>
      <c r="BN139" s="548" t="str">
        <f t="shared" si="49"/>
        <v/>
      </c>
      <c r="BO139" s="548" t="str">
        <f t="shared" si="50"/>
        <v/>
      </c>
      <c r="BP139" s="548" t="str">
        <f t="shared" si="51"/>
        <v/>
      </c>
      <c r="BQ139" s="548" t="str">
        <f t="shared" si="52"/>
        <v/>
      </c>
      <c r="BR139" s="548" t="str">
        <f t="shared" si="53"/>
        <v/>
      </c>
      <c r="BS139" s="548" t="str">
        <f t="shared" si="54"/>
        <v/>
      </c>
      <c r="BT139" s="548" t="str">
        <f t="shared" si="55"/>
        <v/>
      </c>
      <c r="BZ139" s="19"/>
      <c r="CA139" s="19"/>
      <c r="CB139" s="19"/>
      <c r="CC139" s="19"/>
      <c r="CD139" s="19"/>
      <c r="CE139" s="19"/>
      <c r="CF139" s="19"/>
      <c r="CG139" s="19"/>
      <c r="CH139" s="19"/>
      <c r="CI139" s="19"/>
      <c r="CJ139" s="19"/>
      <c r="CK139" s="19"/>
      <c r="CL139" s="19"/>
      <c r="CM139" s="19"/>
      <c r="CN139" s="19"/>
      <c r="CO139" s="19"/>
      <c r="CP139" s="19"/>
      <c r="CQ139" s="19"/>
      <c r="CR139" s="19"/>
      <c r="CS139" s="19"/>
    </row>
    <row r="140" spans="1:97" s="18" customFormat="1" ht="10.5" hidden="1" outlineLevel="1">
      <c r="A140" s="19"/>
      <c r="B140" s="632"/>
      <c r="C140" s="633"/>
      <c r="D140" s="628"/>
      <c r="E140" s="628"/>
      <c r="F140" s="632"/>
      <c r="G140" s="634"/>
      <c r="H140" s="632"/>
      <c r="I140" s="632"/>
      <c r="J140" s="632"/>
      <c r="K140" s="632"/>
      <c r="L140" s="632"/>
      <c r="M140" s="632"/>
      <c r="N140" s="632"/>
      <c r="O140" s="628"/>
      <c r="P140" s="631"/>
      <c r="Q140" s="631"/>
      <c r="R140" s="715"/>
      <c r="S140" s="715"/>
      <c r="T140" s="715"/>
      <c r="U140" s="715"/>
      <c r="V140" s="716" t="str">
        <f t="shared" si="33"/>
        <v/>
      </c>
      <c r="W140" s="535" t="str">
        <f t="shared" si="34"/>
        <v/>
      </c>
      <c r="X140" s="536"/>
      <c r="Y140" s="637"/>
      <c r="Z140" s="634"/>
      <c r="AA140" s="638"/>
      <c r="AB140" s="639"/>
      <c r="AC140" s="640"/>
      <c r="AD140" s="640"/>
      <c r="AE140" s="640"/>
      <c r="AF140" s="640"/>
      <c r="AG140" s="640"/>
      <c r="AH140" s="641"/>
      <c r="AI140" s="638"/>
      <c r="AJ140" s="642"/>
      <c r="AK140" s="643"/>
      <c r="AL140" s="643"/>
      <c r="AM140" s="644"/>
      <c r="AN140" s="640"/>
      <c r="AO140" s="640"/>
      <c r="AP140" s="640"/>
      <c r="AQ140" s="640"/>
      <c r="AR140" s="640"/>
      <c r="AS140" s="645"/>
      <c r="AT140" s="646"/>
      <c r="AU140" s="643"/>
      <c r="AV140" s="643"/>
      <c r="AW140" s="643"/>
      <c r="AX140" s="643"/>
      <c r="AY140" s="643"/>
      <c r="AZ140" s="643"/>
      <c r="BA140" s="643"/>
      <c r="BB140" s="643"/>
      <c r="BC140" s="643"/>
      <c r="BD140" s="643"/>
      <c r="BF140" s="420">
        <f t="shared" si="42"/>
        <v>0</v>
      </c>
      <c r="BG140" s="547">
        <f t="shared" si="43"/>
        <v>0</v>
      </c>
      <c r="BH140" s="547">
        <f t="shared" si="44"/>
        <v>0</v>
      </c>
      <c r="BI140" s="547">
        <f t="shared" si="45"/>
        <v>0</v>
      </c>
      <c r="BJ140" s="547">
        <f t="shared" si="46"/>
        <v>0</v>
      </c>
      <c r="BK140" s="547">
        <f t="shared" si="47"/>
        <v>0</v>
      </c>
      <c r="BL140" s="548">
        <f t="shared" si="48"/>
        <v>0</v>
      </c>
      <c r="BM140" s="457"/>
      <c r="BN140" s="548" t="str">
        <f t="shared" si="49"/>
        <v/>
      </c>
      <c r="BO140" s="548" t="str">
        <f t="shared" si="50"/>
        <v/>
      </c>
      <c r="BP140" s="548" t="str">
        <f t="shared" si="51"/>
        <v/>
      </c>
      <c r="BQ140" s="548" t="str">
        <f t="shared" si="52"/>
        <v/>
      </c>
      <c r="BR140" s="548" t="str">
        <f t="shared" si="53"/>
        <v/>
      </c>
      <c r="BS140" s="548" t="str">
        <f t="shared" si="54"/>
        <v/>
      </c>
      <c r="BT140" s="548" t="str">
        <f t="shared" si="55"/>
        <v/>
      </c>
      <c r="BZ140" s="19"/>
      <c r="CA140" s="19"/>
      <c r="CB140" s="19"/>
      <c r="CC140" s="19"/>
      <c r="CD140" s="19"/>
      <c r="CE140" s="19"/>
      <c r="CF140" s="19"/>
      <c r="CG140" s="19"/>
      <c r="CH140" s="19"/>
      <c r="CI140" s="19"/>
      <c r="CJ140" s="19"/>
      <c r="CK140" s="19"/>
      <c r="CL140" s="19"/>
      <c r="CM140" s="19"/>
      <c r="CN140" s="19"/>
      <c r="CO140" s="19"/>
      <c r="CP140" s="19"/>
      <c r="CQ140" s="19"/>
      <c r="CR140" s="19"/>
      <c r="CS140" s="19"/>
    </row>
    <row r="141" spans="1:97" s="18" customFormat="1" ht="10.5" hidden="1" outlineLevel="1">
      <c r="A141" s="19"/>
      <c r="B141" s="632"/>
      <c r="C141" s="633"/>
      <c r="D141" s="628"/>
      <c r="E141" s="628"/>
      <c r="F141" s="632"/>
      <c r="G141" s="634"/>
      <c r="H141" s="632"/>
      <c r="I141" s="632"/>
      <c r="J141" s="632"/>
      <c r="K141" s="632"/>
      <c r="L141" s="632"/>
      <c r="M141" s="632"/>
      <c r="N141" s="632"/>
      <c r="O141" s="628"/>
      <c r="P141" s="631"/>
      <c r="Q141" s="631"/>
      <c r="R141" s="715"/>
      <c r="S141" s="715"/>
      <c r="T141" s="715"/>
      <c r="U141" s="715"/>
      <c r="V141" s="716" t="str">
        <f t="shared" si="33"/>
        <v/>
      </c>
      <c r="W141" s="535" t="str">
        <f t="shared" si="34"/>
        <v/>
      </c>
      <c r="X141" s="536"/>
      <c r="Y141" s="637"/>
      <c r="Z141" s="634"/>
      <c r="AA141" s="638"/>
      <c r="AB141" s="639"/>
      <c r="AC141" s="640"/>
      <c r="AD141" s="640"/>
      <c r="AE141" s="640"/>
      <c r="AF141" s="640"/>
      <c r="AG141" s="640"/>
      <c r="AH141" s="641"/>
      <c r="AI141" s="638"/>
      <c r="AJ141" s="642"/>
      <c r="AK141" s="643"/>
      <c r="AL141" s="643"/>
      <c r="AM141" s="644"/>
      <c r="AN141" s="640"/>
      <c r="AO141" s="640"/>
      <c r="AP141" s="640"/>
      <c r="AQ141" s="640"/>
      <c r="AR141" s="640"/>
      <c r="AS141" s="645"/>
      <c r="AT141" s="646"/>
      <c r="AU141" s="643"/>
      <c r="AV141" s="643"/>
      <c r="AW141" s="643"/>
      <c r="AX141" s="643"/>
      <c r="AY141" s="643"/>
      <c r="AZ141" s="643"/>
      <c r="BA141" s="643"/>
      <c r="BB141" s="643"/>
      <c r="BC141" s="643"/>
      <c r="BD141" s="643"/>
      <c r="BF141" s="420">
        <f t="shared" si="42"/>
        <v>0</v>
      </c>
      <c r="BG141" s="547">
        <f t="shared" si="43"/>
        <v>0</v>
      </c>
      <c r="BH141" s="547">
        <f t="shared" si="44"/>
        <v>0</v>
      </c>
      <c r="BI141" s="547">
        <f t="shared" si="45"/>
        <v>0</v>
      </c>
      <c r="BJ141" s="547">
        <f t="shared" si="46"/>
        <v>0</v>
      </c>
      <c r="BK141" s="547">
        <f t="shared" si="47"/>
        <v>0</v>
      </c>
      <c r="BL141" s="548">
        <f t="shared" si="48"/>
        <v>0</v>
      </c>
      <c r="BM141" s="457"/>
      <c r="BN141" s="548" t="str">
        <f t="shared" si="49"/>
        <v/>
      </c>
      <c r="BO141" s="548" t="str">
        <f t="shared" si="50"/>
        <v/>
      </c>
      <c r="BP141" s="548" t="str">
        <f t="shared" si="51"/>
        <v/>
      </c>
      <c r="BQ141" s="548" t="str">
        <f t="shared" si="52"/>
        <v/>
      </c>
      <c r="BR141" s="548" t="str">
        <f t="shared" si="53"/>
        <v/>
      </c>
      <c r="BS141" s="548" t="str">
        <f t="shared" si="54"/>
        <v/>
      </c>
      <c r="BT141" s="548" t="str">
        <f t="shared" si="55"/>
        <v/>
      </c>
      <c r="BZ141" s="19"/>
      <c r="CA141" s="19"/>
      <c r="CB141" s="19"/>
      <c r="CC141" s="19"/>
      <c r="CD141" s="19"/>
      <c r="CE141" s="19"/>
      <c r="CF141" s="19"/>
      <c r="CG141" s="19"/>
      <c r="CH141" s="19"/>
      <c r="CI141" s="19"/>
      <c r="CJ141" s="19"/>
      <c r="CK141" s="19"/>
      <c r="CL141" s="19"/>
      <c r="CM141" s="19"/>
      <c r="CN141" s="19"/>
      <c r="CO141" s="19"/>
      <c r="CP141" s="19"/>
      <c r="CQ141" s="19"/>
      <c r="CR141" s="19"/>
      <c r="CS141" s="19"/>
    </row>
    <row r="142" spans="1:97" s="18" customFormat="1" ht="10.5" hidden="1" outlineLevel="1">
      <c r="A142" s="19"/>
      <c r="B142" s="632"/>
      <c r="C142" s="633"/>
      <c r="D142" s="628"/>
      <c r="E142" s="628"/>
      <c r="F142" s="632"/>
      <c r="G142" s="634"/>
      <c r="H142" s="632"/>
      <c r="I142" s="632"/>
      <c r="J142" s="632"/>
      <c r="K142" s="632"/>
      <c r="L142" s="632"/>
      <c r="M142" s="632"/>
      <c r="N142" s="632"/>
      <c r="O142" s="628"/>
      <c r="P142" s="631"/>
      <c r="Q142" s="631"/>
      <c r="R142" s="715"/>
      <c r="S142" s="715"/>
      <c r="T142" s="715"/>
      <c r="U142" s="715"/>
      <c r="V142" s="716" t="str">
        <f t="shared" si="33"/>
        <v/>
      </c>
      <c r="W142" s="535" t="str">
        <f t="shared" si="34"/>
        <v/>
      </c>
      <c r="X142" s="536"/>
      <c r="Y142" s="637"/>
      <c r="Z142" s="634"/>
      <c r="AA142" s="638"/>
      <c r="AB142" s="639"/>
      <c r="AC142" s="640"/>
      <c r="AD142" s="640"/>
      <c r="AE142" s="640"/>
      <c r="AF142" s="640"/>
      <c r="AG142" s="640"/>
      <c r="AH142" s="641"/>
      <c r="AI142" s="638"/>
      <c r="AJ142" s="642"/>
      <c r="AK142" s="643"/>
      <c r="AL142" s="643"/>
      <c r="AM142" s="644"/>
      <c r="AN142" s="640"/>
      <c r="AO142" s="640"/>
      <c r="AP142" s="640"/>
      <c r="AQ142" s="640"/>
      <c r="AR142" s="640"/>
      <c r="AS142" s="645"/>
      <c r="AT142" s="646"/>
      <c r="AU142" s="643"/>
      <c r="AV142" s="643"/>
      <c r="AW142" s="643"/>
      <c r="AX142" s="643"/>
      <c r="AY142" s="643"/>
      <c r="AZ142" s="643"/>
      <c r="BA142" s="643"/>
      <c r="BB142" s="643"/>
      <c r="BC142" s="643"/>
      <c r="BD142" s="643"/>
      <c r="BF142" s="420">
        <f t="shared" si="42"/>
        <v>0</v>
      </c>
      <c r="BG142" s="547">
        <f t="shared" si="43"/>
        <v>0</v>
      </c>
      <c r="BH142" s="547">
        <f t="shared" si="44"/>
        <v>0</v>
      </c>
      <c r="BI142" s="547">
        <f t="shared" si="45"/>
        <v>0</v>
      </c>
      <c r="BJ142" s="547">
        <f t="shared" si="46"/>
        <v>0</v>
      </c>
      <c r="BK142" s="547">
        <f t="shared" si="47"/>
        <v>0</v>
      </c>
      <c r="BL142" s="548">
        <f t="shared" si="48"/>
        <v>0</v>
      </c>
      <c r="BM142" s="457"/>
      <c r="BN142" s="548" t="str">
        <f t="shared" si="49"/>
        <v/>
      </c>
      <c r="BO142" s="548" t="str">
        <f t="shared" si="50"/>
        <v/>
      </c>
      <c r="BP142" s="548" t="str">
        <f t="shared" si="51"/>
        <v/>
      </c>
      <c r="BQ142" s="548" t="str">
        <f t="shared" si="52"/>
        <v/>
      </c>
      <c r="BR142" s="548" t="str">
        <f t="shared" si="53"/>
        <v/>
      </c>
      <c r="BS142" s="548" t="str">
        <f t="shared" si="54"/>
        <v/>
      </c>
      <c r="BT142" s="548" t="str">
        <f t="shared" si="55"/>
        <v/>
      </c>
      <c r="BZ142" s="19"/>
      <c r="CA142" s="19"/>
      <c r="CB142" s="19"/>
      <c r="CC142" s="19"/>
      <c r="CD142" s="19"/>
      <c r="CE142" s="19"/>
      <c r="CF142" s="19"/>
      <c r="CG142" s="19"/>
      <c r="CH142" s="19"/>
      <c r="CI142" s="19"/>
      <c r="CJ142" s="19"/>
      <c r="CK142" s="19"/>
      <c r="CL142" s="19"/>
      <c r="CM142" s="19"/>
      <c r="CN142" s="19"/>
      <c r="CO142" s="19"/>
      <c r="CP142" s="19"/>
      <c r="CQ142" s="19"/>
      <c r="CR142" s="19"/>
      <c r="CS142" s="19"/>
    </row>
    <row r="143" spans="1:97" s="18" customFormat="1" ht="10.5" hidden="1" outlineLevel="1">
      <c r="A143" s="19"/>
      <c r="B143" s="632"/>
      <c r="C143" s="633"/>
      <c r="D143" s="628"/>
      <c r="E143" s="628"/>
      <c r="F143" s="632"/>
      <c r="G143" s="634"/>
      <c r="H143" s="632"/>
      <c r="I143" s="632"/>
      <c r="J143" s="632"/>
      <c r="K143" s="632"/>
      <c r="L143" s="632"/>
      <c r="M143" s="632"/>
      <c r="N143" s="632"/>
      <c r="O143" s="628"/>
      <c r="P143" s="631"/>
      <c r="Q143" s="631"/>
      <c r="R143" s="715"/>
      <c r="S143" s="715"/>
      <c r="T143" s="715"/>
      <c r="U143" s="715"/>
      <c r="V143" s="716" t="str">
        <f t="shared" si="33"/>
        <v/>
      </c>
      <c r="W143" s="535" t="str">
        <f t="shared" si="34"/>
        <v/>
      </c>
      <c r="X143" s="536"/>
      <c r="Y143" s="637"/>
      <c r="Z143" s="634"/>
      <c r="AA143" s="638"/>
      <c r="AB143" s="639"/>
      <c r="AC143" s="640"/>
      <c r="AD143" s="640"/>
      <c r="AE143" s="640"/>
      <c r="AF143" s="640"/>
      <c r="AG143" s="640"/>
      <c r="AH143" s="641"/>
      <c r="AI143" s="638"/>
      <c r="AJ143" s="642"/>
      <c r="AK143" s="643"/>
      <c r="AL143" s="643"/>
      <c r="AM143" s="644"/>
      <c r="AN143" s="640"/>
      <c r="AO143" s="640"/>
      <c r="AP143" s="640"/>
      <c r="AQ143" s="640"/>
      <c r="AR143" s="640"/>
      <c r="AS143" s="645"/>
      <c r="AT143" s="646"/>
      <c r="AU143" s="643"/>
      <c r="AV143" s="643"/>
      <c r="AW143" s="643"/>
      <c r="AX143" s="643"/>
      <c r="AY143" s="643"/>
      <c r="AZ143" s="643"/>
      <c r="BA143" s="643"/>
      <c r="BB143" s="643"/>
      <c r="BC143" s="643"/>
      <c r="BD143" s="643"/>
      <c r="BF143" s="420">
        <f t="shared" si="42"/>
        <v>0</v>
      </c>
      <c r="BG143" s="547">
        <f t="shared" si="43"/>
        <v>0</v>
      </c>
      <c r="BH143" s="547">
        <f t="shared" si="44"/>
        <v>0</v>
      </c>
      <c r="BI143" s="547">
        <f t="shared" si="45"/>
        <v>0</v>
      </c>
      <c r="BJ143" s="547">
        <f t="shared" si="46"/>
        <v>0</v>
      </c>
      <c r="BK143" s="547">
        <f t="shared" si="47"/>
        <v>0</v>
      </c>
      <c r="BL143" s="548">
        <f t="shared" si="48"/>
        <v>0</v>
      </c>
      <c r="BM143" s="457"/>
      <c r="BN143" s="548" t="str">
        <f t="shared" si="49"/>
        <v/>
      </c>
      <c r="BO143" s="548" t="str">
        <f t="shared" si="50"/>
        <v/>
      </c>
      <c r="BP143" s="548" t="str">
        <f t="shared" si="51"/>
        <v/>
      </c>
      <c r="BQ143" s="548" t="str">
        <f t="shared" si="52"/>
        <v/>
      </c>
      <c r="BR143" s="548" t="str">
        <f t="shared" si="53"/>
        <v/>
      </c>
      <c r="BS143" s="548" t="str">
        <f t="shared" si="54"/>
        <v/>
      </c>
      <c r="BT143" s="548" t="str">
        <f t="shared" si="55"/>
        <v/>
      </c>
      <c r="BZ143" s="19"/>
      <c r="CA143" s="19"/>
      <c r="CB143" s="19"/>
      <c r="CC143" s="19"/>
      <c r="CD143" s="19"/>
      <c r="CE143" s="19"/>
      <c r="CF143" s="19"/>
      <c r="CG143" s="19"/>
      <c r="CH143" s="19"/>
      <c r="CI143" s="19"/>
      <c r="CJ143" s="19"/>
      <c r="CK143" s="19"/>
      <c r="CL143" s="19"/>
      <c r="CM143" s="19"/>
      <c r="CN143" s="19"/>
      <c r="CO143" s="19"/>
      <c r="CP143" s="19"/>
      <c r="CQ143" s="19"/>
      <c r="CR143" s="19"/>
      <c r="CS143" s="19"/>
    </row>
    <row r="144" spans="1:97" s="18" customFormat="1" ht="10.5" hidden="1" outlineLevel="1">
      <c r="A144" s="19"/>
      <c r="B144" s="632"/>
      <c r="C144" s="633"/>
      <c r="D144" s="628"/>
      <c r="E144" s="628"/>
      <c r="F144" s="632"/>
      <c r="G144" s="634"/>
      <c r="H144" s="632"/>
      <c r="I144" s="632"/>
      <c r="J144" s="632"/>
      <c r="K144" s="632"/>
      <c r="L144" s="632"/>
      <c r="M144" s="632"/>
      <c r="N144" s="632"/>
      <c r="O144" s="628"/>
      <c r="P144" s="631"/>
      <c r="Q144" s="631"/>
      <c r="R144" s="715"/>
      <c r="S144" s="715"/>
      <c r="T144" s="715"/>
      <c r="U144" s="715"/>
      <c r="V144" s="716" t="str">
        <f t="shared" si="33"/>
        <v/>
      </c>
      <c r="W144" s="535" t="str">
        <f t="shared" si="34"/>
        <v/>
      </c>
      <c r="X144" s="536"/>
      <c r="Y144" s="637"/>
      <c r="Z144" s="634"/>
      <c r="AA144" s="638"/>
      <c r="AB144" s="639"/>
      <c r="AC144" s="640"/>
      <c r="AD144" s="640"/>
      <c r="AE144" s="640"/>
      <c r="AF144" s="640"/>
      <c r="AG144" s="640"/>
      <c r="AH144" s="641"/>
      <c r="AI144" s="638"/>
      <c r="AJ144" s="642"/>
      <c r="AK144" s="643"/>
      <c r="AL144" s="643"/>
      <c r="AM144" s="644"/>
      <c r="AN144" s="640"/>
      <c r="AO144" s="640"/>
      <c r="AP144" s="640"/>
      <c r="AQ144" s="640"/>
      <c r="AR144" s="640"/>
      <c r="AS144" s="645"/>
      <c r="AT144" s="646"/>
      <c r="AU144" s="643"/>
      <c r="AV144" s="643"/>
      <c r="AW144" s="643"/>
      <c r="AX144" s="643"/>
      <c r="AY144" s="643"/>
      <c r="AZ144" s="643"/>
      <c r="BA144" s="643"/>
      <c r="BB144" s="643"/>
      <c r="BC144" s="643"/>
      <c r="BD144" s="643"/>
      <c r="BF144" s="420">
        <f t="shared" si="42"/>
        <v>0</v>
      </c>
      <c r="BG144" s="547">
        <f t="shared" si="43"/>
        <v>0</v>
      </c>
      <c r="BH144" s="547">
        <f t="shared" si="44"/>
        <v>0</v>
      </c>
      <c r="BI144" s="547">
        <f t="shared" si="45"/>
        <v>0</v>
      </c>
      <c r="BJ144" s="547">
        <f t="shared" si="46"/>
        <v>0</v>
      </c>
      <c r="BK144" s="547">
        <f t="shared" si="47"/>
        <v>0</v>
      </c>
      <c r="BL144" s="548">
        <f t="shared" si="48"/>
        <v>0</v>
      </c>
      <c r="BM144" s="457"/>
      <c r="BN144" s="548" t="str">
        <f t="shared" si="49"/>
        <v/>
      </c>
      <c r="BO144" s="548" t="str">
        <f t="shared" si="50"/>
        <v/>
      </c>
      <c r="BP144" s="548" t="str">
        <f t="shared" si="51"/>
        <v/>
      </c>
      <c r="BQ144" s="548" t="str">
        <f t="shared" si="52"/>
        <v/>
      </c>
      <c r="BR144" s="548" t="str">
        <f t="shared" si="53"/>
        <v/>
      </c>
      <c r="BS144" s="548" t="str">
        <f t="shared" si="54"/>
        <v/>
      </c>
      <c r="BT144" s="548" t="str">
        <f t="shared" si="55"/>
        <v/>
      </c>
      <c r="BZ144" s="19"/>
      <c r="CA144" s="19"/>
      <c r="CB144" s="19"/>
      <c r="CC144" s="19"/>
      <c r="CD144" s="19"/>
      <c r="CE144" s="19"/>
      <c r="CF144" s="19"/>
      <c r="CG144" s="19"/>
      <c r="CH144" s="19"/>
      <c r="CI144" s="19"/>
      <c r="CJ144" s="19"/>
      <c r="CK144" s="19"/>
      <c r="CL144" s="19"/>
      <c r="CM144" s="19"/>
      <c r="CN144" s="19"/>
      <c r="CO144" s="19"/>
      <c r="CP144" s="19"/>
      <c r="CQ144" s="19"/>
      <c r="CR144" s="19"/>
      <c r="CS144" s="19"/>
    </row>
    <row r="145" spans="1:97" s="18" customFormat="1" ht="10.5" hidden="1" outlineLevel="1">
      <c r="A145" s="19"/>
      <c r="B145" s="632"/>
      <c r="C145" s="633"/>
      <c r="D145" s="628"/>
      <c r="E145" s="628"/>
      <c r="F145" s="632"/>
      <c r="G145" s="634"/>
      <c r="H145" s="632"/>
      <c r="I145" s="632"/>
      <c r="J145" s="632"/>
      <c r="K145" s="632"/>
      <c r="L145" s="632"/>
      <c r="M145" s="632"/>
      <c r="N145" s="632"/>
      <c r="O145" s="628"/>
      <c r="P145" s="631"/>
      <c r="Q145" s="631"/>
      <c r="R145" s="715"/>
      <c r="S145" s="715"/>
      <c r="T145" s="715"/>
      <c r="U145" s="715"/>
      <c r="V145" s="716" t="str">
        <f t="shared" si="33"/>
        <v/>
      </c>
      <c r="W145" s="535" t="str">
        <f t="shared" si="34"/>
        <v/>
      </c>
      <c r="X145" s="536"/>
      <c r="Y145" s="637"/>
      <c r="Z145" s="634"/>
      <c r="AA145" s="638"/>
      <c r="AB145" s="639"/>
      <c r="AC145" s="640"/>
      <c r="AD145" s="640"/>
      <c r="AE145" s="640"/>
      <c r="AF145" s="640"/>
      <c r="AG145" s="640"/>
      <c r="AH145" s="641"/>
      <c r="AI145" s="638"/>
      <c r="AJ145" s="642"/>
      <c r="AK145" s="643"/>
      <c r="AL145" s="643"/>
      <c r="AM145" s="644"/>
      <c r="AN145" s="640"/>
      <c r="AO145" s="640"/>
      <c r="AP145" s="640"/>
      <c r="AQ145" s="640"/>
      <c r="AR145" s="640"/>
      <c r="AS145" s="645"/>
      <c r="AT145" s="646"/>
      <c r="AU145" s="643"/>
      <c r="AV145" s="643"/>
      <c r="AW145" s="643"/>
      <c r="AX145" s="643"/>
      <c r="AY145" s="643"/>
      <c r="AZ145" s="643"/>
      <c r="BA145" s="643"/>
      <c r="BB145" s="643"/>
      <c r="BC145" s="643"/>
      <c r="BD145" s="643"/>
      <c r="BF145" s="420">
        <f t="shared" si="42"/>
        <v>0</v>
      </c>
      <c r="BG145" s="547">
        <f t="shared" si="43"/>
        <v>0</v>
      </c>
      <c r="BH145" s="547">
        <f t="shared" si="44"/>
        <v>0</v>
      </c>
      <c r="BI145" s="547">
        <f t="shared" si="45"/>
        <v>0</v>
      </c>
      <c r="BJ145" s="547">
        <f t="shared" si="46"/>
        <v>0</v>
      </c>
      <c r="BK145" s="547">
        <f t="shared" si="47"/>
        <v>0</v>
      </c>
      <c r="BL145" s="548">
        <f t="shared" si="48"/>
        <v>0</v>
      </c>
      <c r="BM145" s="457"/>
      <c r="BN145" s="548" t="str">
        <f t="shared" si="49"/>
        <v/>
      </c>
      <c r="BO145" s="548" t="str">
        <f t="shared" si="50"/>
        <v/>
      </c>
      <c r="BP145" s="548" t="str">
        <f t="shared" si="51"/>
        <v/>
      </c>
      <c r="BQ145" s="548" t="str">
        <f t="shared" si="52"/>
        <v/>
      </c>
      <c r="BR145" s="548" t="str">
        <f t="shared" si="53"/>
        <v/>
      </c>
      <c r="BS145" s="548" t="str">
        <f t="shared" si="54"/>
        <v/>
      </c>
      <c r="BT145" s="548" t="str">
        <f t="shared" si="55"/>
        <v/>
      </c>
      <c r="BZ145" s="19"/>
      <c r="CA145" s="19"/>
      <c r="CB145" s="19"/>
      <c r="CC145" s="19"/>
      <c r="CD145" s="19"/>
      <c r="CE145" s="19"/>
      <c r="CF145" s="19"/>
      <c r="CG145" s="19"/>
      <c r="CH145" s="19"/>
      <c r="CI145" s="19"/>
      <c r="CJ145" s="19"/>
      <c r="CK145" s="19"/>
      <c r="CL145" s="19"/>
      <c r="CM145" s="19"/>
      <c r="CN145" s="19"/>
      <c r="CO145" s="19"/>
      <c r="CP145" s="19"/>
      <c r="CQ145" s="19"/>
      <c r="CR145" s="19"/>
      <c r="CS145" s="19"/>
    </row>
    <row r="146" spans="1:97" s="18" customFormat="1" ht="10.5" hidden="1" outlineLevel="1">
      <c r="A146" s="19"/>
      <c r="B146" s="632"/>
      <c r="C146" s="633"/>
      <c r="D146" s="628"/>
      <c r="E146" s="628"/>
      <c r="F146" s="632"/>
      <c r="G146" s="634"/>
      <c r="H146" s="632"/>
      <c r="I146" s="632"/>
      <c r="J146" s="632"/>
      <c r="K146" s="632"/>
      <c r="L146" s="632"/>
      <c r="M146" s="632"/>
      <c r="N146" s="632"/>
      <c r="O146" s="628"/>
      <c r="P146" s="631"/>
      <c r="Q146" s="631"/>
      <c r="R146" s="715"/>
      <c r="S146" s="715"/>
      <c r="T146" s="715"/>
      <c r="U146" s="715"/>
      <c r="V146" s="716" t="str">
        <f t="shared" si="33"/>
        <v/>
      </c>
      <c r="W146" s="535" t="str">
        <f t="shared" si="34"/>
        <v/>
      </c>
      <c r="X146" s="536"/>
      <c r="Y146" s="637"/>
      <c r="Z146" s="634"/>
      <c r="AA146" s="638"/>
      <c r="AB146" s="639"/>
      <c r="AC146" s="640"/>
      <c r="AD146" s="640"/>
      <c r="AE146" s="640"/>
      <c r="AF146" s="640"/>
      <c r="AG146" s="640"/>
      <c r="AH146" s="641"/>
      <c r="AI146" s="638"/>
      <c r="AJ146" s="642"/>
      <c r="AK146" s="643"/>
      <c r="AL146" s="643"/>
      <c r="AM146" s="644"/>
      <c r="AN146" s="640"/>
      <c r="AO146" s="640"/>
      <c r="AP146" s="640"/>
      <c r="AQ146" s="640"/>
      <c r="AR146" s="640"/>
      <c r="AS146" s="645"/>
      <c r="AT146" s="646"/>
      <c r="AU146" s="643"/>
      <c r="AV146" s="643"/>
      <c r="AW146" s="643"/>
      <c r="AX146" s="643"/>
      <c r="AY146" s="643"/>
      <c r="AZ146" s="643"/>
      <c r="BA146" s="643"/>
      <c r="BB146" s="643"/>
      <c r="BC146" s="643"/>
      <c r="BD146" s="643"/>
      <c r="BF146" s="420">
        <f t="shared" si="42"/>
        <v>0</v>
      </c>
      <c r="BG146" s="547">
        <f t="shared" si="43"/>
        <v>0</v>
      </c>
      <c r="BH146" s="547">
        <f t="shared" si="44"/>
        <v>0</v>
      </c>
      <c r="BI146" s="547">
        <f t="shared" si="45"/>
        <v>0</v>
      </c>
      <c r="BJ146" s="547">
        <f t="shared" si="46"/>
        <v>0</v>
      </c>
      <c r="BK146" s="547">
        <f t="shared" si="47"/>
        <v>0</v>
      </c>
      <c r="BL146" s="548">
        <f t="shared" si="48"/>
        <v>0</v>
      </c>
      <c r="BM146" s="457"/>
      <c r="BN146" s="548" t="str">
        <f t="shared" si="49"/>
        <v/>
      </c>
      <c r="BO146" s="548" t="str">
        <f t="shared" si="50"/>
        <v/>
      </c>
      <c r="BP146" s="548" t="str">
        <f t="shared" si="51"/>
        <v/>
      </c>
      <c r="BQ146" s="548" t="str">
        <f t="shared" si="52"/>
        <v/>
      </c>
      <c r="BR146" s="548" t="str">
        <f t="shared" si="53"/>
        <v/>
      </c>
      <c r="BS146" s="548" t="str">
        <f t="shared" si="54"/>
        <v/>
      </c>
      <c r="BT146" s="548" t="str">
        <f t="shared" si="55"/>
        <v/>
      </c>
      <c r="BZ146" s="19"/>
      <c r="CA146" s="19"/>
      <c r="CB146" s="19"/>
      <c r="CC146" s="19"/>
      <c r="CD146" s="19"/>
      <c r="CE146" s="19"/>
      <c r="CF146" s="19"/>
      <c r="CG146" s="19"/>
      <c r="CH146" s="19"/>
      <c r="CI146" s="19"/>
      <c r="CJ146" s="19"/>
      <c r="CK146" s="19"/>
      <c r="CL146" s="19"/>
      <c r="CM146" s="19"/>
      <c r="CN146" s="19"/>
      <c r="CO146" s="19"/>
      <c r="CP146" s="19"/>
      <c r="CQ146" s="19"/>
      <c r="CR146" s="19"/>
      <c r="CS146" s="19"/>
    </row>
    <row r="147" spans="1:97" s="18" customFormat="1" ht="10.5" hidden="1" outlineLevel="1">
      <c r="A147" s="19"/>
      <c r="B147" s="632"/>
      <c r="C147" s="633"/>
      <c r="D147" s="628"/>
      <c r="E147" s="628"/>
      <c r="F147" s="632"/>
      <c r="G147" s="634"/>
      <c r="H147" s="632"/>
      <c r="I147" s="632"/>
      <c r="J147" s="632"/>
      <c r="K147" s="632"/>
      <c r="L147" s="632"/>
      <c r="M147" s="632"/>
      <c r="N147" s="632"/>
      <c r="O147" s="628"/>
      <c r="P147" s="631"/>
      <c r="Q147" s="631"/>
      <c r="R147" s="715"/>
      <c r="S147" s="715"/>
      <c r="T147" s="715"/>
      <c r="U147" s="715"/>
      <c r="V147" s="716" t="str">
        <f t="shared" si="33"/>
        <v/>
      </c>
      <c r="W147" s="535" t="str">
        <f t="shared" si="34"/>
        <v/>
      </c>
      <c r="X147" s="536"/>
      <c r="Y147" s="637"/>
      <c r="Z147" s="634"/>
      <c r="AA147" s="638"/>
      <c r="AB147" s="639"/>
      <c r="AC147" s="640"/>
      <c r="AD147" s="640"/>
      <c r="AE147" s="640"/>
      <c r="AF147" s="640"/>
      <c r="AG147" s="640"/>
      <c r="AH147" s="641"/>
      <c r="AI147" s="638"/>
      <c r="AJ147" s="642"/>
      <c r="AK147" s="643"/>
      <c r="AL147" s="643"/>
      <c r="AM147" s="644"/>
      <c r="AN147" s="640"/>
      <c r="AO147" s="640"/>
      <c r="AP147" s="640"/>
      <c r="AQ147" s="640"/>
      <c r="AR147" s="640"/>
      <c r="AS147" s="645"/>
      <c r="AT147" s="646"/>
      <c r="AU147" s="643"/>
      <c r="AV147" s="643"/>
      <c r="AW147" s="643"/>
      <c r="AX147" s="643"/>
      <c r="AY147" s="643"/>
      <c r="AZ147" s="643"/>
      <c r="BA147" s="643"/>
      <c r="BB147" s="643"/>
      <c r="BC147" s="643"/>
      <c r="BD147" s="643"/>
      <c r="BF147" s="420">
        <f t="shared" si="42"/>
        <v>0</v>
      </c>
      <c r="BG147" s="547">
        <f t="shared" si="43"/>
        <v>0</v>
      </c>
      <c r="BH147" s="547">
        <f t="shared" si="44"/>
        <v>0</v>
      </c>
      <c r="BI147" s="547">
        <f t="shared" si="45"/>
        <v>0</v>
      </c>
      <c r="BJ147" s="547">
        <f t="shared" si="46"/>
        <v>0</v>
      </c>
      <c r="BK147" s="547">
        <f t="shared" si="47"/>
        <v>0</v>
      </c>
      <c r="BL147" s="548">
        <f t="shared" si="48"/>
        <v>0</v>
      </c>
      <c r="BM147" s="457"/>
      <c r="BN147" s="548" t="str">
        <f t="shared" si="49"/>
        <v/>
      </c>
      <c r="BO147" s="548" t="str">
        <f t="shared" si="50"/>
        <v/>
      </c>
      <c r="BP147" s="548" t="str">
        <f t="shared" si="51"/>
        <v/>
      </c>
      <c r="BQ147" s="548" t="str">
        <f t="shared" si="52"/>
        <v/>
      </c>
      <c r="BR147" s="548" t="str">
        <f t="shared" si="53"/>
        <v/>
      </c>
      <c r="BS147" s="548" t="str">
        <f t="shared" si="54"/>
        <v/>
      </c>
      <c r="BT147" s="548" t="str">
        <f t="shared" si="55"/>
        <v/>
      </c>
      <c r="BZ147" s="19"/>
      <c r="CA147" s="19"/>
      <c r="CB147" s="19"/>
      <c r="CC147" s="19"/>
      <c r="CD147" s="19"/>
      <c r="CE147" s="19"/>
      <c r="CF147" s="19"/>
      <c r="CG147" s="19"/>
      <c r="CH147" s="19"/>
      <c r="CI147" s="19"/>
      <c r="CJ147" s="19"/>
      <c r="CK147" s="19"/>
      <c r="CL147" s="19"/>
      <c r="CM147" s="19"/>
      <c r="CN147" s="19"/>
      <c r="CO147" s="19"/>
      <c r="CP147" s="19"/>
      <c r="CQ147" s="19"/>
      <c r="CR147" s="19"/>
      <c r="CS147" s="19"/>
    </row>
    <row r="148" spans="1:97" s="18" customFormat="1" ht="10.5" hidden="1" outlineLevel="1">
      <c r="A148" s="19"/>
      <c r="B148" s="632"/>
      <c r="C148" s="633"/>
      <c r="D148" s="628"/>
      <c r="E148" s="628"/>
      <c r="F148" s="632"/>
      <c r="G148" s="634"/>
      <c r="H148" s="632"/>
      <c r="I148" s="632"/>
      <c r="J148" s="632"/>
      <c r="K148" s="632"/>
      <c r="L148" s="632"/>
      <c r="M148" s="632"/>
      <c r="N148" s="632"/>
      <c r="O148" s="628"/>
      <c r="P148" s="631"/>
      <c r="Q148" s="631"/>
      <c r="R148" s="715"/>
      <c r="S148" s="715"/>
      <c r="T148" s="715"/>
      <c r="U148" s="715"/>
      <c r="V148" s="716" t="str">
        <f t="shared" si="33"/>
        <v/>
      </c>
      <c r="W148" s="535" t="str">
        <f t="shared" si="34"/>
        <v/>
      </c>
      <c r="X148" s="536"/>
      <c r="Y148" s="637"/>
      <c r="Z148" s="634"/>
      <c r="AA148" s="638"/>
      <c r="AB148" s="639"/>
      <c r="AC148" s="640"/>
      <c r="AD148" s="640"/>
      <c r="AE148" s="640"/>
      <c r="AF148" s="640"/>
      <c r="AG148" s="640"/>
      <c r="AH148" s="641"/>
      <c r="AI148" s="638"/>
      <c r="AJ148" s="642"/>
      <c r="AK148" s="643"/>
      <c r="AL148" s="643"/>
      <c r="AM148" s="644"/>
      <c r="AN148" s="640"/>
      <c r="AO148" s="640"/>
      <c r="AP148" s="640"/>
      <c r="AQ148" s="640"/>
      <c r="AR148" s="640"/>
      <c r="AS148" s="645"/>
      <c r="AT148" s="646"/>
      <c r="AU148" s="643"/>
      <c r="AV148" s="643"/>
      <c r="AW148" s="643"/>
      <c r="AX148" s="643"/>
      <c r="AY148" s="643"/>
      <c r="AZ148" s="643"/>
      <c r="BA148" s="643"/>
      <c r="BB148" s="643"/>
      <c r="BC148" s="643"/>
      <c r="BD148" s="643"/>
      <c r="BF148" s="420">
        <f t="shared" si="42"/>
        <v>0</v>
      </c>
      <c r="BG148" s="547">
        <f t="shared" si="43"/>
        <v>0</v>
      </c>
      <c r="BH148" s="547">
        <f t="shared" si="44"/>
        <v>0</v>
      </c>
      <c r="BI148" s="547">
        <f t="shared" si="45"/>
        <v>0</v>
      </c>
      <c r="BJ148" s="547">
        <f t="shared" si="46"/>
        <v>0</v>
      </c>
      <c r="BK148" s="547">
        <f t="shared" si="47"/>
        <v>0</v>
      </c>
      <c r="BL148" s="548">
        <f t="shared" si="48"/>
        <v>0</v>
      </c>
      <c r="BM148" s="457"/>
      <c r="BN148" s="548" t="str">
        <f t="shared" si="49"/>
        <v/>
      </c>
      <c r="BO148" s="548" t="str">
        <f t="shared" si="50"/>
        <v/>
      </c>
      <c r="BP148" s="548" t="str">
        <f t="shared" si="51"/>
        <v/>
      </c>
      <c r="BQ148" s="548" t="str">
        <f t="shared" si="52"/>
        <v/>
      </c>
      <c r="BR148" s="548" t="str">
        <f t="shared" si="53"/>
        <v/>
      </c>
      <c r="BS148" s="548" t="str">
        <f t="shared" si="54"/>
        <v/>
      </c>
      <c r="BT148" s="548" t="str">
        <f t="shared" si="55"/>
        <v/>
      </c>
      <c r="BZ148" s="19"/>
      <c r="CA148" s="19"/>
      <c r="CB148" s="19"/>
      <c r="CC148" s="19"/>
      <c r="CD148" s="19"/>
      <c r="CE148" s="19"/>
      <c r="CF148" s="19"/>
      <c r="CG148" s="19"/>
      <c r="CH148" s="19"/>
      <c r="CI148" s="19"/>
      <c r="CJ148" s="19"/>
      <c r="CK148" s="19"/>
      <c r="CL148" s="19"/>
      <c r="CM148" s="19"/>
      <c r="CN148" s="19"/>
      <c r="CO148" s="19"/>
      <c r="CP148" s="19"/>
      <c r="CQ148" s="19"/>
      <c r="CR148" s="19"/>
      <c r="CS148" s="19"/>
    </row>
    <row r="149" spans="1:97" s="18" customFormat="1" ht="10.5" hidden="1" outlineLevel="1">
      <c r="A149" s="19"/>
      <c r="B149" s="632"/>
      <c r="C149" s="633"/>
      <c r="D149" s="628"/>
      <c r="E149" s="628"/>
      <c r="F149" s="632"/>
      <c r="G149" s="634"/>
      <c r="H149" s="632"/>
      <c r="I149" s="632"/>
      <c r="J149" s="632"/>
      <c r="K149" s="632"/>
      <c r="L149" s="632"/>
      <c r="M149" s="632"/>
      <c r="N149" s="632"/>
      <c r="O149" s="628"/>
      <c r="P149" s="631"/>
      <c r="Q149" s="631"/>
      <c r="R149" s="715"/>
      <c r="S149" s="715"/>
      <c r="T149" s="715"/>
      <c r="U149" s="715"/>
      <c r="V149" s="716" t="str">
        <f t="shared" si="33"/>
        <v/>
      </c>
      <c r="W149" s="535" t="str">
        <f t="shared" si="34"/>
        <v/>
      </c>
      <c r="X149" s="536"/>
      <c r="Y149" s="637"/>
      <c r="Z149" s="634"/>
      <c r="AA149" s="638"/>
      <c r="AB149" s="639"/>
      <c r="AC149" s="640"/>
      <c r="AD149" s="640"/>
      <c r="AE149" s="640"/>
      <c r="AF149" s="640"/>
      <c r="AG149" s="640"/>
      <c r="AH149" s="641"/>
      <c r="AI149" s="638"/>
      <c r="AJ149" s="642"/>
      <c r="AK149" s="643"/>
      <c r="AL149" s="643"/>
      <c r="AM149" s="644"/>
      <c r="AN149" s="640"/>
      <c r="AO149" s="640"/>
      <c r="AP149" s="640"/>
      <c r="AQ149" s="640"/>
      <c r="AR149" s="640"/>
      <c r="AS149" s="645"/>
      <c r="AT149" s="646"/>
      <c r="AU149" s="643"/>
      <c r="AV149" s="643"/>
      <c r="AW149" s="643"/>
      <c r="AX149" s="643"/>
      <c r="AY149" s="643"/>
      <c r="AZ149" s="643"/>
      <c r="BA149" s="643"/>
      <c r="BB149" s="643"/>
      <c r="BC149" s="643"/>
      <c r="BD149" s="643"/>
      <c r="BF149" s="420">
        <f t="shared" si="42"/>
        <v>0</v>
      </c>
      <c r="BG149" s="547">
        <f t="shared" si="43"/>
        <v>0</v>
      </c>
      <c r="BH149" s="547">
        <f t="shared" si="44"/>
        <v>0</v>
      </c>
      <c r="BI149" s="547">
        <f t="shared" si="45"/>
        <v>0</v>
      </c>
      <c r="BJ149" s="547">
        <f t="shared" si="46"/>
        <v>0</v>
      </c>
      <c r="BK149" s="547">
        <f t="shared" si="47"/>
        <v>0</v>
      </c>
      <c r="BL149" s="548">
        <f t="shared" si="48"/>
        <v>0</v>
      </c>
      <c r="BM149" s="457"/>
      <c r="BN149" s="548" t="str">
        <f t="shared" si="49"/>
        <v/>
      </c>
      <c r="BO149" s="548" t="str">
        <f t="shared" si="50"/>
        <v/>
      </c>
      <c r="BP149" s="548" t="str">
        <f t="shared" si="51"/>
        <v/>
      </c>
      <c r="BQ149" s="548" t="str">
        <f t="shared" si="52"/>
        <v/>
      </c>
      <c r="BR149" s="548" t="str">
        <f t="shared" si="53"/>
        <v/>
      </c>
      <c r="BS149" s="548" t="str">
        <f t="shared" si="54"/>
        <v/>
      </c>
      <c r="BT149" s="548" t="str">
        <f t="shared" si="55"/>
        <v/>
      </c>
      <c r="BZ149" s="19"/>
      <c r="CA149" s="19"/>
      <c r="CB149" s="19"/>
      <c r="CC149" s="19"/>
      <c r="CD149" s="19"/>
      <c r="CE149" s="19"/>
      <c r="CF149" s="19"/>
      <c r="CG149" s="19"/>
      <c r="CH149" s="19"/>
      <c r="CI149" s="19"/>
      <c r="CJ149" s="19"/>
      <c r="CK149" s="19"/>
      <c r="CL149" s="19"/>
      <c r="CM149" s="19"/>
      <c r="CN149" s="19"/>
      <c r="CO149" s="19"/>
      <c r="CP149" s="19"/>
      <c r="CQ149" s="19"/>
      <c r="CR149" s="19"/>
      <c r="CS149" s="19"/>
    </row>
    <row r="150" spans="1:97" s="18" customFormat="1" ht="10.5" hidden="1" outlineLevel="1">
      <c r="A150" s="19"/>
      <c r="B150" s="632"/>
      <c r="C150" s="633"/>
      <c r="D150" s="628"/>
      <c r="E150" s="628"/>
      <c r="F150" s="632"/>
      <c r="G150" s="634"/>
      <c r="H150" s="632"/>
      <c r="I150" s="632"/>
      <c r="J150" s="632"/>
      <c r="K150" s="632"/>
      <c r="L150" s="632"/>
      <c r="M150" s="632"/>
      <c r="N150" s="632"/>
      <c r="O150" s="628"/>
      <c r="P150" s="631"/>
      <c r="Q150" s="631"/>
      <c r="R150" s="715"/>
      <c r="S150" s="715"/>
      <c r="T150" s="715"/>
      <c r="U150" s="715"/>
      <c r="V150" s="716" t="str">
        <f t="shared" si="33"/>
        <v/>
      </c>
      <c r="W150" s="535" t="str">
        <f t="shared" si="34"/>
        <v/>
      </c>
      <c r="X150" s="536"/>
      <c r="Y150" s="637"/>
      <c r="Z150" s="634"/>
      <c r="AA150" s="638"/>
      <c r="AB150" s="639"/>
      <c r="AC150" s="640"/>
      <c r="AD150" s="640"/>
      <c r="AE150" s="640"/>
      <c r="AF150" s="640"/>
      <c r="AG150" s="640"/>
      <c r="AH150" s="641"/>
      <c r="AI150" s="638"/>
      <c r="AJ150" s="642"/>
      <c r="AK150" s="643"/>
      <c r="AL150" s="643"/>
      <c r="AM150" s="644"/>
      <c r="AN150" s="640"/>
      <c r="AO150" s="640"/>
      <c r="AP150" s="640"/>
      <c r="AQ150" s="640"/>
      <c r="AR150" s="640"/>
      <c r="AS150" s="645"/>
      <c r="AT150" s="646"/>
      <c r="AU150" s="643"/>
      <c r="AV150" s="643"/>
      <c r="AW150" s="643"/>
      <c r="AX150" s="643"/>
      <c r="AY150" s="643"/>
      <c r="AZ150" s="643"/>
      <c r="BA150" s="643"/>
      <c r="BB150" s="643"/>
      <c r="BC150" s="643"/>
      <c r="BD150" s="643"/>
      <c r="BF150" s="420">
        <f t="shared" si="42"/>
        <v>0</v>
      </c>
      <c r="BG150" s="547">
        <f t="shared" si="43"/>
        <v>0</v>
      </c>
      <c r="BH150" s="547">
        <f t="shared" si="44"/>
        <v>0</v>
      </c>
      <c r="BI150" s="547">
        <f t="shared" si="45"/>
        <v>0</v>
      </c>
      <c r="BJ150" s="547">
        <f t="shared" si="46"/>
        <v>0</v>
      </c>
      <c r="BK150" s="547">
        <f t="shared" si="47"/>
        <v>0</v>
      </c>
      <c r="BL150" s="548">
        <f t="shared" si="48"/>
        <v>0</v>
      </c>
      <c r="BM150" s="457"/>
      <c r="BN150" s="548" t="str">
        <f t="shared" si="49"/>
        <v/>
      </c>
      <c r="BO150" s="548" t="str">
        <f t="shared" si="50"/>
        <v/>
      </c>
      <c r="BP150" s="548" t="str">
        <f t="shared" si="51"/>
        <v/>
      </c>
      <c r="BQ150" s="548" t="str">
        <f t="shared" si="52"/>
        <v/>
      </c>
      <c r="BR150" s="548" t="str">
        <f t="shared" si="53"/>
        <v/>
      </c>
      <c r="BS150" s="548" t="str">
        <f t="shared" si="54"/>
        <v/>
      </c>
      <c r="BT150" s="548" t="str">
        <f t="shared" si="55"/>
        <v/>
      </c>
      <c r="BZ150" s="19"/>
      <c r="CA150" s="19"/>
      <c r="CB150" s="19"/>
      <c r="CC150" s="19"/>
      <c r="CD150" s="19"/>
      <c r="CE150" s="19"/>
      <c r="CF150" s="19"/>
      <c r="CG150" s="19"/>
      <c r="CH150" s="19"/>
      <c r="CI150" s="19"/>
      <c r="CJ150" s="19"/>
      <c r="CK150" s="19"/>
      <c r="CL150" s="19"/>
      <c r="CM150" s="19"/>
      <c r="CN150" s="19"/>
      <c r="CO150" s="19"/>
      <c r="CP150" s="19"/>
      <c r="CQ150" s="19"/>
      <c r="CR150" s="19"/>
      <c r="CS150" s="19"/>
    </row>
    <row r="151" spans="1:97" s="18" customFormat="1" ht="10.5" hidden="1" outlineLevel="1">
      <c r="A151" s="19"/>
      <c r="B151" s="632"/>
      <c r="C151" s="633"/>
      <c r="D151" s="628"/>
      <c r="E151" s="628"/>
      <c r="F151" s="632"/>
      <c r="G151" s="634"/>
      <c r="H151" s="632"/>
      <c r="I151" s="632"/>
      <c r="J151" s="632"/>
      <c r="K151" s="632"/>
      <c r="L151" s="632"/>
      <c r="M151" s="632"/>
      <c r="N151" s="632"/>
      <c r="O151" s="628"/>
      <c r="P151" s="631"/>
      <c r="Q151" s="631"/>
      <c r="R151" s="715"/>
      <c r="S151" s="715"/>
      <c r="T151" s="715"/>
      <c r="U151" s="715"/>
      <c r="V151" s="716" t="str">
        <f t="shared" si="33"/>
        <v/>
      </c>
      <c r="W151" s="535" t="str">
        <f t="shared" si="34"/>
        <v/>
      </c>
      <c r="X151" s="536"/>
      <c r="Y151" s="637"/>
      <c r="Z151" s="634"/>
      <c r="AA151" s="638"/>
      <c r="AB151" s="639"/>
      <c r="AC151" s="640"/>
      <c r="AD151" s="640"/>
      <c r="AE151" s="640"/>
      <c r="AF151" s="640"/>
      <c r="AG151" s="640"/>
      <c r="AH151" s="641"/>
      <c r="AI151" s="638"/>
      <c r="AJ151" s="642"/>
      <c r="AK151" s="643"/>
      <c r="AL151" s="643"/>
      <c r="AM151" s="644"/>
      <c r="AN151" s="640"/>
      <c r="AO151" s="640"/>
      <c r="AP151" s="640"/>
      <c r="AQ151" s="640"/>
      <c r="AR151" s="640"/>
      <c r="AS151" s="645"/>
      <c r="AT151" s="646"/>
      <c r="AU151" s="643"/>
      <c r="AV151" s="643"/>
      <c r="AW151" s="643"/>
      <c r="AX151" s="643"/>
      <c r="AY151" s="643"/>
      <c r="AZ151" s="643"/>
      <c r="BA151" s="643"/>
      <c r="BB151" s="643"/>
      <c r="BC151" s="643"/>
      <c r="BD151" s="643"/>
      <c r="BF151" s="420">
        <f t="shared" si="42"/>
        <v>0</v>
      </c>
      <c r="BG151" s="547">
        <f t="shared" si="43"/>
        <v>0</v>
      </c>
      <c r="BH151" s="547">
        <f t="shared" si="44"/>
        <v>0</v>
      </c>
      <c r="BI151" s="547">
        <f t="shared" si="45"/>
        <v>0</v>
      </c>
      <c r="BJ151" s="547">
        <f t="shared" si="46"/>
        <v>0</v>
      </c>
      <c r="BK151" s="547">
        <f t="shared" si="47"/>
        <v>0</v>
      </c>
      <c r="BL151" s="548">
        <f t="shared" si="48"/>
        <v>0</v>
      </c>
      <c r="BM151" s="457"/>
      <c r="BN151" s="548" t="str">
        <f t="shared" si="49"/>
        <v/>
      </c>
      <c r="BO151" s="548" t="str">
        <f t="shared" si="50"/>
        <v/>
      </c>
      <c r="BP151" s="548" t="str">
        <f t="shared" si="51"/>
        <v/>
      </c>
      <c r="BQ151" s="548" t="str">
        <f t="shared" si="52"/>
        <v/>
      </c>
      <c r="BR151" s="548" t="str">
        <f t="shared" si="53"/>
        <v/>
      </c>
      <c r="BS151" s="548" t="str">
        <f t="shared" si="54"/>
        <v/>
      </c>
      <c r="BT151" s="548" t="str">
        <f t="shared" si="55"/>
        <v/>
      </c>
      <c r="BZ151" s="19"/>
      <c r="CA151" s="19"/>
      <c r="CB151" s="19"/>
      <c r="CC151" s="19"/>
      <c r="CD151" s="19"/>
      <c r="CE151" s="19"/>
      <c r="CF151" s="19"/>
      <c r="CG151" s="19"/>
      <c r="CH151" s="19"/>
      <c r="CI151" s="19"/>
      <c r="CJ151" s="19"/>
      <c r="CK151" s="19"/>
      <c r="CL151" s="19"/>
      <c r="CM151" s="19"/>
      <c r="CN151" s="19"/>
      <c r="CO151" s="19"/>
      <c r="CP151" s="19"/>
      <c r="CQ151" s="19"/>
      <c r="CR151" s="19"/>
      <c r="CS151" s="19"/>
    </row>
    <row r="152" spans="1:97" s="18" customFormat="1" ht="10.5" hidden="1" outlineLevel="1">
      <c r="A152" s="19"/>
      <c r="B152" s="632"/>
      <c r="C152" s="633"/>
      <c r="D152" s="628"/>
      <c r="E152" s="628"/>
      <c r="F152" s="632"/>
      <c r="G152" s="634"/>
      <c r="H152" s="632"/>
      <c r="I152" s="632"/>
      <c r="J152" s="632"/>
      <c r="K152" s="632"/>
      <c r="L152" s="632"/>
      <c r="M152" s="632"/>
      <c r="N152" s="632"/>
      <c r="O152" s="628"/>
      <c r="P152" s="631"/>
      <c r="Q152" s="631"/>
      <c r="R152" s="715"/>
      <c r="S152" s="715"/>
      <c r="T152" s="715"/>
      <c r="U152" s="715"/>
      <c r="V152" s="716" t="str">
        <f t="shared" si="33"/>
        <v/>
      </c>
      <c r="W152" s="535" t="str">
        <f t="shared" si="34"/>
        <v/>
      </c>
      <c r="X152" s="536"/>
      <c r="Y152" s="637"/>
      <c r="Z152" s="634"/>
      <c r="AA152" s="638"/>
      <c r="AB152" s="639"/>
      <c r="AC152" s="640"/>
      <c r="AD152" s="640"/>
      <c r="AE152" s="640"/>
      <c r="AF152" s="640"/>
      <c r="AG152" s="640"/>
      <c r="AH152" s="641"/>
      <c r="AI152" s="638"/>
      <c r="AJ152" s="642"/>
      <c r="AK152" s="643"/>
      <c r="AL152" s="643"/>
      <c r="AM152" s="644"/>
      <c r="AN152" s="640"/>
      <c r="AO152" s="640"/>
      <c r="AP152" s="640"/>
      <c r="AQ152" s="640"/>
      <c r="AR152" s="640"/>
      <c r="AS152" s="645"/>
      <c r="AT152" s="646"/>
      <c r="AU152" s="643"/>
      <c r="AV152" s="643"/>
      <c r="AW152" s="643"/>
      <c r="AX152" s="643"/>
      <c r="AY152" s="643"/>
      <c r="AZ152" s="643"/>
      <c r="BA152" s="643"/>
      <c r="BB152" s="643"/>
      <c r="BC152" s="643"/>
      <c r="BD152" s="643"/>
      <c r="BF152" s="420">
        <f t="shared" si="42"/>
        <v>0</v>
      </c>
      <c r="BG152" s="547">
        <f t="shared" si="43"/>
        <v>0</v>
      </c>
      <c r="BH152" s="547">
        <f t="shared" si="44"/>
        <v>0</v>
      </c>
      <c r="BI152" s="547">
        <f t="shared" si="45"/>
        <v>0</v>
      </c>
      <c r="BJ152" s="547">
        <f t="shared" si="46"/>
        <v>0</v>
      </c>
      <c r="BK152" s="547">
        <f t="shared" si="47"/>
        <v>0</v>
      </c>
      <c r="BL152" s="548">
        <f t="shared" si="48"/>
        <v>0</v>
      </c>
      <c r="BM152" s="457"/>
      <c r="BN152" s="548" t="str">
        <f t="shared" si="49"/>
        <v/>
      </c>
      <c r="BO152" s="548" t="str">
        <f t="shared" si="50"/>
        <v/>
      </c>
      <c r="BP152" s="548" t="str">
        <f t="shared" si="51"/>
        <v/>
      </c>
      <c r="BQ152" s="548" t="str">
        <f t="shared" si="52"/>
        <v/>
      </c>
      <c r="BR152" s="548" t="str">
        <f t="shared" si="53"/>
        <v/>
      </c>
      <c r="BS152" s="548" t="str">
        <f t="shared" si="54"/>
        <v/>
      </c>
      <c r="BT152" s="548" t="str">
        <f t="shared" si="55"/>
        <v/>
      </c>
      <c r="BZ152" s="19"/>
      <c r="CA152" s="19"/>
      <c r="CB152" s="19"/>
      <c r="CC152" s="19"/>
      <c r="CD152" s="19"/>
      <c r="CE152" s="19"/>
      <c r="CF152" s="19"/>
      <c r="CG152" s="19"/>
      <c r="CH152" s="19"/>
      <c r="CI152" s="19"/>
      <c r="CJ152" s="19"/>
      <c r="CK152" s="19"/>
      <c r="CL152" s="19"/>
      <c r="CM152" s="19"/>
      <c r="CN152" s="19"/>
      <c r="CO152" s="19"/>
      <c r="CP152" s="19"/>
      <c r="CQ152" s="19"/>
      <c r="CR152" s="19"/>
      <c r="CS152" s="19"/>
    </row>
    <row r="153" spans="1:97" s="18" customFormat="1" ht="10.5" hidden="1" outlineLevel="1">
      <c r="A153" s="19"/>
      <c r="B153" s="632"/>
      <c r="C153" s="633"/>
      <c r="D153" s="628"/>
      <c r="E153" s="628"/>
      <c r="F153" s="632"/>
      <c r="G153" s="634"/>
      <c r="H153" s="632"/>
      <c r="I153" s="632"/>
      <c r="J153" s="632"/>
      <c r="K153" s="632"/>
      <c r="L153" s="632"/>
      <c r="M153" s="632"/>
      <c r="N153" s="632"/>
      <c r="O153" s="628"/>
      <c r="P153" s="631"/>
      <c r="Q153" s="631"/>
      <c r="R153" s="715"/>
      <c r="S153" s="715"/>
      <c r="T153" s="715"/>
      <c r="U153" s="715"/>
      <c r="V153" s="716" t="str">
        <f t="shared" si="33"/>
        <v/>
      </c>
      <c r="W153" s="535" t="str">
        <f t="shared" si="34"/>
        <v/>
      </c>
      <c r="X153" s="536"/>
      <c r="Y153" s="637"/>
      <c r="Z153" s="634"/>
      <c r="AA153" s="638"/>
      <c r="AB153" s="639"/>
      <c r="AC153" s="640"/>
      <c r="AD153" s="640"/>
      <c r="AE153" s="640"/>
      <c r="AF153" s="640"/>
      <c r="AG153" s="640"/>
      <c r="AH153" s="641"/>
      <c r="AI153" s="638"/>
      <c r="AJ153" s="642"/>
      <c r="AK153" s="643"/>
      <c r="AL153" s="643"/>
      <c r="AM153" s="644"/>
      <c r="AN153" s="640"/>
      <c r="AO153" s="640"/>
      <c r="AP153" s="640"/>
      <c r="AQ153" s="640"/>
      <c r="AR153" s="640"/>
      <c r="AS153" s="645"/>
      <c r="AT153" s="646"/>
      <c r="AU153" s="643"/>
      <c r="AV153" s="643"/>
      <c r="AW153" s="643"/>
      <c r="AX153" s="643"/>
      <c r="AY153" s="643"/>
      <c r="AZ153" s="643"/>
      <c r="BA153" s="643"/>
      <c r="BB153" s="643"/>
      <c r="BC153" s="643"/>
      <c r="BD153" s="643"/>
      <c r="BF153" s="420">
        <f t="shared" si="42"/>
        <v>0</v>
      </c>
      <c r="BG153" s="547">
        <f t="shared" si="43"/>
        <v>0</v>
      </c>
      <c r="BH153" s="547">
        <f t="shared" si="44"/>
        <v>0</v>
      </c>
      <c r="BI153" s="547">
        <f t="shared" si="45"/>
        <v>0</v>
      </c>
      <c r="BJ153" s="547">
        <f t="shared" si="46"/>
        <v>0</v>
      </c>
      <c r="BK153" s="547">
        <f t="shared" si="47"/>
        <v>0</v>
      </c>
      <c r="BL153" s="548">
        <f t="shared" si="48"/>
        <v>0</v>
      </c>
      <c r="BM153" s="457"/>
      <c r="BN153" s="548" t="str">
        <f t="shared" si="49"/>
        <v/>
      </c>
      <c r="BO153" s="548" t="str">
        <f t="shared" si="50"/>
        <v/>
      </c>
      <c r="BP153" s="548" t="str">
        <f t="shared" si="51"/>
        <v/>
      </c>
      <c r="BQ153" s="548" t="str">
        <f t="shared" si="52"/>
        <v/>
      </c>
      <c r="BR153" s="548" t="str">
        <f t="shared" si="53"/>
        <v/>
      </c>
      <c r="BS153" s="548" t="str">
        <f t="shared" si="54"/>
        <v/>
      </c>
      <c r="BT153" s="548" t="str">
        <f t="shared" si="55"/>
        <v/>
      </c>
      <c r="BZ153" s="19"/>
      <c r="CA153" s="19"/>
      <c r="CB153" s="19"/>
      <c r="CC153" s="19"/>
      <c r="CD153" s="19"/>
      <c r="CE153" s="19"/>
      <c r="CF153" s="19"/>
      <c r="CG153" s="19"/>
      <c r="CH153" s="19"/>
      <c r="CI153" s="19"/>
      <c r="CJ153" s="19"/>
      <c r="CK153" s="19"/>
      <c r="CL153" s="19"/>
      <c r="CM153" s="19"/>
      <c r="CN153" s="19"/>
      <c r="CO153" s="19"/>
      <c r="CP153" s="19"/>
      <c r="CQ153" s="19"/>
      <c r="CR153" s="19"/>
      <c r="CS153" s="19"/>
    </row>
    <row r="154" spans="1:97" s="18" customFormat="1" ht="10.5" hidden="1" outlineLevel="1">
      <c r="A154" s="19"/>
      <c r="B154" s="632"/>
      <c r="C154" s="633"/>
      <c r="D154" s="628"/>
      <c r="E154" s="628"/>
      <c r="F154" s="632"/>
      <c r="G154" s="634"/>
      <c r="H154" s="632"/>
      <c r="I154" s="632"/>
      <c r="J154" s="632"/>
      <c r="K154" s="632"/>
      <c r="L154" s="632"/>
      <c r="M154" s="632"/>
      <c r="N154" s="632"/>
      <c r="O154" s="628"/>
      <c r="P154" s="631"/>
      <c r="Q154" s="631"/>
      <c r="R154" s="715"/>
      <c r="S154" s="715"/>
      <c r="T154" s="715"/>
      <c r="U154" s="715"/>
      <c r="V154" s="716" t="str">
        <f t="shared" si="33"/>
        <v/>
      </c>
      <c r="W154" s="535" t="str">
        <f t="shared" si="34"/>
        <v/>
      </c>
      <c r="X154" s="536"/>
      <c r="Y154" s="637"/>
      <c r="Z154" s="634"/>
      <c r="AA154" s="638"/>
      <c r="AB154" s="639"/>
      <c r="AC154" s="640"/>
      <c r="AD154" s="640"/>
      <c r="AE154" s="640"/>
      <c r="AF154" s="640"/>
      <c r="AG154" s="640"/>
      <c r="AH154" s="641"/>
      <c r="AI154" s="638"/>
      <c r="AJ154" s="642"/>
      <c r="AK154" s="643"/>
      <c r="AL154" s="643"/>
      <c r="AM154" s="644"/>
      <c r="AN154" s="640"/>
      <c r="AO154" s="640"/>
      <c r="AP154" s="640"/>
      <c r="AQ154" s="640"/>
      <c r="AR154" s="640"/>
      <c r="AS154" s="645"/>
      <c r="AT154" s="646"/>
      <c r="AU154" s="643"/>
      <c r="AV154" s="643"/>
      <c r="AW154" s="643"/>
      <c r="AX154" s="643"/>
      <c r="AY154" s="643"/>
      <c r="AZ154" s="643"/>
      <c r="BA154" s="643"/>
      <c r="BB154" s="643"/>
      <c r="BC154" s="643"/>
      <c r="BD154" s="643"/>
      <c r="BF154" s="420">
        <f t="shared" si="42"/>
        <v>0</v>
      </c>
      <c r="BG154" s="547">
        <f t="shared" si="43"/>
        <v>0</v>
      </c>
      <c r="BH154" s="547">
        <f t="shared" si="44"/>
        <v>0</v>
      </c>
      <c r="BI154" s="547">
        <f t="shared" si="45"/>
        <v>0</v>
      </c>
      <c r="BJ154" s="547">
        <f t="shared" si="46"/>
        <v>0</v>
      </c>
      <c r="BK154" s="547">
        <f t="shared" si="47"/>
        <v>0</v>
      </c>
      <c r="BL154" s="548">
        <f t="shared" si="48"/>
        <v>0</v>
      </c>
      <c r="BM154" s="457"/>
      <c r="BN154" s="548" t="str">
        <f t="shared" si="49"/>
        <v/>
      </c>
      <c r="BO154" s="548" t="str">
        <f t="shared" si="50"/>
        <v/>
      </c>
      <c r="BP154" s="548" t="str">
        <f t="shared" si="51"/>
        <v/>
      </c>
      <c r="BQ154" s="548" t="str">
        <f t="shared" si="52"/>
        <v/>
      </c>
      <c r="BR154" s="548" t="str">
        <f t="shared" si="53"/>
        <v/>
      </c>
      <c r="BS154" s="548" t="str">
        <f t="shared" si="54"/>
        <v/>
      </c>
      <c r="BT154" s="548" t="str">
        <f t="shared" si="55"/>
        <v/>
      </c>
      <c r="BZ154" s="19"/>
      <c r="CA154" s="19"/>
      <c r="CB154" s="19"/>
      <c r="CC154" s="19"/>
      <c r="CD154" s="19"/>
      <c r="CE154" s="19"/>
      <c r="CF154" s="19"/>
      <c r="CG154" s="19"/>
      <c r="CH154" s="19"/>
      <c r="CI154" s="19"/>
      <c r="CJ154" s="19"/>
      <c r="CK154" s="19"/>
      <c r="CL154" s="19"/>
      <c r="CM154" s="19"/>
      <c r="CN154" s="19"/>
      <c r="CO154" s="19"/>
      <c r="CP154" s="19"/>
      <c r="CQ154" s="19"/>
      <c r="CR154" s="19"/>
      <c r="CS154" s="19"/>
    </row>
    <row r="155" spans="1:97" s="18" customFormat="1" ht="10.5" hidden="1" outlineLevel="1">
      <c r="A155" s="19"/>
      <c r="B155" s="632"/>
      <c r="C155" s="633"/>
      <c r="D155" s="628"/>
      <c r="E155" s="628"/>
      <c r="F155" s="632"/>
      <c r="G155" s="634"/>
      <c r="H155" s="632"/>
      <c r="I155" s="632"/>
      <c r="J155" s="632"/>
      <c r="K155" s="632"/>
      <c r="L155" s="632"/>
      <c r="M155" s="632"/>
      <c r="N155" s="632"/>
      <c r="O155" s="628"/>
      <c r="P155" s="631"/>
      <c r="Q155" s="631"/>
      <c r="R155" s="715"/>
      <c r="S155" s="715"/>
      <c r="T155" s="715"/>
      <c r="U155" s="715"/>
      <c r="V155" s="716" t="str">
        <f t="shared" si="33"/>
        <v/>
      </c>
      <c r="W155" s="535" t="str">
        <f t="shared" si="34"/>
        <v/>
      </c>
      <c r="X155" s="536"/>
      <c r="Y155" s="637"/>
      <c r="Z155" s="634"/>
      <c r="AA155" s="638"/>
      <c r="AB155" s="639"/>
      <c r="AC155" s="640"/>
      <c r="AD155" s="640"/>
      <c r="AE155" s="640"/>
      <c r="AF155" s="640"/>
      <c r="AG155" s="640"/>
      <c r="AH155" s="641"/>
      <c r="AI155" s="638"/>
      <c r="AJ155" s="642"/>
      <c r="AK155" s="643"/>
      <c r="AL155" s="643"/>
      <c r="AM155" s="644"/>
      <c r="AN155" s="640"/>
      <c r="AO155" s="640"/>
      <c r="AP155" s="640"/>
      <c r="AQ155" s="640"/>
      <c r="AR155" s="640"/>
      <c r="AS155" s="645"/>
      <c r="AT155" s="646"/>
      <c r="AU155" s="643"/>
      <c r="AV155" s="643"/>
      <c r="AW155" s="643"/>
      <c r="AX155" s="643"/>
      <c r="AY155" s="643"/>
      <c r="AZ155" s="643"/>
      <c r="BA155" s="643"/>
      <c r="BB155" s="643"/>
      <c r="BC155" s="643"/>
      <c r="BD155" s="643"/>
      <c r="BF155" s="420">
        <f t="shared" si="42"/>
        <v>0</v>
      </c>
      <c r="BG155" s="547">
        <f t="shared" si="43"/>
        <v>0</v>
      </c>
      <c r="BH155" s="547">
        <f t="shared" si="44"/>
        <v>0</v>
      </c>
      <c r="BI155" s="547">
        <f t="shared" si="45"/>
        <v>0</v>
      </c>
      <c r="BJ155" s="547">
        <f t="shared" si="46"/>
        <v>0</v>
      </c>
      <c r="BK155" s="547">
        <f t="shared" si="47"/>
        <v>0</v>
      </c>
      <c r="BL155" s="548">
        <f t="shared" si="48"/>
        <v>0</v>
      </c>
      <c r="BM155" s="457"/>
      <c r="BN155" s="548" t="str">
        <f t="shared" si="49"/>
        <v/>
      </c>
      <c r="BO155" s="548" t="str">
        <f t="shared" si="50"/>
        <v/>
      </c>
      <c r="BP155" s="548" t="str">
        <f t="shared" si="51"/>
        <v/>
      </c>
      <c r="BQ155" s="548" t="str">
        <f t="shared" si="52"/>
        <v/>
      </c>
      <c r="BR155" s="548" t="str">
        <f t="shared" si="53"/>
        <v/>
      </c>
      <c r="BS155" s="548" t="str">
        <f t="shared" si="54"/>
        <v/>
      </c>
      <c r="BT155" s="548" t="str">
        <f t="shared" si="55"/>
        <v/>
      </c>
      <c r="BZ155" s="19"/>
      <c r="CA155" s="19"/>
      <c r="CB155" s="19"/>
      <c r="CC155" s="19"/>
      <c r="CD155" s="19"/>
      <c r="CE155" s="19"/>
      <c r="CF155" s="19"/>
      <c r="CG155" s="19"/>
      <c r="CH155" s="19"/>
      <c r="CI155" s="19"/>
      <c r="CJ155" s="19"/>
      <c r="CK155" s="19"/>
      <c r="CL155" s="19"/>
      <c r="CM155" s="19"/>
      <c r="CN155" s="19"/>
      <c r="CO155" s="19"/>
      <c r="CP155" s="19"/>
      <c r="CQ155" s="19"/>
      <c r="CR155" s="19"/>
      <c r="CS155" s="19"/>
    </row>
    <row r="156" spans="1:97" s="18" customFormat="1" ht="10.5" hidden="1" outlineLevel="1">
      <c r="A156" s="19"/>
      <c r="B156" s="632"/>
      <c r="C156" s="633"/>
      <c r="D156" s="628"/>
      <c r="E156" s="628"/>
      <c r="F156" s="632"/>
      <c r="G156" s="634"/>
      <c r="H156" s="632"/>
      <c r="I156" s="632"/>
      <c r="J156" s="632"/>
      <c r="K156" s="632"/>
      <c r="L156" s="632"/>
      <c r="M156" s="632"/>
      <c r="N156" s="632"/>
      <c r="O156" s="628"/>
      <c r="P156" s="631"/>
      <c r="Q156" s="631"/>
      <c r="R156" s="715"/>
      <c r="S156" s="715"/>
      <c r="T156" s="715"/>
      <c r="U156" s="715"/>
      <c r="V156" s="716" t="str">
        <f t="shared" si="33"/>
        <v/>
      </c>
      <c r="W156" s="535" t="str">
        <f t="shared" si="34"/>
        <v/>
      </c>
      <c r="X156" s="536"/>
      <c r="Y156" s="637"/>
      <c r="Z156" s="634"/>
      <c r="AA156" s="638"/>
      <c r="AB156" s="639"/>
      <c r="AC156" s="640"/>
      <c r="AD156" s="640"/>
      <c r="AE156" s="640"/>
      <c r="AF156" s="640"/>
      <c r="AG156" s="640"/>
      <c r="AH156" s="641"/>
      <c r="AI156" s="638"/>
      <c r="AJ156" s="642"/>
      <c r="AK156" s="643"/>
      <c r="AL156" s="643"/>
      <c r="AM156" s="644"/>
      <c r="AN156" s="640"/>
      <c r="AO156" s="640"/>
      <c r="AP156" s="640"/>
      <c r="AQ156" s="640"/>
      <c r="AR156" s="640"/>
      <c r="AS156" s="645"/>
      <c r="AT156" s="646"/>
      <c r="AU156" s="643"/>
      <c r="AV156" s="643"/>
      <c r="AW156" s="643"/>
      <c r="AX156" s="643"/>
      <c r="AY156" s="643"/>
      <c r="AZ156" s="643"/>
      <c r="BA156" s="643"/>
      <c r="BB156" s="643"/>
      <c r="BC156" s="643"/>
      <c r="BD156" s="643"/>
      <c r="BF156" s="420">
        <f t="shared" si="42"/>
        <v>0</v>
      </c>
      <c r="BG156" s="547">
        <f t="shared" si="43"/>
        <v>0</v>
      </c>
      <c r="BH156" s="547">
        <f t="shared" si="44"/>
        <v>0</v>
      </c>
      <c r="BI156" s="547">
        <f t="shared" si="45"/>
        <v>0</v>
      </c>
      <c r="BJ156" s="547">
        <f t="shared" si="46"/>
        <v>0</v>
      </c>
      <c r="BK156" s="547">
        <f t="shared" si="47"/>
        <v>0</v>
      </c>
      <c r="BL156" s="548">
        <f t="shared" si="48"/>
        <v>0</v>
      </c>
      <c r="BM156" s="457"/>
      <c r="BN156" s="548" t="str">
        <f t="shared" si="49"/>
        <v/>
      </c>
      <c r="BO156" s="548" t="str">
        <f t="shared" si="50"/>
        <v/>
      </c>
      <c r="BP156" s="548" t="str">
        <f t="shared" si="51"/>
        <v/>
      </c>
      <c r="BQ156" s="548" t="str">
        <f t="shared" si="52"/>
        <v/>
      </c>
      <c r="BR156" s="548" t="str">
        <f t="shared" si="53"/>
        <v/>
      </c>
      <c r="BS156" s="548" t="str">
        <f t="shared" si="54"/>
        <v/>
      </c>
      <c r="BT156" s="548" t="str">
        <f t="shared" si="55"/>
        <v/>
      </c>
      <c r="BZ156" s="19"/>
      <c r="CA156" s="19"/>
      <c r="CB156" s="19"/>
      <c r="CC156" s="19"/>
      <c r="CD156" s="19"/>
      <c r="CE156" s="19"/>
      <c r="CF156" s="19"/>
      <c r="CG156" s="19"/>
      <c r="CH156" s="19"/>
      <c r="CI156" s="19"/>
      <c r="CJ156" s="19"/>
      <c r="CK156" s="19"/>
      <c r="CL156" s="19"/>
      <c r="CM156" s="19"/>
      <c r="CN156" s="19"/>
      <c r="CO156" s="19"/>
      <c r="CP156" s="19"/>
      <c r="CQ156" s="19"/>
      <c r="CR156" s="19"/>
      <c r="CS156" s="19"/>
    </row>
    <row r="157" spans="1:97" s="18" customFormat="1" ht="10.5" hidden="1" outlineLevel="1">
      <c r="A157" s="19"/>
      <c r="B157" s="632"/>
      <c r="C157" s="633"/>
      <c r="D157" s="628"/>
      <c r="E157" s="628"/>
      <c r="F157" s="632"/>
      <c r="G157" s="634"/>
      <c r="H157" s="632"/>
      <c r="I157" s="632"/>
      <c r="J157" s="632"/>
      <c r="K157" s="632"/>
      <c r="L157" s="632"/>
      <c r="M157" s="632"/>
      <c r="N157" s="632"/>
      <c r="O157" s="628"/>
      <c r="P157" s="631"/>
      <c r="Q157" s="631"/>
      <c r="R157" s="715"/>
      <c r="S157" s="715"/>
      <c r="T157" s="715"/>
      <c r="U157" s="715"/>
      <c r="V157" s="716" t="str">
        <f t="shared" si="33"/>
        <v/>
      </c>
      <c r="W157" s="535" t="str">
        <f t="shared" si="34"/>
        <v/>
      </c>
      <c r="X157" s="536"/>
      <c r="Y157" s="637"/>
      <c r="Z157" s="634"/>
      <c r="AA157" s="638"/>
      <c r="AB157" s="639"/>
      <c r="AC157" s="640"/>
      <c r="AD157" s="640"/>
      <c r="AE157" s="640"/>
      <c r="AF157" s="640"/>
      <c r="AG157" s="640"/>
      <c r="AH157" s="641"/>
      <c r="AI157" s="638"/>
      <c r="AJ157" s="642"/>
      <c r="AK157" s="643"/>
      <c r="AL157" s="643"/>
      <c r="AM157" s="644"/>
      <c r="AN157" s="640"/>
      <c r="AO157" s="640"/>
      <c r="AP157" s="640"/>
      <c r="AQ157" s="640"/>
      <c r="AR157" s="640"/>
      <c r="AS157" s="645"/>
      <c r="AT157" s="646"/>
      <c r="AU157" s="643"/>
      <c r="AV157" s="643"/>
      <c r="AW157" s="643"/>
      <c r="AX157" s="643"/>
      <c r="AY157" s="643"/>
      <c r="AZ157" s="643"/>
      <c r="BA157" s="643"/>
      <c r="BB157" s="643"/>
      <c r="BC157" s="643"/>
      <c r="BD157" s="643"/>
      <c r="BF157" s="420">
        <f t="shared" si="42"/>
        <v>0</v>
      </c>
      <c r="BG157" s="547">
        <f t="shared" si="43"/>
        <v>0</v>
      </c>
      <c r="BH157" s="547">
        <f t="shared" si="44"/>
        <v>0</v>
      </c>
      <c r="BI157" s="547">
        <f t="shared" si="45"/>
        <v>0</v>
      </c>
      <c r="BJ157" s="547">
        <f t="shared" si="46"/>
        <v>0</v>
      </c>
      <c r="BK157" s="547">
        <f t="shared" si="47"/>
        <v>0</v>
      </c>
      <c r="BL157" s="548">
        <f t="shared" si="48"/>
        <v>0</v>
      </c>
      <c r="BM157" s="457"/>
      <c r="BN157" s="548" t="str">
        <f t="shared" si="49"/>
        <v/>
      </c>
      <c r="BO157" s="548" t="str">
        <f t="shared" si="50"/>
        <v/>
      </c>
      <c r="BP157" s="548" t="str">
        <f t="shared" si="51"/>
        <v/>
      </c>
      <c r="BQ157" s="548" t="str">
        <f t="shared" si="52"/>
        <v/>
      </c>
      <c r="BR157" s="548" t="str">
        <f t="shared" si="53"/>
        <v/>
      </c>
      <c r="BS157" s="548" t="str">
        <f t="shared" si="54"/>
        <v/>
      </c>
      <c r="BT157" s="548" t="str">
        <f t="shared" si="55"/>
        <v/>
      </c>
      <c r="BZ157" s="19"/>
      <c r="CA157" s="19"/>
      <c r="CB157" s="19"/>
      <c r="CC157" s="19"/>
      <c r="CD157" s="19"/>
      <c r="CE157" s="19"/>
      <c r="CF157" s="19"/>
      <c r="CG157" s="19"/>
      <c r="CH157" s="19"/>
      <c r="CI157" s="19"/>
      <c r="CJ157" s="19"/>
      <c r="CK157" s="19"/>
      <c r="CL157" s="19"/>
      <c r="CM157" s="19"/>
      <c r="CN157" s="19"/>
      <c r="CO157" s="19"/>
      <c r="CP157" s="19"/>
      <c r="CQ157" s="19"/>
      <c r="CR157" s="19"/>
      <c r="CS157" s="19"/>
    </row>
    <row r="158" spans="1:97" s="18" customFormat="1" ht="10.5" hidden="1" outlineLevel="1">
      <c r="A158" s="19"/>
      <c r="B158" s="632"/>
      <c r="C158" s="633"/>
      <c r="D158" s="628"/>
      <c r="E158" s="628"/>
      <c r="F158" s="632"/>
      <c r="G158" s="634"/>
      <c r="H158" s="632"/>
      <c r="I158" s="632"/>
      <c r="J158" s="632"/>
      <c r="K158" s="632"/>
      <c r="L158" s="632"/>
      <c r="M158" s="632"/>
      <c r="N158" s="632"/>
      <c r="O158" s="628"/>
      <c r="P158" s="631"/>
      <c r="Q158" s="631"/>
      <c r="R158" s="715"/>
      <c r="S158" s="715"/>
      <c r="T158" s="715"/>
      <c r="U158" s="715"/>
      <c r="V158" s="716" t="str">
        <f t="shared" si="33"/>
        <v/>
      </c>
      <c r="W158" s="535" t="str">
        <f t="shared" si="34"/>
        <v/>
      </c>
      <c r="X158" s="536"/>
      <c r="Y158" s="637"/>
      <c r="Z158" s="634"/>
      <c r="AA158" s="638"/>
      <c r="AB158" s="639"/>
      <c r="AC158" s="640"/>
      <c r="AD158" s="640"/>
      <c r="AE158" s="640"/>
      <c r="AF158" s="640"/>
      <c r="AG158" s="640"/>
      <c r="AH158" s="641"/>
      <c r="AI158" s="638"/>
      <c r="AJ158" s="642"/>
      <c r="AK158" s="643"/>
      <c r="AL158" s="643"/>
      <c r="AM158" s="644"/>
      <c r="AN158" s="640"/>
      <c r="AO158" s="640"/>
      <c r="AP158" s="640"/>
      <c r="AQ158" s="640"/>
      <c r="AR158" s="640"/>
      <c r="AS158" s="645"/>
      <c r="AT158" s="646"/>
      <c r="AU158" s="643"/>
      <c r="AV158" s="643"/>
      <c r="AW158" s="643"/>
      <c r="AX158" s="643"/>
      <c r="AY158" s="643"/>
      <c r="AZ158" s="643"/>
      <c r="BA158" s="643"/>
      <c r="BB158" s="643"/>
      <c r="BC158" s="643"/>
      <c r="BD158" s="643"/>
      <c r="BF158" s="420">
        <f t="shared" si="42"/>
        <v>0</v>
      </c>
      <c r="BG158" s="547">
        <f t="shared" si="43"/>
        <v>0</v>
      </c>
      <c r="BH158" s="547">
        <f t="shared" si="44"/>
        <v>0</v>
      </c>
      <c r="BI158" s="547">
        <f t="shared" si="45"/>
        <v>0</v>
      </c>
      <c r="BJ158" s="547">
        <f t="shared" si="46"/>
        <v>0</v>
      </c>
      <c r="BK158" s="547">
        <f t="shared" si="47"/>
        <v>0</v>
      </c>
      <c r="BL158" s="548">
        <f t="shared" si="48"/>
        <v>0</v>
      </c>
      <c r="BM158" s="457"/>
      <c r="BN158" s="548" t="str">
        <f t="shared" si="49"/>
        <v/>
      </c>
      <c r="BO158" s="548" t="str">
        <f t="shared" si="50"/>
        <v/>
      </c>
      <c r="BP158" s="548" t="str">
        <f t="shared" si="51"/>
        <v/>
      </c>
      <c r="BQ158" s="548" t="str">
        <f t="shared" si="52"/>
        <v/>
      </c>
      <c r="BR158" s="548" t="str">
        <f t="shared" si="53"/>
        <v/>
      </c>
      <c r="BS158" s="548" t="str">
        <f t="shared" si="54"/>
        <v/>
      </c>
      <c r="BT158" s="548" t="str">
        <f t="shared" si="55"/>
        <v/>
      </c>
      <c r="BZ158" s="19"/>
      <c r="CA158" s="19"/>
      <c r="CB158" s="19"/>
      <c r="CC158" s="19"/>
      <c r="CD158" s="19"/>
      <c r="CE158" s="19"/>
      <c r="CF158" s="19"/>
      <c r="CG158" s="19"/>
      <c r="CH158" s="19"/>
      <c r="CI158" s="19"/>
      <c r="CJ158" s="19"/>
      <c r="CK158" s="19"/>
      <c r="CL158" s="19"/>
      <c r="CM158" s="19"/>
      <c r="CN158" s="19"/>
      <c r="CO158" s="19"/>
      <c r="CP158" s="19"/>
      <c r="CQ158" s="19"/>
      <c r="CR158" s="19"/>
      <c r="CS158" s="19"/>
    </row>
    <row r="159" spans="1:97" s="18" customFormat="1" ht="10.5" hidden="1" outlineLevel="1">
      <c r="A159" s="19"/>
      <c r="B159" s="632"/>
      <c r="C159" s="633"/>
      <c r="D159" s="628"/>
      <c r="E159" s="628"/>
      <c r="F159" s="632"/>
      <c r="G159" s="634"/>
      <c r="H159" s="632"/>
      <c r="I159" s="632"/>
      <c r="J159" s="632"/>
      <c r="K159" s="632"/>
      <c r="L159" s="632"/>
      <c r="M159" s="632"/>
      <c r="N159" s="632"/>
      <c r="O159" s="628"/>
      <c r="P159" s="631"/>
      <c r="Q159" s="631"/>
      <c r="R159" s="715"/>
      <c r="S159" s="715"/>
      <c r="T159" s="715"/>
      <c r="U159" s="715"/>
      <c r="V159" s="716" t="str">
        <f t="shared" si="33"/>
        <v/>
      </c>
      <c r="W159" s="535" t="str">
        <f t="shared" si="34"/>
        <v/>
      </c>
      <c r="X159" s="536"/>
      <c r="Y159" s="637"/>
      <c r="Z159" s="634"/>
      <c r="AA159" s="638"/>
      <c r="AB159" s="639"/>
      <c r="AC159" s="640"/>
      <c r="AD159" s="640"/>
      <c r="AE159" s="640"/>
      <c r="AF159" s="640"/>
      <c r="AG159" s="640"/>
      <c r="AH159" s="641"/>
      <c r="AI159" s="638"/>
      <c r="AJ159" s="642"/>
      <c r="AK159" s="643"/>
      <c r="AL159" s="643"/>
      <c r="AM159" s="644"/>
      <c r="AN159" s="640"/>
      <c r="AO159" s="640"/>
      <c r="AP159" s="640"/>
      <c r="AQ159" s="640"/>
      <c r="AR159" s="640"/>
      <c r="AS159" s="645"/>
      <c r="AT159" s="646"/>
      <c r="AU159" s="643"/>
      <c r="AV159" s="643"/>
      <c r="AW159" s="643"/>
      <c r="AX159" s="643"/>
      <c r="AY159" s="643"/>
      <c r="AZ159" s="643"/>
      <c r="BA159" s="643"/>
      <c r="BB159" s="643"/>
      <c r="BC159" s="643"/>
      <c r="BD159" s="643"/>
      <c r="BF159" s="420">
        <f t="shared" si="42"/>
        <v>0</v>
      </c>
      <c r="BG159" s="547">
        <f t="shared" si="43"/>
        <v>0</v>
      </c>
      <c r="BH159" s="547">
        <f t="shared" si="44"/>
        <v>0</v>
      </c>
      <c r="BI159" s="547">
        <f t="shared" si="45"/>
        <v>0</v>
      </c>
      <c r="BJ159" s="547">
        <f t="shared" si="46"/>
        <v>0</v>
      </c>
      <c r="BK159" s="547">
        <f t="shared" si="47"/>
        <v>0</v>
      </c>
      <c r="BL159" s="548">
        <f t="shared" si="48"/>
        <v>0</v>
      </c>
      <c r="BM159" s="457"/>
      <c r="BN159" s="548" t="str">
        <f t="shared" si="49"/>
        <v/>
      </c>
      <c r="BO159" s="548" t="str">
        <f t="shared" si="50"/>
        <v/>
      </c>
      <c r="BP159" s="548" t="str">
        <f t="shared" si="51"/>
        <v/>
      </c>
      <c r="BQ159" s="548" t="str">
        <f t="shared" si="52"/>
        <v/>
      </c>
      <c r="BR159" s="548" t="str">
        <f t="shared" si="53"/>
        <v/>
      </c>
      <c r="BS159" s="548" t="str">
        <f t="shared" si="54"/>
        <v/>
      </c>
      <c r="BT159" s="548" t="str">
        <f t="shared" si="55"/>
        <v/>
      </c>
      <c r="BZ159" s="19"/>
      <c r="CA159" s="19"/>
      <c r="CB159" s="19"/>
      <c r="CC159" s="19"/>
      <c r="CD159" s="19"/>
      <c r="CE159" s="19"/>
      <c r="CF159" s="19"/>
      <c r="CG159" s="19"/>
      <c r="CH159" s="19"/>
      <c r="CI159" s="19"/>
      <c r="CJ159" s="19"/>
      <c r="CK159" s="19"/>
      <c r="CL159" s="19"/>
      <c r="CM159" s="19"/>
      <c r="CN159" s="19"/>
      <c r="CO159" s="19"/>
      <c r="CP159" s="19"/>
      <c r="CQ159" s="19"/>
      <c r="CR159" s="19"/>
      <c r="CS159" s="19"/>
    </row>
    <row r="160" spans="1:97" s="18" customFormat="1" ht="10.5" hidden="1" outlineLevel="1">
      <c r="A160" s="19"/>
      <c r="B160" s="632"/>
      <c r="C160" s="633"/>
      <c r="D160" s="628"/>
      <c r="E160" s="628"/>
      <c r="F160" s="632"/>
      <c r="G160" s="634"/>
      <c r="H160" s="632"/>
      <c r="I160" s="632"/>
      <c r="J160" s="632"/>
      <c r="K160" s="632"/>
      <c r="L160" s="632"/>
      <c r="M160" s="632"/>
      <c r="N160" s="632"/>
      <c r="O160" s="628"/>
      <c r="P160" s="631"/>
      <c r="Q160" s="631"/>
      <c r="R160" s="715"/>
      <c r="S160" s="715"/>
      <c r="T160" s="715"/>
      <c r="U160" s="715"/>
      <c r="V160" s="716" t="str">
        <f t="shared" si="33"/>
        <v/>
      </c>
      <c r="W160" s="535" t="str">
        <f t="shared" si="34"/>
        <v/>
      </c>
      <c r="X160" s="536"/>
      <c r="Y160" s="637"/>
      <c r="Z160" s="634"/>
      <c r="AA160" s="638"/>
      <c r="AB160" s="639"/>
      <c r="AC160" s="640"/>
      <c r="AD160" s="640"/>
      <c r="AE160" s="640"/>
      <c r="AF160" s="640"/>
      <c r="AG160" s="640"/>
      <c r="AH160" s="641"/>
      <c r="AI160" s="638"/>
      <c r="AJ160" s="642"/>
      <c r="AK160" s="643"/>
      <c r="AL160" s="643"/>
      <c r="AM160" s="644"/>
      <c r="AN160" s="640"/>
      <c r="AO160" s="640"/>
      <c r="AP160" s="640"/>
      <c r="AQ160" s="640"/>
      <c r="AR160" s="640"/>
      <c r="AS160" s="645"/>
      <c r="AT160" s="646"/>
      <c r="AU160" s="643"/>
      <c r="AV160" s="643"/>
      <c r="AW160" s="643"/>
      <c r="AX160" s="643"/>
      <c r="AY160" s="643"/>
      <c r="AZ160" s="643"/>
      <c r="BA160" s="643"/>
      <c r="BB160" s="643"/>
      <c r="BC160" s="643"/>
      <c r="BD160" s="643"/>
      <c r="BF160" s="420">
        <f t="shared" si="42"/>
        <v>0</v>
      </c>
      <c r="BG160" s="547">
        <f t="shared" si="43"/>
        <v>0</v>
      </c>
      <c r="BH160" s="547">
        <f t="shared" si="44"/>
        <v>0</v>
      </c>
      <c r="BI160" s="547">
        <f t="shared" si="45"/>
        <v>0</v>
      </c>
      <c r="BJ160" s="547">
        <f t="shared" si="46"/>
        <v>0</v>
      </c>
      <c r="BK160" s="547">
        <f t="shared" si="47"/>
        <v>0</v>
      </c>
      <c r="BL160" s="548">
        <f t="shared" si="48"/>
        <v>0</v>
      </c>
      <c r="BM160" s="457"/>
      <c r="BN160" s="548" t="str">
        <f t="shared" si="49"/>
        <v/>
      </c>
      <c r="BO160" s="548" t="str">
        <f t="shared" si="50"/>
        <v/>
      </c>
      <c r="BP160" s="548" t="str">
        <f t="shared" si="51"/>
        <v/>
      </c>
      <c r="BQ160" s="548" t="str">
        <f t="shared" si="52"/>
        <v/>
      </c>
      <c r="BR160" s="548" t="str">
        <f t="shared" si="53"/>
        <v/>
      </c>
      <c r="BS160" s="548" t="str">
        <f t="shared" si="54"/>
        <v/>
      </c>
      <c r="BT160" s="548" t="str">
        <f t="shared" si="55"/>
        <v/>
      </c>
      <c r="BZ160" s="19"/>
      <c r="CA160" s="19"/>
      <c r="CB160" s="19"/>
      <c r="CC160" s="19"/>
      <c r="CD160" s="19"/>
      <c r="CE160" s="19"/>
      <c r="CF160" s="19"/>
      <c r="CG160" s="19"/>
      <c r="CH160" s="19"/>
      <c r="CI160" s="19"/>
      <c r="CJ160" s="19"/>
      <c r="CK160" s="19"/>
      <c r="CL160" s="19"/>
      <c r="CM160" s="19"/>
      <c r="CN160" s="19"/>
      <c r="CO160" s="19"/>
      <c r="CP160" s="19"/>
      <c r="CQ160" s="19"/>
      <c r="CR160" s="19"/>
      <c r="CS160" s="19"/>
    </row>
    <row r="161" spans="1:101" s="18" customFormat="1" ht="10.5" hidden="1" outlineLevel="1">
      <c r="A161" s="19"/>
      <c r="B161" s="632"/>
      <c r="C161" s="633"/>
      <c r="D161" s="628"/>
      <c r="E161" s="628"/>
      <c r="F161" s="632"/>
      <c r="G161" s="634"/>
      <c r="H161" s="632"/>
      <c r="I161" s="632"/>
      <c r="J161" s="632"/>
      <c r="K161" s="632"/>
      <c r="L161" s="632"/>
      <c r="M161" s="632"/>
      <c r="N161" s="632"/>
      <c r="O161" s="628"/>
      <c r="P161" s="631"/>
      <c r="Q161" s="631"/>
      <c r="R161" s="715"/>
      <c r="S161" s="715"/>
      <c r="T161" s="715"/>
      <c r="U161" s="715"/>
      <c r="V161" s="716" t="str">
        <f t="shared" si="33"/>
        <v/>
      </c>
      <c r="W161" s="535" t="str">
        <f t="shared" si="34"/>
        <v/>
      </c>
      <c r="X161" s="536"/>
      <c r="Y161" s="637"/>
      <c r="Z161" s="634"/>
      <c r="AA161" s="638"/>
      <c r="AB161" s="639"/>
      <c r="AC161" s="640"/>
      <c r="AD161" s="640"/>
      <c r="AE161" s="640"/>
      <c r="AF161" s="640"/>
      <c r="AG161" s="640"/>
      <c r="AH161" s="641"/>
      <c r="AI161" s="638"/>
      <c r="AJ161" s="642"/>
      <c r="AK161" s="643"/>
      <c r="AL161" s="643"/>
      <c r="AM161" s="644"/>
      <c r="AN161" s="640"/>
      <c r="AO161" s="640"/>
      <c r="AP161" s="640"/>
      <c r="AQ161" s="640"/>
      <c r="AR161" s="640"/>
      <c r="AS161" s="645"/>
      <c r="AT161" s="646"/>
      <c r="AU161" s="643"/>
      <c r="AV161" s="643"/>
      <c r="AW161" s="643"/>
      <c r="AX161" s="643"/>
      <c r="AY161" s="643"/>
      <c r="AZ161" s="643"/>
      <c r="BA161" s="643"/>
      <c r="BB161" s="643"/>
      <c r="BC161" s="643"/>
      <c r="BD161" s="643"/>
      <c r="BF161" s="420">
        <f t="shared" si="42"/>
        <v>0</v>
      </c>
      <c r="BG161" s="547">
        <f t="shared" si="43"/>
        <v>0</v>
      </c>
      <c r="BH161" s="547">
        <f t="shared" si="44"/>
        <v>0</v>
      </c>
      <c r="BI161" s="547">
        <f t="shared" si="45"/>
        <v>0</v>
      </c>
      <c r="BJ161" s="547">
        <f t="shared" si="46"/>
        <v>0</v>
      </c>
      <c r="BK161" s="547">
        <f t="shared" si="47"/>
        <v>0</v>
      </c>
      <c r="BL161" s="548">
        <f t="shared" si="48"/>
        <v>0</v>
      </c>
      <c r="BM161" s="457"/>
      <c r="BN161" s="548" t="str">
        <f t="shared" si="49"/>
        <v/>
      </c>
      <c r="BO161" s="548" t="str">
        <f t="shared" si="50"/>
        <v/>
      </c>
      <c r="BP161" s="548" t="str">
        <f t="shared" si="51"/>
        <v/>
      </c>
      <c r="BQ161" s="548" t="str">
        <f t="shared" si="52"/>
        <v/>
      </c>
      <c r="BR161" s="548" t="str">
        <f t="shared" si="53"/>
        <v/>
      </c>
      <c r="BS161" s="548" t="str">
        <f t="shared" si="54"/>
        <v/>
      </c>
      <c r="BT161" s="548" t="str">
        <f t="shared" si="55"/>
        <v/>
      </c>
      <c r="BZ161" s="19"/>
      <c r="CA161" s="19"/>
      <c r="CB161" s="19"/>
      <c r="CC161" s="19"/>
      <c r="CD161" s="19"/>
      <c r="CE161" s="19"/>
      <c r="CF161" s="19"/>
      <c r="CG161" s="19"/>
      <c r="CH161" s="19"/>
      <c r="CI161" s="19"/>
      <c r="CJ161" s="19"/>
      <c r="CK161" s="19"/>
      <c r="CL161" s="19"/>
      <c r="CM161" s="19"/>
      <c r="CN161" s="19"/>
      <c r="CO161" s="19"/>
      <c r="CP161" s="19"/>
      <c r="CQ161" s="19"/>
      <c r="CR161" s="19"/>
      <c r="CS161" s="19"/>
    </row>
    <row r="162" spans="1:101" s="18" customFormat="1" ht="10.5" hidden="1" outlineLevel="1">
      <c r="A162" s="19"/>
      <c r="B162" s="632"/>
      <c r="C162" s="633"/>
      <c r="D162" s="628"/>
      <c r="E162" s="628"/>
      <c r="F162" s="632"/>
      <c r="G162" s="634"/>
      <c r="H162" s="632"/>
      <c r="I162" s="632"/>
      <c r="J162" s="632"/>
      <c r="K162" s="632"/>
      <c r="L162" s="632"/>
      <c r="M162" s="632"/>
      <c r="N162" s="632"/>
      <c r="O162" s="628"/>
      <c r="P162" s="631"/>
      <c r="Q162" s="631"/>
      <c r="R162" s="715"/>
      <c r="S162" s="715"/>
      <c r="T162" s="715"/>
      <c r="U162" s="715"/>
      <c r="V162" s="716" t="str">
        <f t="shared" si="33"/>
        <v/>
      </c>
      <c r="W162" s="535" t="str">
        <f t="shared" si="34"/>
        <v/>
      </c>
      <c r="X162" s="536"/>
      <c r="Y162" s="637"/>
      <c r="Z162" s="634"/>
      <c r="AA162" s="638"/>
      <c r="AB162" s="639"/>
      <c r="AC162" s="640"/>
      <c r="AD162" s="640"/>
      <c r="AE162" s="640"/>
      <c r="AF162" s="640"/>
      <c r="AG162" s="640"/>
      <c r="AH162" s="641"/>
      <c r="AI162" s="638"/>
      <c r="AJ162" s="642"/>
      <c r="AK162" s="643"/>
      <c r="AL162" s="643"/>
      <c r="AM162" s="644"/>
      <c r="AN162" s="640"/>
      <c r="AO162" s="640"/>
      <c r="AP162" s="640"/>
      <c r="AQ162" s="640"/>
      <c r="AR162" s="640"/>
      <c r="AS162" s="645"/>
      <c r="AT162" s="646"/>
      <c r="AU162" s="643"/>
      <c r="AV162" s="643"/>
      <c r="AW162" s="643"/>
      <c r="AX162" s="643"/>
      <c r="AY162" s="643"/>
      <c r="AZ162" s="643"/>
      <c r="BA162" s="643"/>
      <c r="BB162" s="643"/>
      <c r="BC162" s="643"/>
      <c r="BD162" s="643"/>
      <c r="BF162" s="420">
        <f t="shared" si="42"/>
        <v>0</v>
      </c>
      <c r="BG162" s="547">
        <f t="shared" si="43"/>
        <v>0</v>
      </c>
      <c r="BH162" s="547">
        <f t="shared" si="44"/>
        <v>0</v>
      </c>
      <c r="BI162" s="547">
        <f t="shared" si="45"/>
        <v>0</v>
      </c>
      <c r="BJ162" s="547">
        <f t="shared" si="46"/>
        <v>0</v>
      </c>
      <c r="BK162" s="547">
        <f t="shared" si="47"/>
        <v>0</v>
      </c>
      <c r="BL162" s="548">
        <f t="shared" si="48"/>
        <v>0</v>
      </c>
      <c r="BM162" s="457"/>
      <c r="BN162" s="548" t="str">
        <f t="shared" si="49"/>
        <v/>
      </c>
      <c r="BO162" s="548" t="str">
        <f t="shared" si="50"/>
        <v/>
      </c>
      <c r="BP162" s="548" t="str">
        <f t="shared" si="51"/>
        <v/>
      </c>
      <c r="BQ162" s="548" t="str">
        <f t="shared" si="52"/>
        <v/>
      </c>
      <c r="BR162" s="548" t="str">
        <f t="shared" si="53"/>
        <v/>
      </c>
      <c r="BS162" s="548" t="str">
        <f t="shared" si="54"/>
        <v/>
      </c>
      <c r="BT162" s="548" t="str">
        <f t="shared" si="55"/>
        <v/>
      </c>
      <c r="BZ162" s="19"/>
      <c r="CA162" s="19"/>
      <c r="CB162" s="19"/>
      <c r="CC162" s="19"/>
      <c r="CD162" s="19"/>
      <c r="CE162" s="19"/>
      <c r="CF162" s="19"/>
      <c r="CG162" s="19"/>
      <c r="CH162" s="19"/>
      <c r="CI162" s="19"/>
      <c r="CJ162" s="19"/>
      <c r="CK162" s="19"/>
      <c r="CL162" s="19"/>
      <c r="CM162" s="19"/>
      <c r="CN162" s="19"/>
      <c r="CO162" s="19"/>
      <c r="CP162" s="19"/>
      <c r="CQ162" s="19"/>
      <c r="CR162" s="19"/>
      <c r="CS162" s="19"/>
    </row>
    <row r="163" spans="1:101" s="18" customFormat="1" ht="10.5" hidden="1" outlineLevel="1">
      <c r="A163" s="19"/>
      <c r="B163" s="632"/>
      <c r="C163" s="633"/>
      <c r="D163" s="628"/>
      <c r="E163" s="628"/>
      <c r="F163" s="632"/>
      <c r="G163" s="634"/>
      <c r="H163" s="632"/>
      <c r="I163" s="632"/>
      <c r="J163" s="632"/>
      <c r="K163" s="632"/>
      <c r="L163" s="632"/>
      <c r="M163" s="632"/>
      <c r="N163" s="632"/>
      <c r="O163" s="628"/>
      <c r="P163" s="631"/>
      <c r="Q163" s="631"/>
      <c r="R163" s="715"/>
      <c r="S163" s="715"/>
      <c r="T163" s="715"/>
      <c r="U163" s="715"/>
      <c r="V163" s="716" t="str">
        <f t="shared" si="33"/>
        <v/>
      </c>
      <c r="W163" s="535" t="str">
        <f t="shared" si="34"/>
        <v/>
      </c>
      <c r="X163" s="536"/>
      <c r="Y163" s="637"/>
      <c r="Z163" s="634"/>
      <c r="AA163" s="638"/>
      <c r="AB163" s="639"/>
      <c r="AC163" s="640"/>
      <c r="AD163" s="640"/>
      <c r="AE163" s="640"/>
      <c r="AF163" s="640"/>
      <c r="AG163" s="640"/>
      <c r="AH163" s="641"/>
      <c r="AI163" s="638"/>
      <c r="AJ163" s="642"/>
      <c r="AK163" s="643"/>
      <c r="AL163" s="643"/>
      <c r="AM163" s="644"/>
      <c r="AN163" s="640"/>
      <c r="AO163" s="640"/>
      <c r="AP163" s="640"/>
      <c r="AQ163" s="640"/>
      <c r="AR163" s="640"/>
      <c r="AS163" s="645"/>
      <c r="AT163" s="646"/>
      <c r="AU163" s="643"/>
      <c r="AV163" s="643"/>
      <c r="AW163" s="643"/>
      <c r="AX163" s="643"/>
      <c r="AY163" s="643"/>
      <c r="AZ163" s="643"/>
      <c r="BA163" s="643"/>
      <c r="BB163" s="643"/>
      <c r="BC163" s="643"/>
      <c r="BD163" s="643"/>
      <c r="BF163" s="420">
        <f t="shared" si="42"/>
        <v>0</v>
      </c>
      <c r="BG163" s="547">
        <f t="shared" si="43"/>
        <v>0</v>
      </c>
      <c r="BH163" s="547">
        <f t="shared" si="44"/>
        <v>0</v>
      </c>
      <c r="BI163" s="547">
        <f t="shared" si="45"/>
        <v>0</v>
      </c>
      <c r="BJ163" s="547">
        <f t="shared" si="46"/>
        <v>0</v>
      </c>
      <c r="BK163" s="547">
        <f t="shared" si="47"/>
        <v>0</v>
      </c>
      <c r="BL163" s="548">
        <f t="shared" si="48"/>
        <v>0</v>
      </c>
      <c r="BM163" s="457"/>
      <c r="BN163" s="548" t="str">
        <f t="shared" si="49"/>
        <v/>
      </c>
      <c r="BO163" s="548" t="str">
        <f t="shared" si="50"/>
        <v/>
      </c>
      <c r="BP163" s="548" t="str">
        <f t="shared" si="51"/>
        <v/>
      </c>
      <c r="BQ163" s="548" t="str">
        <f t="shared" si="52"/>
        <v/>
      </c>
      <c r="BR163" s="548" t="str">
        <f t="shared" si="53"/>
        <v/>
      </c>
      <c r="BS163" s="548" t="str">
        <f t="shared" si="54"/>
        <v/>
      </c>
      <c r="BT163" s="548" t="str">
        <f t="shared" si="55"/>
        <v/>
      </c>
      <c r="BZ163" s="19"/>
      <c r="CA163" s="19"/>
      <c r="CB163" s="19"/>
      <c r="CC163" s="19"/>
      <c r="CD163" s="19"/>
      <c r="CE163" s="19"/>
      <c r="CF163" s="19"/>
      <c r="CG163" s="19"/>
      <c r="CH163" s="19"/>
      <c r="CI163" s="19"/>
      <c r="CJ163" s="19"/>
      <c r="CK163" s="19"/>
      <c r="CL163" s="19"/>
      <c r="CM163" s="19"/>
      <c r="CN163" s="19"/>
      <c r="CO163" s="19"/>
      <c r="CP163" s="19"/>
      <c r="CQ163" s="19"/>
      <c r="CR163" s="19"/>
      <c r="CS163" s="19"/>
    </row>
    <row r="164" spans="1:101" s="18" customFormat="1" ht="10.5" hidden="1" outlineLevel="1">
      <c r="A164" s="19"/>
      <c r="B164" s="632"/>
      <c r="C164" s="633"/>
      <c r="D164" s="628"/>
      <c r="E164" s="628"/>
      <c r="F164" s="632"/>
      <c r="G164" s="634"/>
      <c r="H164" s="632"/>
      <c r="I164" s="632"/>
      <c r="J164" s="632"/>
      <c r="K164" s="632"/>
      <c r="L164" s="632"/>
      <c r="M164" s="632"/>
      <c r="N164" s="632"/>
      <c r="O164" s="628"/>
      <c r="P164" s="631"/>
      <c r="Q164" s="631"/>
      <c r="R164" s="715"/>
      <c r="S164" s="715"/>
      <c r="T164" s="715"/>
      <c r="U164" s="715"/>
      <c r="V164" s="716" t="str">
        <f t="shared" si="33"/>
        <v/>
      </c>
      <c r="W164" s="535" t="str">
        <f t="shared" si="34"/>
        <v/>
      </c>
      <c r="X164" s="536"/>
      <c r="Y164" s="637"/>
      <c r="Z164" s="634"/>
      <c r="AA164" s="638"/>
      <c r="AB164" s="639"/>
      <c r="AC164" s="640"/>
      <c r="AD164" s="640"/>
      <c r="AE164" s="640"/>
      <c r="AF164" s="640"/>
      <c r="AG164" s="640"/>
      <c r="AH164" s="641"/>
      <c r="AI164" s="638"/>
      <c r="AJ164" s="642"/>
      <c r="AK164" s="643"/>
      <c r="AL164" s="643"/>
      <c r="AM164" s="644"/>
      <c r="AN164" s="640"/>
      <c r="AO164" s="640"/>
      <c r="AP164" s="640"/>
      <c r="AQ164" s="640"/>
      <c r="AR164" s="640"/>
      <c r="AS164" s="645"/>
      <c r="AT164" s="646"/>
      <c r="AU164" s="643"/>
      <c r="AV164" s="643"/>
      <c r="AW164" s="643"/>
      <c r="AX164" s="643"/>
      <c r="AY164" s="643"/>
      <c r="AZ164" s="643"/>
      <c r="BA164" s="643"/>
      <c r="BB164" s="643"/>
      <c r="BC164" s="643"/>
      <c r="BD164" s="643"/>
      <c r="BF164" s="420">
        <f t="shared" si="42"/>
        <v>0</v>
      </c>
      <c r="BG164" s="547">
        <f t="shared" si="43"/>
        <v>0</v>
      </c>
      <c r="BH164" s="547">
        <f t="shared" si="44"/>
        <v>0</v>
      </c>
      <c r="BI164" s="547">
        <f t="shared" si="45"/>
        <v>0</v>
      </c>
      <c r="BJ164" s="547">
        <f t="shared" si="46"/>
        <v>0</v>
      </c>
      <c r="BK164" s="547">
        <f t="shared" si="47"/>
        <v>0</v>
      </c>
      <c r="BL164" s="548">
        <f t="shared" si="48"/>
        <v>0</v>
      </c>
      <c r="BM164" s="457"/>
      <c r="BN164" s="548" t="str">
        <f t="shared" si="49"/>
        <v/>
      </c>
      <c r="BO164" s="548" t="str">
        <f t="shared" si="50"/>
        <v/>
      </c>
      <c r="BP164" s="548" t="str">
        <f t="shared" si="51"/>
        <v/>
      </c>
      <c r="BQ164" s="548" t="str">
        <f t="shared" si="52"/>
        <v/>
      </c>
      <c r="BR164" s="548" t="str">
        <f t="shared" si="53"/>
        <v/>
      </c>
      <c r="BS164" s="548" t="str">
        <f t="shared" si="54"/>
        <v/>
      </c>
      <c r="BT164" s="548" t="str">
        <f t="shared" si="55"/>
        <v/>
      </c>
      <c r="BZ164" s="19"/>
      <c r="CA164" s="19"/>
      <c r="CB164" s="19"/>
      <c r="CC164" s="19"/>
      <c r="CD164" s="19"/>
      <c r="CE164" s="19"/>
      <c r="CF164" s="19"/>
      <c r="CG164" s="19"/>
      <c r="CH164" s="19"/>
      <c r="CI164" s="19"/>
      <c r="CJ164" s="19"/>
      <c r="CK164" s="19"/>
      <c r="CL164" s="19"/>
      <c r="CM164" s="19"/>
      <c r="CN164" s="19"/>
      <c r="CO164" s="19"/>
      <c r="CP164" s="19"/>
      <c r="CQ164" s="19"/>
      <c r="CR164" s="19"/>
      <c r="CS164" s="19"/>
    </row>
    <row r="165" spans="1:101" s="18" customFormat="1" ht="10.5" hidden="1" outlineLevel="1">
      <c r="A165" s="19"/>
      <c r="B165" s="632"/>
      <c r="C165" s="633"/>
      <c r="D165" s="628"/>
      <c r="E165" s="628"/>
      <c r="F165" s="632"/>
      <c r="G165" s="634"/>
      <c r="H165" s="632"/>
      <c r="I165" s="632"/>
      <c r="J165" s="632"/>
      <c r="K165" s="632"/>
      <c r="L165" s="632"/>
      <c r="M165" s="632"/>
      <c r="N165" s="632"/>
      <c r="O165" s="628"/>
      <c r="P165" s="631"/>
      <c r="Q165" s="631"/>
      <c r="R165" s="715"/>
      <c r="S165" s="715"/>
      <c r="T165" s="715"/>
      <c r="U165" s="715"/>
      <c r="V165" s="716" t="str">
        <f t="shared" si="33"/>
        <v/>
      </c>
      <c r="W165" s="535" t="str">
        <f t="shared" si="34"/>
        <v/>
      </c>
      <c r="X165" s="536"/>
      <c r="Y165" s="637"/>
      <c r="Z165" s="634"/>
      <c r="AA165" s="638"/>
      <c r="AB165" s="639"/>
      <c r="AC165" s="640"/>
      <c r="AD165" s="640"/>
      <c r="AE165" s="640"/>
      <c r="AF165" s="640"/>
      <c r="AG165" s="640"/>
      <c r="AH165" s="641"/>
      <c r="AI165" s="638"/>
      <c r="AJ165" s="642"/>
      <c r="AK165" s="643"/>
      <c r="AL165" s="643"/>
      <c r="AM165" s="644"/>
      <c r="AN165" s="640"/>
      <c r="AO165" s="640"/>
      <c r="AP165" s="640"/>
      <c r="AQ165" s="640"/>
      <c r="AR165" s="640"/>
      <c r="AS165" s="645"/>
      <c r="AT165" s="646"/>
      <c r="AU165" s="643"/>
      <c r="AV165" s="643"/>
      <c r="AW165" s="643"/>
      <c r="AX165" s="643"/>
      <c r="AY165" s="643"/>
      <c r="AZ165" s="643"/>
      <c r="BA165" s="643"/>
      <c r="BB165" s="643"/>
      <c r="BC165" s="643"/>
      <c r="BD165" s="643"/>
      <c r="BF165" s="420">
        <f t="shared" ref="BF165:BF170" si="56">AM165-AB165</f>
        <v>0</v>
      </c>
      <c r="BG165" s="547">
        <f t="shared" ref="BG165:BG170" si="57">AN165-AC165</f>
        <v>0</v>
      </c>
      <c r="BH165" s="547">
        <f t="shared" ref="BH165:BH170" si="58">AO165-AD165</f>
        <v>0</v>
      </c>
      <c r="BI165" s="547">
        <f t="shared" ref="BI165:BI170" si="59">AP165-AE165</f>
        <v>0</v>
      </c>
      <c r="BJ165" s="547">
        <f t="shared" ref="BJ165:BJ170" si="60">AQ165-AF165</f>
        <v>0</v>
      </c>
      <c r="BK165" s="547">
        <f t="shared" ref="BK165:BK170" si="61">AR165-AG165</f>
        <v>0</v>
      </c>
      <c r="BL165" s="548">
        <f t="shared" ref="BL165:BL170" si="62">AS165-AH165</f>
        <v>0</v>
      </c>
      <c r="BM165" s="457"/>
      <c r="BN165" s="548" t="str">
        <f t="shared" ref="BN165:BN170" si="63">IFERROR((AM165-AB165)/AB165,"")</f>
        <v/>
      </c>
      <c r="BO165" s="548" t="str">
        <f t="shared" ref="BO165:BO170" si="64">IFERROR((AN165-AC165)/AC165,"")</f>
        <v/>
      </c>
      <c r="BP165" s="548" t="str">
        <f t="shared" ref="BP165:BP170" si="65">IFERROR((AO165-AD165)/AD165,"")</f>
        <v/>
      </c>
      <c r="BQ165" s="548" t="str">
        <f t="shared" ref="BQ165:BQ170" si="66">IFERROR((AP165-AE165)/AE165,"")</f>
        <v/>
      </c>
      <c r="BR165" s="548" t="str">
        <f t="shared" ref="BR165:BR170" si="67">IFERROR((AQ165-AF165)/AF165,"")</f>
        <v/>
      </c>
      <c r="BS165" s="548" t="str">
        <f t="shared" ref="BS165:BS170" si="68">IFERROR((AR165-AG165)/AG165,"")</f>
        <v/>
      </c>
      <c r="BT165" s="548" t="str">
        <f t="shared" ref="BT165:BT170" si="69">IFERROR((AS165-AH165)/AH165,"")</f>
        <v/>
      </c>
      <c r="BZ165" s="19"/>
      <c r="CA165" s="19"/>
      <c r="CB165" s="19"/>
      <c r="CC165" s="19"/>
      <c r="CD165" s="19"/>
      <c r="CE165" s="19"/>
      <c r="CF165" s="19"/>
      <c r="CG165" s="19"/>
      <c r="CH165" s="19"/>
      <c r="CI165" s="19"/>
      <c r="CJ165" s="19"/>
      <c r="CK165" s="19"/>
      <c r="CL165" s="19"/>
      <c r="CM165" s="19"/>
      <c r="CN165" s="19"/>
      <c r="CO165" s="19"/>
      <c r="CP165" s="19"/>
      <c r="CQ165" s="19"/>
      <c r="CR165" s="19"/>
      <c r="CS165" s="19"/>
    </row>
    <row r="166" spans="1:101" s="18" customFormat="1" ht="10.5" hidden="1" outlineLevel="1">
      <c r="A166" s="19"/>
      <c r="B166" s="632"/>
      <c r="C166" s="633"/>
      <c r="D166" s="628"/>
      <c r="E166" s="628"/>
      <c r="F166" s="632"/>
      <c r="G166" s="634"/>
      <c r="H166" s="632"/>
      <c r="I166" s="632"/>
      <c r="J166" s="632"/>
      <c r="K166" s="632"/>
      <c r="L166" s="632"/>
      <c r="M166" s="632"/>
      <c r="N166" s="632"/>
      <c r="O166" s="628"/>
      <c r="P166" s="631"/>
      <c r="Q166" s="631"/>
      <c r="R166" s="715"/>
      <c r="S166" s="715"/>
      <c r="T166" s="715"/>
      <c r="U166" s="715"/>
      <c r="V166" s="716" t="str">
        <f t="shared" si="33"/>
        <v/>
      </c>
      <c r="W166" s="535" t="str">
        <f t="shared" si="34"/>
        <v/>
      </c>
      <c r="X166" s="536"/>
      <c r="Y166" s="637"/>
      <c r="Z166" s="634"/>
      <c r="AA166" s="638"/>
      <c r="AB166" s="639"/>
      <c r="AC166" s="640"/>
      <c r="AD166" s="640"/>
      <c r="AE166" s="640"/>
      <c r="AF166" s="640"/>
      <c r="AG166" s="640"/>
      <c r="AH166" s="641"/>
      <c r="AI166" s="638"/>
      <c r="AJ166" s="642"/>
      <c r="AK166" s="643"/>
      <c r="AL166" s="643"/>
      <c r="AM166" s="644"/>
      <c r="AN166" s="640"/>
      <c r="AO166" s="640"/>
      <c r="AP166" s="640"/>
      <c r="AQ166" s="640"/>
      <c r="AR166" s="640"/>
      <c r="AS166" s="645"/>
      <c r="AT166" s="646"/>
      <c r="AU166" s="643"/>
      <c r="AV166" s="643"/>
      <c r="AW166" s="643"/>
      <c r="AX166" s="643"/>
      <c r="AY166" s="643"/>
      <c r="AZ166" s="643"/>
      <c r="BA166" s="643"/>
      <c r="BB166" s="643"/>
      <c r="BC166" s="643"/>
      <c r="BD166" s="643"/>
      <c r="BF166" s="420">
        <f t="shared" si="56"/>
        <v>0</v>
      </c>
      <c r="BG166" s="547">
        <f t="shared" si="57"/>
        <v>0</v>
      </c>
      <c r="BH166" s="547">
        <f t="shared" si="58"/>
        <v>0</v>
      </c>
      <c r="BI166" s="547">
        <f t="shared" si="59"/>
        <v>0</v>
      </c>
      <c r="BJ166" s="547">
        <f t="shared" si="60"/>
        <v>0</v>
      </c>
      <c r="BK166" s="547">
        <f t="shared" si="61"/>
        <v>0</v>
      </c>
      <c r="BL166" s="548">
        <f t="shared" si="62"/>
        <v>0</v>
      </c>
      <c r="BM166" s="457"/>
      <c r="BN166" s="548" t="str">
        <f t="shared" si="63"/>
        <v/>
      </c>
      <c r="BO166" s="548" t="str">
        <f t="shared" si="64"/>
        <v/>
      </c>
      <c r="BP166" s="548" t="str">
        <f t="shared" si="65"/>
        <v/>
      </c>
      <c r="BQ166" s="548" t="str">
        <f t="shared" si="66"/>
        <v/>
      </c>
      <c r="BR166" s="548" t="str">
        <f t="shared" si="67"/>
        <v/>
      </c>
      <c r="BS166" s="548" t="str">
        <f t="shared" si="68"/>
        <v/>
      </c>
      <c r="BT166" s="548" t="str">
        <f t="shared" si="69"/>
        <v/>
      </c>
      <c r="BZ166" s="19"/>
      <c r="CA166" s="19"/>
      <c r="CB166" s="19"/>
      <c r="CC166" s="19"/>
      <c r="CD166" s="19"/>
      <c r="CE166" s="19"/>
      <c r="CF166" s="19"/>
      <c r="CG166" s="19"/>
      <c r="CH166" s="19"/>
      <c r="CI166" s="19"/>
      <c r="CJ166" s="19"/>
      <c r="CK166" s="19"/>
      <c r="CL166" s="19"/>
      <c r="CM166" s="19"/>
      <c r="CN166" s="19"/>
      <c r="CO166" s="19"/>
      <c r="CP166" s="19"/>
      <c r="CQ166" s="19"/>
      <c r="CR166" s="19"/>
      <c r="CS166" s="19"/>
    </row>
    <row r="167" spans="1:101" s="18" customFormat="1" ht="10.5" hidden="1" outlineLevel="1">
      <c r="A167" s="19"/>
      <c r="B167" s="632"/>
      <c r="C167" s="633"/>
      <c r="D167" s="628"/>
      <c r="E167" s="628"/>
      <c r="F167" s="632"/>
      <c r="G167" s="634"/>
      <c r="H167" s="632"/>
      <c r="I167" s="632"/>
      <c r="J167" s="632"/>
      <c r="K167" s="632"/>
      <c r="L167" s="632"/>
      <c r="M167" s="632"/>
      <c r="N167" s="632"/>
      <c r="O167" s="628"/>
      <c r="P167" s="631"/>
      <c r="Q167" s="631"/>
      <c r="R167" s="715"/>
      <c r="S167" s="715"/>
      <c r="T167" s="715"/>
      <c r="U167" s="715"/>
      <c r="V167" s="716" t="str">
        <f t="shared" si="33"/>
        <v/>
      </c>
      <c r="W167" s="535" t="str">
        <f t="shared" si="34"/>
        <v/>
      </c>
      <c r="X167" s="536"/>
      <c r="Y167" s="637"/>
      <c r="Z167" s="634"/>
      <c r="AA167" s="638"/>
      <c r="AB167" s="639"/>
      <c r="AC167" s="640"/>
      <c r="AD167" s="640"/>
      <c r="AE167" s="640"/>
      <c r="AF167" s="640"/>
      <c r="AG167" s="640"/>
      <c r="AH167" s="641"/>
      <c r="AI167" s="638"/>
      <c r="AJ167" s="642"/>
      <c r="AK167" s="643"/>
      <c r="AL167" s="643"/>
      <c r="AM167" s="644"/>
      <c r="AN167" s="640"/>
      <c r="AO167" s="640"/>
      <c r="AP167" s="640"/>
      <c r="AQ167" s="640"/>
      <c r="AR167" s="640"/>
      <c r="AS167" s="645"/>
      <c r="AT167" s="646"/>
      <c r="AU167" s="643"/>
      <c r="AV167" s="643"/>
      <c r="AW167" s="643"/>
      <c r="AX167" s="643"/>
      <c r="AY167" s="643"/>
      <c r="AZ167" s="643"/>
      <c r="BA167" s="643"/>
      <c r="BB167" s="643"/>
      <c r="BC167" s="643"/>
      <c r="BD167" s="643"/>
      <c r="BF167" s="420">
        <f t="shared" si="56"/>
        <v>0</v>
      </c>
      <c r="BG167" s="547">
        <f t="shared" si="57"/>
        <v>0</v>
      </c>
      <c r="BH167" s="547">
        <f t="shared" si="58"/>
        <v>0</v>
      </c>
      <c r="BI167" s="547">
        <f t="shared" si="59"/>
        <v>0</v>
      </c>
      <c r="BJ167" s="547">
        <f t="shared" si="60"/>
        <v>0</v>
      </c>
      <c r="BK167" s="547">
        <f t="shared" si="61"/>
        <v>0</v>
      </c>
      <c r="BL167" s="548">
        <f t="shared" si="62"/>
        <v>0</v>
      </c>
      <c r="BM167" s="457"/>
      <c r="BN167" s="548" t="str">
        <f t="shared" si="63"/>
        <v/>
      </c>
      <c r="BO167" s="548" t="str">
        <f t="shared" si="64"/>
        <v/>
      </c>
      <c r="BP167" s="548" t="str">
        <f t="shared" si="65"/>
        <v/>
      </c>
      <c r="BQ167" s="548" t="str">
        <f t="shared" si="66"/>
        <v/>
      </c>
      <c r="BR167" s="548" t="str">
        <f t="shared" si="67"/>
        <v/>
      </c>
      <c r="BS167" s="548" t="str">
        <f t="shared" si="68"/>
        <v/>
      </c>
      <c r="BT167" s="548" t="str">
        <f t="shared" si="69"/>
        <v/>
      </c>
      <c r="BZ167" s="19"/>
      <c r="CA167" s="19"/>
      <c r="CB167" s="19"/>
      <c r="CC167" s="19"/>
      <c r="CD167" s="19"/>
      <c r="CE167" s="19"/>
      <c r="CF167" s="19"/>
      <c r="CG167" s="19"/>
      <c r="CH167" s="19"/>
      <c r="CI167" s="19"/>
      <c r="CJ167" s="19"/>
      <c r="CK167" s="19"/>
      <c r="CL167" s="19"/>
      <c r="CM167" s="19"/>
      <c r="CN167" s="19"/>
      <c r="CO167" s="19"/>
      <c r="CP167" s="19"/>
      <c r="CQ167" s="19"/>
      <c r="CR167" s="19"/>
      <c r="CS167" s="19"/>
    </row>
    <row r="168" spans="1:101" s="18" customFormat="1" ht="10.5" hidden="1" outlineLevel="1">
      <c r="A168" s="19"/>
      <c r="B168" s="632"/>
      <c r="C168" s="633"/>
      <c r="D168" s="628"/>
      <c r="E168" s="628"/>
      <c r="F168" s="632"/>
      <c r="G168" s="634"/>
      <c r="H168" s="632"/>
      <c r="I168" s="632"/>
      <c r="J168" s="632"/>
      <c r="K168" s="632"/>
      <c r="L168" s="632"/>
      <c r="M168" s="632"/>
      <c r="N168" s="632"/>
      <c r="O168" s="628"/>
      <c r="P168" s="631"/>
      <c r="Q168" s="631"/>
      <c r="R168" s="715"/>
      <c r="S168" s="715"/>
      <c r="T168" s="715"/>
      <c r="U168" s="715"/>
      <c r="V168" s="716" t="str">
        <f t="shared" si="33"/>
        <v/>
      </c>
      <c r="W168" s="535" t="str">
        <f t="shared" si="34"/>
        <v/>
      </c>
      <c r="X168" s="536"/>
      <c r="Y168" s="637"/>
      <c r="Z168" s="634"/>
      <c r="AA168" s="638"/>
      <c r="AB168" s="639"/>
      <c r="AC168" s="640"/>
      <c r="AD168" s="640"/>
      <c r="AE168" s="640"/>
      <c r="AF168" s="640"/>
      <c r="AG168" s="640"/>
      <c r="AH168" s="641"/>
      <c r="AI168" s="638"/>
      <c r="AJ168" s="642"/>
      <c r="AK168" s="643"/>
      <c r="AL168" s="643"/>
      <c r="AM168" s="644"/>
      <c r="AN168" s="640"/>
      <c r="AO168" s="640"/>
      <c r="AP168" s="640"/>
      <c r="AQ168" s="640"/>
      <c r="AR168" s="640"/>
      <c r="AS168" s="645"/>
      <c r="AT168" s="646"/>
      <c r="AU168" s="643"/>
      <c r="AV168" s="643"/>
      <c r="AW168" s="643"/>
      <c r="AX168" s="643"/>
      <c r="AY168" s="643"/>
      <c r="AZ168" s="643"/>
      <c r="BA168" s="643"/>
      <c r="BB168" s="643"/>
      <c r="BC168" s="643"/>
      <c r="BD168" s="643"/>
      <c r="BF168" s="420">
        <f t="shared" si="56"/>
        <v>0</v>
      </c>
      <c r="BG168" s="547">
        <f t="shared" si="57"/>
        <v>0</v>
      </c>
      <c r="BH168" s="547">
        <f t="shared" si="58"/>
        <v>0</v>
      </c>
      <c r="BI168" s="547">
        <f t="shared" si="59"/>
        <v>0</v>
      </c>
      <c r="BJ168" s="547">
        <f t="shared" si="60"/>
        <v>0</v>
      </c>
      <c r="BK168" s="547">
        <f t="shared" si="61"/>
        <v>0</v>
      </c>
      <c r="BL168" s="548">
        <f t="shared" si="62"/>
        <v>0</v>
      </c>
      <c r="BM168" s="457"/>
      <c r="BN168" s="548" t="str">
        <f t="shared" si="63"/>
        <v/>
      </c>
      <c r="BO168" s="548" t="str">
        <f t="shared" si="64"/>
        <v/>
      </c>
      <c r="BP168" s="548" t="str">
        <f t="shared" si="65"/>
        <v/>
      </c>
      <c r="BQ168" s="548" t="str">
        <f t="shared" si="66"/>
        <v/>
      </c>
      <c r="BR168" s="548" t="str">
        <f t="shared" si="67"/>
        <v/>
      </c>
      <c r="BS168" s="548" t="str">
        <f t="shared" si="68"/>
        <v/>
      </c>
      <c r="BT168" s="548" t="str">
        <f t="shared" si="69"/>
        <v/>
      </c>
      <c r="BZ168" s="19"/>
      <c r="CA168" s="19"/>
      <c r="CB168" s="19"/>
      <c r="CC168" s="19"/>
      <c r="CD168" s="19"/>
      <c r="CE168" s="19"/>
      <c r="CF168" s="19"/>
      <c r="CG168" s="19"/>
      <c r="CH168" s="19"/>
      <c r="CI168" s="19"/>
      <c r="CJ168" s="19"/>
      <c r="CK168" s="19"/>
      <c r="CL168" s="19"/>
      <c r="CM168" s="19"/>
      <c r="CN168" s="19"/>
      <c r="CO168" s="19"/>
      <c r="CP168" s="19"/>
      <c r="CQ168" s="19"/>
      <c r="CR168" s="19"/>
      <c r="CS168" s="19"/>
    </row>
    <row r="169" spans="1:101" s="18" customFormat="1" ht="10.5" hidden="1" outlineLevel="1">
      <c r="A169" s="19"/>
      <c r="B169" s="632"/>
      <c r="C169" s="633"/>
      <c r="D169" s="628"/>
      <c r="E169" s="628"/>
      <c r="F169" s="632"/>
      <c r="G169" s="634"/>
      <c r="H169" s="632"/>
      <c r="I169" s="632"/>
      <c r="J169" s="632"/>
      <c r="K169" s="632"/>
      <c r="L169" s="632"/>
      <c r="M169" s="632"/>
      <c r="N169" s="632"/>
      <c r="O169" s="628"/>
      <c r="P169" s="631"/>
      <c r="Q169" s="631"/>
      <c r="R169" s="715"/>
      <c r="S169" s="715"/>
      <c r="T169" s="715"/>
      <c r="U169" s="715"/>
      <c r="V169" s="716" t="str">
        <f t="shared" si="33"/>
        <v/>
      </c>
      <c r="W169" s="535" t="str">
        <f t="shared" si="34"/>
        <v/>
      </c>
      <c r="X169" s="536"/>
      <c r="Y169" s="637"/>
      <c r="Z169" s="634"/>
      <c r="AA169" s="638"/>
      <c r="AB169" s="639"/>
      <c r="AC169" s="640"/>
      <c r="AD169" s="640"/>
      <c r="AE169" s="640"/>
      <c r="AF169" s="640"/>
      <c r="AG169" s="640"/>
      <c r="AH169" s="641"/>
      <c r="AI169" s="638"/>
      <c r="AJ169" s="642"/>
      <c r="AK169" s="643"/>
      <c r="AL169" s="643"/>
      <c r="AM169" s="644"/>
      <c r="AN169" s="640"/>
      <c r="AO169" s="640"/>
      <c r="AP169" s="640"/>
      <c r="AQ169" s="640"/>
      <c r="AR169" s="640"/>
      <c r="AS169" s="645"/>
      <c r="AT169" s="646"/>
      <c r="AU169" s="643"/>
      <c r="AV169" s="643"/>
      <c r="AW169" s="643"/>
      <c r="AX169" s="643"/>
      <c r="AY169" s="643"/>
      <c r="AZ169" s="643"/>
      <c r="BA169" s="643"/>
      <c r="BB169" s="643"/>
      <c r="BC169" s="643"/>
      <c r="BD169" s="643"/>
      <c r="BF169" s="420">
        <f t="shared" si="56"/>
        <v>0</v>
      </c>
      <c r="BG169" s="547">
        <f t="shared" si="57"/>
        <v>0</v>
      </c>
      <c r="BH169" s="547">
        <f t="shared" si="58"/>
        <v>0</v>
      </c>
      <c r="BI169" s="547">
        <f t="shared" si="59"/>
        <v>0</v>
      </c>
      <c r="BJ169" s="547">
        <f t="shared" si="60"/>
        <v>0</v>
      </c>
      <c r="BK169" s="547">
        <f t="shared" si="61"/>
        <v>0</v>
      </c>
      <c r="BL169" s="548">
        <f t="shared" si="62"/>
        <v>0</v>
      </c>
      <c r="BM169" s="457"/>
      <c r="BN169" s="548" t="str">
        <f t="shared" si="63"/>
        <v/>
      </c>
      <c r="BO169" s="548" t="str">
        <f t="shared" si="64"/>
        <v/>
      </c>
      <c r="BP169" s="548" t="str">
        <f t="shared" si="65"/>
        <v/>
      </c>
      <c r="BQ169" s="548" t="str">
        <f t="shared" si="66"/>
        <v/>
      </c>
      <c r="BR169" s="548" t="str">
        <f t="shared" si="67"/>
        <v/>
      </c>
      <c r="BS169" s="548" t="str">
        <f t="shared" si="68"/>
        <v/>
      </c>
      <c r="BT169" s="548" t="str">
        <f t="shared" si="69"/>
        <v/>
      </c>
      <c r="BZ169" s="19"/>
      <c r="CA169" s="19"/>
      <c r="CB169" s="19"/>
      <c r="CC169" s="19"/>
      <c r="CD169" s="19"/>
      <c r="CE169" s="19"/>
      <c r="CF169" s="19"/>
      <c r="CG169" s="19"/>
      <c r="CH169" s="19"/>
      <c r="CI169" s="19"/>
      <c r="CJ169" s="19"/>
      <c r="CK169" s="19"/>
      <c r="CL169" s="19"/>
      <c r="CM169" s="19"/>
      <c r="CN169" s="19"/>
      <c r="CO169" s="19"/>
      <c r="CP169" s="19"/>
      <c r="CQ169" s="19"/>
      <c r="CR169" s="19"/>
      <c r="CS169" s="19"/>
    </row>
    <row r="170" spans="1:101" s="18" customFormat="1" ht="11.25" hidden="1" outlineLevel="1" thickBot="1">
      <c r="A170" s="19"/>
      <c r="B170" s="632"/>
      <c r="C170" s="633"/>
      <c r="D170" s="628"/>
      <c r="E170" s="628"/>
      <c r="F170" s="632"/>
      <c r="G170" s="634"/>
      <c r="H170" s="632"/>
      <c r="I170" s="632"/>
      <c r="J170" s="632"/>
      <c r="K170" s="632"/>
      <c r="L170" s="632"/>
      <c r="M170" s="632"/>
      <c r="N170" s="632"/>
      <c r="O170" s="628"/>
      <c r="P170" s="631"/>
      <c r="Q170" s="631"/>
      <c r="R170" s="715"/>
      <c r="S170" s="715"/>
      <c r="T170" s="715"/>
      <c r="U170" s="715"/>
      <c r="V170" s="716" t="str">
        <f t="shared" si="33"/>
        <v/>
      </c>
      <c r="W170" s="535" t="str">
        <f t="shared" si="34"/>
        <v/>
      </c>
      <c r="X170" s="536"/>
      <c r="Y170" s="637"/>
      <c r="Z170" s="634"/>
      <c r="AA170" s="638"/>
      <c r="AB170" s="639"/>
      <c r="AC170" s="640"/>
      <c r="AD170" s="640"/>
      <c r="AE170" s="640"/>
      <c r="AF170" s="640"/>
      <c r="AG170" s="640"/>
      <c r="AH170" s="641"/>
      <c r="AI170" s="638"/>
      <c r="AJ170" s="642"/>
      <c r="AK170" s="643"/>
      <c r="AL170" s="643"/>
      <c r="AM170" s="644"/>
      <c r="AN170" s="640"/>
      <c r="AO170" s="640"/>
      <c r="AP170" s="640"/>
      <c r="AQ170" s="640"/>
      <c r="AR170" s="640"/>
      <c r="AS170" s="645"/>
      <c r="AT170" s="646"/>
      <c r="AU170" s="643"/>
      <c r="AV170" s="643"/>
      <c r="AW170" s="643"/>
      <c r="AX170" s="643"/>
      <c r="AY170" s="643"/>
      <c r="AZ170" s="643"/>
      <c r="BA170" s="643"/>
      <c r="BB170" s="643"/>
      <c r="BC170" s="643"/>
      <c r="BD170" s="643"/>
      <c r="BF170" s="420">
        <f t="shared" si="56"/>
        <v>0</v>
      </c>
      <c r="BG170" s="547">
        <f t="shared" si="57"/>
        <v>0</v>
      </c>
      <c r="BH170" s="547">
        <f t="shared" si="58"/>
        <v>0</v>
      </c>
      <c r="BI170" s="547">
        <f t="shared" si="59"/>
        <v>0</v>
      </c>
      <c r="BJ170" s="547">
        <f t="shared" si="60"/>
        <v>0</v>
      </c>
      <c r="BK170" s="547">
        <f t="shared" si="61"/>
        <v>0</v>
      </c>
      <c r="BL170" s="548">
        <f t="shared" si="62"/>
        <v>0</v>
      </c>
      <c r="BM170" s="457"/>
      <c r="BN170" s="548" t="str">
        <f t="shared" si="63"/>
        <v/>
      </c>
      <c r="BO170" s="548" t="str">
        <f t="shared" si="64"/>
        <v/>
      </c>
      <c r="BP170" s="548" t="str">
        <f t="shared" si="65"/>
        <v/>
      </c>
      <c r="BQ170" s="548" t="str">
        <f t="shared" si="66"/>
        <v/>
      </c>
      <c r="BR170" s="548" t="str">
        <f t="shared" si="67"/>
        <v/>
      </c>
      <c r="BS170" s="548" t="str">
        <f t="shared" si="68"/>
        <v/>
      </c>
      <c r="BT170" s="548" t="str">
        <f t="shared" si="69"/>
        <v/>
      </c>
      <c r="BZ170" s="19"/>
      <c r="CA170" s="19"/>
      <c r="CB170" s="19"/>
      <c r="CC170" s="19"/>
      <c r="CD170" s="19"/>
      <c r="CE170" s="19"/>
      <c r="CF170" s="19"/>
      <c r="CG170" s="19"/>
      <c r="CH170" s="19"/>
      <c r="CI170" s="19"/>
      <c r="CJ170" s="19"/>
      <c r="CK170" s="19"/>
      <c r="CL170" s="19"/>
      <c r="CM170" s="19"/>
      <c r="CN170" s="19"/>
      <c r="CO170" s="19"/>
      <c r="CP170" s="19"/>
      <c r="CQ170" s="19"/>
      <c r="CR170" s="19"/>
      <c r="CS170" s="19"/>
    </row>
    <row r="171" spans="1:101" s="18" customFormat="1" ht="11.25" collapsed="1" thickBot="1">
      <c r="A171" s="19"/>
      <c r="B171" s="537" t="s">
        <v>584</v>
      </c>
      <c r="C171" s="537"/>
      <c r="D171" s="537"/>
      <c r="E171" s="537"/>
      <c r="F171" s="538"/>
      <c r="G171" s="538"/>
      <c r="H171" s="538"/>
      <c r="I171" s="538"/>
      <c r="J171" s="538"/>
      <c r="K171" s="538"/>
      <c r="L171" s="538"/>
      <c r="M171" s="538"/>
      <c r="N171" s="538"/>
      <c r="O171" s="538"/>
      <c r="P171" s="539"/>
      <c r="Q171" s="683" t="s">
        <v>585</v>
      </c>
      <c r="R171" s="717">
        <f>SUM(R19:R170)</f>
        <v>19500000</v>
      </c>
      <c r="S171" s="717">
        <f>SUM(S19:S170)</f>
        <v>29300000</v>
      </c>
      <c r="T171" s="717">
        <f>SUM(T19:T170)</f>
        <v>950000</v>
      </c>
      <c r="U171" s="717">
        <f>SUM(U19:U170)</f>
        <v>3000000</v>
      </c>
      <c r="V171" s="718">
        <f t="shared" ref="V171" si="70">IF(AND(ISBLANK(S171), ISBLANK(U171)), "", S171+U171)</f>
        <v>32300000</v>
      </c>
      <c r="W171" s="535">
        <f t="shared" ref="W171" si="71">IFERROR((S171+T171)/R171,"")</f>
        <v>1.5512820512820513</v>
      </c>
      <c r="X171" s="540" t="str" cm="1">
        <f t="array" ref="X171">IFERROR(XIRR(_xlfn._xlws.FILTER('Historical Cash Flows'!BZ14:BZ66,('Historical Cash Flows'!BZ14:BZ66&lt;&gt;0)*('Historical Cash Flows'!BZ14:BZ66&lt;&gt;"")),_xlfn._xlws.FILTER('Historical Cash Flows'!C14:C66,('Historical Cash Flows'!BZ14:BZ66&lt;&gt;0)*('Historical Cash Flows'!BZ14:BZ66&lt;&gt;""))),"NoCashFlows")</f>
        <v>NoCashFlows</v>
      </c>
      <c r="Y171" s="647" t="s">
        <v>586</v>
      </c>
      <c r="Z171" s="648"/>
      <c r="AA171" s="638"/>
      <c r="AB171" s="638"/>
      <c r="AC171" s="638"/>
      <c r="AD171" s="638"/>
      <c r="AE171" s="638"/>
      <c r="AF171" s="638"/>
      <c r="AG171" s="638"/>
      <c r="AH171" s="638"/>
      <c r="AI171" s="638"/>
      <c r="AJ171" s="638"/>
      <c r="AK171" s="638"/>
      <c r="AL171" s="638"/>
      <c r="AM171" s="638"/>
      <c r="AN171" s="638"/>
      <c r="AO171" s="638"/>
      <c r="AP171" s="638"/>
      <c r="AQ171" s="638"/>
      <c r="AR171" s="638"/>
      <c r="AS171" s="638"/>
      <c r="AT171" s="649"/>
      <c r="AU171" s="638"/>
      <c r="AV171" s="638"/>
      <c r="AW171" s="638"/>
      <c r="AX171" s="638"/>
      <c r="AY171" s="638"/>
      <c r="AZ171" s="638"/>
      <c r="BA171" s="638"/>
      <c r="BB171" s="638"/>
      <c r="BC171" s="638"/>
      <c r="BD171" s="638"/>
      <c r="BF171" s="19"/>
      <c r="BG171" s="453"/>
      <c r="BH171" s="453"/>
      <c r="BI171" s="453"/>
      <c r="BJ171" s="453"/>
      <c r="BK171" s="453"/>
      <c r="BL171" s="19"/>
      <c r="BN171" s="19"/>
      <c r="BO171" s="453"/>
      <c r="BP171" s="453"/>
      <c r="BQ171" s="453"/>
      <c r="BR171" s="453"/>
      <c r="BS171" s="453"/>
      <c r="BT171" s="19"/>
      <c r="BZ171" s="19"/>
      <c r="CA171" s="19"/>
      <c r="CB171" s="19"/>
      <c r="CD171" s="19"/>
      <c r="CE171" s="19"/>
      <c r="CF171" s="19"/>
      <c r="CG171" s="19"/>
      <c r="CH171" s="19"/>
      <c r="CI171" s="19"/>
      <c r="CJ171" s="19"/>
      <c r="CK171" s="19"/>
      <c r="CL171" s="19"/>
      <c r="CM171" s="19"/>
      <c r="CN171" s="19"/>
      <c r="CO171" s="19"/>
      <c r="CP171" s="19"/>
      <c r="CQ171" s="19"/>
      <c r="CR171" s="19"/>
      <c r="CS171" s="19"/>
      <c r="CT171" s="19"/>
      <c r="CU171" s="19"/>
      <c r="CV171" s="19"/>
      <c r="CW171" s="19"/>
    </row>
    <row r="172" spans="1:101" s="18" customFormat="1" ht="11.25" thickBot="1">
      <c r="A172" s="19"/>
      <c r="B172" s="543"/>
      <c r="C172" s="543"/>
      <c r="D172" s="543"/>
      <c r="E172" s="543"/>
      <c r="F172" s="543"/>
      <c r="G172" s="543"/>
      <c r="H172" s="543"/>
      <c r="I172" s="543"/>
      <c r="J172" s="543"/>
      <c r="K172" s="543"/>
      <c r="L172" s="543"/>
      <c r="M172" s="543"/>
      <c r="N172" s="543"/>
      <c r="O172" s="543"/>
      <c r="P172" s="543"/>
      <c r="Q172" s="274"/>
      <c r="R172" s="539"/>
      <c r="S172" s="539"/>
      <c r="T172" s="539"/>
      <c r="U172" s="539"/>
      <c r="V172" s="539"/>
      <c r="W172" s="544"/>
      <c r="X172" s="540" t="str">
        <f>'Fund Cash Flows'!NetLP</f>
        <v/>
      </c>
      <c r="Y172" s="541" t="s">
        <v>587</v>
      </c>
      <c r="Z172" s="542"/>
      <c r="AA172" s="19"/>
      <c r="AB172" s="19"/>
      <c r="AC172" s="19"/>
      <c r="AD172" s="19"/>
      <c r="AE172" s="19"/>
      <c r="AF172" s="19"/>
      <c r="AG172" s="19"/>
      <c r="AH172" s="19"/>
      <c r="AI172" s="19"/>
      <c r="AJ172" s="19"/>
      <c r="AK172" s="19"/>
      <c r="AL172" s="19"/>
      <c r="AM172" s="19"/>
      <c r="AN172" s="19"/>
      <c r="AO172" s="19"/>
      <c r="AP172" s="19"/>
      <c r="AQ172" s="19"/>
      <c r="AR172" s="19"/>
      <c r="AS172" s="19"/>
      <c r="AU172" s="19"/>
      <c r="AV172" s="19"/>
      <c r="AW172" s="19"/>
      <c r="AX172" s="19"/>
      <c r="AY172" s="19"/>
      <c r="AZ172" s="19"/>
      <c r="BA172" s="19"/>
      <c r="BB172" s="19"/>
      <c r="BC172" s="19"/>
      <c r="BD172" s="19"/>
      <c r="BF172" s="19"/>
      <c r="BG172" s="19"/>
      <c r="BH172" s="19"/>
      <c r="BI172" s="19"/>
      <c r="BJ172" s="19"/>
      <c r="BK172" s="19"/>
      <c r="BL172" s="19"/>
      <c r="BN172" s="19"/>
      <c r="BO172" s="19"/>
      <c r="BP172" s="19"/>
      <c r="BQ172" s="19"/>
      <c r="BR172" s="19"/>
      <c r="BS172" s="19"/>
      <c r="BT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row>
    <row r="173" spans="1:101" s="18" customFormat="1" ht="10.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U173" s="19"/>
      <c r="AV173" s="19"/>
      <c r="AW173" s="19"/>
      <c r="AX173" s="19"/>
      <c r="AY173" s="19"/>
      <c r="AZ173" s="19"/>
      <c r="BA173" s="19"/>
      <c r="BB173" s="19"/>
      <c r="BC173" s="19"/>
      <c r="BD173" s="19"/>
      <c r="BE173" s="19"/>
      <c r="BF173" s="19"/>
      <c r="BG173" s="19"/>
      <c r="BH173" s="19"/>
      <c r="BI173" s="19"/>
      <c r="BJ173" s="19"/>
      <c r="BK173" s="19"/>
      <c r="BL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row>
    <row r="174" spans="1:101" s="18" customFormat="1" ht="11.25" thickBot="1">
      <c r="A174" s="19"/>
      <c r="B174" s="20" t="s">
        <v>588</v>
      </c>
      <c r="C174" s="20"/>
      <c r="D174" s="20"/>
      <c r="E174" s="20"/>
      <c r="F174" s="20"/>
      <c r="G174" s="20"/>
      <c r="H174" s="20"/>
      <c r="I174" s="20"/>
      <c r="J174" s="20"/>
      <c r="K174" s="20"/>
      <c r="L174" s="20"/>
      <c r="M174" s="20"/>
      <c r="N174" s="20"/>
      <c r="O174" s="20"/>
      <c r="P174" s="20"/>
      <c r="Q174" s="20"/>
      <c r="R174" s="20"/>
      <c r="S174" s="20"/>
      <c r="T174" s="20"/>
      <c r="U174" s="20"/>
      <c r="V174" s="20"/>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U174" s="19"/>
      <c r="AV174" s="19"/>
      <c r="AW174" s="19"/>
      <c r="AX174" s="19"/>
      <c r="AY174" s="19"/>
      <c r="AZ174" s="19"/>
      <c r="BA174" s="19"/>
      <c r="BB174" s="19"/>
      <c r="BC174" s="19"/>
      <c r="BD174" s="19"/>
      <c r="BE174" s="19"/>
      <c r="BF174" s="19"/>
      <c r="BG174" s="19"/>
      <c r="BH174" s="19"/>
      <c r="BI174" s="19"/>
      <c r="BJ174" s="19"/>
      <c r="BK174" s="19"/>
      <c r="BL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row>
    <row r="175" spans="1:101" s="18" customFormat="1" ht="10.5">
      <c r="A175" s="19"/>
      <c r="B175" s="21" t="s">
        <v>589</v>
      </c>
      <c r="C175" s="21"/>
      <c r="D175" s="21"/>
      <c r="E175" s="21"/>
      <c r="F175" s="21"/>
      <c r="G175" s="21"/>
      <c r="H175" s="21"/>
      <c r="I175" s="21"/>
      <c r="J175" s="24"/>
      <c r="K175" s="24"/>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U175" s="19"/>
      <c r="AV175" s="19"/>
      <c r="AW175" s="19"/>
      <c r="AX175" s="19"/>
      <c r="AY175" s="19"/>
      <c r="AZ175" s="19"/>
      <c r="BA175" s="19"/>
      <c r="BB175" s="19"/>
      <c r="BC175" s="19"/>
      <c r="BD175" s="19"/>
      <c r="BE175" s="19"/>
      <c r="BF175" s="19"/>
      <c r="BG175" s="19"/>
      <c r="BH175" s="19"/>
      <c r="BI175" s="19"/>
      <c r="BJ175" s="19"/>
      <c r="BK175" s="19"/>
      <c r="BL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row>
    <row r="176" spans="1:101" s="18" customFormat="1" ht="69.75" customHeight="1">
      <c r="A176" s="19"/>
      <c r="B176" s="1263"/>
      <c r="C176" s="1263"/>
      <c r="D176" s="1263"/>
      <c r="E176" s="1263"/>
      <c r="F176" s="1263"/>
      <c r="G176" s="1263"/>
      <c r="H176" s="1263"/>
      <c r="I176" s="1263"/>
      <c r="J176" s="1263"/>
      <c r="K176" s="1263"/>
      <c r="L176" s="1263"/>
      <c r="M176" s="1263"/>
      <c r="N176" s="1263"/>
      <c r="O176" s="1263"/>
      <c r="P176" s="1263"/>
      <c r="Q176" s="1263"/>
      <c r="R176" s="1263"/>
      <c r="S176" s="1263"/>
      <c r="T176" s="1263"/>
      <c r="U176" s="1263"/>
      <c r="V176" s="1264"/>
      <c r="W176" s="22"/>
      <c r="X176" s="22"/>
      <c r="Y176" s="22"/>
      <c r="Z176" s="22"/>
      <c r="AA176" s="22"/>
      <c r="AB176" s="19"/>
      <c r="AC176" s="22"/>
      <c r="AD176" s="22"/>
      <c r="AE176" s="19"/>
      <c r="AF176" s="19"/>
      <c r="AG176" s="19"/>
      <c r="AH176" s="19"/>
      <c r="AI176" s="19"/>
      <c r="AJ176" s="19"/>
      <c r="AK176" s="19"/>
      <c r="AL176" s="19"/>
      <c r="AM176" s="19"/>
      <c r="AN176" s="19"/>
      <c r="AO176" s="19"/>
      <c r="AP176" s="19"/>
      <c r="AQ176" s="19"/>
      <c r="AR176" s="19"/>
      <c r="AS176" s="19"/>
      <c r="AU176" s="19"/>
      <c r="AV176" s="19"/>
      <c r="AW176" s="19"/>
      <c r="AX176" s="19"/>
      <c r="AY176" s="19"/>
      <c r="AZ176" s="19"/>
      <c r="BA176" s="19"/>
      <c r="BB176" s="19"/>
      <c r="BC176" s="19"/>
      <c r="BD176" s="19"/>
      <c r="BE176" s="19"/>
      <c r="BF176" s="19"/>
      <c r="BG176" s="22"/>
      <c r="BH176" s="22"/>
      <c r="BI176" s="19"/>
      <c r="BJ176" s="19"/>
      <c r="BK176" s="19"/>
      <c r="BL176" s="19"/>
      <c r="BN176" s="19"/>
      <c r="BO176" s="22"/>
      <c r="BP176" s="22"/>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row>
    <row r="177" spans="1:101" s="18" customFormat="1" ht="10.5">
      <c r="A177" s="19"/>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19"/>
      <c r="AC177" s="22"/>
      <c r="AD177" s="22"/>
      <c r="AE177" s="19"/>
      <c r="AF177" s="19"/>
      <c r="AG177" s="19"/>
      <c r="AH177" s="19"/>
      <c r="AI177" s="19"/>
      <c r="AJ177" s="19"/>
      <c r="AK177" s="19"/>
      <c r="AL177" s="19"/>
      <c r="AM177" s="19"/>
      <c r="AN177" s="19"/>
      <c r="AO177" s="19"/>
      <c r="AP177" s="19"/>
      <c r="AQ177" s="19"/>
      <c r="AR177" s="19"/>
      <c r="AS177" s="19"/>
      <c r="AU177" s="19"/>
      <c r="AV177" s="19"/>
      <c r="AW177" s="19"/>
      <c r="AX177" s="19"/>
      <c r="AY177" s="19"/>
      <c r="AZ177" s="19"/>
      <c r="BA177" s="19"/>
      <c r="BB177" s="19"/>
      <c r="BC177" s="19"/>
      <c r="BD177" s="19"/>
      <c r="BE177" s="19"/>
      <c r="BF177" s="19"/>
      <c r="BG177" s="22"/>
      <c r="BH177" s="22"/>
      <c r="BI177" s="19"/>
      <c r="BJ177" s="19"/>
      <c r="BK177" s="19"/>
      <c r="BL177" s="19"/>
      <c r="BN177" s="19"/>
      <c r="BO177" s="22"/>
      <c r="BP177" s="22"/>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row>
    <row r="178" spans="1:101" s="18" customFormat="1" ht="10.5">
      <c r="A178" s="19"/>
      <c r="B178" s="21" t="s">
        <v>590</v>
      </c>
      <c r="C178" s="21"/>
      <c r="D178" s="21"/>
      <c r="E178" s="21"/>
      <c r="F178" s="21"/>
      <c r="G178" s="21"/>
      <c r="H178" s="21"/>
      <c r="I178" s="21"/>
      <c r="J178" s="21"/>
      <c r="K178" s="21"/>
      <c r="L178" s="19"/>
      <c r="M178" s="19"/>
      <c r="N178" s="19"/>
      <c r="O178" s="19"/>
      <c r="P178" s="19"/>
      <c r="Q178" s="19"/>
      <c r="R178" s="19"/>
      <c r="S178" s="19"/>
      <c r="T178" s="19"/>
      <c r="U178" s="19"/>
      <c r="V178" s="19"/>
      <c r="W178" s="22"/>
      <c r="X178" s="22"/>
      <c r="Y178" s="22"/>
      <c r="Z178" s="22"/>
      <c r="AA178" s="22"/>
      <c r="AB178" s="19"/>
      <c r="AC178" s="22"/>
      <c r="AD178" s="22"/>
      <c r="AE178" s="19"/>
      <c r="AF178" s="19"/>
      <c r="AG178" s="19"/>
      <c r="AH178" s="19"/>
      <c r="AI178" s="19"/>
      <c r="AJ178" s="19"/>
      <c r="AK178" s="19"/>
      <c r="AL178" s="19"/>
      <c r="AM178" s="19"/>
      <c r="AN178" s="19"/>
      <c r="AO178" s="19"/>
      <c r="AP178" s="19"/>
      <c r="AQ178" s="19"/>
      <c r="AR178" s="19"/>
      <c r="AS178" s="19"/>
      <c r="AU178" s="19"/>
      <c r="AV178" s="19"/>
      <c r="AW178" s="19"/>
      <c r="AX178" s="19"/>
      <c r="AY178" s="19"/>
      <c r="AZ178" s="19"/>
      <c r="BA178" s="19"/>
      <c r="BB178" s="19"/>
      <c r="BC178" s="19"/>
      <c r="BD178" s="19"/>
      <c r="BE178" s="19"/>
      <c r="BF178" s="19"/>
      <c r="BG178" s="22"/>
      <c r="BH178" s="22"/>
      <c r="BI178" s="19"/>
      <c r="BJ178" s="19"/>
      <c r="BK178" s="19"/>
      <c r="BL178" s="19"/>
      <c r="BN178" s="19"/>
      <c r="BO178" s="22"/>
      <c r="BP178" s="22"/>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row>
    <row r="179" spans="1:101" s="18" customFormat="1" ht="71.25" customHeight="1">
      <c r="A179" s="19"/>
      <c r="B179" s="1263"/>
      <c r="C179" s="1263"/>
      <c r="D179" s="1263"/>
      <c r="E179" s="1263"/>
      <c r="F179" s="1263"/>
      <c r="G179" s="1263"/>
      <c r="H179" s="1263"/>
      <c r="I179" s="1263"/>
      <c r="J179" s="1263"/>
      <c r="K179" s="1263"/>
      <c r="L179" s="1263"/>
      <c r="M179" s="1263"/>
      <c r="N179" s="1263"/>
      <c r="O179" s="1263"/>
      <c r="P179" s="1263"/>
      <c r="Q179" s="1263"/>
      <c r="R179" s="1263"/>
      <c r="S179" s="1263"/>
      <c r="T179" s="1263"/>
      <c r="U179" s="1263"/>
      <c r="V179" s="1264"/>
      <c r="W179" s="22"/>
      <c r="X179" s="22"/>
      <c r="Y179" s="22"/>
      <c r="Z179" s="22"/>
      <c r="AA179" s="22"/>
      <c r="AB179" s="19"/>
      <c r="AC179" s="22"/>
      <c r="AD179" s="22"/>
      <c r="AE179" s="19"/>
      <c r="AF179" s="19"/>
      <c r="AG179" s="19"/>
      <c r="AH179" s="19"/>
      <c r="AI179" s="19"/>
      <c r="AJ179" s="19"/>
      <c r="AK179" s="19"/>
      <c r="AL179" s="19"/>
      <c r="AM179" s="19"/>
      <c r="AN179" s="19"/>
      <c r="AO179" s="19"/>
      <c r="AP179" s="19"/>
      <c r="AQ179" s="19"/>
      <c r="AR179" s="19"/>
      <c r="AS179" s="19"/>
      <c r="AU179" s="19"/>
      <c r="AV179" s="19"/>
      <c r="AW179" s="19"/>
      <c r="AX179" s="19"/>
      <c r="AY179" s="19"/>
      <c r="AZ179" s="19"/>
      <c r="BA179" s="19"/>
      <c r="BB179" s="19"/>
      <c r="BC179" s="19"/>
      <c r="BD179" s="19"/>
      <c r="BE179" s="19"/>
      <c r="BF179" s="19"/>
      <c r="BG179" s="22"/>
      <c r="BH179" s="22"/>
      <c r="BI179" s="19"/>
      <c r="BJ179" s="19"/>
      <c r="BK179" s="19"/>
      <c r="BL179" s="19"/>
      <c r="BN179" s="19"/>
      <c r="BO179" s="22"/>
      <c r="BP179" s="22"/>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row>
    <row r="180" spans="1:101" s="18" customFormat="1" ht="10.5">
      <c r="A180" s="19"/>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19"/>
      <c r="AC180" s="22"/>
      <c r="AD180" s="22"/>
      <c r="AE180" s="19"/>
      <c r="AF180" s="19"/>
      <c r="AG180" s="19"/>
      <c r="AH180" s="19"/>
      <c r="AI180" s="19"/>
      <c r="AJ180" s="19"/>
      <c r="AK180" s="19"/>
      <c r="AL180" s="19"/>
      <c r="AM180" s="19"/>
      <c r="AN180" s="19"/>
      <c r="AO180" s="19"/>
      <c r="AP180" s="19"/>
      <c r="AQ180" s="19"/>
      <c r="AR180" s="19"/>
      <c r="AS180" s="19"/>
      <c r="AU180" s="19"/>
      <c r="AV180" s="19"/>
      <c r="AW180" s="19"/>
      <c r="AX180" s="19"/>
      <c r="AY180" s="19"/>
      <c r="AZ180" s="19"/>
      <c r="BA180" s="19"/>
      <c r="BB180" s="19"/>
      <c r="BC180" s="19"/>
      <c r="BD180" s="19"/>
      <c r="BE180" s="19"/>
      <c r="BF180" s="19"/>
      <c r="BG180" s="22"/>
      <c r="BH180" s="22"/>
      <c r="BI180" s="19"/>
      <c r="BJ180" s="19"/>
      <c r="BK180" s="19"/>
      <c r="BL180" s="19"/>
      <c r="BN180" s="19"/>
      <c r="BO180" s="22"/>
      <c r="BP180" s="22"/>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row>
    <row r="181" spans="1:101" s="18" customFormat="1" ht="11.25" thickBot="1">
      <c r="A181" s="19"/>
      <c r="B181" s="20" t="s">
        <v>591</v>
      </c>
      <c r="C181" s="20"/>
      <c r="D181" s="20"/>
      <c r="E181" s="20"/>
      <c r="F181" s="20"/>
      <c r="G181" s="20"/>
      <c r="H181" s="20"/>
      <c r="I181" s="20"/>
      <c r="J181" s="20"/>
      <c r="K181" s="20"/>
      <c r="L181" s="20"/>
      <c r="M181" s="20"/>
      <c r="N181" s="20"/>
      <c r="O181" s="20"/>
      <c r="P181" s="20"/>
      <c r="Q181" s="20"/>
      <c r="R181" s="20"/>
      <c r="S181" s="20"/>
      <c r="T181" s="20"/>
      <c r="U181" s="20"/>
      <c r="V181" s="20"/>
      <c r="W181" s="22"/>
      <c r="X181" s="22"/>
      <c r="Y181" s="22"/>
      <c r="Z181" s="22"/>
      <c r="AA181" s="22"/>
      <c r="AB181" s="19"/>
      <c r="AC181" s="22"/>
      <c r="AD181" s="22"/>
      <c r="AE181" s="19"/>
      <c r="AF181" s="19"/>
      <c r="AG181" s="19"/>
      <c r="AH181" s="19"/>
      <c r="AI181" s="19"/>
      <c r="AJ181" s="19"/>
      <c r="AK181" s="19"/>
      <c r="AL181" s="19"/>
      <c r="AM181" s="19"/>
      <c r="AN181" s="19"/>
      <c r="AO181" s="19"/>
      <c r="AP181" s="19"/>
      <c r="AQ181" s="19"/>
      <c r="AR181" s="19"/>
      <c r="AS181" s="19"/>
      <c r="AU181" s="19"/>
      <c r="AV181" s="19"/>
      <c r="AW181" s="19"/>
      <c r="AX181" s="19"/>
      <c r="AY181" s="19"/>
      <c r="AZ181" s="19"/>
      <c r="BA181" s="19"/>
      <c r="BB181" s="19"/>
      <c r="BC181" s="19"/>
      <c r="BD181" s="19"/>
      <c r="BE181" s="19"/>
      <c r="BF181" s="19"/>
      <c r="BG181" s="22"/>
      <c r="BH181" s="22"/>
      <c r="BI181" s="19"/>
      <c r="BJ181" s="19"/>
      <c r="BK181" s="19"/>
      <c r="BL181" s="19"/>
      <c r="BN181" s="19"/>
      <c r="BO181" s="22"/>
      <c r="BP181" s="22"/>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row>
    <row r="182" spans="1:101" s="18" customFormat="1" ht="10.5">
      <c r="A182" s="19"/>
      <c r="B182" s="21" t="s">
        <v>592</v>
      </c>
      <c r="C182" s="21"/>
      <c r="D182" s="21"/>
      <c r="E182" s="21"/>
      <c r="F182" s="21"/>
      <c r="G182" s="21"/>
      <c r="H182" s="21"/>
      <c r="I182" s="21"/>
      <c r="J182" s="21"/>
      <c r="K182" s="21"/>
      <c r="L182" s="19"/>
      <c r="M182" s="19"/>
      <c r="N182" s="19"/>
      <c r="O182" s="19"/>
      <c r="P182" s="19"/>
      <c r="Q182" s="19"/>
      <c r="R182" s="19"/>
      <c r="S182" s="19"/>
      <c r="T182" s="19"/>
      <c r="U182" s="19"/>
      <c r="V182" s="19"/>
      <c r="W182" s="22"/>
      <c r="X182" s="22"/>
      <c r="Y182" s="22"/>
      <c r="Z182" s="22"/>
      <c r="AA182" s="22"/>
      <c r="AB182" s="19"/>
      <c r="AC182" s="22"/>
      <c r="AD182" s="22"/>
      <c r="AE182" s="19"/>
      <c r="AF182" s="19"/>
      <c r="AG182" s="19"/>
      <c r="AH182" s="19"/>
      <c r="AI182" s="19"/>
      <c r="AJ182" s="19"/>
      <c r="AK182" s="19"/>
      <c r="AL182" s="19"/>
      <c r="AM182" s="19"/>
      <c r="AN182" s="19"/>
      <c r="AO182" s="19"/>
      <c r="AP182" s="19"/>
      <c r="AQ182" s="19"/>
      <c r="AR182" s="19"/>
      <c r="AS182" s="19"/>
      <c r="AU182" s="19"/>
      <c r="AV182" s="19"/>
      <c r="AW182" s="19"/>
      <c r="AX182" s="19"/>
      <c r="AY182" s="19"/>
      <c r="AZ182" s="19"/>
      <c r="BA182" s="19"/>
      <c r="BB182" s="19"/>
      <c r="BC182" s="19"/>
      <c r="BD182" s="19"/>
      <c r="BE182" s="19"/>
      <c r="BF182" s="19"/>
      <c r="BG182" s="22"/>
      <c r="BH182" s="22"/>
      <c r="BI182" s="19"/>
      <c r="BJ182" s="19"/>
      <c r="BK182" s="19"/>
      <c r="BL182" s="19"/>
      <c r="BN182" s="19"/>
      <c r="BO182" s="22"/>
      <c r="BP182" s="22"/>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row>
    <row r="183" spans="1:101" s="18" customFormat="1" ht="50.25" customHeight="1">
      <c r="A183" s="19"/>
      <c r="B183" s="1263"/>
      <c r="C183" s="1263"/>
      <c r="D183" s="1263"/>
      <c r="E183" s="1263"/>
      <c r="F183" s="1263"/>
      <c r="G183" s="1263"/>
      <c r="H183" s="1263"/>
      <c r="I183" s="1263"/>
      <c r="J183" s="1263"/>
      <c r="K183" s="1263"/>
      <c r="L183" s="1263"/>
      <c r="M183" s="1263"/>
      <c r="N183" s="1263"/>
      <c r="O183" s="1263"/>
      <c r="P183" s="1263"/>
      <c r="Q183" s="1263"/>
      <c r="R183" s="1263"/>
      <c r="S183" s="1263"/>
      <c r="T183" s="1263"/>
      <c r="U183" s="1263"/>
      <c r="V183" s="1264"/>
      <c r="W183" s="22"/>
      <c r="X183" s="22"/>
      <c r="Y183" s="22"/>
      <c r="Z183" s="22"/>
      <c r="AA183" s="22"/>
      <c r="AB183" s="19"/>
      <c r="AC183" s="22"/>
      <c r="AD183" s="22"/>
      <c r="AE183" s="19"/>
      <c r="AF183" s="19"/>
      <c r="AG183" s="19"/>
      <c r="AH183" s="19"/>
      <c r="AI183" s="19"/>
      <c r="AJ183" s="19"/>
      <c r="AK183" s="19"/>
      <c r="AL183" s="19"/>
      <c r="AM183" s="19"/>
      <c r="AN183" s="19"/>
      <c r="AO183" s="19"/>
      <c r="AP183" s="19"/>
      <c r="AQ183" s="19"/>
      <c r="AR183" s="19"/>
      <c r="AS183" s="19"/>
      <c r="AU183" s="19"/>
      <c r="AV183" s="19"/>
      <c r="AW183" s="19"/>
      <c r="AX183" s="19"/>
      <c r="AY183" s="19"/>
      <c r="AZ183" s="19"/>
      <c r="BA183" s="19"/>
      <c r="BB183" s="19"/>
      <c r="BC183" s="19"/>
      <c r="BD183" s="19"/>
      <c r="BE183" s="19"/>
      <c r="BF183" s="19"/>
      <c r="BG183" s="22"/>
      <c r="BH183" s="22"/>
      <c r="BI183" s="19"/>
      <c r="BJ183" s="19"/>
      <c r="BK183" s="19"/>
      <c r="BL183" s="19"/>
      <c r="BN183" s="19"/>
      <c r="BO183" s="22"/>
      <c r="BP183" s="22"/>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row>
    <row r="184" spans="1:101" s="19" customFormat="1" ht="10.5" hidden="1">
      <c r="AT184" s="18"/>
      <c r="BM184" s="18"/>
    </row>
    <row r="185" spans="1:101" s="19" customFormat="1" ht="10.5" hidden="1">
      <c r="AT185" s="18"/>
      <c r="BM185" s="18"/>
    </row>
    <row r="186" spans="1:101" s="19" customFormat="1" ht="10.5" hidden="1">
      <c r="AT186" s="18"/>
      <c r="BM186" s="18"/>
    </row>
    <row r="187" spans="1:101" s="9" customFormat="1" hidden="1">
      <c r="AB187" s="19"/>
      <c r="AI187" s="19"/>
      <c r="AJ187" s="19"/>
      <c r="AK187" s="19"/>
      <c r="AL187" s="19"/>
      <c r="AM187" s="19"/>
      <c r="AN187" s="19"/>
      <c r="AO187" s="19"/>
      <c r="AP187" s="19"/>
      <c r="AQ187" s="19"/>
      <c r="AR187" s="19"/>
      <c r="AS187" s="19"/>
      <c r="AT187" s="18"/>
      <c r="AU187" s="19"/>
      <c r="AV187" s="19"/>
      <c r="AW187" s="19"/>
      <c r="AX187" s="19"/>
      <c r="AY187" s="19"/>
      <c r="AZ187" s="19"/>
      <c r="BA187" s="19"/>
      <c r="BB187" s="19"/>
      <c r="BC187" s="19"/>
      <c r="BD187" s="19"/>
      <c r="BE187" s="19"/>
      <c r="BF187" s="19"/>
      <c r="BM187"/>
      <c r="BN187" s="19"/>
      <c r="BU187" s="19"/>
      <c r="BV187" s="19"/>
      <c r="BW187" s="19"/>
      <c r="BX187" s="19"/>
      <c r="BY187" s="19"/>
      <c r="BZ187" s="19"/>
      <c r="CA187" s="19"/>
      <c r="CB187" s="19"/>
      <c r="CC187" s="19"/>
      <c r="CD187" s="19"/>
      <c r="CE187" s="19"/>
      <c r="CF187" s="19"/>
      <c r="CG187" s="19"/>
      <c r="CH187" s="19"/>
    </row>
    <row r="188" spans="1:101" s="9" customFormat="1" hidden="1">
      <c r="AB188" s="19"/>
      <c r="AI188" s="19"/>
      <c r="AJ188" s="19"/>
      <c r="AK188" s="19"/>
      <c r="AL188" s="19"/>
      <c r="AM188" s="19"/>
      <c r="AN188" s="19"/>
      <c r="AO188" s="19"/>
      <c r="AP188" s="19"/>
      <c r="AQ188" s="19"/>
      <c r="AR188" s="19"/>
      <c r="AS188" s="19"/>
      <c r="AT188" s="18"/>
      <c r="AU188" s="19"/>
      <c r="AV188" s="19"/>
      <c r="AW188" s="19"/>
      <c r="AX188" s="19"/>
      <c r="AY188" s="19"/>
      <c r="AZ188" s="19"/>
      <c r="BA188" s="19"/>
      <c r="BB188" s="19"/>
      <c r="BC188" s="19"/>
      <c r="BD188" s="19"/>
      <c r="BE188" s="19"/>
      <c r="BF188" s="19"/>
      <c r="BM188"/>
      <c r="BN188" s="19"/>
      <c r="BU188" s="19"/>
      <c r="BV188" s="19"/>
      <c r="BW188" s="19"/>
      <c r="BX188" s="19"/>
      <c r="BY188" s="19"/>
      <c r="BZ188" s="19"/>
      <c r="CA188" s="19"/>
      <c r="CB188" s="19"/>
      <c r="CC188" s="19"/>
      <c r="CD188" s="19"/>
      <c r="CE188" s="19"/>
      <c r="CF188" s="19"/>
      <c r="CG188" s="19"/>
      <c r="CH188" s="19"/>
    </row>
    <row r="189" spans="1:101" s="9" customFormat="1" hidden="1">
      <c r="AB189" s="19"/>
      <c r="AI189" s="19"/>
      <c r="AJ189" s="19"/>
      <c r="AK189" s="19"/>
      <c r="AL189" s="19"/>
      <c r="AM189" s="19"/>
      <c r="AN189" s="19"/>
      <c r="AO189" s="19"/>
      <c r="AP189" s="19"/>
      <c r="AQ189" s="19"/>
      <c r="AR189" s="19"/>
      <c r="AS189" s="19"/>
      <c r="AT189" s="18"/>
      <c r="AU189" s="19"/>
      <c r="AV189" s="19"/>
      <c r="AW189" s="19"/>
      <c r="AX189" s="19"/>
      <c r="AY189" s="19"/>
      <c r="AZ189" s="19"/>
      <c r="BA189" s="19"/>
      <c r="BB189" s="19"/>
      <c r="BC189" s="19"/>
      <c r="BD189" s="19"/>
      <c r="BE189" s="19"/>
      <c r="BF189" s="19"/>
      <c r="BM189"/>
      <c r="BN189" s="19"/>
      <c r="BU189" s="19"/>
      <c r="BV189" s="19"/>
      <c r="BW189" s="19"/>
      <c r="BX189" s="19"/>
      <c r="BY189" s="19"/>
      <c r="BZ189" s="19"/>
      <c r="CA189" s="19"/>
      <c r="CB189" s="19"/>
      <c r="CC189" s="19"/>
      <c r="CD189" s="19"/>
      <c r="CE189" s="19"/>
      <c r="CF189" s="19"/>
      <c r="CG189" s="19"/>
      <c r="CH189" s="19"/>
    </row>
    <row r="190" spans="1:101" s="9" customFormat="1" hidden="1">
      <c r="AB190" s="19"/>
      <c r="AI190" s="19"/>
      <c r="AJ190" s="19"/>
      <c r="AK190" s="19"/>
      <c r="AL190" s="19"/>
      <c r="AM190" s="19"/>
      <c r="AN190" s="19"/>
      <c r="AO190" s="19"/>
      <c r="AP190" s="19"/>
      <c r="AQ190" s="19"/>
      <c r="AR190" s="19"/>
      <c r="AS190" s="19"/>
      <c r="AT190" s="18"/>
      <c r="AU190" s="19"/>
      <c r="AV190" s="19"/>
      <c r="AW190" s="19"/>
      <c r="AX190" s="19"/>
      <c r="AY190" s="19"/>
      <c r="AZ190" s="19"/>
      <c r="BA190" s="19"/>
      <c r="BB190" s="19"/>
      <c r="BC190" s="19"/>
      <c r="BD190" s="19"/>
      <c r="BE190" s="19"/>
      <c r="BF190" s="19"/>
      <c r="BM190"/>
      <c r="BN190" s="19"/>
      <c r="BU190" s="19"/>
      <c r="BV190" s="19"/>
      <c r="BW190" s="19"/>
      <c r="BX190" s="19"/>
      <c r="BY190" s="19"/>
      <c r="BZ190" s="19"/>
      <c r="CA190" s="19"/>
      <c r="CB190" s="19"/>
      <c r="CC190" s="19"/>
      <c r="CD190" s="19"/>
      <c r="CE190" s="19"/>
      <c r="CF190" s="19"/>
      <c r="CG190" s="19"/>
      <c r="CH190" s="19"/>
    </row>
    <row r="191" spans="1:101" s="9" customFormat="1" hidden="1">
      <c r="AB191" s="19"/>
      <c r="AI191" s="19"/>
      <c r="AJ191" s="19"/>
      <c r="AK191" s="19"/>
      <c r="AL191" s="19"/>
      <c r="AM191" s="19"/>
      <c r="AN191" s="19"/>
      <c r="AO191" s="19"/>
      <c r="AP191" s="19"/>
      <c r="AQ191" s="19"/>
      <c r="AR191" s="19"/>
      <c r="AS191" s="19"/>
      <c r="AT191" s="18"/>
      <c r="AU191" s="19"/>
      <c r="AV191" s="19"/>
      <c r="AW191" s="19"/>
      <c r="AX191" s="19"/>
      <c r="AY191" s="19"/>
      <c r="AZ191" s="19"/>
      <c r="BA191" s="19"/>
      <c r="BB191" s="19"/>
      <c r="BC191" s="19"/>
      <c r="BD191" s="19"/>
      <c r="BE191" s="19"/>
      <c r="BF191" s="19"/>
      <c r="BM191"/>
      <c r="BN191" s="19"/>
      <c r="BU191" s="19"/>
      <c r="BV191" s="19"/>
      <c r="BW191" s="19"/>
      <c r="BX191" s="19"/>
      <c r="BY191" s="19"/>
      <c r="BZ191" s="19"/>
      <c r="CA191" s="19"/>
      <c r="CB191" s="19"/>
      <c r="CC191" s="19"/>
      <c r="CD191" s="19"/>
      <c r="CE191" s="19"/>
      <c r="CF191" s="19"/>
      <c r="CG191" s="19"/>
      <c r="CH191" s="19"/>
    </row>
    <row r="192" spans="1:101" s="9" customFormat="1" hidden="1">
      <c r="AB192" s="19"/>
      <c r="AI192" s="19"/>
      <c r="AJ192" s="19"/>
      <c r="AK192" s="19"/>
      <c r="AL192" s="19"/>
      <c r="AM192" s="19"/>
      <c r="AN192" s="19"/>
      <c r="AO192" s="19"/>
      <c r="AP192" s="19"/>
      <c r="AQ192" s="19"/>
      <c r="AR192" s="19"/>
      <c r="AS192" s="19"/>
      <c r="AT192" s="18"/>
      <c r="AU192" s="19"/>
      <c r="AV192" s="19"/>
      <c r="AW192" s="19"/>
      <c r="AX192" s="19"/>
      <c r="AY192" s="19"/>
      <c r="AZ192" s="19"/>
      <c r="BA192" s="19"/>
      <c r="BB192" s="19"/>
      <c r="BC192" s="19"/>
      <c r="BD192" s="19"/>
      <c r="BE192" s="19"/>
      <c r="BF192" s="19"/>
      <c r="BM192"/>
      <c r="BN192" s="19"/>
      <c r="BU192" s="19"/>
      <c r="BV192" s="19"/>
      <c r="BW192" s="19"/>
      <c r="BX192" s="19"/>
      <c r="BY192" s="19"/>
      <c r="BZ192" s="19"/>
      <c r="CA192" s="19"/>
      <c r="CB192" s="19"/>
      <c r="CC192" s="19"/>
      <c r="CD192" s="19"/>
      <c r="CE192" s="19"/>
      <c r="CF192" s="19"/>
      <c r="CG192" s="19"/>
      <c r="CH192" s="19"/>
    </row>
    <row r="193" spans="28:86" s="9" customFormat="1" hidden="1">
      <c r="AB193" s="19"/>
      <c r="AI193" s="19"/>
      <c r="AJ193" s="19"/>
      <c r="AK193" s="19"/>
      <c r="AL193" s="19"/>
      <c r="AM193" s="19"/>
      <c r="AN193" s="19"/>
      <c r="AO193" s="19"/>
      <c r="AP193" s="19"/>
      <c r="AQ193" s="19"/>
      <c r="AR193" s="19"/>
      <c r="AS193" s="19"/>
      <c r="AT193" s="18"/>
      <c r="AU193" s="19"/>
      <c r="AV193" s="19"/>
      <c r="AW193" s="19"/>
      <c r="AX193" s="19"/>
      <c r="AY193" s="19"/>
      <c r="AZ193" s="19"/>
      <c r="BA193" s="19"/>
      <c r="BB193" s="19"/>
      <c r="BC193" s="19"/>
      <c r="BD193" s="19"/>
      <c r="BE193" s="19"/>
      <c r="BF193" s="19"/>
      <c r="BM193"/>
      <c r="BN193" s="19"/>
      <c r="BU193" s="19"/>
      <c r="BV193" s="19"/>
      <c r="BW193" s="19"/>
      <c r="BX193" s="19"/>
      <c r="BY193" s="19"/>
      <c r="BZ193" s="19"/>
      <c r="CA193" s="19"/>
      <c r="CB193" s="19"/>
      <c r="CC193" s="19"/>
      <c r="CD193" s="19"/>
      <c r="CE193" s="19"/>
      <c r="CF193" s="19"/>
      <c r="CG193" s="19"/>
      <c r="CH193" s="19"/>
    </row>
    <row r="194" spans="28:86" s="9" customFormat="1" hidden="1">
      <c r="AB194" s="19"/>
      <c r="AI194" s="19"/>
      <c r="AJ194" s="19"/>
      <c r="AK194" s="19"/>
      <c r="AL194" s="19"/>
      <c r="AM194" s="19"/>
      <c r="AN194" s="19"/>
      <c r="AO194" s="19"/>
      <c r="AP194" s="19"/>
      <c r="AQ194" s="19"/>
      <c r="AR194" s="19"/>
      <c r="AS194" s="19"/>
      <c r="AT194" s="18"/>
      <c r="AU194" s="19"/>
      <c r="AV194" s="19"/>
      <c r="AW194" s="19"/>
      <c r="AX194" s="19"/>
      <c r="AY194" s="19"/>
      <c r="AZ194" s="19"/>
      <c r="BA194" s="19"/>
      <c r="BB194" s="19"/>
      <c r="BC194" s="19"/>
      <c r="BD194" s="19"/>
      <c r="BE194" s="19"/>
      <c r="BF194" s="19"/>
      <c r="BM194"/>
      <c r="BN194" s="19"/>
      <c r="BU194" s="19"/>
      <c r="BV194" s="19"/>
      <c r="BW194" s="19"/>
      <c r="BX194" s="19"/>
      <c r="BY194" s="19"/>
      <c r="BZ194" s="19"/>
      <c r="CA194" s="19"/>
      <c r="CB194" s="19"/>
      <c r="CC194" s="19"/>
      <c r="CD194" s="19"/>
      <c r="CE194" s="19"/>
      <c r="CF194" s="19"/>
      <c r="CG194" s="19"/>
      <c r="CH194" s="19"/>
    </row>
    <row r="195" spans="28:86" s="9" customFormat="1" hidden="1">
      <c r="AB195" s="19"/>
      <c r="AI195" s="19"/>
      <c r="AJ195" s="19"/>
      <c r="AK195" s="19"/>
      <c r="AL195" s="19"/>
      <c r="AM195" s="19"/>
      <c r="AN195" s="19"/>
      <c r="AO195" s="19"/>
      <c r="AP195" s="19"/>
      <c r="AQ195" s="19"/>
      <c r="AR195" s="19"/>
      <c r="AS195" s="19"/>
      <c r="AT195" s="18"/>
      <c r="AU195" s="19"/>
      <c r="AV195" s="19"/>
      <c r="AW195" s="19"/>
      <c r="AX195" s="19"/>
      <c r="AY195" s="19"/>
      <c r="AZ195" s="19"/>
      <c r="BA195" s="19"/>
      <c r="BB195" s="19"/>
      <c r="BC195" s="19"/>
      <c r="BD195" s="19"/>
      <c r="BE195" s="19"/>
      <c r="BF195" s="19"/>
      <c r="BM195"/>
      <c r="BN195" s="19"/>
      <c r="BU195" s="19"/>
      <c r="BV195" s="19"/>
      <c r="BW195" s="19"/>
      <c r="BX195" s="19"/>
      <c r="BY195" s="19"/>
      <c r="BZ195" s="19"/>
      <c r="CA195" s="19"/>
      <c r="CB195" s="19"/>
      <c r="CC195" s="19"/>
      <c r="CD195" s="19"/>
      <c r="CE195" s="19"/>
      <c r="CF195" s="19"/>
      <c r="CG195" s="19"/>
      <c r="CH195" s="19"/>
    </row>
    <row r="196" spans="28:86" s="9" customFormat="1" hidden="1">
      <c r="AB196" s="19"/>
      <c r="AI196" s="19"/>
      <c r="AJ196" s="19"/>
      <c r="AK196" s="19"/>
      <c r="AL196" s="19"/>
      <c r="AM196" s="19"/>
      <c r="AN196" s="19"/>
      <c r="AO196" s="19"/>
      <c r="AP196" s="19"/>
      <c r="AQ196" s="19"/>
      <c r="AR196" s="19"/>
      <c r="AS196" s="19"/>
      <c r="AT196" s="18"/>
      <c r="AU196" s="19"/>
      <c r="AV196" s="19"/>
      <c r="AW196" s="19"/>
      <c r="AX196" s="19"/>
      <c r="AY196" s="19"/>
      <c r="AZ196" s="19"/>
      <c r="BA196" s="19"/>
      <c r="BB196" s="19"/>
      <c r="BC196" s="19"/>
      <c r="BD196" s="19"/>
      <c r="BE196" s="19"/>
      <c r="BF196" s="19"/>
      <c r="BM196"/>
      <c r="BN196" s="19"/>
      <c r="BU196" s="19"/>
      <c r="BV196" s="19"/>
      <c r="BW196" s="19"/>
      <c r="BX196" s="19"/>
      <c r="BY196" s="19"/>
      <c r="BZ196" s="19"/>
      <c r="CA196" s="19"/>
      <c r="CB196" s="19"/>
      <c r="CC196" s="19"/>
      <c r="CD196" s="19"/>
      <c r="CE196" s="19"/>
      <c r="CF196" s="19"/>
      <c r="CG196" s="19"/>
      <c r="CH196" s="19"/>
    </row>
    <row r="197" spans="28:86" s="9" customFormat="1" hidden="1">
      <c r="AB197" s="19"/>
      <c r="AI197" s="19"/>
      <c r="AJ197" s="19"/>
      <c r="AK197" s="19"/>
      <c r="AL197" s="19"/>
      <c r="AM197" s="19"/>
      <c r="AN197" s="19"/>
      <c r="AO197" s="19"/>
      <c r="AP197" s="19"/>
      <c r="AQ197" s="19"/>
      <c r="AR197" s="19"/>
      <c r="AS197" s="19"/>
      <c r="AT197" s="18"/>
      <c r="AU197" s="19"/>
      <c r="AV197" s="19"/>
      <c r="AW197" s="19"/>
      <c r="AX197" s="19"/>
      <c r="AY197" s="19"/>
      <c r="AZ197" s="19"/>
      <c r="BA197" s="19"/>
      <c r="BB197" s="19"/>
      <c r="BC197" s="19"/>
      <c r="BD197" s="19"/>
      <c r="BE197" s="19"/>
      <c r="BF197" s="19"/>
      <c r="BM197"/>
      <c r="BN197" s="19"/>
      <c r="BU197" s="19"/>
      <c r="BV197" s="19"/>
      <c r="BW197" s="19"/>
      <c r="BX197" s="19"/>
      <c r="BY197" s="19"/>
      <c r="BZ197" s="19"/>
      <c r="CA197" s="19"/>
      <c r="CB197" s="19"/>
      <c r="CC197" s="19"/>
      <c r="CD197" s="19"/>
      <c r="CE197" s="19"/>
      <c r="CF197" s="19"/>
      <c r="CG197" s="19"/>
      <c r="CH197" s="19"/>
    </row>
    <row r="198" spans="28:86" s="9" customFormat="1" hidden="1">
      <c r="AB198" s="19"/>
      <c r="AI198" s="19"/>
      <c r="AJ198" s="19"/>
      <c r="AK198" s="19"/>
      <c r="AL198" s="19"/>
      <c r="AM198" s="19"/>
      <c r="AN198" s="19"/>
      <c r="AO198" s="19"/>
      <c r="AP198" s="19"/>
      <c r="AQ198" s="19"/>
      <c r="AR198" s="19"/>
      <c r="AS198" s="19"/>
      <c r="AT198" s="18"/>
      <c r="AU198" s="19"/>
      <c r="AV198" s="19"/>
      <c r="AW198" s="19"/>
      <c r="AX198" s="19"/>
      <c r="AY198" s="19"/>
      <c r="AZ198" s="19"/>
      <c r="BA198" s="19"/>
      <c r="BB198" s="19"/>
      <c r="BC198" s="19"/>
      <c r="BD198" s="19"/>
      <c r="BE198" s="19"/>
      <c r="BF198" s="19"/>
      <c r="BM198"/>
      <c r="BN198" s="19"/>
      <c r="BU198" s="19"/>
      <c r="BV198" s="19"/>
      <c r="BW198" s="19"/>
      <c r="BX198" s="19"/>
      <c r="BY198" s="19"/>
      <c r="BZ198" s="19"/>
      <c r="CA198" s="19"/>
      <c r="CB198" s="19"/>
      <c r="CC198" s="19"/>
      <c r="CD198" s="19"/>
      <c r="CE198" s="19"/>
      <c r="CF198" s="19"/>
      <c r="CG198" s="19"/>
      <c r="CH198" s="19"/>
    </row>
    <row r="199" spans="28:86" s="9" customFormat="1" hidden="1">
      <c r="AB199" s="19"/>
      <c r="AI199" s="19"/>
      <c r="AJ199" s="19"/>
      <c r="AK199" s="19"/>
      <c r="AL199" s="19"/>
      <c r="AM199" s="19"/>
      <c r="AN199" s="19"/>
      <c r="AO199" s="19"/>
      <c r="AP199" s="19"/>
      <c r="AQ199" s="19"/>
      <c r="AR199" s="19"/>
      <c r="AS199" s="19"/>
      <c r="AT199" s="18"/>
      <c r="AU199" s="19"/>
      <c r="AV199" s="19"/>
      <c r="AW199" s="19"/>
      <c r="AX199" s="19"/>
      <c r="AY199" s="19"/>
      <c r="AZ199" s="19"/>
      <c r="BA199" s="19"/>
      <c r="BB199" s="19"/>
      <c r="BC199" s="19"/>
      <c r="BD199" s="19"/>
      <c r="BE199" s="19"/>
      <c r="BF199" s="19"/>
      <c r="BM199"/>
      <c r="BN199" s="19"/>
      <c r="BU199" s="19"/>
      <c r="BV199" s="19"/>
      <c r="BW199" s="19"/>
      <c r="BX199" s="19"/>
      <c r="BY199" s="19"/>
      <c r="BZ199" s="19"/>
      <c r="CA199" s="19"/>
      <c r="CB199" s="19"/>
      <c r="CC199" s="19"/>
      <c r="CD199" s="19"/>
      <c r="CE199" s="19"/>
      <c r="CF199" s="19"/>
      <c r="CG199" s="19"/>
      <c r="CH199" s="19"/>
    </row>
    <row r="200" spans="28:86" s="9" customFormat="1" hidden="1">
      <c r="AB200" s="19"/>
      <c r="AI200" s="19"/>
      <c r="AJ200" s="19"/>
      <c r="AK200" s="19"/>
      <c r="AL200" s="19"/>
      <c r="AM200" s="19"/>
      <c r="AN200" s="19"/>
      <c r="AO200" s="19"/>
      <c r="AP200" s="19"/>
      <c r="AQ200" s="19"/>
      <c r="AR200" s="19"/>
      <c r="AS200" s="19"/>
      <c r="AT200" s="18"/>
      <c r="AU200" s="19"/>
      <c r="AV200" s="19"/>
      <c r="AW200" s="19"/>
      <c r="AX200" s="19"/>
      <c r="AY200" s="19"/>
      <c r="AZ200" s="19"/>
      <c r="BA200" s="19"/>
      <c r="BB200" s="19"/>
      <c r="BC200" s="19"/>
      <c r="BD200" s="19"/>
      <c r="BE200" s="19"/>
      <c r="BF200" s="19"/>
      <c r="BM200"/>
      <c r="BN200" s="19"/>
      <c r="BU200" s="19"/>
      <c r="BV200" s="19"/>
      <c r="BW200" s="19"/>
      <c r="BX200" s="19"/>
      <c r="BY200" s="19"/>
      <c r="BZ200" s="19"/>
      <c r="CA200" s="19"/>
      <c r="CB200" s="19"/>
      <c r="CC200" s="19"/>
      <c r="CD200" s="19"/>
      <c r="CE200" s="19"/>
      <c r="CF200" s="19"/>
      <c r="CG200" s="19"/>
      <c r="CH200" s="19"/>
    </row>
    <row r="201" spans="28:86" s="9" customFormat="1" hidden="1">
      <c r="AB201" s="19"/>
      <c r="AI201" s="19"/>
      <c r="AJ201" s="19"/>
      <c r="AK201" s="19"/>
      <c r="AL201" s="19"/>
      <c r="AM201" s="19"/>
      <c r="AN201" s="19"/>
      <c r="AO201" s="19"/>
      <c r="AP201" s="19"/>
      <c r="AQ201" s="19"/>
      <c r="AR201" s="19"/>
      <c r="AS201" s="19"/>
      <c r="AT201" s="18"/>
      <c r="AU201" s="19"/>
      <c r="AV201" s="19"/>
      <c r="AW201" s="19"/>
      <c r="AX201" s="19"/>
      <c r="AY201" s="19"/>
      <c r="AZ201" s="19"/>
      <c r="BA201" s="19"/>
      <c r="BB201" s="19"/>
      <c r="BC201" s="19"/>
      <c r="BD201" s="19"/>
      <c r="BE201" s="19"/>
      <c r="BF201" s="19"/>
      <c r="BM201"/>
      <c r="BN201" s="19"/>
      <c r="BU201" s="19"/>
      <c r="BV201" s="19"/>
      <c r="BW201" s="19"/>
      <c r="BX201" s="19"/>
      <c r="BY201" s="19"/>
      <c r="BZ201" s="19"/>
      <c r="CA201" s="19"/>
      <c r="CB201" s="19"/>
      <c r="CC201" s="19"/>
      <c r="CD201" s="19"/>
      <c r="CE201" s="19"/>
      <c r="CF201" s="19"/>
      <c r="CG201" s="19"/>
      <c r="CH201" s="19"/>
    </row>
    <row r="202" spans="28:86" s="9" customFormat="1" hidden="1">
      <c r="AB202" s="19"/>
      <c r="AI202" s="19"/>
      <c r="AJ202" s="19"/>
      <c r="AK202" s="19"/>
      <c r="AL202" s="19"/>
      <c r="AM202" s="19"/>
      <c r="AN202" s="19"/>
      <c r="AO202" s="19"/>
      <c r="AP202" s="19"/>
      <c r="AQ202" s="19"/>
      <c r="AR202" s="19"/>
      <c r="AS202" s="19"/>
      <c r="AT202" s="18"/>
      <c r="AU202" s="19"/>
      <c r="AV202" s="19"/>
      <c r="AW202" s="19"/>
      <c r="AX202" s="19"/>
      <c r="AY202" s="19"/>
      <c r="AZ202" s="19"/>
      <c r="BA202" s="19"/>
      <c r="BB202" s="19"/>
      <c r="BC202" s="19"/>
      <c r="BD202" s="19"/>
      <c r="BE202" s="19"/>
      <c r="BF202" s="19"/>
      <c r="BM202"/>
      <c r="BN202" s="19"/>
      <c r="BU202" s="19"/>
      <c r="BV202" s="19"/>
      <c r="BW202" s="19"/>
      <c r="BX202" s="19"/>
      <c r="BY202" s="19"/>
      <c r="BZ202" s="19"/>
      <c r="CA202" s="19"/>
      <c r="CB202" s="19"/>
      <c r="CC202" s="19"/>
      <c r="CD202" s="19"/>
      <c r="CE202" s="19"/>
      <c r="CF202" s="19"/>
      <c r="CG202" s="19"/>
      <c r="CH202" s="19"/>
    </row>
    <row r="203" spans="28:86" s="9" customFormat="1" hidden="1">
      <c r="AB203" s="19"/>
      <c r="AI203" s="19"/>
      <c r="AJ203" s="19"/>
      <c r="AK203" s="19"/>
      <c r="AL203" s="19"/>
      <c r="AM203" s="19"/>
      <c r="AN203" s="19"/>
      <c r="AO203" s="19"/>
      <c r="AP203" s="19"/>
      <c r="AQ203" s="19"/>
      <c r="AR203" s="19"/>
      <c r="AS203" s="19"/>
      <c r="AT203" s="18"/>
      <c r="AU203" s="19"/>
      <c r="AV203" s="19"/>
      <c r="AW203" s="19"/>
      <c r="AX203" s="19"/>
      <c r="AY203" s="19"/>
      <c r="AZ203" s="19"/>
      <c r="BA203" s="19"/>
      <c r="BB203" s="19"/>
      <c r="BC203" s="19"/>
      <c r="BD203" s="19"/>
      <c r="BE203" s="19"/>
      <c r="BF203" s="19"/>
      <c r="BM203"/>
      <c r="BN203" s="19"/>
      <c r="BU203" s="19"/>
      <c r="BV203" s="19"/>
      <c r="BW203" s="19"/>
      <c r="BX203" s="19"/>
      <c r="BY203" s="19"/>
      <c r="BZ203" s="19"/>
      <c r="CA203" s="19"/>
      <c r="CB203" s="19"/>
      <c r="CC203" s="19"/>
      <c r="CD203" s="19"/>
      <c r="CE203" s="19"/>
      <c r="CF203" s="19"/>
      <c r="CG203" s="19"/>
      <c r="CH203" s="19"/>
    </row>
    <row r="204" spans="28:86" s="9" customFormat="1" hidden="1">
      <c r="AB204" s="19"/>
      <c r="AI204" s="19"/>
      <c r="AJ204" s="19"/>
      <c r="AK204" s="19"/>
      <c r="AL204" s="19"/>
      <c r="AM204" s="19"/>
      <c r="AN204" s="19"/>
      <c r="AO204" s="19"/>
      <c r="AP204" s="19"/>
      <c r="AQ204" s="19"/>
      <c r="AR204" s="19"/>
      <c r="AS204" s="19"/>
      <c r="AT204" s="18"/>
      <c r="AU204" s="19"/>
      <c r="AV204" s="19"/>
      <c r="AW204" s="19"/>
      <c r="AX204" s="19"/>
      <c r="AY204" s="19"/>
      <c r="AZ204" s="19"/>
      <c r="BA204" s="19"/>
      <c r="BB204" s="19"/>
      <c r="BC204" s="19"/>
      <c r="BD204" s="19"/>
      <c r="BE204" s="19"/>
      <c r="BF204" s="19"/>
      <c r="BM204"/>
      <c r="BN204" s="19"/>
      <c r="BU204" s="19"/>
      <c r="BV204" s="19"/>
      <c r="BW204" s="19"/>
      <c r="BX204" s="19"/>
      <c r="BY204" s="19"/>
      <c r="BZ204" s="19"/>
      <c r="CA204" s="19"/>
      <c r="CB204" s="19"/>
      <c r="CC204" s="19"/>
      <c r="CD204" s="19"/>
      <c r="CE204" s="19"/>
      <c r="CF204" s="19"/>
      <c r="CG204" s="19"/>
      <c r="CH204" s="19"/>
    </row>
    <row r="205" spans="28:86" s="9" customFormat="1" hidden="1">
      <c r="AB205" s="19"/>
      <c r="AI205" s="19"/>
      <c r="AJ205" s="19"/>
      <c r="AK205" s="19"/>
      <c r="AL205" s="19"/>
      <c r="AM205" s="19"/>
      <c r="AN205" s="19"/>
      <c r="AO205" s="19"/>
      <c r="AP205" s="19"/>
      <c r="AQ205" s="19"/>
      <c r="AR205" s="19"/>
      <c r="AS205" s="19"/>
      <c r="AT205" s="18"/>
      <c r="AU205" s="19"/>
      <c r="AV205" s="19"/>
      <c r="AW205" s="19"/>
      <c r="AX205" s="19"/>
      <c r="AY205" s="19"/>
      <c r="AZ205" s="19"/>
      <c r="BA205" s="19"/>
      <c r="BB205" s="19"/>
      <c r="BC205" s="19"/>
      <c r="BD205" s="19"/>
      <c r="BE205" s="19"/>
      <c r="BF205" s="19"/>
      <c r="BM205"/>
      <c r="BN205" s="19"/>
      <c r="BU205" s="19"/>
      <c r="BV205" s="19"/>
      <c r="BW205" s="19"/>
      <c r="BX205" s="19"/>
      <c r="BY205" s="19"/>
      <c r="BZ205" s="19"/>
      <c r="CA205" s="19"/>
      <c r="CB205" s="19"/>
      <c r="CC205" s="19"/>
      <c r="CD205" s="19"/>
      <c r="CE205" s="19"/>
      <c r="CF205" s="19"/>
      <c r="CG205" s="19"/>
      <c r="CH205" s="19"/>
    </row>
    <row r="206" spans="28:86" s="9" customFormat="1" hidden="1">
      <c r="AB206" s="19"/>
      <c r="AI206" s="19"/>
      <c r="AJ206" s="19"/>
      <c r="AK206" s="19"/>
      <c r="AL206" s="19"/>
      <c r="AM206" s="19"/>
      <c r="AN206" s="19"/>
      <c r="AO206" s="19"/>
      <c r="AP206" s="19"/>
      <c r="AQ206" s="19"/>
      <c r="AR206" s="19"/>
      <c r="AS206" s="19"/>
      <c r="AT206" s="18"/>
      <c r="AU206" s="19"/>
      <c r="AV206" s="19"/>
      <c r="AW206" s="19"/>
      <c r="AX206" s="19"/>
      <c r="AY206" s="19"/>
      <c r="AZ206" s="19"/>
      <c r="BA206" s="19"/>
      <c r="BB206" s="19"/>
      <c r="BC206" s="19"/>
      <c r="BD206" s="19"/>
      <c r="BE206" s="19"/>
      <c r="BF206" s="19"/>
      <c r="BM206"/>
      <c r="BN206" s="19"/>
      <c r="BU206" s="19"/>
      <c r="BV206" s="19"/>
      <c r="BW206" s="19"/>
      <c r="BX206" s="19"/>
      <c r="BY206" s="19"/>
      <c r="BZ206" s="19"/>
      <c r="CA206" s="19"/>
      <c r="CB206" s="19"/>
      <c r="CC206" s="19"/>
      <c r="CD206" s="19"/>
      <c r="CE206" s="19"/>
      <c r="CF206" s="19"/>
      <c r="CG206" s="19"/>
      <c r="CH206" s="19"/>
    </row>
    <row r="207" spans="28:86" s="9" customFormat="1" hidden="1">
      <c r="AB207" s="19"/>
      <c r="AI207" s="19"/>
      <c r="AJ207" s="19"/>
      <c r="AK207" s="19"/>
      <c r="AL207" s="19"/>
      <c r="AM207" s="19"/>
      <c r="AN207" s="19"/>
      <c r="AO207" s="19"/>
      <c r="AP207" s="19"/>
      <c r="AQ207" s="19"/>
      <c r="AR207" s="19"/>
      <c r="AS207" s="19"/>
      <c r="AT207" s="18"/>
      <c r="AU207" s="19"/>
      <c r="AV207" s="19"/>
      <c r="AW207" s="19"/>
      <c r="AX207" s="19"/>
      <c r="AY207" s="19"/>
      <c r="AZ207" s="19"/>
      <c r="BA207" s="19"/>
      <c r="BB207" s="19"/>
      <c r="BC207" s="19"/>
      <c r="BD207" s="19"/>
      <c r="BE207" s="19"/>
      <c r="BF207" s="19"/>
      <c r="BM207"/>
      <c r="BN207" s="19"/>
      <c r="BU207" s="19"/>
      <c r="BV207" s="19"/>
      <c r="BW207" s="19"/>
      <c r="BX207" s="19"/>
      <c r="BY207" s="19"/>
      <c r="BZ207" s="19"/>
      <c r="CA207" s="19"/>
      <c r="CB207" s="19"/>
      <c r="CC207" s="19"/>
      <c r="CD207" s="19"/>
      <c r="CE207" s="19"/>
      <c r="CF207" s="19"/>
      <c r="CG207" s="19"/>
      <c r="CH207" s="19"/>
    </row>
    <row r="208" spans="28:86" s="9" customFormat="1" hidden="1">
      <c r="AB208" s="19"/>
      <c r="AI208" s="19"/>
      <c r="AJ208" s="19"/>
      <c r="AK208" s="19"/>
      <c r="AL208" s="19"/>
      <c r="AM208" s="19"/>
      <c r="AN208" s="19"/>
      <c r="AO208" s="19"/>
      <c r="AP208" s="19"/>
      <c r="AQ208" s="19"/>
      <c r="AR208" s="19"/>
      <c r="AS208" s="19"/>
      <c r="AT208" s="18"/>
      <c r="AU208" s="19"/>
      <c r="AV208" s="19"/>
      <c r="AW208" s="19"/>
      <c r="AX208" s="19"/>
      <c r="AY208" s="19"/>
      <c r="AZ208" s="19"/>
      <c r="BA208" s="19"/>
      <c r="BB208" s="19"/>
      <c r="BC208" s="19"/>
      <c r="BD208" s="19"/>
      <c r="BE208" s="19"/>
      <c r="BF208" s="19"/>
      <c r="BM208"/>
      <c r="BN208" s="19"/>
      <c r="BU208" s="19"/>
      <c r="BV208" s="19"/>
      <c r="BW208" s="19"/>
      <c r="BX208" s="19"/>
      <c r="BY208" s="19"/>
      <c r="BZ208" s="19"/>
      <c r="CA208" s="19"/>
      <c r="CB208" s="19"/>
      <c r="CC208" s="19"/>
      <c r="CD208" s="19"/>
      <c r="CE208" s="19"/>
      <c r="CF208" s="19"/>
      <c r="CG208" s="19"/>
      <c r="CH208" s="19"/>
    </row>
    <row r="209" spans="28:86" s="9" customFormat="1" hidden="1">
      <c r="AB209" s="19"/>
      <c r="AI209" s="19"/>
      <c r="AJ209" s="19"/>
      <c r="AK209" s="19"/>
      <c r="AL209" s="19"/>
      <c r="AM209" s="19"/>
      <c r="AN209" s="19"/>
      <c r="AO209" s="19"/>
      <c r="AP209" s="19"/>
      <c r="AQ209" s="19"/>
      <c r="AR209" s="19"/>
      <c r="AS209" s="19"/>
      <c r="AT209" s="18"/>
      <c r="AU209" s="19"/>
      <c r="AV209" s="19"/>
      <c r="AW209" s="19"/>
      <c r="AX209" s="19"/>
      <c r="AY209" s="19"/>
      <c r="AZ209" s="19"/>
      <c r="BA209" s="19"/>
      <c r="BB209" s="19"/>
      <c r="BC209" s="19"/>
      <c r="BD209" s="19"/>
      <c r="BE209" s="19"/>
      <c r="BF209" s="19"/>
      <c r="BM209"/>
      <c r="BN209" s="19"/>
      <c r="BU209" s="19"/>
      <c r="BV209" s="19"/>
      <c r="BW209" s="19"/>
      <c r="BX209" s="19"/>
      <c r="BY209" s="19"/>
      <c r="BZ209" s="19"/>
      <c r="CA209" s="19"/>
      <c r="CB209" s="19"/>
      <c r="CC209" s="19"/>
      <c r="CD209" s="19"/>
      <c r="CE209" s="19"/>
      <c r="CF209" s="19"/>
      <c r="CG209" s="19"/>
      <c r="CH209" s="19"/>
    </row>
    <row r="210" spans="28:86" s="9" customFormat="1" hidden="1">
      <c r="AB210" s="19"/>
      <c r="AI210" s="19"/>
      <c r="AJ210" s="19"/>
      <c r="AK210" s="19"/>
      <c r="AL210" s="19"/>
      <c r="AM210" s="19"/>
      <c r="AN210" s="19"/>
      <c r="AO210" s="19"/>
      <c r="AP210" s="19"/>
      <c r="AQ210" s="19"/>
      <c r="AR210" s="19"/>
      <c r="AS210" s="19"/>
      <c r="AT210" s="18"/>
      <c r="AU210" s="19"/>
      <c r="AV210" s="19"/>
      <c r="AW210" s="19"/>
      <c r="AX210" s="19"/>
      <c r="AY210" s="19"/>
      <c r="AZ210" s="19"/>
      <c r="BA210" s="19"/>
      <c r="BB210" s="19"/>
      <c r="BC210" s="19"/>
      <c r="BD210" s="19"/>
      <c r="BE210" s="19"/>
      <c r="BF210" s="19"/>
      <c r="BM210"/>
      <c r="BN210" s="19"/>
      <c r="BU210" s="19"/>
      <c r="BV210" s="19"/>
      <c r="BW210" s="19"/>
      <c r="BX210" s="19"/>
      <c r="BY210" s="19"/>
      <c r="BZ210" s="19"/>
      <c r="CA210" s="19"/>
      <c r="CB210" s="19"/>
      <c r="CC210" s="19"/>
      <c r="CD210" s="19"/>
      <c r="CE210" s="19"/>
      <c r="CF210" s="19"/>
      <c r="CG210" s="19"/>
      <c r="CH210" s="19"/>
    </row>
    <row r="211" spans="28:86" s="9" customFormat="1" hidden="1">
      <c r="AB211" s="19"/>
      <c r="AI211" s="19"/>
      <c r="AJ211" s="19"/>
      <c r="AK211" s="19"/>
      <c r="AL211" s="19"/>
      <c r="AM211" s="19"/>
      <c r="AN211" s="19"/>
      <c r="AO211" s="19"/>
      <c r="AP211" s="19"/>
      <c r="AQ211" s="19"/>
      <c r="AR211" s="19"/>
      <c r="AS211" s="19"/>
      <c r="AT211" s="18"/>
      <c r="AU211" s="19"/>
      <c r="AV211" s="19"/>
      <c r="AW211" s="19"/>
      <c r="AX211" s="19"/>
      <c r="AY211" s="19"/>
      <c r="AZ211" s="19"/>
      <c r="BA211" s="19"/>
      <c r="BB211" s="19"/>
      <c r="BC211" s="19"/>
      <c r="BD211" s="19"/>
      <c r="BE211" s="19"/>
      <c r="BF211" s="19"/>
      <c r="BM211"/>
      <c r="BN211" s="19"/>
      <c r="BU211" s="19"/>
      <c r="BV211" s="19"/>
      <c r="BW211" s="19"/>
      <c r="BX211" s="19"/>
      <c r="BY211" s="19"/>
      <c r="BZ211" s="19"/>
      <c r="CA211" s="19"/>
      <c r="CB211" s="19"/>
      <c r="CC211" s="19"/>
      <c r="CD211" s="19"/>
      <c r="CE211" s="19"/>
      <c r="CF211" s="19"/>
      <c r="CG211" s="19"/>
      <c r="CH211" s="19"/>
    </row>
    <row r="212" spans="28:86" s="9" customFormat="1" hidden="1">
      <c r="AB212" s="19"/>
      <c r="AI212" s="19"/>
      <c r="AJ212" s="19"/>
      <c r="AK212" s="19"/>
      <c r="AL212" s="19"/>
      <c r="AM212" s="19"/>
      <c r="AN212" s="19"/>
      <c r="AO212" s="19"/>
      <c r="AP212" s="19"/>
      <c r="AQ212" s="19"/>
      <c r="AR212" s="19"/>
      <c r="AS212" s="19"/>
      <c r="AT212" s="18"/>
      <c r="AU212" s="19"/>
      <c r="AV212" s="19"/>
      <c r="AW212" s="19"/>
      <c r="AX212" s="19"/>
      <c r="AY212" s="19"/>
      <c r="AZ212" s="19"/>
      <c r="BA212" s="19"/>
      <c r="BB212" s="19"/>
      <c r="BC212" s="19"/>
      <c r="BD212" s="19"/>
      <c r="BE212" s="19"/>
      <c r="BF212" s="19"/>
      <c r="BM212"/>
      <c r="BN212" s="19"/>
      <c r="BU212" s="19"/>
      <c r="BV212" s="19"/>
      <c r="BW212" s="19"/>
      <c r="BX212" s="19"/>
      <c r="BY212" s="19"/>
      <c r="BZ212" s="19"/>
      <c r="CA212" s="19"/>
      <c r="CB212" s="19"/>
      <c r="CC212" s="19"/>
      <c r="CD212" s="19"/>
      <c r="CE212" s="19"/>
      <c r="CF212" s="19"/>
      <c r="CG212" s="19"/>
      <c r="CH212" s="19"/>
    </row>
    <row r="213" spans="28:86" s="9" customFormat="1" hidden="1">
      <c r="AB213" s="19"/>
      <c r="AI213" s="19"/>
      <c r="AJ213" s="19"/>
      <c r="AK213" s="19"/>
      <c r="AL213" s="19"/>
      <c r="AM213" s="19"/>
      <c r="AN213" s="19"/>
      <c r="AO213" s="19"/>
      <c r="AP213" s="19"/>
      <c r="AQ213" s="19"/>
      <c r="AR213" s="19"/>
      <c r="AS213" s="19"/>
      <c r="AT213" s="18"/>
      <c r="AU213" s="19"/>
      <c r="AV213" s="19"/>
      <c r="AW213" s="19"/>
      <c r="AX213" s="19"/>
      <c r="AY213" s="19"/>
      <c r="AZ213" s="19"/>
      <c r="BA213" s="19"/>
      <c r="BB213" s="19"/>
      <c r="BC213" s="19"/>
      <c r="BD213" s="19"/>
      <c r="BE213" s="19"/>
      <c r="BF213" s="19"/>
      <c r="BM213"/>
      <c r="BN213" s="19"/>
      <c r="BU213" s="19"/>
      <c r="BV213" s="19"/>
      <c r="BW213" s="19"/>
      <c r="BX213" s="19"/>
      <c r="BY213" s="19"/>
      <c r="BZ213" s="19"/>
      <c r="CA213" s="19"/>
      <c r="CB213" s="19"/>
      <c r="CC213" s="19"/>
      <c r="CD213" s="19"/>
      <c r="CE213" s="19"/>
      <c r="CF213" s="19"/>
      <c r="CG213" s="19"/>
      <c r="CH213" s="19"/>
    </row>
    <row r="214" spans="28:86" s="9" customFormat="1" hidden="1">
      <c r="AB214" s="19"/>
      <c r="AI214" s="19"/>
      <c r="AJ214" s="19"/>
      <c r="AK214" s="19"/>
      <c r="AL214" s="19"/>
      <c r="AM214" s="19"/>
      <c r="AN214" s="19"/>
      <c r="AO214" s="19"/>
      <c r="AP214" s="19"/>
      <c r="AQ214" s="19"/>
      <c r="AR214" s="19"/>
      <c r="AS214" s="19"/>
      <c r="AT214" s="18"/>
      <c r="AU214" s="19"/>
      <c r="AV214" s="19"/>
      <c r="AW214" s="19"/>
      <c r="AX214" s="19"/>
      <c r="AY214" s="19"/>
      <c r="AZ214" s="19"/>
      <c r="BA214" s="19"/>
      <c r="BB214" s="19"/>
      <c r="BC214" s="19"/>
      <c r="BD214" s="19"/>
      <c r="BE214" s="19"/>
      <c r="BF214" s="19"/>
      <c r="BM214"/>
      <c r="BN214" s="19"/>
      <c r="BU214" s="19"/>
      <c r="BV214" s="19"/>
      <c r="BW214" s="19"/>
      <c r="BX214" s="19"/>
      <c r="BY214" s="19"/>
      <c r="BZ214" s="19"/>
      <c r="CA214" s="19"/>
      <c r="CB214" s="19"/>
      <c r="CC214" s="19"/>
      <c r="CD214" s="19"/>
      <c r="CE214" s="19"/>
      <c r="CF214" s="19"/>
      <c r="CG214" s="19"/>
      <c r="CH214" s="19"/>
    </row>
    <row r="215" spans="28:86" s="9" customFormat="1" hidden="1">
      <c r="AB215" s="19"/>
      <c r="AI215" s="19"/>
      <c r="AJ215" s="19"/>
      <c r="AK215" s="19"/>
      <c r="AL215" s="19"/>
      <c r="AM215" s="19"/>
      <c r="AN215" s="19"/>
      <c r="AO215" s="19"/>
      <c r="AP215" s="19"/>
      <c r="AQ215" s="19"/>
      <c r="AR215" s="19"/>
      <c r="AS215" s="19"/>
      <c r="AT215" s="18"/>
      <c r="AU215" s="19"/>
      <c r="AV215" s="19"/>
      <c r="AW215" s="19"/>
      <c r="AX215" s="19"/>
      <c r="AY215" s="19"/>
      <c r="AZ215" s="19"/>
      <c r="BA215" s="19"/>
      <c r="BB215" s="19"/>
      <c r="BC215" s="19"/>
      <c r="BD215" s="19"/>
      <c r="BE215" s="19"/>
      <c r="BF215" s="19"/>
      <c r="BM215"/>
      <c r="BN215" s="19"/>
      <c r="BU215" s="19"/>
      <c r="BV215" s="19"/>
      <c r="BW215" s="19"/>
      <c r="BX215" s="19"/>
      <c r="BY215" s="19"/>
      <c r="BZ215" s="19"/>
      <c r="CA215" s="19"/>
      <c r="CB215" s="19"/>
      <c r="CC215" s="19"/>
      <c r="CD215" s="19"/>
      <c r="CE215" s="19"/>
      <c r="CF215" s="19"/>
      <c r="CG215" s="19"/>
      <c r="CH215" s="19"/>
    </row>
    <row r="216" spans="28:86" s="9" customFormat="1" hidden="1">
      <c r="AB216" s="19"/>
      <c r="AI216" s="19"/>
      <c r="AJ216" s="19"/>
      <c r="AK216" s="19"/>
      <c r="AL216" s="19"/>
      <c r="AM216" s="19"/>
      <c r="AN216" s="19"/>
      <c r="AO216" s="19"/>
      <c r="AP216" s="19"/>
      <c r="AQ216" s="19"/>
      <c r="AR216" s="19"/>
      <c r="AS216" s="19"/>
      <c r="AT216" s="18"/>
      <c r="AU216" s="19"/>
      <c r="AV216" s="19"/>
      <c r="AW216" s="19"/>
      <c r="AX216" s="19"/>
      <c r="AY216" s="19"/>
      <c r="AZ216" s="19"/>
      <c r="BA216" s="19"/>
      <c r="BB216" s="19"/>
      <c r="BC216" s="19"/>
      <c r="BD216" s="19"/>
      <c r="BE216" s="19"/>
      <c r="BF216" s="19"/>
      <c r="BM216"/>
      <c r="BN216" s="19"/>
      <c r="BU216" s="19"/>
      <c r="BV216" s="19"/>
      <c r="BW216" s="19"/>
      <c r="BX216" s="19"/>
      <c r="BY216" s="19"/>
      <c r="BZ216" s="19"/>
      <c r="CA216" s="19"/>
      <c r="CB216" s="19"/>
      <c r="CC216" s="19"/>
      <c r="CD216" s="19"/>
      <c r="CE216" s="19"/>
      <c r="CF216" s="19"/>
      <c r="CG216" s="19"/>
      <c r="CH216" s="19"/>
    </row>
    <row r="217" spans="28:86" s="9" customFormat="1" hidden="1">
      <c r="AB217" s="19"/>
      <c r="AI217" s="19"/>
      <c r="AJ217" s="19"/>
      <c r="AK217" s="19"/>
      <c r="AL217" s="19"/>
      <c r="AM217" s="19"/>
      <c r="AN217" s="19"/>
      <c r="AO217" s="19"/>
      <c r="AP217" s="19"/>
      <c r="AQ217" s="19"/>
      <c r="AR217" s="19"/>
      <c r="AS217" s="19"/>
      <c r="AT217" s="18"/>
      <c r="AU217" s="19"/>
      <c r="AV217" s="19"/>
      <c r="AW217" s="19"/>
      <c r="AX217" s="19"/>
      <c r="AY217" s="19"/>
      <c r="AZ217" s="19"/>
      <c r="BA217" s="19"/>
      <c r="BB217" s="19"/>
      <c r="BC217" s="19"/>
      <c r="BD217" s="19"/>
      <c r="BE217" s="19"/>
      <c r="BF217" s="19"/>
      <c r="BM217"/>
      <c r="BN217" s="19"/>
      <c r="BU217" s="19"/>
      <c r="BV217" s="19"/>
      <c r="BW217" s="19"/>
      <c r="BX217" s="19"/>
      <c r="BY217" s="19"/>
      <c r="BZ217" s="19"/>
      <c r="CA217" s="19"/>
      <c r="CB217" s="19"/>
      <c r="CC217" s="19"/>
      <c r="CD217" s="19"/>
      <c r="CE217" s="19"/>
      <c r="CF217" s="19"/>
      <c r="CG217" s="19"/>
      <c r="CH217" s="19"/>
    </row>
    <row r="218" spans="28:86" s="9" customFormat="1" hidden="1">
      <c r="AB218" s="19"/>
      <c r="AI218" s="19"/>
      <c r="AJ218" s="19"/>
      <c r="AK218" s="19"/>
      <c r="AL218" s="19"/>
      <c r="AM218" s="19"/>
      <c r="AN218" s="19"/>
      <c r="AO218" s="19"/>
      <c r="AP218" s="19"/>
      <c r="AQ218" s="19"/>
      <c r="AR218" s="19"/>
      <c r="AS218" s="19"/>
      <c r="AT218" s="18"/>
      <c r="AU218" s="19"/>
      <c r="AV218" s="19"/>
      <c r="AW218" s="19"/>
      <c r="AX218" s="19"/>
      <c r="AY218" s="19"/>
      <c r="AZ218" s="19"/>
      <c r="BA218" s="19"/>
      <c r="BB218" s="19"/>
      <c r="BC218" s="19"/>
      <c r="BD218" s="19"/>
      <c r="BE218" s="19"/>
      <c r="BF218" s="19"/>
      <c r="BM218"/>
      <c r="BN218" s="19"/>
      <c r="BU218" s="19"/>
      <c r="BV218" s="19"/>
      <c r="BW218" s="19"/>
      <c r="BX218" s="19"/>
      <c r="BY218" s="19"/>
      <c r="BZ218" s="19"/>
      <c r="CA218" s="19"/>
      <c r="CB218" s="19"/>
      <c r="CC218" s="19"/>
      <c r="CD218" s="19"/>
      <c r="CE218" s="19"/>
      <c r="CF218" s="19"/>
      <c r="CG218" s="19"/>
      <c r="CH218" s="19"/>
    </row>
    <row r="219" spans="28:86" s="9" customFormat="1" hidden="1">
      <c r="AB219" s="19"/>
      <c r="AI219" s="19"/>
      <c r="AJ219" s="19"/>
      <c r="AK219" s="19"/>
      <c r="AL219" s="19"/>
      <c r="AM219" s="19"/>
      <c r="AN219" s="19"/>
      <c r="AO219" s="19"/>
      <c r="AP219" s="19"/>
      <c r="AQ219" s="19"/>
      <c r="AR219" s="19"/>
      <c r="AS219" s="19"/>
      <c r="AT219" s="18"/>
      <c r="AU219" s="19"/>
      <c r="AV219" s="19"/>
      <c r="AW219" s="19"/>
      <c r="AX219" s="19"/>
      <c r="AY219" s="19"/>
      <c r="AZ219" s="19"/>
      <c r="BA219" s="19"/>
      <c r="BB219" s="19"/>
      <c r="BC219" s="19"/>
      <c r="BD219" s="19"/>
      <c r="BE219" s="19"/>
      <c r="BF219" s="19"/>
      <c r="BM219"/>
      <c r="BN219" s="19"/>
      <c r="BU219" s="19"/>
      <c r="BV219" s="19"/>
      <c r="BW219" s="19"/>
      <c r="BX219" s="19"/>
      <c r="BY219" s="19"/>
      <c r="BZ219" s="19"/>
      <c r="CA219" s="19"/>
      <c r="CB219" s="19"/>
      <c r="CC219" s="19"/>
      <c r="CD219" s="19"/>
      <c r="CE219" s="19"/>
      <c r="CF219" s="19"/>
      <c r="CG219" s="19"/>
      <c r="CH219" s="19"/>
    </row>
    <row r="220" spans="28:86" s="9" customFormat="1" hidden="1">
      <c r="AB220" s="19"/>
      <c r="AI220" s="19"/>
      <c r="AJ220" s="19"/>
      <c r="AK220" s="19"/>
      <c r="AL220" s="19"/>
      <c r="AM220" s="19"/>
      <c r="AN220" s="19"/>
      <c r="AO220" s="19"/>
      <c r="AP220" s="19"/>
      <c r="AQ220" s="19"/>
      <c r="AR220" s="19"/>
      <c r="AS220" s="19"/>
      <c r="AT220" s="18"/>
      <c r="AU220" s="19"/>
      <c r="AV220" s="19"/>
      <c r="AW220" s="19"/>
      <c r="AX220" s="19"/>
      <c r="AY220" s="19"/>
      <c r="AZ220" s="19"/>
      <c r="BA220" s="19"/>
      <c r="BB220" s="19"/>
      <c r="BC220" s="19"/>
      <c r="BD220" s="19"/>
      <c r="BE220" s="19"/>
      <c r="BF220" s="19"/>
      <c r="BM220"/>
      <c r="BN220" s="19"/>
      <c r="BU220" s="19"/>
      <c r="BV220" s="19"/>
      <c r="BW220" s="19"/>
      <c r="BX220" s="19"/>
      <c r="BY220" s="19"/>
      <c r="BZ220" s="19"/>
      <c r="CA220" s="19"/>
      <c r="CB220" s="19"/>
      <c r="CC220" s="19"/>
      <c r="CD220" s="19"/>
      <c r="CE220" s="19"/>
      <c r="CF220" s="19"/>
      <c r="CG220" s="19"/>
      <c r="CH220" s="19"/>
    </row>
    <row r="221" spans="28:86" s="9" customFormat="1" hidden="1">
      <c r="AB221" s="19"/>
      <c r="AI221" s="19"/>
      <c r="AJ221" s="19"/>
      <c r="AK221" s="19"/>
      <c r="AL221" s="19"/>
      <c r="AM221" s="19"/>
      <c r="AN221" s="19"/>
      <c r="AO221" s="19"/>
      <c r="AP221" s="19"/>
      <c r="AQ221" s="19"/>
      <c r="AR221" s="19"/>
      <c r="AS221" s="19"/>
      <c r="AT221" s="18"/>
      <c r="AU221" s="19"/>
      <c r="AV221" s="19"/>
      <c r="AW221" s="19"/>
      <c r="AX221" s="19"/>
      <c r="AY221" s="19"/>
      <c r="AZ221" s="19"/>
      <c r="BA221" s="19"/>
      <c r="BB221" s="19"/>
      <c r="BC221" s="19"/>
      <c r="BD221" s="19"/>
      <c r="BE221" s="19"/>
      <c r="BF221" s="19"/>
      <c r="BM221"/>
      <c r="BN221" s="19"/>
      <c r="BU221" s="19"/>
      <c r="BV221" s="19"/>
      <c r="BW221" s="19"/>
      <c r="BX221" s="19"/>
      <c r="BY221" s="19"/>
      <c r="BZ221" s="19"/>
      <c r="CA221" s="19"/>
      <c r="CB221" s="19"/>
      <c r="CC221" s="19"/>
      <c r="CD221" s="19"/>
      <c r="CE221" s="19"/>
      <c r="CF221" s="19"/>
      <c r="CG221" s="19"/>
      <c r="CH221" s="19"/>
    </row>
    <row r="222" spans="28:86" s="9" customFormat="1" hidden="1">
      <c r="AB222" s="19"/>
      <c r="AI222" s="19"/>
      <c r="AJ222" s="19"/>
      <c r="AK222" s="19"/>
      <c r="AL222" s="19"/>
      <c r="AM222" s="19"/>
      <c r="AN222" s="19"/>
      <c r="AO222" s="19"/>
      <c r="AP222" s="19"/>
      <c r="AQ222" s="19"/>
      <c r="AR222" s="19"/>
      <c r="AS222" s="19"/>
      <c r="AT222" s="18"/>
      <c r="AU222" s="19"/>
      <c r="AV222" s="19"/>
      <c r="AW222" s="19"/>
      <c r="AX222" s="19"/>
      <c r="AY222" s="19"/>
      <c r="AZ222" s="19"/>
      <c r="BA222" s="19"/>
      <c r="BB222" s="19"/>
      <c r="BC222" s="19"/>
      <c r="BD222" s="19"/>
      <c r="BE222" s="19"/>
      <c r="BF222" s="19"/>
      <c r="BM222"/>
      <c r="BN222" s="19"/>
      <c r="BU222" s="19"/>
      <c r="BV222" s="19"/>
      <c r="BW222" s="19"/>
      <c r="BX222" s="19"/>
      <c r="BY222" s="19"/>
      <c r="BZ222" s="19"/>
      <c r="CA222" s="19"/>
      <c r="CB222" s="19"/>
      <c r="CC222" s="19"/>
      <c r="CD222" s="19"/>
      <c r="CE222" s="19"/>
      <c r="CF222" s="19"/>
      <c r="CG222" s="19"/>
      <c r="CH222" s="19"/>
    </row>
    <row r="223" spans="28:86" s="9" customFormat="1" hidden="1">
      <c r="AB223" s="19"/>
      <c r="AI223" s="19"/>
      <c r="AJ223" s="19"/>
      <c r="AK223" s="19"/>
      <c r="AL223" s="19"/>
      <c r="AM223" s="19"/>
      <c r="AN223" s="19"/>
      <c r="AO223" s="19"/>
      <c r="AP223" s="19"/>
      <c r="AQ223" s="19"/>
      <c r="AR223" s="19"/>
      <c r="AS223" s="19"/>
      <c r="AT223" s="18"/>
      <c r="AU223" s="19"/>
      <c r="AV223" s="19"/>
      <c r="AW223" s="19"/>
      <c r="AX223" s="19"/>
      <c r="AY223" s="19"/>
      <c r="AZ223" s="19"/>
      <c r="BA223" s="19"/>
      <c r="BB223" s="19"/>
      <c r="BC223" s="19"/>
      <c r="BD223" s="19"/>
      <c r="BE223" s="19"/>
      <c r="BF223" s="19"/>
      <c r="BM223"/>
      <c r="BN223" s="19"/>
      <c r="BU223" s="19"/>
      <c r="BV223" s="19"/>
      <c r="BW223" s="19"/>
      <c r="BX223" s="19"/>
      <c r="BY223" s="19"/>
      <c r="BZ223" s="19"/>
      <c r="CA223" s="19"/>
      <c r="CB223" s="19"/>
      <c r="CC223" s="19"/>
      <c r="CD223" s="19"/>
      <c r="CE223" s="19"/>
      <c r="CF223" s="19"/>
      <c r="CG223" s="19"/>
      <c r="CH223" s="19"/>
    </row>
    <row r="224" spans="28:86" s="9" customFormat="1" hidden="1">
      <c r="AB224" s="19"/>
      <c r="AI224" s="19"/>
      <c r="AJ224" s="19"/>
      <c r="AK224" s="19"/>
      <c r="AL224" s="19"/>
      <c r="AM224" s="19"/>
      <c r="AN224" s="19"/>
      <c r="AO224" s="19"/>
      <c r="AP224" s="19"/>
      <c r="AQ224" s="19"/>
      <c r="AR224" s="19"/>
      <c r="AS224" s="19"/>
      <c r="AT224" s="18"/>
      <c r="AU224" s="19"/>
      <c r="AV224" s="19"/>
      <c r="AW224" s="19"/>
      <c r="AX224" s="19"/>
      <c r="AY224" s="19"/>
      <c r="AZ224" s="19"/>
      <c r="BA224" s="19"/>
      <c r="BB224" s="19"/>
      <c r="BC224" s="19"/>
      <c r="BD224" s="19"/>
      <c r="BE224" s="19"/>
      <c r="BF224" s="19"/>
      <c r="BM224"/>
      <c r="BN224" s="19"/>
      <c r="BU224" s="19"/>
      <c r="BV224" s="19"/>
      <c r="BW224" s="19"/>
      <c r="BX224" s="19"/>
      <c r="BY224" s="19"/>
      <c r="BZ224" s="19"/>
      <c r="CA224" s="19"/>
      <c r="CB224" s="19"/>
      <c r="CC224" s="19"/>
      <c r="CD224" s="19"/>
      <c r="CE224" s="19"/>
      <c r="CF224" s="19"/>
      <c r="CG224" s="19"/>
      <c r="CH224" s="19"/>
    </row>
    <row r="225" spans="28:86" s="9" customFormat="1" hidden="1">
      <c r="AB225" s="19"/>
      <c r="AI225" s="19"/>
      <c r="AJ225" s="19"/>
      <c r="AK225" s="19"/>
      <c r="AL225" s="19"/>
      <c r="AM225" s="19"/>
      <c r="AN225" s="19"/>
      <c r="AO225" s="19"/>
      <c r="AP225" s="19"/>
      <c r="AQ225" s="19"/>
      <c r="AR225" s="19"/>
      <c r="AS225" s="19"/>
      <c r="AT225" s="18"/>
      <c r="AU225" s="19"/>
      <c r="AV225" s="19"/>
      <c r="AW225" s="19"/>
      <c r="AX225" s="19"/>
      <c r="AY225" s="19"/>
      <c r="AZ225" s="19"/>
      <c r="BA225" s="19"/>
      <c r="BB225" s="19"/>
      <c r="BC225" s="19"/>
      <c r="BD225" s="19"/>
      <c r="BE225" s="19"/>
      <c r="BF225" s="19"/>
      <c r="BM225"/>
      <c r="BN225" s="19"/>
      <c r="BU225" s="19"/>
      <c r="BV225" s="19"/>
      <c r="BW225" s="19"/>
      <c r="BX225" s="19"/>
      <c r="BY225" s="19"/>
      <c r="BZ225" s="19"/>
      <c r="CA225" s="19"/>
      <c r="CB225" s="19"/>
      <c r="CC225" s="19"/>
      <c r="CD225" s="19"/>
      <c r="CE225" s="19"/>
      <c r="CF225" s="19"/>
      <c r="CG225" s="19"/>
      <c r="CH225" s="19"/>
    </row>
    <row r="226" spans="28:86" s="9" customFormat="1" hidden="1">
      <c r="AB226" s="19"/>
      <c r="AI226" s="19"/>
      <c r="AJ226" s="19"/>
      <c r="AK226" s="19"/>
      <c r="AL226" s="19"/>
      <c r="AM226" s="19"/>
      <c r="AN226" s="19"/>
      <c r="AO226" s="19"/>
      <c r="AP226" s="19"/>
      <c r="AQ226" s="19"/>
      <c r="AR226" s="19"/>
      <c r="AS226" s="19"/>
      <c r="AT226" s="18"/>
      <c r="AU226" s="19"/>
      <c r="AV226" s="19"/>
      <c r="AW226" s="19"/>
      <c r="AX226" s="19"/>
      <c r="AY226" s="19"/>
      <c r="AZ226" s="19"/>
      <c r="BA226" s="19"/>
      <c r="BB226" s="19"/>
      <c r="BC226" s="19"/>
      <c r="BD226" s="19"/>
      <c r="BE226" s="19"/>
      <c r="BF226" s="19"/>
      <c r="BM226"/>
      <c r="BN226" s="19"/>
      <c r="BU226" s="19"/>
      <c r="BV226" s="19"/>
      <c r="BW226" s="19"/>
      <c r="BX226" s="19"/>
      <c r="BY226" s="19"/>
      <c r="BZ226" s="19"/>
      <c r="CA226" s="19"/>
      <c r="CB226" s="19"/>
      <c r="CC226" s="19"/>
      <c r="CD226" s="19"/>
      <c r="CE226" s="19"/>
      <c r="CF226" s="19"/>
      <c r="CG226" s="19"/>
      <c r="CH226" s="19"/>
    </row>
    <row r="227" spans="28:86" s="9" customFormat="1" hidden="1">
      <c r="AB227" s="19"/>
      <c r="AI227" s="19"/>
      <c r="AJ227" s="19"/>
      <c r="AK227" s="19"/>
      <c r="AL227" s="19"/>
      <c r="AM227" s="19"/>
      <c r="AN227" s="19"/>
      <c r="AO227" s="19"/>
      <c r="AP227" s="19"/>
      <c r="AQ227" s="19"/>
      <c r="AR227" s="19"/>
      <c r="AS227" s="19"/>
      <c r="AT227" s="18"/>
      <c r="AU227" s="19"/>
      <c r="AV227" s="19"/>
      <c r="AW227" s="19"/>
      <c r="AX227" s="19"/>
      <c r="AY227" s="19"/>
      <c r="AZ227" s="19"/>
      <c r="BA227" s="19"/>
      <c r="BB227" s="19"/>
      <c r="BC227" s="19"/>
      <c r="BD227" s="19"/>
      <c r="BE227" s="19"/>
      <c r="BF227" s="19"/>
      <c r="BM227"/>
      <c r="BN227" s="19"/>
      <c r="BU227" s="19"/>
      <c r="BV227" s="19"/>
      <c r="BW227" s="19"/>
      <c r="BX227" s="19"/>
      <c r="BY227" s="19"/>
      <c r="BZ227" s="19"/>
      <c r="CA227" s="19"/>
      <c r="CB227" s="19"/>
      <c r="CC227" s="19"/>
      <c r="CD227" s="19"/>
      <c r="CE227" s="19"/>
      <c r="CF227" s="19"/>
      <c r="CG227" s="19"/>
      <c r="CH227" s="19"/>
    </row>
    <row r="228" spans="28:86" s="9" customFormat="1" hidden="1">
      <c r="AB228" s="19"/>
      <c r="AI228" s="19"/>
      <c r="AJ228" s="19"/>
      <c r="AK228" s="19"/>
      <c r="AL228" s="19"/>
      <c r="AM228" s="19"/>
      <c r="AN228" s="19"/>
      <c r="AO228" s="19"/>
      <c r="AP228" s="19"/>
      <c r="AQ228" s="19"/>
      <c r="AR228" s="19"/>
      <c r="AS228" s="19"/>
      <c r="AT228" s="18"/>
      <c r="AU228" s="19"/>
      <c r="AV228" s="19"/>
      <c r="AW228" s="19"/>
      <c r="AX228" s="19"/>
      <c r="AY228" s="19"/>
      <c r="AZ228" s="19"/>
      <c r="BA228" s="19"/>
      <c r="BB228" s="19"/>
      <c r="BC228" s="19"/>
      <c r="BD228" s="19"/>
      <c r="BE228" s="19"/>
      <c r="BF228" s="19"/>
      <c r="BM228"/>
      <c r="BN228" s="19"/>
      <c r="BU228" s="19"/>
      <c r="BV228" s="19"/>
      <c r="BW228" s="19"/>
      <c r="BX228" s="19"/>
      <c r="BY228" s="19"/>
      <c r="BZ228" s="19"/>
      <c r="CA228" s="19"/>
      <c r="CB228" s="19"/>
      <c r="CC228" s="19"/>
      <c r="CD228" s="19"/>
      <c r="CE228" s="19"/>
      <c r="CF228" s="19"/>
      <c r="CG228" s="19"/>
      <c r="CH228" s="19"/>
    </row>
    <row r="229" spans="28:86" s="9" customFormat="1" hidden="1">
      <c r="AB229" s="19"/>
      <c r="AI229" s="19"/>
      <c r="AJ229" s="19"/>
      <c r="AK229" s="19"/>
      <c r="AL229" s="19"/>
      <c r="AM229" s="19"/>
      <c r="AN229" s="19"/>
      <c r="AO229" s="19"/>
      <c r="AP229" s="19"/>
      <c r="AQ229" s="19"/>
      <c r="AR229" s="19"/>
      <c r="AS229" s="19"/>
      <c r="AT229" s="18"/>
      <c r="AU229" s="19"/>
      <c r="AV229" s="19"/>
      <c r="AW229" s="19"/>
      <c r="AX229" s="19"/>
      <c r="AY229" s="19"/>
      <c r="AZ229" s="19"/>
      <c r="BA229" s="19"/>
      <c r="BB229" s="19"/>
      <c r="BC229" s="19"/>
      <c r="BD229" s="19"/>
      <c r="BE229" s="19"/>
      <c r="BF229" s="19"/>
      <c r="BM229"/>
      <c r="BN229" s="19"/>
      <c r="BU229" s="19"/>
      <c r="BV229" s="19"/>
      <c r="BW229" s="19"/>
      <c r="BX229" s="19"/>
      <c r="BY229" s="19"/>
      <c r="BZ229" s="19"/>
      <c r="CA229" s="19"/>
      <c r="CB229" s="19"/>
      <c r="CC229" s="19"/>
      <c r="CD229" s="19"/>
      <c r="CE229" s="19"/>
      <c r="CF229" s="19"/>
      <c r="CG229" s="19"/>
      <c r="CH229" s="19"/>
    </row>
    <row r="230" spans="28:86" s="9" customFormat="1" hidden="1">
      <c r="AB230" s="19"/>
      <c r="AI230" s="19"/>
      <c r="AJ230" s="19"/>
      <c r="AK230" s="19"/>
      <c r="AL230" s="19"/>
      <c r="AM230" s="19"/>
      <c r="AN230" s="19"/>
      <c r="AO230" s="19"/>
      <c r="AP230" s="19"/>
      <c r="AQ230" s="19"/>
      <c r="AR230" s="19"/>
      <c r="AS230" s="19"/>
      <c r="AT230" s="18"/>
      <c r="AU230" s="19"/>
      <c r="AV230" s="19"/>
      <c r="AW230" s="19"/>
      <c r="AX230" s="19"/>
      <c r="AY230" s="19"/>
      <c r="AZ230" s="19"/>
      <c r="BA230" s="19"/>
      <c r="BB230" s="19"/>
      <c r="BC230" s="19"/>
      <c r="BD230" s="19"/>
      <c r="BE230" s="19"/>
      <c r="BF230" s="19"/>
      <c r="BM230"/>
      <c r="BN230" s="19"/>
      <c r="BU230" s="19"/>
      <c r="BV230" s="19"/>
      <c r="BW230" s="19"/>
      <c r="BX230" s="19"/>
      <c r="BY230" s="19"/>
      <c r="BZ230" s="19"/>
      <c r="CA230" s="19"/>
      <c r="CB230" s="19"/>
      <c r="CC230" s="19"/>
      <c r="CD230" s="19"/>
      <c r="CE230" s="19"/>
      <c r="CF230" s="19"/>
      <c r="CG230" s="19"/>
      <c r="CH230" s="19"/>
    </row>
    <row r="231" spans="28:86" s="9" customFormat="1" hidden="1">
      <c r="AB231" s="19"/>
      <c r="AI231" s="19"/>
      <c r="AJ231" s="19"/>
      <c r="AK231" s="19"/>
      <c r="AL231" s="19"/>
      <c r="AM231" s="19"/>
      <c r="AN231" s="19"/>
      <c r="AO231" s="19"/>
      <c r="AP231" s="19"/>
      <c r="AQ231" s="19"/>
      <c r="AR231" s="19"/>
      <c r="AS231" s="19"/>
      <c r="AT231" s="18"/>
      <c r="AU231" s="19"/>
      <c r="AV231" s="19"/>
      <c r="AW231" s="19"/>
      <c r="AX231" s="19"/>
      <c r="AY231" s="19"/>
      <c r="AZ231" s="19"/>
      <c r="BA231" s="19"/>
      <c r="BB231" s="19"/>
      <c r="BC231" s="19"/>
      <c r="BD231" s="19"/>
      <c r="BE231" s="19"/>
      <c r="BF231" s="19"/>
      <c r="BM231"/>
      <c r="BN231" s="19"/>
      <c r="BU231" s="19"/>
      <c r="BV231" s="19"/>
      <c r="BW231" s="19"/>
      <c r="BX231" s="19"/>
      <c r="BY231" s="19"/>
      <c r="BZ231" s="19"/>
      <c r="CA231" s="19"/>
      <c r="CB231" s="19"/>
      <c r="CC231" s="19"/>
      <c r="CD231" s="19"/>
      <c r="CE231" s="19"/>
      <c r="CF231" s="19"/>
      <c r="CG231" s="19"/>
      <c r="CH231" s="19"/>
    </row>
    <row r="232" spans="28:86" s="9" customFormat="1" hidden="1">
      <c r="AB232" s="19"/>
      <c r="AI232" s="19"/>
      <c r="AJ232" s="19"/>
      <c r="AK232" s="19"/>
      <c r="AL232" s="19"/>
      <c r="AM232" s="19"/>
      <c r="AN232" s="19"/>
      <c r="AO232" s="19"/>
      <c r="AP232" s="19"/>
      <c r="AQ232" s="19"/>
      <c r="AR232" s="19"/>
      <c r="AS232" s="19"/>
      <c r="AT232" s="18"/>
      <c r="AU232" s="19"/>
      <c r="AV232" s="19"/>
      <c r="AW232" s="19"/>
      <c r="AX232" s="19"/>
      <c r="AY232" s="19"/>
      <c r="AZ232" s="19"/>
      <c r="BA232" s="19"/>
      <c r="BB232" s="19"/>
      <c r="BC232" s="19"/>
      <c r="BD232" s="19"/>
      <c r="BE232" s="19"/>
      <c r="BF232" s="19"/>
      <c r="BM232"/>
      <c r="BN232" s="19"/>
      <c r="BU232" s="19"/>
      <c r="BV232" s="19"/>
      <c r="BW232" s="19"/>
      <c r="BX232" s="19"/>
      <c r="BY232" s="19"/>
      <c r="BZ232" s="19"/>
      <c r="CA232" s="19"/>
      <c r="CB232" s="19"/>
      <c r="CC232" s="19"/>
      <c r="CD232" s="19"/>
      <c r="CE232" s="19"/>
      <c r="CF232" s="19"/>
      <c r="CG232" s="19"/>
      <c r="CH232" s="19"/>
    </row>
    <row r="233" spans="28:86" s="9" customFormat="1" hidden="1">
      <c r="AB233" s="19"/>
      <c r="AI233" s="19"/>
      <c r="AJ233" s="19"/>
      <c r="AK233" s="19"/>
      <c r="AL233" s="19"/>
      <c r="AM233" s="19"/>
      <c r="AN233" s="19"/>
      <c r="AO233" s="19"/>
      <c r="AP233" s="19"/>
      <c r="AQ233" s="19"/>
      <c r="AR233" s="19"/>
      <c r="AS233" s="19"/>
      <c r="AT233" s="18"/>
      <c r="AU233" s="19"/>
      <c r="AV233" s="19"/>
      <c r="AW233" s="19"/>
      <c r="AX233" s="19"/>
      <c r="AY233" s="19"/>
      <c r="AZ233" s="19"/>
      <c r="BA233" s="19"/>
      <c r="BB233" s="19"/>
      <c r="BC233" s="19"/>
      <c r="BD233" s="19"/>
      <c r="BE233" s="19"/>
      <c r="BF233" s="19"/>
      <c r="BM233"/>
      <c r="BN233" s="19"/>
      <c r="BU233" s="19"/>
      <c r="BV233" s="19"/>
      <c r="BW233" s="19"/>
      <c r="BX233" s="19"/>
      <c r="BY233" s="19"/>
      <c r="BZ233" s="19"/>
      <c r="CA233" s="19"/>
      <c r="CB233" s="19"/>
      <c r="CC233" s="19"/>
      <c r="CD233" s="19"/>
      <c r="CE233" s="19"/>
      <c r="CF233" s="19"/>
      <c r="CG233" s="19"/>
      <c r="CH233" s="19"/>
    </row>
    <row r="234" spans="28:86" s="9" customFormat="1" hidden="1">
      <c r="AB234" s="19"/>
      <c r="AI234" s="19"/>
      <c r="AJ234" s="19"/>
      <c r="AK234" s="19"/>
      <c r="AL234" s="19"/>
      <c r="AM234" s="19"/>
      <c r="AN234" s="19"/>
      <c r="AO234" s="19"/>
      <c r="AP234" s="19"/>
      <c r="AQ234" s="19"/>
      <c r="AR234" s="19"/>
      <c r="AS234" s="19"/>
      <c r="AT234" s="18"/>
      <c r="AU234" s="19"/>
      <c r="AV234" s="19"/>
      <c r="AW234" s="19"/>
      <c r="AX234" s="19"/>
      <c r="AY234" s="19"/>
      <c r="AZ234" s="19"/>
      <c r="BA234" s="19"/>
      <c r="BB234" s="19"/>
      <c r="BC234" s="19"/>
      <c r="BD234" s="19"/>
      <c r="BE234" s="19"/>
      <c r="BF234" s="19"/>
      <c r="BM234"/>
      <c r="BN234" s="19"/>
      <c r="BU234" s="19"/>
      <c r="BV234" s="19"/>
      <c r="BW234" s="19"/>
      <c r="BX234" s="19"/>
      <c r="BY234" s="19"/>
      <c r="BZ234" s="19"/>
      <c r="CA234" s="19"/>
      <c r="CB234" s="19"/>
      <c r="CC234" s="19"/>
      <c r="CD234" s="19"/>
      <c r="CE234" s="19"/>
      <c r="CF234" s="19"/>
      <c r="CG234" s="19"/>
      <c r="CH234" s="19"/>
    </row>
    <row r="235" spans="28:86" s="9" customFormat="1" hidden="1">
      <c r="AB235" s="19"/>
      <c r="AI235" s="19"/>
      <c r="AJ235" s="19"/>
      <c r="AK235" s="19"/>
      <c r="AL235" s="19"/>
      <c r="AM235" s="19"/>
      <c r="AN235" s="19"/>
      <c r="AO235" s="19"/>
      <c r="AP235" s="19"/>
      <c r="AQ235" s="19"/>
      <c r="AR235" s="19"/>
      <c r="AS235" s="19"/>
      <c r="AT235" s="18"/>
      <c r="AU235" s="19"/>
      <c r="AV235" s="19"/>
      <c r="AW235" s="19"/>
      <c r="AX235" s="19"/>
      <c r="AY235" s="19"/>
      <c r="AZ235" s="19"/>
      <c r="BA235" s="19"/>
      <c r="BB235" s="19"/>
      <c r="BC235" s="19"/>
      <c r="BD235" s="19"/>
      <c r="BE235" s="19"/>
      <c r="BF235" s="19"/>
      <c r="BM235"/>
      <c r="BN235" s="19"/>
      <c r="BU235" s="19"/>
      <c r="BV235" s="19"/>
      <c r="BW235" s="19"/>
      <c r="BX235" s="19"/>
      <c r="BY235" s="19"/>
      <c r="BZ235" s="19"/>
      <c r="CA235" s="19"/>
      <c r="CB235" s="19"/>
      <c r="CC235" s="19"/>
      <c r="CD235" s="19"/>
      <c r="CE235" s="19"/>
      <c r="CF235" s="19"/>
      <c r="CG235" s="19"/>
      <c r="CH235" s="19"/>
    </row>
    <row r="236" spans="28:86" s="9" customFormat="1" hidden="1">
      <c r="AB236" s="19"/>
      <c r="AI236" s="19"/>
      <c r="AJ236" s="19"/>
      <c r="AK236" s="19"/>
      <c r="AL236" s="19"/>
      <c r="AM236" s="19"/>
      <c r="AN236" s="19"/>
      <c r="AO236" s="19"/>
      <c r="AP236" s="19"/>
      <c r="AQ236" s="19"/>
      <c r="AR236" s="19"/>
      <c r="AS236" s="19"/>
      <c r="AT236" s="18"/>
      <c r="AU236" s="19"/>
      <c r="AV236" s="19"/>
      <c r="AW236" s="19"/>
      <c r="AX236" s="19"/>
      <c r="AY236" s="19"/>
      <c r="AZ236" s="19"/>
      <c r="BA236" s="19"/>
      <c r="BB236" s="19"/>
      <c r="BC236" s="19"/>
      <c r="BD236" s="19"/>
      <c r="BE236" s="19"/>
      <c r="BF236" s="19"/>
      <c r="BM236"/>
      <c r="BN236" s="19"/>
      <c r="BU236" s="19"/>
      <c r="BV236" s="19"/>
      <c r="BW236" s="19"/>
      <c r="BX236" s="19"/>
      <c r="BY236" s="19"/>
      <c r="BZ236" s="19"/>
      <c r="CA236" s="19"/>
      <c r="CB236" s="19"/>
      <c r="CC236" s="19"/>
      <c r="CD236" s="19"/>
      <c r="CE236" s="19"/>
      <c r="CF236" s="19"/>
      <c r="CG236" s="19"/>
      <c r="CH236" s="19"/>
    </row>
    <row r="237" spans="28:86" s="9" customFormat="1" hidden="1">
      <c r="AB237" s="19"/>
      <c r="AI237" s="19"/>
      <c r="AJ237" s="19"/>
      <c r="AK237" s="19"/>
      <c r="AL237" s="19"/>
      <c r="AM237" s="19"/>
      <c r="AN237" s="19"/>
      <c r="AO237" s="19"/>
      <c r="AP237" s="19"/>
      <c r="AQ237" s="19"/>
      <c r="AR237" s="19"/>
      <c r="AS237" s="19"/>
      <c r="AT237" s="18"/>
      <c r="AU237" s="19"/>
      <c r="AV237" s="19"/>
      <c r="AW237" s="19"/>
      <c r="AX237" s="19"/>
      <c r="AY237" s="19"/>
      <c r="AZ237" s="19"/>
      <c r="BA237" s="19"/>
      <c r="BB237" s="19"/>
      <c r="BC237" s="19"/>
      <c r="BD237" s="19"/>
      <c r="BE237" s="19"/>
      <c r="BF237" s="19"/>
      <c r="BM237"/>
      <c r="BN237" s="19"/>
      <c r="BU237" s="19"/>
      <c r="BV237" s="19"/>
      <c r="BW237" s="19"/>
      <c r="BX237" s="19"/>
      <c r="BY237" s="19"/>
      <c r="BZ237" s="19"/>
      <c r="CA237" s="19"/>
      <c r="CB237" s="19"/>
      <c r="CC237" s="19"/>
      <c r="CD237" s="19"/>
      <c r="CE237" s="19"/>
      <c r="CF237" s="19"/>
      <c r="CG237" s="19"/>
      <c r="CH237" s="19"/>
    </row>
    <row r="238" spans="28:86" s="9" customFormat="1" hidden="1">
      <c r="AB238" s="19"/>
      <c r="AI238" s="19"/>
      <c r="AJ238" s="19"/>
      <c r="AK238" s="19"/>
      <c r="AL238" s="19"/>
      <c r="AM238" s="19"/>
      <c r="AN238" s="19"/>
      <c r="AO238" s="19"/>
      <c r="AP238" s="19"/>
      <c r="AQ238" s="19"/>
      <c r="AR238" s="19"/>
      <c r="AS238" s="19"/>
      <c r="AT238" s="18"/>
      <c r="AU238" s="19"/>
      <c r="AV238" s="19"/>
      <c r="AW238" s="19"/>
      <c r="AX238" s="19"/>
      <c r="AY238" s="19"/>
      <c r="AZ238" s="19"/>
      <c r="BA238" s="19"/>
      <c r="BB238" s="19"/>
      <c r="BC238" s="19"/>
      <c r="BD238" s="19"/>
      <c r="BE238" s="19"/>
      <c r="BF238" s="19"/>
      <c r="BM238"/>
      <c r="BN238" s="19"/>
      <c r="BU238" s="19"/>
      <c r="BV238" s="19"/>
      <c r="BW238" s="19"/>
      <c r="BX238" s="19"/>
      <c r="BY238" s="19"/>
      <c r="BZ238" s="19"/>
      <c r="CA238" s="19"/>
      <c r="CB238" s="19"/>
      <c r="CC238" s="19"/>
      <c r="CD238" s="19"/>
      <c r="CE238" s="19"/>
      <c r="CF238" s="19"/>
      <c r="CG238" s="19"/>
      <c r="CH238" s="19"/>
    </row>
    <row r="239" spans="28:86" s="9" customFormat="1" hidden="1">
      <c r="AB239" s="19"/>
      <c r="AI239" s="19"/>
      <c r="AJ239" s="19"/>
      <c r="AK239" s="19"/>
      <c r="AL239" s="19"/>
      <c r="AM239" s="19"/>
      <c r="AN239" s="19"/>
      <c r="AO239" s="19"/>
      <c r="AP239" s="19"/>
      <c r="AQ239" s="19"/>
      <c r="AR239" s="19"/>
      <c r="AS239" s="19"/>
      <c r="AT239" s="18"/>
      <c r="AU239" s="19"/>
      <c r="AV239" s="19"/>
      <c r="AW239" s="19"/>
      <c r="AX239" s="19"/>
      <c r="AY239" s="19"/>
      <c r="AZ239" s="19"/>
      <c r="BA239" s="19"/>
      <c r="BB239" s="19"/>
      <c r="BC239" s="19"/>
      <c r="BD239" s="19"/>
      <c r="BE239" s="19"/>
      <c r="BF239" s="19"/>
      <c r="BM239"/>
      <c r="BN239" s="19"/>
      <c r="BU239" s="19"/>
      <c r="BV239" s="19"/>
      <c r="BW239" s="19"/>
      <c r="BX239" s="19"/>
      <c r="BY239" s="19"/>
      <c r="BZ239" s="19"/>
      <c r="CA239" s="19"/>
      <c r="CB239" s="19"/>
      <c r="CC239" s="19"/>
      <c r="CD239" s="19"/>
      <c r="CE239" s="19"/>
      <c r="CF239" s="19"/>
      <c r="CG239" s="19"/>
      <c r="CH239" s="19"/>
    </row>
    <row r="240" spans="28:86" s="9" customFormat="1" hidden="1">
      <c r="AB240" s="19"/>
      <c r="AI240" s="19"/>
      <c r="AJ240" s="19"/>
      <c r="AK240" s="19"/>
      <c r="AL240" s="19"/>
      <c r="AM240" s="19"/>
      <c r="AN240" s="19"/>
      <c r="AO240" s="19"/>
      <c r="AP240" s="19"/>
      <c r="AQ240" s="19"/>
      <c r="AR240" s="19"/>
      <c r="AS240" s="19"/>
      <c r="AT240" s="18"/>
      <c r="AU240" s="19"/>
      <c r="AV240" s="19"/>
      <c r="AW240" s="19"/>
      <c r="AX240" s="19"/>
      <c r="AY240" s="19"/>
      <c r="AZ240" s="19"/>
      <c r="BA240" s="19"/>
      <c r="BB240" s="19"/>
      <c r="BC240" s="19"/>
      <c r="BD240" s="19"/>
      <c r="BE240" s="19"/>
      <c r="BF240" s="19"/>
      <c r="BM240"/>
      <c r="BN240" s="19"/>
      <c r="BU240" s="19"/>
      <c r="BV240" s="19"/>
      <c r="BW240" s="19"/>
      <c r="BX240" s="19"/>
      <c r="BY240" s="19"/>
      <c r="BZ240" s="19"/>
      <c r="CA240" s="19"/>
      <c r="CB240" s="19"/>
      <c r="CC240" s="19"/>
      <c r="CD240" s="19"/>
      <c r="CE240" s="19"/>
      <c r="CF240" s="19"/>
      <c r="CG240" s="19"/>
      <c r="CH240" s="19"/>
    </row>
    <row r="241" spans="28:86" s="9" customFormat="1" hidden="1">
      <c r="AB241" s="19"/>
      <c r="AI241" s="19"/>
      <c r="AJ241" s="19"/>
      <c r="AK241" s="19"/>
      <c r="AL241" s="19"/>
      <c r="AM241" s="19"/>
      <c r="AN241" s="19"/>
      <c r="AO241" s="19"/>
      <c r="AP241" s="19"/>
      <c r="AQ241" s="19"/>
      <c r="AR241" s="19"/>
      <c r="AS241" s="19"/>
      <c r="AT241" s="18"/>
      <c r="AU241" s="19"/>
      <c r="AV241" s="19"/>
      <c r="AW241" s="19"/>
      <c r="AX241" s="19"/>
      <c r="AY241" s="19"/>
      <c r="AZ241" s="19"/>
      <c r="BA241" s="19"/>
      <c r="BB241" s="19"/>
      <c r="BC241" s="19"/>
      <c r="BD241" s="19"/>
      <c r="BE241" s="19"/>
      <c r="BF241" s="19"/>
      <c r="BM241"/>
      <c r="BN241" s="19"/>
      <c r="BU241" s="19"/>
      <c r="BV241" s="19"/>
      <c r="BW241" s="19"/>
      <c r="BX241" s="19"/>
      <c r="BY241" s="19"/>
      <c r="BZ241" s="19"/>
      <c r="CA241" s="19"/>
      <c r="CB241" s="19"/>
      <c r="CC241" s="19"/>
      <c r="CD241" s="19"/>
      <c r="CE241" s="19"/>
      <c r="CF241" s="19"/>
      <c r="CG241" s="19"/>
      <c r="CH241" s="19"/>
    </row>
    <row r="242" spans="28:86" s="9" customFormat="1" hidden="1">
      <c r="AB242" s="19"/>
      <c r="AI242" s="19"/>
      <c r="AJ242" s="19"/>
      <c r="AK242" s="19"/>
      <c r="AL242" s="19"/>
      <c r="AM242" s="19"/>
      <c r="AN242" s="19"/>
      <c r="AO242" s="19"/>
      <c r="AP242" s="19"/>
      <c r="AQ242" s="19"/>
      <c r="AR242" s="19"/>
      <c r="AS242" s="19"/>
      <c r="AT242" s="18"/>
      <c r="AU242" s="19"/>
      <c r="AV242" s="19"/>
      <c r="AW242" s="19"/>
      <c r="AX242" s="19"/>
      <c r="AY242" s="19"/>
      <c r="AZ242" s="19"/>
      <c r="BA242" s="19"/>
      <c r="BB242" s="19"/>
      <c r="BC242" s="19"/>
      <c r="BD242" s="19"/>
      <c r="BE242" s="19"/>
      <c r="BF242" s="19"/>
      <c r="BM242"/>
      <c r="BN242" s="19"/>
      <c r="BU242" s="19"/>
      <c r="BV242" s="19"/>
      <c r="BW242" s="19"/>
      <c r="BX242" s="19"/>
      <c r="BY242" s="19"/>
      <c r="BZ242" s="19"/>
      <c r="CA242" s="19"/>
      <c r="CB242" s="19"/>
      <c r="CC242" s="19"/>
      <c r="CD242" s="19"/>
      <c r="CE242" s="19"/>
      <c r="CF242" s="19"/>
      <c r="CG242" s="19"/>
      <c r="CH242" s="19"/>
    </row>
    <row r="243" spans="28:86" s="9" customFormat="1" hidden="1">
      <c r="AB243" s="19"/>
      <c r="AI243" s="19"/>
      <c r="AJ243" s="19"/>
      <c r="AK243" s="19"/>
      <c r="AL243" s="19"/>
      <c r="AM243" s="19"/>
      <c r="AN243" s="19"/>
      <c r="AO243" s="19"/>
      <c r="AP243" s="19"/>
      <c r="AQ243" s="19"/>
      <c r="AR243" s="19"/>
      <c r="AS243" s="19"/>
      <c r="AT243" s="18"/>
      <c r="AU243" s="19"/>
      <c r="AV243" s="19"/>
      <c r="AW243" s="19"/>
      <c r="AX243" s="19"/>
      <c r="AY243" s="19"/>
      <c r="AZ243" s="19"/>
      <c r="BA243" s="19"/>
      <c r="BB243" s="19"/>
      <c r="BC243" s="19"/>
      <c r="BD243" s="19"/>
      <c r="BE243" s="19"/>
      <c r="BF243" s="19"/>
      <c r="BM243"/>
      <c r="BN243" s="19"/>
      <c r="BU243" s="19"/>
      <c r="BV243" s="19"/>
      <c r="BW243" s="19"/>
      <c r="BX243" s="19"/>
      <c r="BY243" s="19"/>
      <c r="BZ243" s="19"/>
      <c r="CA243" s="19"/>
      <c r="CB243" s="19"/>
      <c r="CC243" s="19"/>
      <c r="CD243" s="19"/>
      <c r="CE243" s="19"/>
      <c r="CF243" s="19"/>
      <c r="CG243" s="19"/>
      <c r="CH243" s="19"/>
    </row>
    <row r="244" spans="28:86" s="9" customFormat="1" hidden="1">
      <c r="AB244" s="19"/>
      <c r="AI244" s="19"/>
      <c r="AJ244" s="19"/>
      <c r="AK244" s="19"/>
      <c r="AL244" s="19"/>
      <c r="AM244" s="19"/>
      <c r="AN244" s="19"/>
      <c r="AO244" s="19"/>
      <c r="AP244" s="19"/>
      <c r="AQ244" s="19"/>
      <c r="AR244" s="19"/>
      <c r="AS244" s="19"/>
      <c r="AT244" s="18"/>
      <c r="AU244" s="19"/>
      <c r="AV244" s="19"/>
      <c r="AW244" s="19"/>
      <c r="AX244" s="19"/>
      <c r="AY244" s="19"/>
      <c r="AZ244" s="19"/>
      <c r="BA244" s="19"/>
      <c r="BB244" s="19"/>
      <c r="BC244" s="19"/>
      <c r="BD244" s="19"/>
      <c r="BE244" s="19"/>
      <c r="BF244" s="19"/>
      <c r="BM244"/>
      <c r="BN244" s="19"/>
      <c r="BU244" s="19"/>
      <c r="BV244" s="19"/>
      <c r="BW244" s="19"/>
      <c r="BX244" s="19"/>
      <c r="BY244" s="19"/>
      <c r="BZ244" s="19"/>
      <c r="CA244" s="19"/>
      <c r="CB244" s="19"/>
      <c r="CC244" s="19"/>
      <c r="CD244" s="19"/>
      <c r="CE244" s="19"/>
      <c r="CF244" s="19"/>
      <c r="CG244" s="19"/>
      <c r="CH244" s="19"/>
    </row>
    <row r="245" spans="28:86" s="9" customFormat="1" hidden="1">
      <c r="AB245" s="19"/>
      <c r="AI245" s="19"/>
      <c r="AJ245" s="19"/>
      <c r="AK245" s="19"/>
      <c r="AL245" s="19"/>
      <c r="AM245" s="19"/>
      <c r="AN245" s="19"/>
      <c r="AO245" s="19"/>
      <c r="AP245" s="19"/>
      <c r="AQ245" s="19"/>
      <c r="AR245" s="19"/>
      <c r="AS245" s="19"/>
      <c r="AT245" s="18"/>
      <c r="AU245" s="19"/>
      <c r="AV245" s="19"/>
      <c r="AW245" s="19"/>
      <c r="AX245" s="19"/>
      <c r="AY245" s="19"/>
      <c r="AZ245" s="19"/>
      <c r="BA245" s="19"/>
      <c r="BB245" s="19"/>
      <c r="BC245" s="19"/>
      <c r="BD245" s="19"/>
      <c r="BE245" s="19"/>
      <c r="BF245" s="19"/>
      <c r="BM245"/>
      <c r="BN245" s="19"/>
      <c r="BU245" s="19"/>
      <c r="BV245" s="19"/>
      <c r="BW245" s="19"/>
      <c r="BX245" s="19"/>
      <c r="BY245" s="19"/>
      <c r="BZ245" s="19"/>
      <c r="CA245" s="19"/>
      <c r="CB245" s="19"/>
      <c r="CC245" s="19"/>
      <c r="CD245" s="19"/>
      <c r="CE245" s="19"/>
      <c r="CF245" s="19"/>
      <c r="CG245" s="19"/>
      <c r="CH245" s="19"/>
    </row>
    <row r="246" spans="28:86" s="9" customFormat="1" hidden="1">
      <c r="AB246" s="19"/>
      <c r="AI246" s="19"/>
      <c r="AJ246" s="19"/>
      <c r="AK246" s="19"/>
      <c r="AL246" s="19"/>
      <c r="AM246" s="19"/>
      <c r="AN246" s="19"/>
      <c r="AO246" s="19"/>
      <c r="AP246" s="19"/>
      <c r="AQ246" s="19"/>
      <c r="AR246" s="19"/>
      <c r="AS246" s="19"/>
      <c r="AT246" s="18"/>
      <c r="AU246" s="19"/>
      <c r="AV246" s="19"/>
      <c r="AW246" s="19"/>
      <c r="AX246" s="19"/>
      <c r="AY246" s="19"/>
      <c r="AZ246" s="19"/>
      <c r="BA246" s="19"/>
      <c r="BB246" s="19"/>
      <c r="BC246" s="19"/>
      <c r="BD246" s="19"/>
      <c r="BE246" s="19"/>
      <c r="BF246" s="19"/>
      <c r="BM246"/>
      <c r="BN246" s="19"/>
      <c r="BU246" s="19"/>
      <c r="BV246" s="19"/>
      <c r="BW246" s="19"/>
      <c r="BX246" s="19"/>
      <c r="BY246" s="19"/>
      <c r="BZ246" s="19"/>
      <c r="CA246" s="19"/>
      <c r="CB246" s="19"/>
      <c r="CC246" s="19"/>
      <c r="CD246" s="19"/>
      <c r="CE246" s="19"/>
      <c r="CF246" s="19"/>
      <c r="CG246" s="19"/>
      <c r="CH246" s="19"/>
    </row>
    <row r="247" spans="28:86" s="9" customFormat="1" hidden="1">
      <c r="AB247" s="19"/>
      <c r="AI247" s="19"/>
      <c r="AJ247" s="19"/>
      <c r="AK247" s="19"/>
      <c r="AL247" s="19"/>
      <c r="AM247" s="19"/>
      <c r="AN247" s="19"/>
      <c r="AO247" s="19"/>
      <c r="AP247" s="19"/>
      <c r="AQ247" s="19"/>
      <c r="AR247" s="19"/>
      <c r="AS247" s="19"/>
      <c r="AT247" s="18"/>
      <c r="AU247" s="19"/>
      <c r="AV247" s="19"/>
      <c r="AW247" s="19"/>
      <c r="AX247" s="19"/>
      <c r="AY247" s="19"/>
      <c r="AZ247" s="19"/>
      <c r="BA247" s="19"/>
      <c r="BB247" s="19"/>
      <c r="BC247" s="19"/>
      <c r="BD247" s="19"/>
      <c r="BE247" s="19"/>
      <c r="BF247" s="19"/>
      <c r="BM247"/>
      <c r="BN247" s="19"/>
      <c r="BU247" s="19"/>
      <c r="BV247" s="19"/>
      <c r="BW247" s="19"/>
      <c r="BX247" s="19"/>
      <c r="BY247" s="19"/>
      <c r="BZ247" s="19"/>
      <c r="CA247" s="19"/>
      <c r="CB247" s="19"/>
      <c r="CC247" s="19"/>
      <c r="CD247" s="19"/>
      <c r="CE247" s="19"/>
      <c r="CF247" s="19"/>
      <c r="CG247" s="19"/>
      <c r="CH247" s="19"/>
    </row>
    <row r="248" spans="28:86" s="9" customFormat="1" hidden="1">
      <c r="AB248" s="19"/>
      <c r="AI248" s="19"/>
      <c r="AJ248" s="19"/>
      <c r="AK248" s="19"/>
      <c r="AL248" s="19"/>
      <c r="AM248" s="19"/>
      <c r="AN248" s="19"/>
      <c r="AO248" s="19"/>
      <c r="AP248" s="19"/>
      <c r="AQ248" s="19"/>
      <c r="AR248" s="19"/>
      <c r="AS248" s="19"/>
      <c r="AT248" s="18"/>
      <c r="AU248" s="19"/>
      <c r="AV248" s="19"/>
      <c r="AW248" s="19"/>
      <c r="AX248" s="19"/>
      <c r="AY248" s="19"/>
      <c r="AZ248" s="19"/>
      <c r="BA248" s="19"/>
      <c r="BB248" s="19"/>
      <c r="BC248" s="19"/>
      <c r="BD248" s="19"/>
      <c r="BE248" s="19"/>
      <c r="BF248" s="19"/>
      <c r="BM248"/>
      <c r="BN248" s="19"/>
      <c r="BU248" s="19"/>
      <c r="BV248" s="19"/>
      <c r="BW248" s="19"/>
      <c r="BX248" s="19"/>
      <c r="BY248" s="19"/>
      <c r="BZ248" s="19"/>
      <c r="CA248" s="19"/>
      <c r="CB248" s="19"/>
      <c r="CC248" s="19"/>
      <c r="CD248" s="19"/>
      <c r="CE248" s="19"/>
      <c r="CF248" s="19"/>
      <c r="CG248" s="19"/>
      <c r="CH248" s="19"/>
    </row>
    <row r="249" spans="28:86" s="9" customFormat="1" hidden="1">
      <c r="AB249" s="19"/>
      <c r="AI249" s="19"/>
      <c r="AJ249" s="19"/>
      <c r="AK249" s="19"/>
      <c r="AL249" s="19"/>
      <c r="AM249" s="19"/>
      <c r="AN249" s="19"/>
      <c r="AO249" s="19"/>
      <c r="AP249" s="19"/>
      <c r="AQ249" s="19"/>
      <c r="AR249" s="19"/>
      <c r="AS249" s="19"/>
      <c r="AT249" s="18"/>
      <c r="AU249" s="19"/>
      <c r="AV249" s="19"/>
      <c r="AW249" s="19"/>
      <c r="AX249" s="19"/>
      <c r="AY249" s="19"/>
      <c r="AZ249" s="19"/>
      <c r="BA249" s="19"/>
      <c r="BB249" s="19"/>
      <c r="BC249" s="19"/>
      <c r="BD249" s="19"/>
      <c r="BE249" s="19"/>
      <c r="BF249" s="19"/>
      <c r="BM249"/>
      <c r="BN249" s="19"/>
      <c r="BU249" s="19"/>
      <c r="BV249" s="19"/>
      <c r="BW249" s="19"/>
      <c r="BX249" s="19"/>
      <c r="BY249" s="19"/>
      <c r="BZ249" s="19"/>
      <c r="CA249" s="19"/>
      <c r="CB249" s="19"/>
      <c r="CC249" s="19"/>
      <c r="CD249" s="19"/>
      <c r="CE249" s="19"/>
      <c r="CF249" s="19"/>
      <c r="CG249" s="19"/>
      <c r="CH249" s="19"/>
    </row>
    <row r="250" spans="28:86" s="9" customFormat="1" hidden="1">
      <c r="AB250" s="19"/>
      <c r="AI250" s="19"/>
      <c r="AJ250" s="19"/>
      <c r="AK250" s="19"/>
      <c r="AL250" s="19"/>
      <c r="AM250" s="19"/>
      <c r="AN250" s="19"/>
      <c r="AO250" s="19"/>
      <c r="AP250" s="19"/>
      <c r="AQ250" s="19"/>
      <c r="AR250" s="19"/>
      <c r="AS250" s="19"/>
      <c r="AT250" s="18"/>
      <c r="AU250" s="19"/>
      <c r="AV250" s="19"/>
      <c r="AW250" s="19"/>
      <c r="AX250" s="19"/>
      <c r="AY250" s="19"/>
      <c r="AZ250" s="19"/>
      <c r="BA250" s="19"/>
      <c r="BB250" s="19"/>
      <c r="BC250" s="19"/>
      <c r="BD250" s="19"/>
      <c r="BE250" s="19"/>
      <c r="BF250" s="19"/>
      <c r="BM250"/>
      <c r="BN250" s="19"/>
      <c r="BU250" s="19"/>
      <c r="BV250" s="19"/>
      <c r="BW250" s="19"/>
      <c r="BX250" s="19"/>
      <c r="BY250" s="19"/>
      <c r="BZ250" s="19"/>
      <c r="CA250" s="19"/>
      <c r="CB250" s="19"/>
      <c r="CC250" s="19"/>
      <c r="CD250" s="19"/>
      <c r="CE250" s="19"/>
      <c r="CF250" s="19"/>
      <c r="CG250" s="19"/>
      <c r="CH250" s="19"/>
    </row>
    <row r="251" spans="28:86" s="9" customFormat="1" hidden="1">
      <c r="AB251" s="19"/>
      <c r="AI251" s="19"/>
      <c r="AJ251" s="19"/>
      <c r="AK251" s="19"/>
      <c r="AL251" s="19"/>
      <c r="AM251" s="19"/>
      <c r="AN251" s="19"/>
      <c r="AO251" s="19"/>
      <c r="AP251" s="19"/>
      <c r="AQ251" s="19"/>
      <c r="AR251" s="19"/>
      <c r="AS251" s="19"/>
      <c r="AT251" s="18"/>
      <c r="AU251" s="19"/>
      <c r="AV251" s="19"/>
      <c r="AW251" s="19"/>
      <c r="AX251" s="19"/>
      <c r="AY251" s="19"/>
      <c r="AZ251" s="19"/>
      <c r="BA251" s="19"/>
      <c r="BB251" s="19"/>
      <c r="BC251" s="19"/>
      <c r="BD251" s="19"/>
      <c r="BE251" s="19"/>
      <c r="BF251" s="19"/>
      <c r="BM251"/>
      <c r="BN251" s="19"/>
      <c r="BU251" s="19"/>
      <c r="BV251" s="19"/>
      <c r="BW251" s="19"/>
      <c r="BX251" s="19"/>
      <c r="BY251" s="19"/>
      <c r="BZ251" s="19"/>
      <c r="CA251" s="19"/>
      <c r="CB251" s="19"/>
      <c r="CC251" s="19"/>
      <c r="CD251" s="19"/>
      <c r="CE251" s="19"/>
      <c r="CF251" s="19"/>
      <c r="CG251" s="19"/>
      <c r="CH251" s="19"/>
    </row>
    <row r="252" spans="28:86" s="9" customFormat="1" hidden="1">
      <c r="AB252" s="19"/>
      <c r="AI252" s="19"/>
      <c r="AJ252" s="19"/>
      <c r="AK252" s="19"/>
      <c r="AL252" s="19"/>
      <c r="AM252" s="19"/>
      <c r="AN252" s="19"/>
      <c r="AO252" s="19"/>
      <c r="AP252" s="19"/>
      <c r="AQ252" s="19"/>
      <c r="AR252" s="19"/>
      <c r="AS252" s="19"/>
      <c r="AT252" s="18"/>
      <c r="AU252" s="19"/>
      <c r="AV252" s="19"/>
      <c r="AW252" s="19"/>
      <c r="AX252" s="19"/>
      <c r="AY252" s="19"/>
      <c r="AZ252" s="19"/>
      <c r="BA252" s="19"/>
      <c r="BB252" s="19"/>
      <c r="BC252" s="19"/>
      <c r="BD252" s="19"/>
      <c r="BE252" s="19"/>
      <c r="BF252" s="19"/>
      <c r="BM252"/>
      <c r="BN252" s="19"/>
      <c r="BU252" s="19"/>
      <c r="BV252" s="19"/>
      <c r="BW252" s="19"/>
      <c r="BX252" s="19"/>
      <c r="BY252" s="19"/>
      <c r="BZ252" s="19"/>
      <c r="CA252" s="19"/>
      <c r="CB252" s="19"/>
      <c r="CC252" s="19"/>
      <c r="CD252" s="19"/>
      <c r="CE252" s="19"/>
      <c r="CF252" s="19"/>
      <c r="CG252" s="19"/>
      <c r="CH252" s="19"/>
    </row>
    <row r="253" spans="28:86" s="9" customFormat="1" hidden="1">
      <c r="AB253" s="19"/>
      <c r="AI253" s="19"/>
      <c r="AJ253" s="19"/>
      <c r="AK253" s="19"/>
      <c r="AL253" s="19"/>
      <c r="AM253" s="19"/>
      <c r="AN253" s="19"/>
      <c r="AO253" s="19"/>
      <c r="AP253" s="19"/>
      <c r="AQ253" s="19"/>
      <c r="AR253" s="19"/>
      <c r="AS253" s="19"/>
      <c r="AT253" s="18"/>
      <c r="AU253" s="19"/>
      <c r="AV253" s="19"/>
      <c r="AW253" s="19"/>
      <c r="AX253" s="19"/>
      <c r="AY253" s="19"/>
      <c r="AZ253" s="19"/>
      <c r="BA253" s="19"/>
      <c r="BB253" s="19"/>
      <c r="BC253" s="19"/>
      <c r="BD253" s="19"/>
      <c r="BE253" s="19"/>
      <c r="BF253" s="19"/>
      <c r="BM253"/>
      <c r="BN253" s="19"/>
      <c r="BU253" s="19"/>
      <c r="BV253" s="19"/>
      <c r="BW253" s="19"/>
      <c r="BX253" s="19"/>
      <c r="BY253" s="19"/>
      <c r="BZ253" s="19"/>
      <c r="CA253" s="19"/>
      <c r="CB253" s="19"/>
      <c r="CC253" s="19"/>
      <c r="CD253" s="19"/>
      <c r="CE253" s="19"/>
      <c r="CF253" s="19"/>
      <c r="CG253" s="19"/>
      <c r="CH253" s="19"/>
    </row>
    <row r="254" spans="28:86" s="9" customFormat="1" hidden="1">
      <c r="AB254" s="19"/>
      <c r="AI254" s="19"/>
      <c r="AJ254" s="19"/>
      <c r="AK254" s="19"/>
      <c r="AL254" s="19"/>
      <c r="AM254" s="19"/>
      <c r="AN254" s="19"/>
      <c r="AO254" s="19"/>
      <c r="AP254" s="19"/>
      <c r="AQ254" s="19"/>
      <c r="AR254" s="19"/>
      <c r="AS254" s="19"/>
      <c r="AT254" s="18"/>
      <c r="AU254" s="19"/>
      <c r="AV254" s="19"/>
      <c r="AW254" s="19"/>
      <c r="AX254" s="19"/>
      <c r="AY254" s="19"/>
      <c r="AZ254" s="19"/>
      <c r="BA254" s="19"/>
      <c r="BB254" s="19"/>
      <c r="BC254" s="19"/>
      <c r="BD254" s="19"/>
      <c r="BE254" s="19"/>
      <c r="BF254" s="19"/>
      <c r="BM254"/>
      <c r="BN254" s="19"/>
      <c r="BU254" s="19"/>
      <c r="BV254" s="19"/>
      <c r="BW254" s="19"/>
      <c r="BX254" s="19"/>
      <c r="BY254" s="19"/>
      <c r="BZ254" s="19"/>
      <c r="CA254" s="19"/>
      <c r="CB254" s="19"/>
      <c r="CC254" s="19"/>
      <c r="CD254" s="19"/>
      <c r="CE254" s="19"/>
      <c r="CF254" s="19"/>
      <c r="CG254" s="19"/>
      <c r="CH254" s="19"/>
    </row>
    <row r="255" spans="28:86" s="9" customFormat="1" hidden="1">
      <c r="AB255" s="19"/>
      <c r="AI255" s="19"/>
      <c r="AJ255" s="19"/>
      <c r="AK255" s="19"/>
      <c r="AL255" s="19"/>
      <c r="AM255" s="19"/>
      <c r="AN255" s="19"/>
      <c r="AO255" s="19"/>
      <c r="AP255" s="19"/>
      <c r="AQ255" s="19"/>
      <c r="AR255" s="19"/>
      <c r="AS255" s="19"/>
      <c r="AT255" s="18"/>
      <c r="AU255" s="19"/>
      <c r="AV255" s="19"/>
      <c r="AW255" s="19"/>
      <c r="AX255" s="19"/>
      <c r="AY255" s="19"/>
      <c r="AZ255" s="19"/>
      <c r="BA255" s="19"/>
      <c r="BB255" s="19"/>
      <c r="BC255" s="19"/>
      <c r="BD255" s="19"/>
      <c r="BE255" s="19"/>
      <c r="BF255" s="19"/>
      <c r="BM255"/>
      <c r="BN255" s="19"/>
      <c r="BU255" s="19"/>
      <c r="BV255" s="19"/>
      <c r="BW255" s="19"/>
      <c r="BX255" s="19"/>
      <c r="BY255" s="19"/>
      <c r="BZ255" s="19"/>
      <c r="CA255" s="19"/>
      <c r="CB255" s="19"/>
      <c r="CC255" s="19"/>
      <c r="CD255" s="19"/>
      <c r="CE255" s="19"/>
      <c r="CF255" s="19"/>
      <c r="CG255" s="19"/>
      <c r="CH255" s="19"/>
    </row>
    <row r="256" spans="28:86" s="9" customFormat="1" hidden="1">
      <c r="AB256" s="19"/>
      <c r="AI256" s="19"/>
      <c r="AJ256" s="19"/>
      <c r="AK256" s="19"/>
      <c r="AL256" s="19"/>
      <c r="AM256" s="19"/>
      <c r="AN256" s="19"/>
      <c r="AO256" s="19"/>
      <c r="AP256" s="19"/>
      <c r="AQ256" s="19"/>
      <c r="AR256" s="19"/>
      <c r="AS256" s="19"/>
      <c r="AT256" s="18"/>
      <c r="AU256" s="19"/>
      <c r="AV256" s="19"/>
      <c r="AW256" s="19"/>
      <c r="AX256" s="19"/>
      <c r="AY256" s="19"/>
      <c r="AZ256" s="19"/>
      <c r="BA256" s="19"/>
      <c r="BB256" s="19"/>
      <c r="BC256" s="19"/>
      <c r="BD256" s="19"/>
      <c r="BE256" s="19"/>
      <c r="BF256" s="19"/>
      <c r="BM256"/>
      <c r="BN256" s="19"/>
      <c r="BU256" s="19"/>
      <c r="BV256" s="19"/>
      <c r="BW256" s="19"/>
      <c r="BX256" s="19"/>
      <c r="BY256" s="19"/>
      <c r="BZ256" s="19"/>
      <c r="CA256" s="19"/>
      <c r="CB256" s="19"/>
      <c r="CC256" s="19"/>
      <c r="CD256" s="19"/>
      <c r="CE256" s="19"/>
      <c r="CF256" s="19"/>
      <c r="CG256" s="19"/>
      <c r="CH256" s="19"/>
    </row>
    <row r="257" spans="28:86" s="9" customFormat="1" hidden="1">
      <c r="AB257" s="19"/>
      <c r="AI257" s="19"/>
      <c r="AJ257" s="19"/>
      <c r="AK257" s="19"/>
      <c r="AL257" s="19"/>
      <c r="AM257" s="19"/>
      <c r="AN257" s="19"/>
      <c r="AO257" s="19"/>
      <c r="AP257" s="19"/>
      <c r="AQ257" s="19"/>
      <c r="AR257" s="19"/>
      <c r="AS257" s="19"/>
      <c r="AT257" s="18"/>
      <c r="AU257" s="19"/>
      <c r="AV257" s="19"/>
      <c r="AW257" s="19"/>
      <c r="AX257" s="19"/>
      <c r="AY257" s="19"/>
      <c r="AZ257" s="19"/>
      <c r="BA257" s="19"/>
      <c r="BB257" s="19"/>
      <c r="BC257" s="19"/>
      <c r="BD257" s="19"/>
      <c r="BE257" s="19"/>
      <c r="BF257" s="19"/>
      <c r="BM257"/>
      <c r="BN257" s="19"/>
      <c r="BU257" s="19"/>
      <c r="BV257" s="19"/>
      <c r="BW257" s="19"/>
      <c r="BX257" s="19"/>
      <c r="BY257" s="19"/>
      <c r="BZ257" s="19"/>
      <c r="CA257" s="19"/>
      <c r="CB257" s="19"/>
      <c r="CC257" s="19"/>
      <c r="CD257" s="19"/>
      <c r="CE257" s="19"/>
      <c r="CF257" s="19"/>
      <c r="CG257" s="19"/>
      <c r="CH257" s="19"/>
    </row>
    <row r="258" spans="28:86" s="9" customFormat="1" hidden="1">
      <c r="AB258" s="19"/>
      <c r="AI258" s="19"/>
      <c r="AJ258" s="19"/>
      <c r="AK258" s="19"/>
      <c r="AL258" s="19"/>
      <c r="AM258" s="19"/>
      <c r="AN258" s="19"/>
      <c r="AO258" s="19"/>
      <c r="AP258" s="19"/>
      <c r="AQ258" s="19"/>
      <c r="AR258" s="19"/>
      <c r="AS258" s="19"/>
      <c r="AT258" s="18"/>
      <c r="AU258" s="19"/>
      <c r="AV258" s="19"/>
      <c r="AW258" s="19"/>
      <c r="AX258" s="19"/>
      <c r="AY258" s="19"/>
      <c r="AZ258" s="19"/>
      <c r="BA258" s="19"/>
      <c r="BB258" s="19"/>
      <c r="BC258" s="19"/>
      <c r="BD258" s="19"/>
      <c r="BE258" s="19"/>
      <c r="BF258" s="19"/>
      <c r="BM258"/>
      <c r="BN258" s="19"/>
      <c r="BU258" s="19"/>
      <c r="BV258" s="19"/>
      <c r="BW258" s="19"/>
      <c r="BX258" s="19"/>
      <c r="BY258" s="19"/>
      <c r="BZ258" s="19"/>
      <c r="CA258" s="19"/>
      <c r="CB258" s="19"/>
      <c r="CC258" s="19"/>
      <c r="CD258" s="19"/>
      <c r="CE258" s="19"/>
      <c r="CF258" s="19"/>
      <c r="CG258" s="19"/>
      <c r="CH258" s="19"/>
    </row>
    <row r="259" spans="28:86" s="9" customFormat="1" hidden="1">
      <c r="AB259" s="19"/>
      <c r="AI259" s="19"/>
      <c r="AJ259" s="19"/>
      <c r="AK259" s="19"/>
      <c r="AL259" s="19"/>
      <c r="AM259" s="19"/>
      <c r="AN259" s="19"/>
      <c r="AO259" s="19"/>
      <c r="AP259" s="19"/>
      <c r="AQ259" s="19"/>
      <c r="AR259" s="19"/>
      <c r="AS259" s="19"/>
      <c r="AT259" s="18"/>
      <c r="AU259" s="19"/>
      <c r="AV259" s="19"/>
      <c r="AW259" s="19"/>
      <c r="AX259" s="19"/>
      <c r="AY259" s="19"/>
      <c r="AZ259" s="19"/>
      <c r="BA259" s="19"/>
      <c r="BB259" s="19"/>
      <c r="BC259" s="19"/>
      <c r="BD259" s="19"/>
      <c r="BE259" s="19"/>
      <c r="BF259" s="19"/>
      <c r="BM259"/>
      <c r="BN259" s="19"/>
      <c r="BU259" s="19"/>
      <c r="BV259" s="19"/>
      <c r="BW259" s="19"/>
      <c r="BX259" s="19"/>
      <c r="BY259" s="19"/>
      <c r="BZ259" s="19"/>
      <c r="CA259" s="19"/>
      <c r="CB259" s="19"/>
      <c r="CC259" s="19"/>
      <c r="CD259" s="19"/>
      <c r="CE259" s="19"/>
      <c r="CF259" s="19"/>
      <c r="CG259" s="19"/>
      <c r="CH259" s="19"/>
    </row>
    <row r="260" spans="28:86" s="9" customFormat="1" hidden="1">
      <c r="AB260" s="19"/>
      <c r="AI260" s="19"/>
      <c r="AJ260" s="19"/>
      <c r="AK260" s="19"/>
      <c r="AL260" s="19"/>
      <c r="AM260" s="19"/>
      <c r="AN260" s="19"/>
      <c r="AO260" s="19"/>
      <c r="AP260" s="19"/>
      <c r="AQ260" s="19"/>
      <c r="AR260" s="19"/>
      <c r="AS260" s="19"/>
      <c r="AT260" s="18"/>
      <c r="AU260" s="19"/>
      <c r="AV260" s="19"/>
      <c r="AW260" s="19"/>
      <c r="AX260" s="19"/>
      <c r="AY260" s="19"/>
      <c r="AZ260" s="19"/>
      <c r="BA260" s="19"/>
      <c r="BB260" s="19"/>
      <c r="BC260" s="19"/>
      <c r="BD260" s="19"/>
      <c r="BE260" s="19"/>
      <c r="BF260" s="19"/>
      <c r="BM260"/>
      <c r="BN260" s="19"/>
      <c r="BU260" s="19"/>
      <c r="BV260" s="19"/>
      <c r="BW260" s="19"/>
      <c r="BX260" s="19"/>
      <c r="BY260" s="19"/>
      <c r="BZ260" s="19"/>
      <c r="CA260" s="19"/>
      <c r="CB260" s="19"/>
      <c r="CC260" s="19"/>
      <c r="CD260" s="19"/>
      <c r="CE260" s="19"/>
      <c r="CF260" s="19"/>
      <c r="CG260" s="19"/>
      <c r="CH260" s="19"/>
    </row>
    <row r="261" spans="28:86" s="9" customFormat="1" hidden="1">
      <c r="AB261" s="19"/>
      <c r="AI261" s="19"/>
      <c r="AJ261" s="19"/>
      <c r="AK261" s="19"/>
      <c r="AL261" s="19"/>
      <c r="AM261" s="19"/>
      <c r="AN261" s="19"/>
      <c r="AO261" s="19"/>
      <c r="AP261" s="19"/>
      <c r="AQ261" s="19"/>
      <c r="AR261" s="19"/>
      <c r="AS261" s="19"/>
      <c r="AT261" s="18"/>
      <c r="AU261" s="19"/>
      <c r="AV261" s="19"/>
      <c r="AW261" s="19"/>
      <c r="AX261" s="19"/>
      <c r="AY261" s="19"/>
      <c r="AZ261" s="19"/>
      <c r="BA261" s="19"/>
      <c r="BB261" s="19"/>
      <c r="BC261" s="19"/>
      <c r="BD261" s="19"/>
      <c r="BE261" s="19"/>
      <c r="BF261" s="19"/>
      <c r="BM261"/>
      <c r="BN261" s="19"/>
      <c r="BU261" s="19"/>
      <c r="BV261" s="19"/>
      <c r="BW261" s="19"/>
      <c r="BX261" s="19"/>
      <c r="BY261" s="19"/>
      <c r="BZ261" s="19"/>
      <c r="CA261" s="19"/>
      <c r="CB261" s="19"/>
      <c r="CC261" s="19"/>
      <c r="CD261" s="19"/>
      <c r="CE261" s="19"/>
      <c r="CF261" s="19"/>
      <c r="CG261" s="19"/>
      <c r="CH261" s="19"/>
    </row>
    <row r="262" spans="28:86" s="9" customFormat="1" hidden="1">
      <c r="AB262" s="19"/>
      <c r="AI262" s="19"/>
      <c r="AJ262" s="19"/>
      <c r="AK262" s="19"/>
      <c r="AL262" s="19"/>
      <c r="AM262" s="19"/>
      <c r="AN262" s="19"/>
      <c r="AO262" s="19"/>
      <c r="AP262" s="19"/>
      <c r="AQ262" s="19"/>
      <c r="AR262" s="19"/>
      <c r="AS262" s="19"/>
      <c r="AT262" s="18"/>
      <c r="AU262" s="19"/>
      <c r="AV262" s="19"/>
      <c r="AW262" s="19"/>
      <c r="AX262" s="19"/>
      <c r="AY262" s="19"/>
      <c r="AZ262" s="19"/>
      <c r="BA262" s="19"/>
      <c r="BB262" s="19"/>
      <c r="BC262" s="19"/>
      <c r="BD262" s="19"/>
      <c r="BE262" s="19"/>
      <c r="BF262" s="19"/>
      <c r="BM262"/>
      <c r="BN262" s="19"/>
      <c r="BU262" s="19"/>
      <c r="BV262" s="19"/>
      <c r="BW262" s="19"/>
      <c r="BX262" s="19"/>
      <c r="BY262" s="19"/>
      <c r="BZ262" s="19"/>
      <c r="CA262" s="19"/>
      <c r="CB262" s="19"/>
      <c r="CC262" s="19"/>
      <c r="CD262" s="19"/>
      <c r="CE262" s="19"/>
      <c r="CF262" s="19"/>
      <c r="CG262" s="19"/>
      <c r="CH262" s="19"/>
    </row>
    <row r="263" spans="28:86" s="9" customFormat="1" hidden="1">
      <c r="AB263" s="19"/>
      <c r="AI263" s="19"/>
      <c r="AJ263" s="19"/>
      <c r="AK263" s="19"/>
      <c r="AL263" s="19"/>
      <c r="AM263" s="19"/>
      <c r="AN263" s="19"/>
      <c r="AO263" s="19"/>
      <c r="AP263" s="19"/>
      <c r="AQ263" s="19"/>
      <c r="AR263" s="19"/>
      <c r="AS263" s="19"/>
      <c r="AT263" s="18"/>
      <c r="AU263" s="19"/>
      <c r="AV263" s="19"/>
      <c r="AW263" s="19"/>
      <c r="AX263" s="19"/>
      <c r="AY263" s="19"/>
      <c r="AZ263" s="19"/>
      <c r="BA263" s="19"/>
      <c r="BB263" s="19"/>
      <c r="BC263" s="19"/>
      <c r="BD263" s="19"/>
      <c r="BE263" s="19"/>
      <c r="BF263" s="19"/>
      <c r="BM263"/>
      <c r="BN263" s="19"/>
      <c r="BU263" s="19"/>
      <c r="BV263" s="19"/>
      <c r="BW263" s="19"/>
      <c r="BX263" s="19"/>
      <c r="BY263" s="19"/>
      <c r="BZ263" s="19"/>
      <c r="CA263" s="19"/>
      <c r="CB263" s="19"/>
      <c r="CC263" s="19"/>
      <c r="CD263" s="19"/>
      <c r="CE263" s="19"/>
      <c r="CF263" s="19"/>
      <c r="CG263" s="19"/>
      <c r="CH263" s="19"/>
    </row>
    <row r="264" spans="28:86" s="9" customFormat="1" hidden="1">
      <c r="AB264" s="19"/>
      <c r="AI264" s="19"/>
      <c r="AJ264" s="19"/>
      <c r="AK264" s="19"/>
      <c r="AL264" s="19"/>
      <c r="AM264" s="19"/>
      <c r="AN264" s="19"/>
      <c r="AO264" s="19"/>
      <c r="AP264" s="19"/>
      <c r="AQ264" s="19"/>
      <c r="AR264" s="19"/>
      <c r="AS264" s="19"/>
      <c r="AT264" s="18"/>
      <c r="AU264" s="19"/>
      <c r="AV264" s="19"/>
      <c r="AW264" s="19"/>
      <c r="AX264" s="19"/>
      <c r="AY264" s="19"/>
      <c r="AZ264" s="19"/>
      <c r="BA264" s="19"/>
      <c r="BB264" s="19"/>
      <c r="BC264" s="19"/>
      <c r="BD264" s="19"/>
      <c r="BE264" s="19"/>
      <c r="BF264" s="19"/>
      <c r="BM264"/>
      <c r="BN264" s="19"/>
      <c r="BU264" s="19"/>
      <c r="BV264" s="19"/>
      <c r="BW264" s="19"/>
      <c r="BX264" s="19"/>
      <c r="BY264" s="19"/>
      <c r="BZ264" s="19"/>
      <c r="CA264" s="19"/>
      <c r="CB264" s="19"/>
      <c r="CC264" s="19"/>
      <c r="CD264" s="19"/>
      <c r="CE264" s="19"/>
      <c r="CF264" s="19"/>
      <c r="CG264" s="19"/>
      <c r="CH264" s="19"/>
    </row>
    <row r="265" spans="28:86" s="9" customFormat="1" hidden="1">
      <c r="AB265" s="19"/>
      <c r="AI265" s="19"/>
      <c r="AJ265" s="19"/>
      <c r="AK265" s="19"/>
      <c r="AL265" s="19"/>
      <c r="AM265" s="19"/>
      <c r="AN265" s="19"/>
      <c r="AO265" s="19"/>
      <c r="AP265" s="19"/>
      <c r="AQ265" s="19"/>
      <c r="AR265" s="19"/>
      <c r="AS265" s="19"/>
      <c r="AT265" s="18"/>
      <c r="AU265" s="19"/>
      <c r="AV265" s="19"/>
      <c r="AW265" s="19"/>
      <c r="AX265" s="19"/>
      <c r="AY265" s="19"/>
      <c r="AZ265" s="19"/>
      <c r="BA265" s="19"/>
      <c r="BB265" s="19"/>
      <c r="BC265" s="19"/>
      <c r="BD265" s="19"/>
      <c r="BE265" s="19"/>
      <c r="BF265" s="19"/>
      <c r="BM265"/>
      <c r="BN265" s="19"/>
      <c r="BU265" s="19"/>
      <c r="BV265" s="19"/>
      <c r="BW265" s="19"/>
      <c r="BX265" s="19"/>
      <c r="BY265" s="19"/>
      <c r="BZ265" s="19"/>
      <c r="CA265" s="19"/>
      <c r="CB265" s="19"/>
      <c r="CC265" s="19"/>
      <c r="CD265" s="19"/>
      <c r="CE265" s="19"/>
      <c r="CF265" s="19"/>
      <c r="CG265" s="19"/>
      <c r="CH265" s="19"/>
    </row>
    <row r="266" spans="28:86" s="9" customFormat="1" hidden="1">
      <c r="AB266" s="19"/>
      <c r="AI266" s="19"/>
      <c r="AJ266" s="19"/>
      <c r="AK266" s="19"/>
      <c r="AL266" s="19"/>
      <c r="AM266" s="19"/>
      <c r="AN266" s="19"/>
      <c r="AO266" s="19"/>
      <c r="AP266" s="19"/>
      <c r="AQ266" s="19"/>
      <c r="AR266" s="19"/>
      <c r="AS266" s="19"/>
      <c r="AT266" s="18"/>
      <c r="AU266" s="19"/>
      <c r="AV266" s="19"/>
      <c r="AW266" s="19"/>
      <c r="AX266" s="19"/>
      <c r="AY266" s="19"/>
      <c r="AZ266" s="19"/>
      <c r="BA266" s="19"/>
      <c r="BB266" s="19"/>
      <c r="BC266" s="19"/>
      <c r="BD266" s="19"/>
      <c r="BE266" s="19"/>
      <c r="BF266" s="19"/>
      <c r="BM266"/>
      <c r="BN266" s="19"/>
      <c r="BU266" s="19"/>
      <c r="BV266" s="19"/>
      <c r="BW266" s="19"/>
      <c r="BX266" s="19"/>
      <c r="BY266" s="19"/>
      <c r="BZ266" s="19"/>
      <c r="CA266" s="19"/>
      <c r="CB266" s="19"/>
      <c r="CC266" s="19"/>
      <c r="CD266" s="19"/>
      <c r="CE266" s="19"/>
      <c r="CF266" s="19"/>
      <c r="CG266" s="19"/>
      <c r="CH266" s="19"/>
    </row>
    <row r="267" spans="28:86" s="9" customFormat="1" hidden="1">
      <c r="AB267" s="19"/>
      <c r="AI267" s="19"/>
      <c r="AJ267" s="19"/>
      <c r="AK267" s="19"/>
      <c r="AL267" s="19"/>
      <c r="AM267" s="19"/>
      <c r="AN267" s="19"/>
      <c r="AO267" s="19"/>
      <c r="AP267" s="19"/>
      <c r="AQ267" s="19"/>
      <c r="AR267" s="19"/>
      <c r="AS267" s="19"/>
      <c r="AT267" s="18"/>
      <c r="AU267" s="19"/>
      <c r="AV267" s="19"/>
      <c r="AW267" s="19"/>
      <c r="AX267" s="19"/>
      <c r="AY267" s="19"/>
      <c r="AZ267" s="19"/>
      <c r="BA267" s="19"/>
      <c r="BB267" s="19"/>
      <c r="BC267" s="19"/>
      <c r="BD267" s="19"/>
      <c r="BE267" s="19"/>
      <c r="BF267" s="19"/>
      <c r="BM267"/>
      <c r="BN267" s="19"/>
      <c r="BU267" s="19"/>
      <c r="BV267" s="19"/>
      <c r="BW267" s="19"/>
      <c r="BX267" s="19"/>
      <c r="BY267" s="19"/>
      <c r="BZ267" s="19"/>
      <c r="CA267" s="19"/>
      <c r="CB267" s="19"/>
      <c r="CC267" s="19"/>
      <c r="CD267" s="19"/>
      <c r="CE267" s="19"/>
      <c r="CF267" s="19"/>
      <c r="CG267" s="19"/>
      <c r="CH267" s="19"/>
    </row>
    <row r="268" spans="28:86" s="9" customFormat="1" hidden="1">
      <c r="AB268" s="19"/>
      <c r="AI268" s="19"/>
      <c r="AJ268" s="19"/>
      <c r="AK268" s="19"/>
      <c r="AL268" s="19"/>
      <c r="AM268" s="19"/>
      <c r="AN268" s="19"/>
      <c r="AO268" s="19"/>
      <c r="AP268" s="19"/>
      <c r="AQ268" s="19"/>
      <c r="AR268" s="19"/>
      <c r="AS268" s="19"/>
      <c r="AT268" s="18"/>
      <c r="AU268" s="19"/>
      <c r="AV268" s="19"/>
      <c r="AW268" s="19"/>
      <c r="AX268" s="19"/>
      <c r="AY268" s="19"/>
      <c r="AZ268" s="19"/>
      <c r="BA268" s="19"/>
      <c r="BB268" s="19"/>
      <c r="BC268" s="19"/>
      <c r="BD268" s="19"/>
      <c r="BE268" s="19"/>
      <c r="BF268" s="19"/>
      <c r="BM268"/>
      <c r="BN268" s="19"/>
      <c r="BU268" s="19"/>
      <c r="BV268" s="19"/>
      <c r="BW268" s="19"/>
      <c r="BX268" s="19"/>
      <c r="BY268" s="19"/>
      <c r="BZ268" s="19"/>
      <c r="CA268" s="19"/>
      <c r="CB268" s="19"/>
      <c r="CC268" s="19"/>
      <c r="CD268" s="19"/>
      <c r="CE268" s="19"/>
      <c r="CF268" s="19"/>
      <c r="CG268" s="19"/>
      <c r="CH268" s="19"/>
    </row>
    <row r="269" spans="28:86" s="9" customFormat="1" hidden="1">
      <c r="AB269" s="19"/>
      <c r="AI269" s="19"/>
      <c r="AJ269" s="19"/>
      <c r="AK269" s="19"/>
      <c r="AL269" s="19"/>
      <c r="AM269" s="19"/>
      <c r="AN269" s="19"/>
      <c r="AO269" s="19"/>
      <c r="AP269" s="19"/>
      <c r="AQ269" s="19"/>
      <c r="AR269" s="19"/>
      <c r="AS269" s="19"/>
      <c r="AT269" s="18"/>
      <c r="AU269" s="19"/>
      <c r="AV269" s="19"/>
      <c r="AW269" s="19"/>
      <c r="AX269" s="19"/>
      <c r="AY269" s="19"/>
      <c r="AZ269" s="19"/>
      <c r="BA269" s="19"/>
      <c r="BB269" s="19"/>
      <c r="BC269" s="19"/>
      <c r="BD269" s="19"/>
      <c r="BE269" s="19"/>
      <c r="BF269" s="19"/>
      <c r="BM269"/>
      <c r="BN269" s="19"/>
      <c r="BU269" s="19"/>
      <c r="BV269" s="19"/>
      <c r="BW269" s="19"/>
      <c r="BX269" s="19"/>
      <c r="BY269" s="19"/>
      <c r="BZ269" s="19"/>
      <c r="CA269" s="19"/>
      <c r="CB269" s="19"/>
      <c r="CC269" s="19"/>
      <c r="CD269" s="19"/>
      <c r="CE269" s="19"/>
      <c r="CF269" s="19"/>
      <c r="CG269" s="19"/>
      <c r="CH269" s="19"/>
    </row>
    <row r="270" spans="28:86" s="9" customFormat="1" hidden="1">
      <c r="AB270" s="19"/>
      <c r="AI270" s="19"/>
      <c r="AJ270" s="19"/>
      <c r="AK270" s="19"/>
      <c r="AL270" s="19"/>
      <c r="AM270" s="19"/>
      <c r="AN270" s="19"/>
      <c r="AO270" s="19"/>
      <c r="AP270" s="19"/>
      <c r="AQ270" s="19"/>
      <c r="AR270" s="19"/>
      <c r="AS270" s="19"/>
      <c r="AT270" s="18"/>
      <c r="AU270" s="19"/>
      <c r="AV270" s="19"/>
      <c r="AW270" s="19"/>
      <c r="AX270" s="19"/>
      <c r="AY270" s="19"/>
      <c r="AZ270" s="19"/>
      <c r="BA270" s="19"/>
      <c r="BB270" s="19"/>
      <c r="BC270" s="19"/>
      <c r="BD270" s="19"/>
      <c r="BE270" s="19"/>
      <c r="BF270" s="19"/>
      <c r="BM270"/>
      <c r="BN270" s="19"/>
      <c r="BU270" s="19"/>
      <c r="BV270" s="19"/>
      <c r="BW270" s="19"/>
      <c r="BX270" s="19"/>
      <c r="BY270" s="19"/>
      <c r="BZ270" s="19"/>
      <c r="CA270" s="19"/>
      <c r="CB270" s="19"/>
      <c r="CC270" s="19"/>
      <c r="CD270" s="19"/>
      <c r="CE270" s="19"/>
      <c r="CF270" s="19"/>
      <c r="CG270" s="19"/>
      <c r="CH270" s="19"/>
    </row>
    <row r="271" spans="28:86" s="9" customFormat="1" hidden="1">
      <c r="AB271" s="19"/>
      <c r="AI271" s="19"/>
      <c r="AJ271" s="19"/>
      <c r="AK271" s="19"/>
      <c r="AL271" s="19"/>
      <c r="AM271" s="19"/>
      <c r="AN271" s="19"/>
      <c r="AO271" s="19"/>
      <c r="AP271" s="19"/>
      <c r="AQ271" s="19"/>
      <c r="AR271" s="19"/>
      <c r="AS271" s="19"/>
      <c r="AT271" s="18"/>
      <c r="AU271" s="19"/>
      <c r="AV271" s="19"/>
      <c r="AW271" s="19"/>
      <c r="AX271" s="19"/>
      <c r="AY271" s="19"/>
      <c r="AZ271" s="19"/>
      <c r="BA271" s="19"/>
      <c r="BB271" s="19"/>
      <c r="BC271" s="19"/>
      <c r="BD271" s="19"/>
      <c r="BE271" s="19"/>
      <c r="BF271" s="19"/>
      <c r="BM271"/>
      <c r="BN271" s="19"/>
      <c r="BU271" s="19"/>
      <c r="BV271" s="19"/>
      <c r="BW271" s="19"/>
      <c r="BX271" s="19"/>
      <c r="BY271" s="19"/>
      <c r="BZ271" s="19"/>
      <c r="CA271" s="19"/>
      <c r="CB271" s="19"/>
      <c r="CC271" s="19"/>
      <c r="CD271" s="19"/>
      <c r="CE271" s="19"/>
      <c r="CF271" s="19"/>
      <c r="CG271" s="19"/>
      <c r="CH271" s="19"/>
    </row>
    <row r="272" spans="28:86" s="9" customFormat="1" hidden="1">
      <c r="AB272" s="19"/>
      <c r="AI272" s="19"/>
      <c r="AJ272" s="19"/>
      <c r="AK272" s="19"/>
      <c r="AL272" s="19"/>
      <c r="AM272" s="19"/>
      <c r="AN272" s="19"/>
      <c r="AO272" s="19"/>
      <c r="AP272" s="19"/>
      <c r="AQ272" s="19"/>
      <c r="AR272" s="19"/>
      <c r="AS272" s="19"/>
      <c r="AT272" s="18"/>
      <c r="AU272" s="19"/>
      <c r="AV272" s="19"/>
      <c r="AW272" s="19"/>
      <c r="AX272" s="19"/>
      <c r="AY272" s="19"/>
      <c r="AZ272" s="19"/>
      <c r="BA272" s="19"/>
      <c r="BB272" s="19"/>
      <c r="BC272" s="19"/>
      <c r="BD272" s="19"/>
      <c r="BE272" s="19"/>
      <c r="BF272" s="19"/>
      <c r="BM272"/>
      <c r="BN272" s="19"/>
      <c r="BU272" s="19"/>
      <c r="BV272" s="19"/>
      <c r="BW272" s="19"/>
      <c r="BX272" s="19"/>
      <c r="BY272" s="19"/>
      <c r="BZ272" s="19"/>
      <c r="CA272" s="19"/>
      <c r="CB272" s="19"/>
      <c r="CC272" s="19"/>
      <c r="CD272" s="19"/>
      <c r="CE272" s="19"/>
      <c r="CF272" s="19"/>
      <c r="CG272" s="19"/>
      <c r="CH272" s="19"/>
    </row>
    <row r="273" spans="28:86" s="9" customFormat="1" hidden="1">
      <c r="AB273" s="19"/>
      <c r="AI273" s="19"/>
      <c r="AJ273" s="19"/>
      <c r="AK273" s="19"/>
      <c r="AL273" s="19"/>
      <c r="AM273" s="19"/>
      <c r="AN273" s="19"/>
      <c r="AO273" s="19"/>
      <c r="AP273" s="19"/>
      <c r="AQ273" s="19"/>
      <c r="AR273" s="19"/>
      <c r="AS273" s="19"/>
      <c r="AT273" s="18"/>
      <c r="AU273" s="19"/>
      <c r="AV273" s="19"/>
      <c r="AW273" s="19"/>
      <c r="AX273" s="19"/>
      <c r="AY273" s="19"/>
      <c r="AZ273" s="19"/>
      <c r="BA273" s="19"/>
      <c r="BB273" s="19"/>
      <c r="BC273" s="19"/>
      <c r="BD273" s="19"/>
      <c r="BE273" s="19"/>
      <c r="BF273" s="19"/>
      <c r="BM273"/>
      <c r="BN273" s="19"/>
      <c r="BU273" s="19"/>
      <c r="BV273" s="19"/>
      <c r="BW273" s="19"/>
      <c r="BX273" s="19"/>
      <c r="BY273" s="19"/>
      <c r="BZ273" s="19"/>
      <c r="CA273" s="19"/>
      <c r="CB273" s="19"/>
      <c r="CC273" s="19"/>
      <c r="CD273" s="19"/>
      <c r="CE273" s="19"/>
      <c r="CF273" s="19"/>
      <c r="CG273" s="19"/>
      <c r="CH273" s="19"/>
    </row>
    <row r="274" spans="28:86" s="9" customFormat="1" hidden="1">
      <c r="AB274" s="19"/>
      <c r="AI274" s="19"/>
      <c r="AJ274" s="19"/>
      <c r="AK274" s="19"/>
      <c r="AL274" s="19"/>
      <c r="AM274" s="19"/>
      <c r="AN274" s="19"/>
      <c r="AO274" s="19"/>
      <c r="AP274" s="19"/>
      <c r="AQ274" s="19"/>
      <c r="AR274" s="19"/>
      <c r="AS274" s="19"/>
      <c r="AT274" s="18"/>
      <c r="AU274" s="19"/>
      <c r="AV274" s="19"/>
      <c r="AW274" s="19"/>
      <c r="AX274" s="19"/>
      <c r="AY274" s="19"/>
      <c r="AZ274" s="19"/>
      <c r="BA274" s="19"/>
      <c r="BB274" s="19"/>
      <c r="BC274" s="19"/>
      <c r="BD274" s="19"/>
      <c r="BE274" s="19"/>
      <c r="BF274" s="19"/>
      <c r="BM274"/>
      <c r="BN274" s="19"/>
      <c r="BU274" s="19"/>
      <c r="BV274" s="19"/>
      <c r="BW274" s="19"/>
      <c r="BX274" s="19"/>
      <c r="BY274" s="19"/>
      <c r="BZ274" s="19"/>
      <c r="CA274" s="19"/>
      <c r="CB274" s="19"/>
      <c r="CC274" s="19"/>
      <c r="CD274" s="19"/>
      <c r="CE274" s="19"/>
      <c r="CF274" s="19"/>
      <c r="CG274" s="19"/>
      <c r="CH274" s="19"/>
    </row>
    <row r="275" spans="28:86" s="9" customFormat="1" hidden="1">
      <c r="AB275" s="19"/>
      <c r="AI275" s="19"/>
      <c r="AJ275" s="19"/>
      <c r="AK275" s="19"/>
      <c r="AL275" s="19"/>
      <c r="AM275" s="19"/>
      <c r="AN275" s="19"/>
      <c r="AO275" s="19"/>
      <c r="AP275" s="19"/>
      <c r="AQ275" s="19"/>
      <c r="AR275" s="19"/>
      <c r="AS275" s="19"/>
      <c r="AT275" s="18"/>
      <c r="AU275" s="19"/>
      <c r="AV275" s="19"/>
      <c r="AW275" s="19"/>
      <c r="AX275" s="19"/>
      <c r="AY275" s="19"/>
      <c r="AZ275" s="19"/>
      <c r="BA275" s="19"/>
      <c r="BB275" s="19"/>
      <c r="BC275" s="19"/>
      <c r="BD275" s="19"/>
      <c r="BE275" s="19"/>
      <c r="BF275" s="19"/>
      <c r="BM275"/>
      <c r="BN275" s="19"/>
      <c r="BU275" s="19"/>
      <c r="BV275" s="19"/>
      <c r="BW275" s="19"/>
      <c r="BX275" s="19"/>
      <c r="BY275" s="19"/>
      <c r="BZ275" s="19"/>
      <c r="CA275" s="19"/>
      <c r="CB275" s="19"/>
      <c r="CC275" s="19"/>
      <c r="CD275" s="19"/>
      <c r="CE275" s="19"/>
      <c r="CF275" s="19"/>
      <c r="CG275" s="19"/>
      <c r="CH275" s="19"/>
    </row>
    <row r="276" spans="28:86" s="9" customFormat="1" hidden="1">
      <c r="AB276" s="19"/>
      <c r="AI276" s="19"/>
      <c r="AJ276" s="19"/>
      <c r="AK276" s="19"/>
      <c r="AL276" s="19"/>
      <c r="AM276" s="19"/>
      <c r="AN276" s="19"/>
      <c r="AO276" s="19"/>
      <c r="AP276" s="19"/>
      <c r="AQ276" s="19"/>
      <c r="AR276" s="19"/>
      <c r="AS276" s="19"/>
      <c r="AT276" s="18"/>
      <c r="AU276" s="19"/>
      <c r="AV276" s="19"/>
      <c r="AW276" s="19"/>
      <c r="AX276" s="19"/>
      <c r="AY276" s="19"/>
      <c r="AZ276" s="19"/>
      <c r="BA276" s="19"/>
      <c r="BB276" s="19"/>
      <c r="BC276" s="19"/>
      <c r="BD276" s="19"/>
      <c r="BE276" s="19"/>
      <c r="BF276" s="19"/>
      <c r="BM276"/>
      <c r="BN276" s="19"/>
      <c r="BU276" s="19"/>
      <c r="BV276" s="19"/>
      <c r="BW276" s="19"/>
      <c r="BX276" s="19"/>
      <c r="BY276" s="19"/>
      <c r="BZ276" s="19"/>
      <c r="CA276" s="19"/>
      <c r="CB276" s="19"/>
      <c r="CC276" s="19"/>
      <c r="CD276" s="19"/>
      <c r="CE276" s="19"/>
      <c r="CF276" s="19"/>
      <c r="CG276" s="19"/>
      <c r="CH276" s="19"/>
    </row>
    <row r="277" spans="28:86" s="9" customFormat="1" hidden="1">
      <c r="AB277" s="19"/>
      <c r="AI277" s="19"/>
      <c r="AJ277" s="19"/>
      <c r="AK277" s="19"/>
      <c r="AL277" s="19"/>
      <c r="AM277" s="19"/>
      <c r="AN277" s="19"/>
      <c r="AO277" s="19"/>
      <c r="AP277" s="19"/>
      <c r="AQ277" s="19"/>
      <c r="AR277" s="19"/>
      <c r="AS277" s="19"/>
      <c r="AT277" s="18"/>
      <c r="AU277" s="19"/>
      <c r="AV277" s="19"/>
      <c r="AW277" s="19"/>
      <c r="AX277" s="19"/>
      <c r="AY277" s="19"/>
      <c r="AZ277" s="19"/>
      <c r="BA277" s="19"/>
      <c r="BB277" s="19"/>
      <c r="BC277" s="19"/>
      <c r="BD277" s="19"/>
      <c r="BE277" s="19"/>
      <c r="BF277" s="19"/>
      <c r="BM277"/>
      <c r="BN277" s="19"/>
      <c r="BU277" s="19"/>
      <c r="BV277" s="19"/>
      <c r="BW277" s="19"/>
      <c r="BX277" s="19"/>
      <c r="BY277" s="19"/>
      <c r="BZ277" s="19"/>
      <c r="CA277" s="19"/>
      <c r="CB277" s="19"/>
      <c r="CC277" s="19"/>
      <c r="CD277" s="19"/>
      <c r="CE277" s="19"/>
      <c r="CF277" s="19"/>
      <c r="CG277" s="19"/>
      <c r="CH277" s="19"/>
    </row>
    <row r="278" spans="28:86" s="9" customFormat="1" hidden="1">
      <c r="AB278" s="19"/>
      <c r="AI278" s="19"/>
      <c r="AJ278" s="19"/>
      <c r="AK278" s="19"/>
      <c r="AL278" s="19"/>
      <c r="AM278" s="19"/>
      <c r="AN278" s="19"/>
      <c r="AO278" s="19"/>
      <c r="AP278" s="19"/>
      <c r="AQ278" s="19"/>
      <c r="AR278" s="19"/>
      <c r="AS278" s="19"/>
      <c r="AT278" s="18"/>
      <c r="AU278" s="19"/>
      <c r="AV278" s="19"/>
      <c r="AW278" s="19"/>
      <c r="AX278" s="19"/>
      <c r="AY278" s="19"/>
      <c r="AZ278" s="19"/>
      <c r="BA278" s="19"/>
      <c r="BB278" s="19"/>
      <c r="BC278" s="19"/>
      <c r="BD278" s="19"/>
      <c r="BE278" s="19"/>
      <c r="BF278" s="19"/>
      <c r="BM278"/>
      <c r="BN278" s="19"/>
      <c r="BU278" s="19"/>
      <c r="BV278" s="19"/>
      <c r="BW278" s="19"/>
      <c r="BX278" s="19"/>
      <c r="BY278" s="19"/>
      <c r="BZ278" s="19"/>
      <c r="CA278" s="19"/>
      <c r="CB278" s="19"/>
      <c r="CC278" s="19"/>
      <c r="CD278" s="19"/>
      <c r="CE278" s="19"/>
      <c r="CF278" s="19"/>
      <c r="CG278" s="19"/>
      <c r="CH278" s="19"/>
    </row>
    <row r="279" spans="28:86" s="9" customFormat="1" hidden="1">
      <c r="AB279" s="19"/>
      <c r="AI279" s="19"/>
      <c r="AJ279" s="19"/>
      <c r="AK279" s="19"/>
      <c r="AL279" s="19"/>
      <c r="AM279" s="19"/>
      <c r="AN279" s="19"/>
      <c r="AO279" s="19"/>
      <c r="AP279" s="19"/>
      <c r="AQ279" s="19"/>
      <c r="AR279" s="19"/>
      <c r="AS279" s="19"/>
      <c r="AT279" s="18"/>
      <c r="AU279" s="19"/>
      <c r="AV279" s="19"/>
      <c r="AW279" s="19"/>
      <c r="AX279" s="19"/>
      <c r="AY279" s="19"/>
      <c r="AZ279" s="19"/>
      <c r="BA279" s="19"/>
      <c r="BB279" s="19"/>
      <c r="BC279" s="19"/>
      <c r="BD279" s="19"/>
      <c r="BE279" s="19"/>
      <c r="BF279" s="19"/>
      <c r="BM279"/>
      <c r="BN279" s="19"/>
      <c r="BU279" s="19"/>
      <c r="BV279" s="19"/>
      <c r="BW279" s="19"/>
      <c r="BX279" s="19"/>
      <c r="BY279" s="19"/>
      <c r="BZ279" s="19"/>
      <c r="CA279" s="19"/>
      <c r="CB279" s="19"/>
      <c r="CC279" s="19"/>
      <c r="CD279" s="19"/>
      <c r="CE279" s="19"/>
      <c r="CF279" s="19"/>
      <c r="CG279" s="19"/>
      <c r="CH279" s="19"/>
    </row>
    <row r="280" spans="28:86" s="9" customFormat="1" hidden="1">
      <c r="AB280" s="19"/>
      <c r="AI280" s="19"/>
      <c r="AJ280" s="19"/>
      <c r="AK280" s="19"/>
      <c r="AL280" s="19"/>
      <c r="AM280" s="19"/>
      <c r="AN280" s="19"/>
      <c r="AO280" s="19"/>
      <c r="AP280" s="19"/>
      <c r="AQ280" s="19"/>
      <c r="AR280" s="19"/>
      <c r="AS280" s="19"/>
      <c r="AT280" s="18"/>
      <c r="AU280" s="19"/>
      <c r="AV280" s="19"/>
      <c r="AW280" s="19"/>
      <c r="AX280" s="19"/>
      <c r="AY280" s="19"/>
      <c r="AZ280" s="19"/>
      <c r="BA280" s="19"/>
      <c r="BB280" s="19"/>
      <c r="BC280" s="19"/>
      <c r="BD280" s="19"/>
      <c r="BE280" s="19"/>
      <c r="BF280" s="19"/>
      <c r="BM280"/>
      <c r="BN280" s="19"/>
      <c r="BU280" s="19"/>
      <c r="BV280" s="19"/>
      <c r="BW280" s="19"/>
      <c r="BX280" s="19"/>
      <c r="BY280" s="19"/>
      <c r="BZ280" s="19"/>
      <c r="CA280" s="19"/>
      <c r="CB280" s="19"/>
      <c r="CC280" s="19"/>
      <c r="CD280" s="19"/>
      <c r="CE280" s="19"/>
      <c r="CF280" s="19"/>
      <c r="CG280" s="19"/>
      <c r="CH280" s="19"/>
    </row>
    <row r="281" spans="28:86" s="9" customFormat="1" hidden="1">
      <c r="AB281" s="19"/>
      <c r="AI281" s="19"/>
      <c r="AJ281" s="19"/>
      <c r="AK281" s="19"/>
      <c r="AL281" s="19"/>
      <c r="AM281" s="19"/>
      <c r="AN281" s="19"/>
      <c r="AO281" s="19"/>
      <c r="AP281" s="19"/>
      <c r="AQ281" s="19"/>
      <c r="AR281" s="19"/>
      <c r="AS281" s="19"/>
      <c r="AT281" s="18"/>
      <c r="AU281" s="19"/>
      <c r="AV281" s="19"/>
      <c r="AW281" s="19"/>
      <c r="AX281" s="19"/>
      <c r="AY281" s="19"/>
      <c r="AZ281" s="19"/>
      <c r="BA281" s="19"/>
      <c r="BB281" s="19"/>
      <c r="BC281" s="19"/>
      <c r="BD281" s="19"/>
      <c r="BE281" s="19"/>
      <c r="BF281" s="19"/>
      <c r="BM281"/>
      <c r="BN281" s="19"/>
      <c r="BU281" s="19"/>
      <c r="BV281" s="19"/>
      <c r="BW281" s="19"/>
      <c r="BX281" s="19"/>
      <c r="BY281" s="19"/>
      <c r="BZ281" s="19"/>
      <c r="CA281" s="19"/>
      <c r="CB281" s="19"/>
      <c r="CC281" s="19"/>
      <c r="CD281" s="19"/>
      <c r="CE281" s="19"/>
      <c r="CF281" s="19"/>
      <c r="CG281" s="19"/>
      <c r="CH281" s="19"/>
    </row>
    <row r="282" spans="28:86" s="9" customFormat="1" hidden="1">
      <c r="AB282" s="19"/>
      <c r="AI282" s="19"/>
      <c r="AJ282" s="19"/>
      <c r="AK282" s="19"/>
      <c r="AL282" s="19"/>
      <c r="AM282" s="19"/>
      <c r="AN282" s="19"/>
      <c r="AO282" s="19"/>
      <c r="AP282" s="19"/>
      <c r="AQ282" s="19"/>
      <c r="AR282" s="19"/>
      <c r="AS282" s="19"/>
      <c r="AT282" s="18"/>
      <c r="AU282" s="19"/>
      <c r="AV282" s="19"/>
      <c r="AW282" s="19"/>
      <c r="AX282" s="19"/>
      <c r="AY282" s="19"/>
      <c r="AZ282" s="19"/>
      <c r="BA282" s="19"/>
      <c r="BB282" s="19"/>
      <c r="BC282" s="19"/>
      <c r="BD282" s="19"/>
      <c r="BE282" s="19"/>
      <c r="BF282" s="19"/>
      <c r="BM282"/>
      <c r="BN282" s="19"/>
      <c r="BU282" s="19"/>
      <c r="BV282" s="19"/>
      <c r="BW282" s="19"/>
      <c r="BX282" s="19"/>
      <c r="BY282" s="19"/>
      <c r="BZ282" s="19"/>
      <c r="CA282" s="19"/>
      <c r="CB282" s="19"/>
      <c r="CC282" s="19"/>
      <c r="CD282" s="19"/>
      <c r="CE282" s="19"/>
      <c r="CF282" s="19"/>
      <c r="CG282" s="19"/>
      <c r="CH282" s="19"/>
    </row>
    <row r="283" spans="28:86" s="9" customFormat="1" hidden="1">
      <c r="AB283" s="19"/>
      <c r="AI283" s="19"/>
      <c r="AJ283" s="19"/>
      <c r="AK283" s="19"/>
      <c r="AL283" s="19"/>
      <c r="AM283" s="19"/>
      <c r="AN283" s="19"/>
      <c r="AO283" s="19"/>
      <c r="AP283" s="19"/>
      <c r="AQ283" s="19"/>
      <c r="AR283" s="19"/>
      <c r="AS283" s="19"/>
      <c r="AT283" s="18"/>
      <c r="AU283" s="19"/>
      <c r="AV283" s="19"/>
      <c r="AW283" s="19"/>
      <c r="AX283" s="19"/>
      <c r="AY283" s="19"/>
      <c r="AZ283" s="19"/>
      <c r="BA283" s="19"/>
      <c r="BB283" s="19"/>
      <c r="BC283" s="19"/>
      <c r="BD283" s="19"/>
      <c r="BE283" s="19"/>
      <c r="BF283" s="19"/>
      <c r="BM283"/>
      <c r="BN283" s="19"/>
      <c r="BU283" s="19"/>
      <c r="BV283" s="19"/>
      <c r="BW283" s="19"/>
      <c r="BX283" s="19"/>
      <c r="BY283" s="19"/>
      <c r="BZ283" s="19"/>
      <c r="CA283" s="19"/>
      <c r="CB283" s="19"/>
      <c r="CC283" s="19"/>
      <c r="CD283" s="19"/>
      <c r="CE283" s="19"/>
      <c r="CF283" s="19"/>
      <c r="CG283" s="19"/>
      <c r="CH283" s="19"/>
    </row>
    <row r="284" spans="28:86" s="9" customFormat="1" hidden="1">
      <c r="AB284" s="19"/>
      <c r="AI284" s="19"/>
      <c r="AJ284" s="19"/>
      <c r="AK284" s="19"/>
      <c r="AL284" s="19"/>
      <c r="AM284" s="19"/>
      <c r="AN284" s="19"/>
      <c r="AO284" s="19"/>
      <c r="AP284" s="19"/>
      <c r="AQ284" s="19"/>
      <c r="AR284" s="19"/>
      <c r="AS284" s="19"/>
      <c r="AT284" s="18"/>
      <c r="AU284" s="19"/>
      <c r="AV284" s="19"/>
      <c r="AW284" s="19"/>
      <c r="AX284" s="19"/>
      <c r="AY284" s="19"/>
      <c r="AZ284" s="19"/>
      <c r="BA284" s="19"/>
      <c r="BB284" s="19"/>
      <c r="BC284" s="19"/>
      <c r="BD284" s="19"/>
      <c r="BE284" s="19"/>
      <c r="BF284" s="19"/>
      <c r="BM284"/>
      <c r="BN284" s="19"/>
      <c r="BU284" s="19"/>
      <c r="BV284" s="19"/>
      <c r="BW284" s="19"/>
      <c r="BX284" s="19"/>
      <c r="BY284" s="19"/>
      <c r="BZ284" s="19"/>
      <c r="CA284" s="19"/>
      <c r="CB284" s="19"/>
      <c r="CC284" s="19"/>
      <c r="CD284" s="19"/>
      <c r="CE284" s="19"/>
      <c r="CF284" s="19"/>
      <c r="CG284" s="19"/>
      <c r="CH284" s="19"/>
    </row>
    <row r="285" spans="28:86" s="9" customFormat="1" hidden="1">
      <c r="AB285" s="19"/>
      <c r="AI285" s="19"/>
      <c r="AJ285" s="19"/>
      <c r="AK285" s="19"/>
      <c r="AL285" s="19"/>
      <c r="AM285" s="19"/>
      <c r="AN285" s="19"/>
      <c r="AO285" s="19"/>
      <c r="AP285" s="19"/>
      <c r="AQ285" s="19"/>
      <c r="AR285" s="19"/>
      <c r="AS285" s="19"/>
      <c r="AT285" s="18"/>
      <c r="AU285" s="19"/>
      <c r="AV285" s="19"/>
      <c r="AW285" s="19"/>
      <c r="AX285" s="19"/>
      <c r="AY285" s="19"/>
      <c r="AZ285" s="19"/>
      <c r="BA285" s="19"/>
      <c r="BB285" s="19"/>
      <c r="BC285" s="19"/>
      <c r="BD285" s="19"/>
      <c r="BE285" s="19"/>
      <c r="BF285" s="19"/>
      <c r="BM285"/>
      <c r="BN285" s="19"/>
      <c r="BU285" s="19"/>
      <c r="BV285" s="19"/>
      <c r="BW285" s="19"/>
      <c r="BX285" s="19"/>
      <c r="BY285" s="19"/>
      <c r="BZ285" s="19"/>
      <c r="CA285" s="19"/>
      <c r="CB285" s="19"/>
      <c r="CC285" s="19"/>
      <c r="CD285" s="19"/>
      <c r="CE285" s="19"/>
      <c r="CF285" s="19"/>
      <c r="CG285" s="19"/>
      <c r="CH285" s="19"/>
    </row>
    <row r="286" spans="28:86" s="9" customFormat="1" hidden="1">
      <c r="AB286" s="19"/>
      <c r="AI286" s="19"/>
      <c r="AJ286" s="19"/>
      <c r="AK286" s="19"/>
      <c r="AL286" s="19"/>
      <c r="AM286" s="19"/>
      <c r="AN286" s="19"/>
      <c r="AO286" s="19"/>
      <c r="AP286" s="19"/>
      <c r="AQ286" s="19"/>
      <c r="AR286" s="19"/>
      <c r="AS286" s="19"/>
      <c r="AT286" s="18"/>
      <c r="AU286" s="19"/>
      <c r="AV286" s="19"/>
      <c r="AW286" s="19"/>
      <c r="AX286" s="19"/>
      <c r="AY286" s="19"/>
      <c r="AZ286" s="19"/>
      <c r="BA286" s="19"/>
      <c r="BB286" s="19"/>
      <c r="BC286" s="19"/>
      <c r="BD286" s="19"/>
      <c r="BE286" s="19"/>
      <c r="BF286" s="19"/>
      <c r="BM286"/>
      <c r="BN286" s="19"/>
      <c r="BU286" s="19"/>
      <c r="BV286" s="19"/>
      <c r="BW286" s="19"/>
      <c r="BX286" s="19"/>
      <c r="BY286" s="19"/>
      <c r="BZ286" s="19"/>
      <c r="CA286" s="19"/>
      <c r="CB286" s="19"/>
      <c r="CC286" s="19"/>
      <c r="CD286" s="19"/>
      <c r="CE286" s="19"/>
      <c r="CF286" s="19"/>
      <c r="CG286" s="19"/>
      <c r="CH286" s="19"/>
    </row>
    <row r="287" spans="28:86" s="9" customFormat="1" hidden="1">
      <c r="AB287" s="19"/>
      <c r="AI287" s="19"/>
      <c r="AJ287" s="19"/>
      <c r="AK287" s="19"/>
      <c r="AL287" s="19"/>
      <c r="AM287" s="19"/>
      <c r="AN287" s="19"/>
      <c r="AO287" s="19"/>
      <c r="AP287" s="19"/>
      <c r="AQ287" s="19"/>
      <c r="AR287" s="19"/>
      <c r="AS287" s="19"/>
      <c r="AT287" s="18"/>
      <c r="AU287" s="19"/>
      <c r="AV287" s="19"/>
      <c r="AW287" s="19"/>
      <c r="AX287" s="19"/>
      <c r="AY287" s="19"/>
      <c r="AZ287" s="19"/>
      <c r="BA287" s="19"/>
      <c r="BB287" s="19"/>
      <c r="BC287" s="19"/>
      <c r="BD287" s="19"/>
      <c r="BE287" s="19"/>
      <c r="BF287" s="19"/>
      <c r="BM287"/>
      <c r="BN287" s="19"/>
      <c r="BU287" s="19"/>
      <c r="BV287" s="19"/>
      <c r="BW287" s="19"/>
      <c r="BX287" s="19"/>
      <c r="BY287" s="19"/>
      <c r="BZ287" s="19"/>
      <c r="CA287" s="19"/>
      <c r="CB287" s="19"/>
      <c r="CC287" s="19"/>
      <c r="CD287" s="19"/>
      <c r="CE287" s="19"/>
      <c r="CF287" s="19"/>
      <c r="CG287" s="19"/>
      <c r="CH287" s="19"/>
    </row>
    <row r="288" spans="28:86" s="9" customFormat="1" hidden="1">
      <c r="AB288" s="19"/>
      <c r="AI288" s="19"/>
      <c r="AJ288" s="19"/>
      <c r="AK288" s="19"/>
      <c r="AL288" s="19"/>
      <c r="AM288" s="19"/>
      <c r="AN288" s="19"/>
      <c r="AO288" s="19"/>
      <c r="AP288" s="19"/>
      <c r="AQ288" s="19"/>
      <c r="AR288" s="19"/>
      <c r="AS288" s="19"/>
      <c r="AT288" s="18"/>
      <c r="AU288" s="19"/>
      <c r="AV288" s="19"/>
      <c r="AW288" s="19"/>
      <c r="AX288" s="19"/>
      <c r="AY288" s="19"/>
      <c r="AZ288" s="19"/>
      <c r="BA288" s="19"/>
      <c r="BB288" s="19"/>
      <c r="BC288" s="19"/>
      <c r="BD288" s="19"/>
      <c r="BE288" s="19"/>
      <c r="BF288" s="19"/>
      <c r="BM288"/>
      <c r="BN288" s="19"/>
      <c r="BU288" s="19"/>
      <c r="BV288" s="19"/>
      <c r="BW288" s="19"/>
      <c r="BX288" s="19"/>
      <c r="BY288" s="19"/>
      <c r="BZ288" s="19"/>
      <c r="CA288" s="19"/>
      <c r="CB288" s="19"/>
      <c r="CC288" s="19"/>
      <c r="CD288" s="19"/>
      <c r="CE288" s="19"/>
      <c r="CF288" s="19"/>
      <c r="CG288" s="19"/>
      <c r="CH288" s="19"/>
    </row>
    <row r="289" spans="28:86" s="9" customFormat="1" hidden="1">
      <c r="AB289" s="19"/>
      <c r="AI289" s="19"/>
      <c r="AJ289" s="19"/>
      <c r="AK289" s="19"/>
      <c r="AL289" s="19"/>
      <c r="AM289" s="19"/>
      <c r="AN289" s="19"/>
      <c r="AO289" s="19"/>
      <c r="AP289" s="19"/>
      <c r="AQ289" s="19"/>
      <c r="AR289" s="19"/>
      <c r="AS289" s="19"/>
      <c r="AT289" s="18"/>
      <c r="AU289" s="19"/>
      <c r="AV289" s="19"/>
      <c r="AW289" s="19"/>
      <c r="AX289" s="19"/>
      <c r="AY289" s="19"/>
      <c r="AZ289" s="19"/>
      <c r="BA289" s="19"/>
      <c r="BB289" s="19"/>
      <c r="BC289" s="19"/>
      <c r="BD289" s="19"/>
      <c r="BE289" s="19"/>
      <c r="BF289" s="19"/>
      <c r="BM289"/>
      <c r="BN289" s="19"/>
      <c r="BU289" s="19"/>
      <c r="BV289" s="19"/>
      <c r="BW289" s="19"/>
      <c r="BX289" s="19"/>
      <c r="BY289" s="19"/>
      <c r="BZ289" s="19"/>
      <c r="CA289" s="19"/>
      <c r="CB289" s="19"/>
      <c r="CC289" s="19"/>
      <c r="CD289" s="19"/>
      <c r="CE289" s="19"/>
      <c r="CF289" s="19"/>
      <c r="CG289" s="19"/>
      <c r="CH289" s="19"/>
    </row>
    <row r="290" spans="28:86" s="9" customFormat="1" hidden="1">
      <c r="AB290" s="19"/>
      <c r="AI290" s="19"/>
      <c r="AJ290" s="19"/>
      <c r="AK290" s="19"/>
      <c r="AL290" s="19"/>
      <c r="AM290" s="19"/>
      <c r="AN290" s="19"/>
      <c r="AO290" s="19"/>
      <c r="AP290" s="19"/>
      <c r="AQ290" s="19"/>
      <c r="AR290" s="19"/>
      <c r="AS290" s="19"/>
      <c r="AT290" s="18"/>
      <c r="AU290" s="19"/>
      <c r="AV290" s="19"/>
      <c r="AW290" s="19"/>
      <c r="AX290" s="19"/>
      <c r="AY290" s="19"/>
      <c r="AZ290" s="19"/>
      <c r="BA290" s="19"/>
      <c r="BB290" s="19"/>
      <c r="BC290" s="19"/>
      <c r="BD290" s="19"/>
      <c r="BE290" s="19"/>
      <c r="BF290" s="19"/>
      <c r="BM290"/>
      <c r="BN290" s="19"/>
      <c r="BU290" s="19"/>
      <c r="BV290" s="19"/>
      <c r="BW290" s="19"/>
      <c r="BX290" s="19"/>
      <c r="BY290" s="19"/>
      <c r="BZ290" s="19"/>
      <c r="CA290" s="19"/>
      <c r="CB290" s="19"/>
      <c r="CC290" s="19"/>
      <c r="CD290" s="19"/>
      <c r="CE290" s="19"/>
      <c r="CF290" s="19"/>
      <c r="CG290" s="19"/>
      <c r="CH290" s="19"/>
    </row>
    <row r="291" spans="28:86" s="9" customFormat="1" hidden="1">
      <c r="AB291" s="19"/>
      <c r="AI291" s="19"/>
      <c r="AJ291" s="19"/>
      <c r="AK291" s="19"/>
      <c r="AL291" s="19"/>
      <c r="AM291" s="19"/>
      <c r="AN291" s="19"/>
      <c r="AO291" s="19"/>
      <c r="AP291" s="19"/>
      <c r="AQ291" s="19"/>
      <c r="AR291" s="19"/>
      <c r="AS291" s="19"/>
      <c r="AT291" s="18"/>
      <c r="AU291" s="19"/>
      <c r="AV291" s="19"/>
      <c r="AW291" s="19"/>
      <c r="AX291" s="19"/>
      <c r="AY291" s="19"/>
      <c r="AZ291" s="19"/>
      <c r="BA291" s="19"/>
      <c r="BB291" s="19"/>
      <c r="BC291" s="19"/>
      <c r="BD291" s="19"/>
      <c r="BE291" s="19"/>
      <c r="BF291" s="19"/>
      <c r="BM291"/>
      <c r="BN291" s="19"/>
      <c r="BU291" s="19"/>
      <c r="BV291" s="19"/>
      <c r="BW291" s="19"/>
      <c r="BX291" s="19"/>
      <c r="BY291" s="19"/>
      <c r="BZ291" s="19"/>
      <c r="CA291" s="19"/>
      <c r="CB291" s="19"/>
      <c r="CC291" s="19"/>
      <c r="CD291" s="19"/>
      <c r="CE291" s="19"/>
      <c r="CF291" s="19"/>
      <c r="CG291" s="19"/>
      <c r="CH291" s="19"/>
    </row>
    <row r="292" spans="28:86" s="9" customFormat="1" hidden="1">
      <c r="AB292" s="19"/>
      <c r="AI292" s="19"/>
      <c r="AJ292" s="19"/>
      <c r="AK292" s="19"/>
      <c r="AL292" s="19"/>
      <c r="AM292" s="19"/>
      <c r="AN292" s="19"/>
      <c r="AO292" s="19"/>
      <c r="AP292" s="19"/>
      <c r="AQ292" s="19"/>
      <c r="AR292" s="19"/>
      <c r="AS292" s="19"/>
      <c r="AT292" s="18"/>
      <c r="AU292" s="19"/>
      <c r="AV292" s="19"/>
      <c r="AW292" s="19"/>
      <c r="AX292" s="19"/>
      <c r="AY292" s="19"/>
      <c r="AZ292" s="19"/>
      <c r="BA292" s="19"/>
      <c r="BB292" s="19"/>
      <c r="BC292" s="19"/>
      <c r="BD292" s="19"/>
      <c r="BE292" s="19"/>
      <c r="BF292" s="19"/>
      <c r="BM292"/>
      <c r="BN292" s="19"/>
      <c r="BU292" s="19"/>
      <c r="BV292" s="19"/>
      <c r="BW292" s="19"/>
      <c r="BX292" s="19"/>
      <c r="BY292" s="19"/>
      <c r="BZ292" s="19"/>
      <c r="CA292" s="19"/>
      <c r="CB292" s="19"/>
      <c r="CC292" s="19"/>
      <c r="CD292" s="19"/>
      <c r="CE292" s="19"/>
      <c r="CF292" s="19"/>
      <c r="CG292" s="19"/>
      <c r="CH292" s="19"/>
    </row>
    <row r="293" spans="28:86" s="9" customFormat="1" hidden="1">
      <c r="AB293" s="19"/>
      <c r="AI293" s="19"/>
      <c r="AJ293" s="19"/>
      <c r="AK293" s="19"/>
      <c r="AL293" s="19"/>
      <c r="AM293" s="19"/>
      <c r="AN293" s="19"/>
      <c r="AO293" s="19"/>
      <c r="AP293" s="19"/>
      <c r="AQ293" s="19"/>
      <c r="AR293" s="19"/>
      <c r="AS293" s="19"/>
      <c r="AT293" s="18"/>
      <c r="AU293" s="19"/>
      <c r="AV293" s="19"/>
      <c r="AW293" s="19"/>
      <c r="AX293" s="19"/>
      <c r="AY293" s="19"/>
      <c r="AZ293" s="19"/>
      <c r="BA293" s="19"/>
      <c r="BB293" s="19"/>
      <c r="BC293" s="19"/>
      <c r="BD293" s="19"/>
      <c r="BE293" s="19"/>
      <c r="BF293" s="19"/>
      <c r="BM293"/>
      <c r="BN293" s="19"/>
      <c r="BU293" s="19"/>
      <c r="BV293" s="19"/>
      <c r="BW293" s="19"/>
      <c r="BX293" s="19"/>
      <c r="BY293" s="19"/>
      <c r="BZ293" s="19"/>
      <c r="CA293" s="19"/>
      <c r="CB293" s="19"/>
      <c r="CC293" s="19"/>
      <c r="CD293" s="19"/>
      <c r="CE293" s="19"/>
      <c r="CF293" s="19"/>
      <c r="CG293" s="19"/>
      <c r="CH293" s="19"/>
    </row>
    <row r="294" spans="28:86" s="9" customFormat="1" hidden="1">
      <c r="AB294" s="19"/>
      <c r="AI294" s="19"/>
      <c r="AJ294" s="19"/>
      <c r="AK294" s="19"/>
      <c r="AL294" s="19"/>
      <c r="AM294" s="19"/>
      <c r="AN294" s="19"/>
      <c r="AO294" s="19"/>
      <c r="AP294" s="19"/>
      <c r="AQ294" s="19"/>
      <c r="AR294" s="19"/>
      <c r="AS294" s="19"/>
      <c r="AT294" s="18"/>
      <c r="AU294" s="19"/>
      <c r="AV294" s="19"/>
      <c r="AW294" s="19"/>
      <c r="AX294" s="19"/>
      <c r="AY294" s="19"/>
      <c r="AZ294" s="19"/>
      <c r="BA294" s="19"/>
      <c r="BB294" s="19"/>
      <c r="BC294" s="19"/>
      <c r="BD294" s="19"/>
      <c r="BE294" s="19"/>
      <c r="BF294" s="19"/>
      <c r="BM294"/>
      <c r="BN294" s="19"/>
      <c r="BU294" s="19"/>
      <c r="BV294" s="19"/>
      <c r="BW294" s="19"/>
      <c r="BX294" s="19"/>
      <c r="BY294" s="19"/>
      <c r="BZ294" s="19"/>
      <c r="CA294" s="19"/>
      <c r="CB294" s="19"/>
      <c r="CC294" s="19"/>
      <c r="CD294" s="19"/>
      <c r="CE294" s="19"/>
      <c r="CF294" s="19"/>
      <c r="CG294" s="19"/>
      <c r="CH294" s="19"/>
    </row>
    <row r="295" spans="28:86" s="9" customFormat="1" hidden="1">
      <c r="AB295" s="19"/>
      <c r="AI295" s="19"/>
      <c r="AJ295" s="19"/>
      <c r="AK295" s="19"/>
      <c r="AL295" s="19"/>
      <c r="AM295" s="19"/>
      <c r="AN295" s="19"/>
      <c r="AO295" s="19"/>
      <c r="AP295" s="19"/>
      <c r="AQ295" s="19"/>
      <c r="AR295" s="19"/>
      <c r="AS295" s="19"/>
      <c r="AT295" s="18"/>
      <c r="AU295" s="19"/>
      <c r="AV295" s="19"/>
      <c r="AW295" s="19"/>
      <c r="AX295" s="19"/>
      <c r="AY295" s="19"/>
      <c r="AZ295" s="19"/>
      <c r="BA295" s="19"/>
      <c r="BB295" s="19"/>
      <c r="BC295" s="19"/>
      <c r="BD295" s="19"/>
      <c r="BE295" s="19"/>
      <c r="BF295" s="19"/>
      <c r="BM295"/>
      <c r="BN295" s="19"/>
      <c r="BU295" s="19"/>
      <c r="BV295" s="19"/>
      <c r="BW295" s="19"/>
      <c r="BX295" s="19"/>
      <c r="BY295" s="19"/>
      <c r="BZ295" s="19"/>
      <c r="CA295" s="19"/>
      <c r="CB295" s="19"/>
      <c r="CC295" s="19"/>
      <c r="CD295" s="19"/>
      <c r="CE295" s="19"/>
      <c r="CF295" s="19"/>
      <c r="CG295" s="19"/>
      <c r="CH295" s="19"/>
    </row>
    <row r="296" spans="28:86" s="9" customFormat="1" hidden="1">
      <c r="AB296" s="19"/>
      <c r="AI296" s="19"/>
      <c r="AJ296" s="19"/>
      <c r="AK296" s="19"/>
      <c r="AL296" s="19"/>
      <c r="AM296" s="19"/>
      <c r="AN296" s="19"/>
      <c r="AO296" s="19"/>
      <c r="AP296" s="19"/>
      <c r="AQ296" s="19"/>
      <c r="AR296" s="19"/>
      <c r="AS296" s="19"/>
      <c r="AT296" s="18"/>
      <c r="AU296" s="19"/>
      <c r="AV296" s="19"/>
      <c r="AW296" s="19"/>
      <c r="AX296" s="19"/>
      <c r="AY296" s="19"/>
      <c r="AZ296" s="19"/>
      <c r="BA296" s="19"/>
      <c r="BB296" s="19"/>
      <c r="BC296" s="19"/>
      <c r="BD296" s="19"/>
      <c r="BE296" s="19"/>
      <c r="BF296" s="19"/>
      <c r="BM296"/>
      <c r="BN296" s="19"/>
      <c r="BU296" s="19"/>
      <c r="BV296" s="19"/>
      <c r="BW296" s="19"/>
      <c r="BX296" s="19"/>
      <c r="BY296" s="19"/>
      <c r="BZ296" s="19"/>
      <c r="CA296" s="19"/>
      <c r="CB296" s="19"/>
      <c r="CC296" s="19"/>
      <c r="CD296" s="19"/>
      <c r="CE296" s="19"/>
      <c r="CF296" s="19"/>
      <c r="CG296" s="19"/>
      <c r="CH296" s="19"/>
    </row>
    <row r="297" spans="28:86" s="9" customFormat="1" hidden="1">
      <c r="AB297" s="19"/>
      <c r="AI297" s="19"/>
      <c r="AJ297" s="19"/>
      <c r="AK297" s="19"/>
      <c r="AL297" s="19"/>
      <c r="AM297" s="19"/>
      <c r="AN297" s="19"/>
      <c r="AO297" s="19"/>
      <c r="AP297" s="19"/>
      <c r="AQ297" s="19"/>
      <c r="AR297" s="19"/>
      <c r="AS297" s="19"/>
      <c r="AT297" s="18"/>
      <c r="AU297" s="19"/>
      <c r="AV297" s="19"/>
      <c r="AW297" s="19"/>
      <c r="AX297" s="19"/>
      <c r="AY297" s="19"/>
      <c r="AZ297" s="19"/>
      <c r="BA297" s="19"/>
      <c r="BB297" s="19"/>
      <c r="BC297" s="19"/>
      <c r="BD297" s="19"/>
      <c r="BE297" s="19"/>
      <c r="BF297" s="19"/>
      <c r="BM297"/>
      <c r="BN297" s="19"/>
      <c r="BU297" s="19"/>
      <c r="BV297" s="19"/>
      <c r="BW297" s="19"/>
      <c r="BX297" s="19"/>
      <c r="BY297" s="19"/>
      <c r="BZ297" s="19"/>
      <c r="CA297" s="19"/>
      <c r="CB297" s="19"/>
      <c r="CC297" s="19"/>
      <c r="CD297" s="19"/>
      <c r="CE297" s="19"/>
      <c r="CF297" s="19"/>
      <c r="CG297" s="19"/>
      <c r="CH297" s="19"/>
    </row>
    <row r="298" spans="28:86" s="9" customFormat="1" hidden="1">
      <c r="AB298" s="19"/>
      <c r="AI298" s="19"/>
      <c r="AJ298" s="19"/>
      <c r="AK298" s="19"/>
      <c r="AL298" s="19"/>
      <c r="AM298" s="19"/>
      <c r="AN298" s="19"/>
      <c r="AO298" s="19"/>
      <c r="AP298" s="19"/>
      <c r="AQ298" s="19"/>
      <c r="AR298" s="19"/>
      <c r="AS298" s="19"/>
      <c r="AT298" s="18"/>
      <c r="AU298" s="19"/>
      <c r="AV298" s="19"/>
      <c r="AW298" s="19"/>
      <c r="AX298" s="19"/>
      <c r="AY298" s="19"/>
      <c r="AZ298" s="19"/>
      <c r="BA298" s="19"/>
      <c r="BB298" s="19"/>
      <c r="BC298" s="19"/>
      <c r="BD298" s="19"/>
      <c r="BE298" s="19"/>
      <c r="BF298" s="19"/>
      <c r="BM298"/>
      <c r="BN298" s="19"/>
      <c r="BU298" s="19"/>
      <c r="BV298" s="19"/>
      <c r="BW298" s="19"/>
      <c r="BX298" s="19"/>
      <c r="BY298" s="19"/>
      <c r="BZ298" s="19"/>
      <c r="CA298" s="19"/>
      <c r="CB298" s="19"/>
      <c r="CC298" s="19"/>
      <c r="CD298" s="19"/>
      <c r="CE298" s="19"/>
      <c r="CF298" s="19"/>
      <c r="CG298" s="19"/>
      <c r="CH298" s="19"/>
    </row>
    <row r="299" spans="28:86" s="9" customFormat="1" hidden="1">
      <c r="AB299" s="19"/>
      <c r="AI299" s="19"/>
      <c r="AJ299" s="19"/>
      <c r="AK299" s="19"/>
      <c r="AL299" s="19"/>
      <c r="AM299" s="19"/>
      <c r="AN299" s="19"/>
      <c r="AO299" s="19"/>
      <c r="AP299" s="19"/>
      <c r="AQ299" s="19"/>
      <c r="AR299" s="19"/>
      <c r="AS299" s="19"/>
      <c r="AT299" s="18"/>
      <c r="AU299" s="19"/>
      <c r="AV299" s="19"/>
      <c r="AW299" s="19"/>
      <c r="AX299" s="19"/>
      <c r="AY299" s="19"/>
      <c r="AZ299" s="19"/>
      <c r="BA299" s="19"/>
      <c r="BB299" s="19"/>
      <c r="BC299" s="19"/>
      <c r="BD299" s="19"/>
      <c r="BE299" s="19"/>
      <c r="BF299" s="19"/>
      <c r="BM299"/>
      <c r="BN299" s="19"/>
      <c r="BU299" s="19"/>
      <c r="BV299" s="19"/>
      <c r="BW299" s="19"/>
      <c r="BX299" s="19"/>
      <c r="BY299" s="19"/>
      <c r="BZ299" s="19"/>
      <c r="CA299" s="19"/>
      <c r="CB299" s="19"/>
      <c r="CC299" s="19"/>
      <c r="CD299" s="19"/>
      <c r="CE299" s="19"/>
      <c r="CF299" s="19"/>
      <c r="CG299" s="19"/>
      <c r="CH299" s="19"/>
    </row>
    <row r="300" spans="28:86" s="9" customFormat="1" hidden="1">
      <c r="AB300" s="19"/>
      <c r="AI300" s="19"/>
      <c r="AJ300" s="19"/>
      <c r="AK300" s="19"/>
      <c r="AL300" s="19"/>
      <c r="AM300" s="19"/>
      <c r="AN300" s="19"/>
      <c r="AO300" s="19"/>
      <c r="AP300" s="19"/>
      <c r="AQ300" s="19"/>
      <c r="AR300" s="19"/>
      <c r="AS300" s="19"/>
      <c r="AT300" s="18"/>
      <c r="AU300" s="19"/>
      <c r="AV300" s="19"/>
      <c r="AW300" s="19"/>
      <c r="AX300" s="19"/>
      <c r="AY300" s="19"/>
      <c r="AZ300" s="19"/>
      <c r="BA300" s="19"/>
      <c r="BB300" s="19"/>
      <c r="BC300" s="19"/>
      <c r="BD300" s="19"/>
      <c r="BE300" s="19"/>
      <c r="BF300" s="19"/>
      <c r="BM300"/>
      <c r="BN300" s="19"/>
      <c r="BU300" s="19"/>
      <c r="BV300" s="19"/>
      <c r="BW300" s="19"/>
      <c r="BX300" s="19"/>
      <c r="BY300" s="19"/>
      <c r="BZ300" s="19"/>
      <c r="CA300" s="19"/>
      <c r="CB300" s="19"/>
      <c r="CC300" s="19"/>
      <c r="CD300" s="19"/>
      <c r="CE300" s="19"/>
      <c r="CF300" s="19"/>
      <c r="CG300" s="19"/>
      <c r="CH300" s="19"/>
    </row>
    <row r="301" spans="28:86" s="9" customFormat="1" hidden="1">
      <c r="AB301" s="19"/>
      <c r="AI301" s="19"/>
      <c r="AJ301" s="19"/>
      <c r="AK301" s="19"/>
      <c r="AL301" s="19"/>
      <c r="AM301" s="19"/>
      <c r="AN301" s="19"/>
      <c r="AO301" s="19"/>
      <c r="AP301" s="19"/>
      <c r="AQ301" s="19"/>
      <c r="AR301" s="19"/>
      <c r="AS301" s="19"/>
      <c r="AT301" s="18"/>
      <c r="AU301" s="19"/>
      <c r="AV301" s="19"/>
      <c r="AW301" s="19"/>
      <c r="AX301" s="19"/>
      <c r="AY301" s="19"/>
      <c r="AZ301" s="19"/>
      <c r="BA301" s="19"/>
      <c r="BB301" s="19"/>
      <c r="BC301" s="19"/>
      <c r="BD301" s="19"/>
      <c r="BE301" s="19"/>
      <c r="BF301" s="19"/>
      <c r="BM301"/>
      <c r="BN301" s="19"/>
      <c r="BU301" s="19"/>
      <c r="BV301" s="19"/>
      <c r="BW301" s="19"/>
      <c r="BX301" s="19"/>
      <c r="BY301" s="19"/>
      <c r="BZ301" s="19"/>
      <c r="CA301" s="19"/>
      <c r="CB301" s="19"/>
      <c r="CC301" s="19"/>
      <c r="CD301" s="19"/>
      <c r="CE301" s="19"/>
      <c r="CF301" s="19"/>
      <c r="CG301" s="19"/>
      <c r="CH301" s="19"/>
    </row>
    <row r="302" spans="28:86" s="9" customFormat="1" hidden="1">
      <c r="AB302" s="19"/>
      <c r="AI302" s="19"/>
      <c r="AJ302" s="19"/>
      <c r="AK302" s="19"/>
      <c r="AL302" s="19"/>
      <c r="AM302" s="19"/>
      <c r="AN302" s="19"/>
      <c r="AO302" s="19"/>
      <c r="AP302" s="19"/>
      <c r="AQ302" s="19"/>
      <c r="AR302" s="19"/>
      <c r="AS302" s="19"/>
      <c r="AT302" s="18"/>
      <c r="AU302" s="19"/>
      <c r="AV302" s="19"/>
      <c r="AW302" s="19"/>
      <c r="AX302" s="19"/>
      <c r="AY302" s="19"/>
      <c r="AZ302" s="19"/>
      <c r="BA302" s="19"/>
      <c r="BB302" s="19"/>
      <c r="BC302" s="19"/>
      <c r="BD302" s="19"/>
      <c r="BE302" s="19"/>
      <c r="BF302" s="19"/>
      <c r="BM302"/>
      <c r="BN302" s="19"/>
      <c r="BU302" s="19"/>
      <c r="BV302" s="19"/>
      <c r="BW302" s="19"/>
      <c r="BX302" s="19"/>
      <c r="BY302" s="19"/>
      <c r="BZ302" s="19"/>
      <c r="CA302" s="19"/>
      <c r="CB302" s="19"/>
      <c r="CC302" s="19"/>
      <c r="CD302" s="19"/>
      <c r="CE302" s="19"/>
      <c r="CF302" s="19"/>
      <c r="CG302" s="19"/>
      <c r="CH302" s="19"/>
    </row>
    <row r="303" spans="28:86" s="9" customFormat="1" hidden="1">
      <c r="AB303" s="19"/>
      <c r="AI303" s="19"/>
      <c r="AJ303" s="19"/>
      <c r="AK303" s="19"/>
      <c r="AL303" s="19"/>
      <c r="AM303" s="19"/>
      <c r="AN303" s="19"/>
      <c r="AO303" s="19"/>
      <c r="AP303" s="19"/>
      <c r="AQ303" s="19"/>
      <c r="AR303" s="19"/>
      <c r="AS303" s="19"/>
      <c r="AT303" s="18"/>
      <c r="AU303" s="19"/>
      <c r="AV303" s="19"/>
      <c r="AW303" s="19"/>
      <c r="AX303" s="19"/>
      <c r="AY303" s="19"/>
      <c r="AZ303" s="19"/>
      <c r="BA303" s="19"/>
      <c r="BB303" s="19"/>
      <c r="BC303" s="19"/>
      <c r="BD303" s="19"/>
      <c r="BE303" s="19"/>
      <c r="BF303" s="19"/>
      <c r="BM303"/>
      <c r="BN303" s="19"/>
      <c r="BU303" s="19"/>
      <c r="BV303" s="19"/>
      <c r="BW303" s="19"/>
      <c r="BX303" s="19"/>
      <c r="BY303" s="19"/>
      <c r="BZ303" s="19"/>
      <c r="CA303" s="19"/>
      <c r="CB303" s="19"/>
      <c r="CC303" s="19"/>
      <c r="CD303" s="19"/>
      <c r="CE303" s="19"/>
      <c r="CF303" s="19"/>
      <c r="CG303" s="19"/>
      <c r="CH303" s="19"/>
    </row>
    <row r="304" spans="28:86" s="9" customFormat="1" hidden="1">
      <c r="AB304" s="19"/>
      <c r="AI304" s="19"/>
      <c r="AJ304" s="19"/>
      <c r="AK304" s="19"/>
      <c r="AL304" s="19"/>
      <c r="AM304" s="19"/>
      <c r="AN304" s="19"/>
      <c r="AO304" s="19"/>
      <c r="AP304" s="19"/>
      <c r="AQ304" s="19"/>
      <c r="AR304" s="19"/>
      <c r="AS304" s="19"/>
      <c r="AT304" s="18"/>
      <c r="AU304" s="19"/>
      <c r="AV304" s="19"/>
      <c r="AW304" s="19"/>
      <c r="AX304" s="19"/>
      <c r="AY304" s="19"/>
      <c r="AZ304" s="19"/>
      <c r="BA304" s="19"/>
      <c r="BB304" s="19"/>
      <c r="BC304" s="19"/>
      <c r="BD304" s="19"/>
      <c r="BE304" s="19"/>
      <c r="BF304" s="19"/>
      <c r="BM304"/>
      <c r="BN304" s="19"/>
      <c r="BU304" s="19"/>
      <c r="BV304" s="19"/>
      <c r="BW304" s="19"/>
      <c r="BX304" s="19"/>
      <c r="BY304" s="19"/>
      <c r="BZ304" s="19"/>
      <c r="CA304" s="19"/>
      <c r="CB304" s="19"/>
      <c r="CC304" s="19"/>
      <c r="CD304" s="19"/>
      <c r="CE304" s="19"/>
      <c r="CF304" s="19"/>
      <c r="CG304" s="19"/>
      <c r="CH304" s="19"/>
    </row>
    <row r="305" spans="28:86" s="9" customFormat="1" hidden="1">
      <c r="AB305" s="19"/>
      <c r="AI305" s="19"/>
      <c r="AJ305" s="19"/>
      <c r="AK305" s="19"/>
      <c r="AL305" s="19"/>
      <c r="AM305" s="19"/>
      <c r="AN305" s="19"/>
      <c r="AO305" s="19"/>
      <c r="AP305" s="19"/>
      <c r="AQ305" s="19"/>
      <c r="AR305" s="19"/>
      <c r="AS305" s="19"/>
      <c r="AT305" s="18"/>
      <c r="AU305" s="19"/>
      <c r="AV305" s="19"/>
      <c r="AW305" s="19"/>
      <c r="AX305" s="19"/>
      <c r="AY305" s="19"/>
      <c r="AZ305" s="19"/>
      <c r="BA305" s="19"/>
      <c r="BB305" s="19"/>
      <c r="BC305" s="19"/>
      <c r="BD305" s="19"/>
      <c r="BE305" s="19"/>
      <c r="BF305" s="19"/>
      <c r="BM305"/>
      <c r="BN305" s="19"/>
      <c r="BU305" s="19"/>
      <c r="BV305" s="19"/>
      <c r="BW305" s="19"/>
      <c r="BX305" s="19"/>
      <c r="BY305" s="19"/>
      <c r="BZ305" s="19"/>
      <c r="CA305" s="19"/>
      <c r="CB305" s="19"/>
      <c r="CC305" s="19"/>
      <c r="CD305" s="19"/>
      <c r="CE305" s="19"/>
      <c r="CF305" s="19"/>
      <c r="CG305" s="19"/>
      <c r="CH305" s="19"/>
    </row>
    <row r="306" spans="28:86" s="9" customFormat="1" hidden="1">
      <c r="AB306" s="19"/>
      <c r="AI306" s="19"/>
      <c r="AJ306" s="19"/>
      <c r="AK306" s="19"/>
      <c r="AL306" s="19"/>
      <c r="AM306" s="19"/>
      <c r="AN306" s="19"/>
      <c r="AO306" s="19"/>
      <c r="AP306" s="19"/>
      <c r="AQ306" s="19"/>
      <c r="AR306" s="19"/>
      <c r="AS306" s="19"/>
      <c r="AT306" s="18"/>
      <c r="AU306" s="19"/>
      <c r="AV306" s="19"/>
      <c r="AW306" s="19"/>
      <c r="AX306" s="19"/>
      <c r="AY306" s="19"/>
      <c r="AZ306" s="19"/>
      <c r="BA306" s="19"/>
      <c r="BB306" s="19"/>
      <c r="BC306" s="19"/>
      <c r="BD306" s="19"/>
      <c r="BE306" s="19"/>
      <c r="BF306" s="19"/>
      <c r="BM306"/>
      <c r="BN306" s="19"/>
      <c r="BU306" s="19"/>
      <c r="BV306" s="19"/>
      <c r="BW306" s="19"/>
      <c r="BX306" s="19"/>
      <c r="BY306" s="19"/>
      <c r="BZ306" s="19"/>
      <c r="CA306" s="19"/>
      <c r="CB306" s="19"/>
      <c r="CC306" s="19"/>
      <c r="CD306" s="19"/>
      <c r="CE306" s="19"/>
      <c r="CF306" s="19"/>
      <c r="CG306" s="19"/>
      <c r="CH306" s="19"/>
    </row>
    <row r="307" spans="28:86" s="9" customFormat="1" hidden="1">
      <c r="AB307" s="19"/>
      <c r="AI307" s="19"/>
      <c r="AJ307" s="19"/>
      <c r="AK307" s="19"/>
      <c r="AL307" s="19"/>
      <c r="AM307" s="19"/>
      <c r="AN307" s="19"/>
      <c r="AO307" s="19"/>
      <c r="AP307" s="19"/>
      <c r="AQ307" s="19"/>
      <c r="AR307" s="19"/>
      <c r="AS307" s="19"/>
      <c r="AT307" s="18"/>
      <c r="AU307" s="19"/>
      <c r="AV307" s="19"/>
      <c r="AW307" s="19"/>
      <c r="AX307" s="19"/>
      <c r="AY307" s="19"/>
      <c r="AZ307" s="19"/>
      <c r="BA307" s="19"/>
      <c r="BB307" s="19"/>
      <c r="BC307" s="19"/>
      <c r="BD307" s="19"/>
      <c r="BE307" s="19"/>
      <c r="BF307" s="19"/>
      <c r="BM307"/>
      <c r="BN307" s="19"/>
      <c r="BU307" s="19"/>
      <c r="BV307" s="19"/>
      <c r="BW307" s="19"/>
      <c r="BX307" s="19"/>
      <c r="BY307" s="19"/>
      <c r="BZ307" s="19"/>
      <c r="CA307" s="19"/>
      <c r="CB307" s="19"/>
      <c r="CC307" s="19"/>
      <c r="CD307" s="19"/>
      <c r="CE307" s="19"/>
      <c r="CF307" s="19"/>
      <c r="CG307" s="19"/>
      <c r="CH307" s="19"/>
    </row>
    <row r="308" spans="28:86" s="9" customFormat="1" hidden="1">
      <c r="AB308" s="19"/>
      <c r="AI308" s="19"/>
      <c r="AJ308" s="19"/>
      <c r="AK308" s="19"/>
      <c r="AL308" s="19"/>
      <c r="AM308" s="19"/>
      <c r="AN308" s="19"/>
      <c r="AO308" s="19"/>
      <c r="AP308" s="19"/>
      <c r="AQ308" s="19"/>
      <c r="AR308" s="19"/>
      <c r="AS308" s="19"/>
      <c r="AT308" s="18"/>
      <c r="AU308" s="19"/>
      <c r="AV308" s="19"/>
      <c r="AW308" s="19"/>
      <c r="AX308" s="19"/>
      <c r="AY308" s="19"/>
      <c r="AZ308" s="19"/>
      <c r="BA308" s="19"/>
      <c r="BB308" s="19"/>
      <c r="BC308" s="19"/>
      <c r="BD308" s="19"/>
      <c r="BE308" s="19"/>
      <c r="BF308" s="19"/>
      <c r="BM308"/>
      <c r="BN308" s="19"/>
      <c r="BU308" s="19"/>
      <c r="BV308" s="19"/>
      <c r="BW308" s="19"/>
      <c r="BX308" s="19"/>
      <c r="BY308" s="19"/>
      <c r="BZ308" s="19"/>
      <c r="CA308" s="19"/>
      <c r="CB308" s="19"/>
      <c r="CC308" s="19"/>
      <c r="CD308" s="19"/>
      <c r="CE308" s="19"/>
      <c r="CF308" s="19"/>
      <c r="CG308" s="19"/>
      <c r="CH308" s="19"/>
    </row>
    <row r="309" spans="28:86" s="9" customFormat="1" hidden="1">
      <c r="AT309"/>
      <c r="BM309"/>
    </row>
    <row r="310" spans="28:86" s="9" customFormat="1" hidden="1">
      <c r="AT310"/>
      <c r="BM310"/>
    </row>
    <row r="311" spans="28:86" s="9" customFormat="1" hidden="1">
      <c r="AT311"/>
      <c r="BM311"/>
    </row>
    <row r="312" spans="28:86" s="9" customFormat="1" hidden="1">
      <c r="AT312"/>
      <c r="BM312"/>
    </row>
  </sheetData>
  <sheetProtection algorithmName="SHA-512" hashValue="gqdOF2s6XCJ4U8vDAs5UgCROIprfDitNg9oV5Eah/a5pCZE+Cbk3/NVy7lLYg7eaEh6p8zVjASFxXG/7vNYCpA==" saltValue="od9FLqlzWhYLPUZNIUQSQg==" spinCount="100000" sheet="1" objects="1" scenarios="1" formatCells="0" formatColumns="0" formatRows="0" insertRows="0" sort="0" autoFilter="0"/>
  <mergeCells count="4">
    <mergeCell ref="B176:V176"/>
    <mergeCell ref="B179:V179"/>
    <mergeCell ref="B183:V183"/>
    <mergeCell ref="B3:L3"/>
  </mergeCells>
  <conditionalFormatting sqref="BF19:BL170">
    <cfRule type="cellIs" dxfId="243" priority="2" operator="lessThan">
      <formula>0</formula>
    </cfRule>
  </conditionalFormatting>
  <conditionalFormatting sqref="BN19:BT170">
    <cfRule type="cellIs" dxfId="242" priority="1" operator="lessThan">
      <formula>0</formula>
    </cfRule>
  </conditionalFormatting>
  <dataValidations count="9">
    <dataValidation allowBlank="1" showInputMessage="1" showErrorMessage="1" prompt="Does not include leverage" sqref="C12:C13" xr:uid="{4992393C-907F-48F0-B754-4AF801AC66DD}"/>
    <dataValidation allowBlank="1" showInputMessage="1" showErrorMessage="1" prompt="Comes from Historical Cash Flows_x000a_" sqref="Y171" xr:uid="{07848B33-6BE9-41BE-932B-BA08D456A638}"/>
    <dataValidation allowBlank="1" showInputMessage="1" showErrorMessage="1" prompt="Comes from Fund Cash Flows" sqref="Y172" xr:uid="{0E045A73-3930-49D4-8C34-2C8D6CDE8DFE}"/>
    <dataValidation allowBlank="1" showInputMessage="1" showErrorMessage="1" prompt="Current reported value for the investment  (based on current fair market value / mark-to-market value)" sqref="U17" xr:uid="{38C037F4-8009-4EFF-A503-9FE8DA893ED6}"/>
    <dataValidation allowBlank="1" showInputMessage="1" showErrorMessage="1" prompt="The amount of capital distributed to Fund from the investment to date" sqref="S17" xr:uid="{FA9189A7-B9AC-4C78-9364-079926914BC5}"/>
    <dataValidation allowBlank="1" showInputMessage="1" showErrorMessage="1" prompt="Firm or Fund Name_x000a_" sqref="H17:K17" xr:uid="{3EB45656-6AE7-4FCF-9D80-BE29EF9E1893}"/>
    <dataValidation allowBlank="1" showInputMessage="1" showErrorMessage="1" prompt="2-digit abbreviation" sqref="G17" xr:uid="{358DD08A-9530-4932-A1C8-565924DE107F}"/>
    <dataValidation allowBlank="1" showInputMessage="1" showErrorMessage="1" prompt="Select Industry from the drop down list" sqref="F17" xr:uid="{45DBF759-E7F5-4BDF-92DC-00C8CDDA93EC}"/>
    <dataValidation allowBlank="1" showInputMessage="1" showErrorMessage="1" prompt="Select NAICS code  from the drop down list.  You may also start entering the number and the drop down list will begin to populate" sqref="E17" xr:uid="{95782667-EAC1-4593-A4ED-50B3A8D7F2E2}"/>
  </dataValidations>
  <hyperlinks>
    <hyperlink ref="E17" location="'NAICS Search'!A1" display="Primary Industry NAICs Code" xr:uid="{18F49284-5713-4AB5-A8D1-B65743CC1315}"/>
  </hyperlink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14">
        <x14:dataValidation type="list" allowBlank="1" showInputMessage="1" showErrorMessage="1" xr:uid="{0A3CA7B7-DF92-458B-BA63-A79243BCFD5E}">
          <x14:formula1>
            <xm:f>Labels!$N$2:$N$4</xm:f>
          </x14:formula1>
          <xm:sqref>Z19:Z170</xm:sqref>
        </x14:dataValidation>
        <x14:dataValidation type="list" allowBlank="1" showInputMessage="1" showErrorMessage="1" xr:uid="{7EF5DCBD-070B-429B-B3CF-0EC60B3C1EA7}">
          <x14:formula1>
            <xm:f>Labels!$I$2:$I$28</xm:f>
          </x14:formula1>
          <xm:sqref>L19:L170</xm:sqref>
        </x14:dataValidation>
        <x14:dataValidation type="list" allowBlank="1" showInputMessage="1" showErrorMessage="1" xr:uid="{B2C42CD0-CD90-4DC6-B61F-F3C2E72D07B8}">
          <x14:formula1>
            <xm:f>Labels!$K$2:$K$11</xm:f>
          </x14:formula1>
          <xm:sqref>N19:N170</xm:sqref>
        </x14:dataValidation>
        <x14:dataValidation type="list" allowBlank="1" showInputMessage="1" showErrorMessage="1" xr:uid="{5F2269FA-A46B-48E5-9C77-ABB9979E3F14}">
          <x14:formula1>
            <xm:f>Labels!$C$2:$C$32</xm:f>
          </x14:formula1>
          <xm:sqref>F19:F170</xm:sqref>
        </x14:dataValidation>
        <x14:dataValidation type="list" allowBlank="1" showInputMessage="1" showErrorMessage="1" xr:uid="{4101BCE2-60B3-47C1-92ED-76F1233CDC71}">
          <x14:formula1>
            <xm:f>Labels!$H$2:$H$58</xm:f>
          </x14:formula1>
          <xm:sqref>G19:G170</xm:sqref>
        </x14:dataValidation>
        <x14:dataValidation type="list" allowBlank="1" showInputMessage="1" showErrorMessage="1" xr:uid="{D7811A14-F04F-4AC3-84E9-B96C4C704FA6}">
          <x14:formula1>
            <xm:f>Labels!$G$2:$G$12</xm:f>
          </x14:formula1>
          <xm:sqref>AK19:AK170</xm:sqref>
        </x14:dataValidation>
        <x14:dataValidation type="list" allowBlank="1" showInputMessage="1" showErrorMessage="1" xr:uid="{7F0BCD25-A841-4C3E-805E-5812580E1408}">
          <x14:formula1>
            <xm:f>Labels!$G$2:$G$14</xm:f>
          </x14:formula1>
          <xm:sqref>O19:O170</xm:sqref>
        </x14:dataValidation>
        <x14:dataValidation type="list" allowBlank="1" showInputMessage="1" showErrorMessage="1" xr:uid="{0CB6E492-B38E-4F70-81F4-44263643CE0C}">
          <x14:formula1>
            <xm:f>Labels!$J$2:$J$6</xm:f>
          </x14:formula1>
          <xm:sqref>M19:M170</xm:sqref>
        </x14:dataValidation>
        <x14:dataValidation type="list" allowBlank="1" showInputMessage="1" showErrorMessage="1" xr:uid="{90A4193A-57E4-40E9-AA44-B5567A253EAB}">
          <x14:formula1>
            <xm:f>Labels!$E$2:$E$10</xm:f>
          </x14:formula1>
          <xm:sqref>D19:D170</xm:sqref>
        </x14:dataValidation>
        <x14:dataValidation type="list" allowBlank="1" showInputMessage="1" showErrorMessage="1" xr:uid="{8FF911F7-722C-4C20-8251-9A8465836226}">
          <x14:formula1>
            <xm:f>Labels!$B$2:$B$22</xm:f>
          </x14:formula1>
          <xm:sqref>C15</xm:sqref>
        </x14:dataValidation>
        <x14:dataValidation type="list" allowBlank="1" showInputMessage="1" showErrorMessage="1" xr:uid="{9644422D-FD11-45CD-80B5-8D975684EE1F}">
          <x14:formula1>
            <xm:f>'NAICS Search'!$B$7:$B$1018</xm:f>
          </x14:formula1>
          <xm:sqref>E19:E170</xm:sqref>
        </x14:dataValidation>
        <x14:dataValidation type="list" allowBlank="1" showInputMessage="1" showErrorMessage="1" xr:uid="{3B3A51F2-07C6-4A12-B109-23BCFE418C11}">
          <x14:formula1>
            <xm:f>Labels!$A$2:$A$7</xm:f>
          </x14:formula1>
          <xm:sqref>K2</xm:sqref>
        </x14:dataValidation>
        <x14:dataValidation type="list" allowBlank="1" showInputMessage="1" showErrorMessage="1" xr:uid="{0383C4E4-BBFD-42E1-9261-12EC3E8BEB9B}">
          <x14:formula1>
            <xm:f>Labels!$A$2:$A$8</xm:f>
          </x14:formula1>
          <xm:sqref>D15:E15</xm:sqref>
        </x14:dataValidation>
        <x14:dataValidation type="list" allowBlank="1" showInputMessage="1" showErrorMessage="1" xr:uid="{D62CAAAA-6124-49E3-8DEF-96A794185B55}">
          <x14:formula1>
            <xm:f>Labels!$A$2:$A$16</xm:f>
          </x14:formula1>
          <xm:sqref>C14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8CC49-7137-43E7-A7CE-B56FDD7C9752}">
  <sheetPr codeName="Sheet10">
    <tabColor rgb="FF00B0F0"/>
    <pageSetUpPr fitToPage="1"/>
  </sheetPr>
  <dimension ref="A1:KZ120"/>
  <sheetViews>
    <sheetView showGridLines="0" topLeftCell="B1" zoomScale="90" zoomScaleNormal="90" zoomScaleSheetLayoutView="40" workbookViewId="0">
      <selection activeCell="B1" sqref="B1"/>
    </sheetView>
  </sheetViews>
  <sheetFormatPr defaultColWidth="0" defaultRowHeight="10.5" zeroHeight="1" outlineLevelRow="1" outlineLevelCol="1"/>
  <cols>
    <col min="1" max="1" width="26.7109375" style="157" hidden="1" customWidth="1"/>
    <col min="2" max="2" width="45" style="158" customWidth="1"/>
    <col min="3" max="3" width="33" style="158" bestFit="1" customWidth="1"/>
    <col min="4" max="10" width="17.42578125" style="157" customWidth="1"/>
    <col min="11" max="11" width="11.7109375" style="157" customWidth="1"/>
    <col min="12" max="12" width="13.140625" style="157" customWidth="1"/>
    <col min="13" max="13" width="12" style="157" customWidth="1"/>
    <col min="14" max="17" width="9.42578125" style="157" customWidth="1"/>
    <col min="18" max="22" width="17.42578125" style="157" customWidth="1"/>
    <col min="23" max="23" width="17.42578125" style="157" customWidth="1" collapsed="1"/>
    <col min="24" max="44" width="17.42578125" style="157" customWidth="1"/>
    <col min="45" max="45" width="17.42578125" style="157" customWidth="1" collapsed="1"/>
    <col min="46" max="53" width="17.42578125" style="157" customWidth="1"/>
    <col min="54" max="64" width="17.42578125" style="157" hidden="1" customWidth="1" outlineLevel="1"/>
    <col min="65" max="65" width="17.42578125" style="157" hidden="1" customWidth="1" outlineLevel="1" collapsed="1"/>
    <col min="66" max="73" width="17.42578125" style="157" hidden="1" customWidth="1" outlineLevel="1"/>
    <col min="74" max="74" width="4.7109375" style="157" customWidth="1" collapsed="1"/>
    <col min="75" max="75" width="19" style="157" customWidth="1"/>
    <col min="76" max="76" width="13" style="157" customWidth="1" collapsed="1"/>
    <col min="77" max="77" width="13" style="157" customWidth="1"/>
    <col min="78" max="78" width="13" style="157" customWidth="1" collapsed="1"/>
    <col min="79" max="80" width="14.7109375" style="157" hidden="1" customWidth="1"/>
    <col min="81" max="81" width="9.140625" style="157" customWidth="1"/>
    <col min="82" max="83" width="9.140625" style="157" hidden="1" customWidth="1"/>
    <col min="84" max="84" width="34.28515625" style="157" hidden="1" customWidth="1"/>
    <col min="85" max="85" width="12.85546875" style="157" hidden="1" customWidth="1"/>
    <col min="86" max="88" width="9.140625" style="157" hidden="1" customWidth="1"/>
    <col min="89" max="253" width="17.42578125" style="157" hidden="1" customWidth="1"/>
    <col min="254" max="292" width="12.7109375" style="157" hidden="1" customWidth="1"/>
    <col min="293" max="299" width="9.140625" style="157" hidden="1" customWidth="1"/>
    <col min="300" max="300" width="34.28515625" style="157" hidden="1" customWidth="1"/>
    <col min="301" max="301" width="12.85546875" style="157" hidden="1" customWidth="1"/>
    <col min="302" max="306" width="9.140625" style="157" hidden="1" customWidth="1"/>
    <col min="307" max="307" width="34.28515625" style="157" hidden="1" customWidth="1"/>
    <col min="308" max="308" width="12.85546875" style="157" hidden="1" customWidth="1"/>
    <col min="309" max="311" width="9.140625" style="157" hidden="1" customWidth="1"/>
    <col min="312" max="312" width="12.85546875" style="157" hidden="1" customWidth="1"/>
    <col min="313" max="16384" width="9.140625" style="157" hidden="1"/>
  </cols>
  <sheetData>
    <row r="1" spans="1:80" s="155" customFormat="1" ht="14.25">
      <c r="A1" s="209"/>
      <c r="B1" s="445" t="s">
        <v>593</v>
      </c>
      <c r="C1" s="209"/>
      <c r="E1" s="440"/>
      <c r="F1" s="440"/>
      <c r="G1" s="440"/>
      <c r="H1" s="440"/>
      <c r="I1" s="440"/>
      <c r="J1" s="440"/>
      <c r="K1" s="440"/>
      <c r="L1" s="440"/>
      <c r="M1" s="440"/>
      <c r="N1" s="440"/>
      <c r="O1" s="440"/>
      <c r="P1" s="440"/>
      <c r="Q1" s="440"/>
      <c r="R1" s="441"/>
      <c r="S1" s="210"/>
      <c r="T1" s="210"/>
      <c r="U1" s="210"/>
      <c r="V1" s="210"/>
      <c r="W1" s="210"/>
      <c r="X1" s="210"/>
      <c r="Y1" s="210"/>
      <c r="Z1" s="210"/>
      <c r="AA1" s="210"/>
      <c r="AB1" s="210"/>
      <c r="AC1" s="210"/>
      <c r="AD1" s="210"/>
      <c r="AE1" s="210"/>
      <c r="AF1" s="210"/>
      <c r="AG1" s="210"/>
      <c r="AH1" s="210"/>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Z1" s="274" t="str">
        <f>Instructions!$N$1</f>
        <v>OMB Approval No. 3245-0062</v>
      </c>
      <c r="CB1" s="274"/>
    </row>
    <row r="2" spans="1:80" s="155" customFormat="1" ht="14.25">
      <c r="A2" s="209"/>
      <c r="B2" s="209" t="s">
        <v>11</v>
      </c>
      <c r="C2" s="569">
        <f>Overview!B43</f>
        <v>45628</v>
      </c>
      <c r="E2" s="442"/>
      <c r="F2" s="442"/>
      <c r="G2" s="442"/>
      <c r="H2" s="442"/>
      <c r="I2" s="442"/>
      <c r="J2" s="442"/>
      <c r="K2" s="442"/>
      <c r="L2" s="442"/>
      <c r="M2" s="209"/>
      <c r="N2" s="209"/>
      <c r="O2" s="209"/>
      <c r="P2" s="209"/>
      <c r="Q2" s="209"/>
      <c r="R2" s="211"/>
      <c r="S2" s="211"/>
      <c r="T2" s="211"/>
      <c r="U2" s="211"/>
      <c r="V2" s="211"/>
      <c r="W2" s="211"/>
      <c r="X2" s="211"/>
      <c r="Y2" s="211"/>
      <c r="Z2" s="211"/>
      <c r="AA2" s="211"/>
      <c r="AB2" s="211"/>
      <c r="AC2" s="211"/>
      <c r="AD2" s="211"/>
      <c r="AE2" s="211"/>
      <c r="AF2" s="211"/>
      <c r="AG2" s="211"/>
      <c r="AH2" s="211"/>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Z2" s="274" t="str">
        <f>Instructions!$N$2</f>
        <v>Expiration Date 2/28/2026</v>
      </c>
      <c r="CB2" s="274"/>
    </row>
    <row r="3" spans="1:80" s="155" customFormat="1" ht="45.75" customHeight="1">
      <c r="A3" s="209"/>
      <c r="B3" s="443"/>
      <c r="C3" s="570"/>
      <c r="D3" s="581"/>
      <c r="E3" s="570"/>
      <c r="F3" s="570"/>
      <c r="G3" s="570"/>
      <c r="H3" s="570"/>
      <c r="I3" s="570"/>
      <c r="J3" s="570"/>
      <c r="K3" s="570"/>
      <c r="L3" s="570"/>
      <c r="M3" s="571"/>
      <c r="N3" s="401"/>
      <c r="O3" s="401"/>
      <c r="P3" s="401"/>
      <c r="Q3" s="401"/>
      <c r="R3" s="211"/>
      <c r="S3" s="211"/>
      <c r="T3" s="211"/>
      <c r="U3" s="211"/>
      <c r="V3" s="211"/>
      <c r="W3" s="211"/>
      <c r="X3" s="211"/>
      <c r="Y3" s="211" t="s">
        <v>2</v>
      </c>
      <c r="Z3" s="211" t="s">
        <v>2</v>
      </c>
      <c r="AA3" s="211" t="s">
        <v>2</v>
      </c>
      <c r="AB3" s="211" t="s">
        <v>2</v>
      </c>
      <c r="AC3" s="211" t="s">
        <v>2</v>
      </c>
      <c r="AD3" s="211" t="s">
        <v>2</v>
      </c>
      <c r="AE3" s="211" t="s">
        <v>2</v>
      </c>
      <c r="AF3" s="211" t="s">
        <v>2</v>
      </c>
      <c r="AG3" s="211" t="s">
        <v>2</v>
      </c>
      <c r="AH3" s="211" t="s">
        <v>2</v>
      </c>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row>
    <row r="4" spans="1:80" s="155" customFormat="1" ht="14.25">
      <c r="A4" s="156"/>
      <c r="B4" s="336" t="s">
        <v>15</v>
      </c>
      <c r="C4" s="336" t="str">
        <f>Overview!B7</f>
        <v>Applicant Fund Name</v>
      </c>
      <c r="D4" s="336"/>
      <c r="E4" s="336"/>
      <c r="F4" s="336"/>
      <c r="G4" s="336"/>
      <c r="H4" s="336" t="s">
        <v>2</v>
      </c>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row>
    <row r="5" spans="1:80" s="281" customFormat="1" ht="14.25">
      <c r="A5" s="299"/>
      <c r="B5" s="300"/>
      <c r="C5" s="300"/>
      <c r="D5" s="277"/>
      <c r="E5" s="277"/>
      <c r="F5" s="277"/>
      <c r="G5" s="277"/>
      <c r="H5" s="277"/>
      <c r="I5" s="277"/>
      <c r="J5" s="277"/>
      <c r="K5" s="277"/>
      <c r="L5" s="277"/>
      <c r="M5" s="277"/>
      <c r="N5" s="277"/>
      <c r="O5" s="277"/>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row>
    <row r="6" spans="1:80" ht="11.25" customHeight="1" thickBot="1">
      <c r="D6" s="159" t="s">
        <v>594</v>
      </c>
      <c r="E6" s="159" t="s">
        <v>594</v>
      </c>
      <c r="F6" s="159" t="s">
        <v>594</v>
      </c>
      <c r="G6" s="159" t="s">
        <v>594</v>
      </c>
      <c r="H6" s="159" t="s">
        <v>594</v>
      </c>
      <c r="I6" s="159" t="s">
        <v>594</v>
      </c>
      <c r="J6" s="159" t="s">
        <v>594</v>
      </c>
      <c r="K6" s="159" t="s">
        <v>594</v>
      </c>
      <c r="L6" s="159" t="s">
        <v>594</v>
      </c>
      <c r="M6" s="159" t="s">
        <v>594</v>
      </c>
      <c r="N6" s="159" t="s">
        <v>594</v>
      </c>
      <c r="O6" s="159" t="s">
        <v>594</v>
      </c>
      <c r="P6" s="159" t="s">
        <v>594</v>
      </c>
      <c r="Q6" s="159" t="s">
        <v>594</v>
      </c>
      <c r="R6" s="159" t="s">
        <v>594</v>
      </c>
      <c r="S6" s="159" t="s">
        <v>594</v>
      </c>
      <c r="T6" s="159" t="s">
        <v>594</v>
      </c>
      <c r="U6" s="159" t="s">
        <v>594</v>
      </c>
      <c r="V6" s="159" t="s">
        <v>594</v>
      </c>
      <c r="W6" s="159" t="s">
        <v>594</v>
      </c>
      <c r="X6" s="159" t="s">
        <v>594</v>
      </c>
      <c r="Y6" s="159" t="s">
        <v>594</v>
      </c>
      <c r="Z6" s="159" t="s">
        <v>594</v>
      </c>
      <c r="AA6" s="159" t="s">
        <v>594</v>
      </c>
      <c r="AB6" s="159" t="s">
        <v>594</v>
      </c>
      <c r="AC6" s="159" t="s">
        <v>594</v>
      </c>
      <c r="AD6" s="159" t="s">
        <v>594</v>
      </c>
      <c r="AE6" s="159" t="s">
        <v>594</v>
      </c>
      <c r="AF6" s="159" t="s">
        <v>594</v>
      </c>
      <c r="AG6" s="159" t="s">
        <v>594</v>
      </c>
      <c r="AH6" s="159" t="s">
        <v>594</v>
      </c>
      <c r="AI6" s="159" t="s">
        <v>594</v>
      </c>
      <c r="AJ6" s="159" t="s">
        <v>594</v>
      </c>
      <c r="AK6" s="159" t="s">
        <v>594</v>
      </c>
      <c r="AL6" s="159" t="s">
        <v>594</v>
      </c>
      <c r="AM6" s="159" t="s">
        <v>594</v>
      </c>
      <c r="AN6" s="159" t="s">
        <v>594</v>
      </c>
      <c r="AO6" s="159" t="s">
        <v>594</v>
      </c>
      <c r="AP6" s="159" t="s">
        <v>594</v>
      </c>
      <c r="AQ6" s="159" t="s">
        <v>594</v>
      </c>
      <c r="AR6" s="159" t="s">
        <v>594</v>
      </c>
      <c r="AS6" s="159" t="s">
        <v>594</v>
      </c>
      <c r="AT6" s="159" t="s">
        <v>594</v>
      </c>
      <c r="AU6" s="159" t="s">
        <v>594</v>
      </c>
      <c r="AV6" s="159" t="s">
        <v>594</v>
      </c>
      <c r="AW6" s="159" t="s">
        <v>594</v>
      </c>
      <c r="AX6" s="159" t="s">
        <v>594</v>
      </c>
      <c r="AY6" s="159" t="s">
        <v>594</v>
      </c>
      <c r="AZ6" s="159" t="s">
        <v>594</v>
      </c>
      <c r="BA6" s="159" t="s">
        <v>594</v>
      </c>
      <c r="BB6" s="159" t="s">
        <v>594</v>
      </c>
      <c r="BC6" s="159" t="s">
        <v>594</v>
      </c>
      <c r="BD6" s="159" t="s">
        <v>594</v>
      </c>
      <c r="BE6" s="159" t="s">
        <v>594</v>
      </c>
      <c r="BF6" s="159" t="s">
        <v>594</v>
      </c>
      <c r="BG6" s="159" t="s">
        <v>594</v>
      </c>
      <c r="BH6" s="159" t="s">
        <v>594</v>
      </c>
      <c r="BI6" s="159" t="s">
        <v>594</v>
      </c>
      <c r="BJ6" s="159" t="s">
        <v>594</v>
      </c>
      <c r="BK6" s="159" t="s">
        <v>594</v>
      </c>
      <c r="BL6" s="159" t="s">
        <v>594</v>
      </c>
      <c r="BM6" s="159" t="s">
        <v>594</v>
      </c>
      <c r="BN6" s="159" t="s">
        <v>594</v>
      </c>
      <c r="BO6" s="159" t="s">
        <v>594</v>
      </c>
      <c r="BP6" s="159" t="s">
        <v>594</v>
      </c>
      <c r="BQ6" s="159" t="s">
        <v>594</v>
      </c>
      <c r="BR6" s="159" t="s">
        <v>594</v>
      </c>
      <c r="BS6" s="159" t="s">
        <v>594</v>
      </c>
      <c r="BT6" s="159" t="s">
        <v>594</v>
      </c>
      <c r="BU6" s="159" t="s">
        <v>594</v>
      </c>
      <c r="BY6" s="160"/>
      <c r="BZ6" s="160"/>
      <c r="CA6" s="160"/>
      <c r="CB6" s="160"/>
    </row>
    <row r="7" spans="1:80" ht="18" customHeight="1">
      <c r="C7" s="201" t="s">
        <v>595</v>
      </c>
      <c r="D7" s="212" t="str">
        <f>IF(OR(D8="",D9=""),"",(IF(D10="","U","R")))</f>
        <v>R</v>
      </c>
      <c r="E7" s="212" t="str">
        <f>IF(OR(E8="",E9=""),"",(IF(E10="","U","R")))</f>
        <v>R</v>
      </c>
      <c r="F7" s="212" t="str">
        <f t="shared" ref="F7:BQ7" si="0">IF(OR(F8="",F9=""),"",(IF(F10="","U","R")))</f>
        <v>U</v>
      </c>
      <c r="G7" s="212" t="str">
        <f t="shared" si="0"/>
        <v>U</v>
      </c>
      <c r="H7" s="212" t="str">
        <f t="shared" si="0"/>
        <v>R</v>
      </c>
      <c r="I7" s="212" t="str">
        <f t="shared" si="0"/>
        <v>R</v>
      </c>
      <c r="J7" s="212" t="str">
        <f t="shared" si="0"/>
        <v>R</v>
      </c>
      <c r="K7" s="212" t="str">
        <f t="shared" si="0"/>
        <v>R</v>
      </c>
      <c r="L7" s="212" t="str">
        <f t="shared" si="0"/>
        <v/>
      </c>
      <c r="M7" s="212" t="str">
        <f t="shared" si="0"/>
        <v/>
      </c>
      <c r="N7" s="212" t="str">
        <f t="shared" si="0"/>
        <v/>
      </c>
      <c r="O7" s="212" t="str">
        <f t="shared" si="0"/>
        <v/>
      </c>
      <c r="P7" s="212" t="str">
        <f t="shared" si="0"/>
        <v/>
      </c>
      <c r="Q7" s="212" t="str">
        <f t="shared" si="0"/>
        <v/>
      </c>
      <c r="R7" s="212" t="str">
        <f t="shared" si="0"/>
        <v/>
      </c>
      <c r="S7" s="212" t="str">
        <f t="shared" si="0"/>
        <v/>
      </c>
      <c r="T7" s="212" t="str">
        <f t="shared" si="0"/>
        <v/>
      </c>
      <c r="U7" s="212" t="str">
        <f t="shared" si="0"/>
        <v/>
      </c>
      <c r="V7" s="212" t="str">
        <f t="shared" si="0"/>
        <v/>
      </c>
      <c r="W7" s="212" t="str">
        <f t="shared" si="0"/>
        <v/>
      </c>
      <c r="X7" s="212" t="str">
        <f t="shared" si="0"/>
        <v/>
      </c>
      <c r="Y7" s="212" t="str">
        <f t="shared" si="0"/>
        <v/>
      </c>
      <c r="Z7" s="212" t="str">
        <f t="shared" si="0"/>
        <v/>
      </c>
      <c r="AA7" s="212" t="str">
        <f t="shared" si="0"/>
        <v/>
      </c>
      <c r="AB7" s="212" t="str">
        <f t="shared" si="0"/>
        <v/>
      </c>
      <c r="AC7" s="212" t="str">
        <f t="shared" si="0"/>
        <v/>
      </c>
      <c r="AD7" s="212" t="str">
        <f t="shared" si="0"/>
        <v/>
      </c>
      <c r="AE7" s="212" t="str">
        <f t="shared" si="0"/>
        <v/>
      </c>
      <c r="AF7" s="212" t="str">
        <f t="shared" si="0"/>
        <v/>
      </c>
      <c r="AG7" s="212" t="str">
        <f t="shared" si="0"/>
        <v/>
      </c>
      <c r="AH7" s="212" t="str">
        <f t="shared" si="0"/>
        <v/>
      </c>
      <c r="AI7" s="212" t="str">
        <f t="shared" si="0"/>
        <v/>
      </c>
      <c r="AJ7" s="212" t="str">
        <f t="shared" si="0"/>
        <v/>
      </c>
      <c r="AK7" s="212" t="str">
        <f t="shared" si="0"/>
        <v/>
      </c>
      <c r="AL7" s="212" t="str">
        <f t="shared" si="0"/>
        <v/>
      </c>
      <c r="AM7" s="212" t="str">
        <f t="shared" si="0"/>
        <v/>
      </c>
      <c r="AN7" s="212" t="str">
        <f t="shared" si="0"/>
        <v/>
      </c>
      <c r="AO7" s="212" t="str">
        <f t="shared" si="0"/>
        <v/>
      </c>
      <c r="AP7" s="212" t="str">
        <f t="shared" si="0"/>
        <v/>
      </c>
      <c r="AQ7" s="212" t="str">
        <f t="shared" si="0"/>
        <v/>
      </c>
      <c r="AR7" s="212" t="str">
        <f t="shared" si="0"/>
        <v/>
      </c>
      <c r="AS7" s="212" t="str">
        <f t="shared" si="0"/>
        <v/>
      </c>
      <c r="AT7" s="212" t="str">
        <f t="shared" si="0"/>
        <v/>
      </c>
      <c r="AU7" s="212" t="str">
        <f t="shared" si="0"/>
        <v/>
      </c>
      <c r="AV7" s="212" t="str">
        <f t="shared" si="0"/>
        <v/>
      </c>
      <c r="AW7" s="212" t="str">
        <f t="shared" si="0"/>
        <v/>
      </c>
      <c r="AX7" s="212" t="str">
        <f t="shared" si="0"/>
        <v/>
      </c>
      <c r="AY7" s="212" t="str">
        <f t="shared" si="0"/>
        <v/>
      </c>
      <c r="AZ7" s="212" t="str">
        <f t="shared" si="0"/>
        <v/>
      </c>
      <c r="BA7" s="212" t="str">
        <f t="shared" si="0"/>
        <v/>
      </c>
      <c r="BB7" s="212" t="str">
        <f t="shared" si="0"/>
        <v/>
      </c>
      <c r="BC7" s="212" t="str">
        <f t="shared" si="0"/>
        <v/>
      </c>
      <c r="BD7" s="212" t="str">
        <f t="shared" si="0"/>
        <v/>
      </c>
      <c r="BE7" s="212" t="str">
        <f t="shared" si="0"/>
        <v/>
      </c>
      <c r="BF7" s="212" t="str">
        <f t="shared" si="0"/>
        <v/>
      </c>
      <c r="BG7" s="212" t="str">
        <f t="shared" si="0"/>
        <v/>
      </c>
      <c r="BH7" s="212" t="str">
        <f t="shared" si="0"/>
        <v/>
      </c>
      <c r="BI7" s="212" t="str">
        <f t="shared" si="0"/>
        <v/>
      </c>
      <c r="BJ7" s="212" t="str">
        <f t="shared" si="0"/>
        <v/>
      </c>
      <c r="BK7" s="212" t="str">
        <f t="shared" si="0"/>
        <v/>
      </c>
      <c r="BL7" s="212" t="str">
        <f t="shared" si="0"/>
        <v/>
      </c>
      <c r="BM7" s="212" t="str">
        <f t="shared" si="0"/>
        <v/>
      </c>
      <c r="BN7" s="212" t="str">
        <f t="shared" si="0"/>
        <v/>
      </c>
      <c r="BO7" s="212" t="str">
        <f t="shared" si="0"/>
        <v/>
      </c>
      <c r="BP7" s="212" t="str">
        <f t="shared" si="0"/>
        <v/>
      </c>
      <c r="BQ7" s="212" t="str">
        <f t="shared" si="0"/>
        <v/>
      </c>
      <c r="BR7" s="212" t="str">
        <f t="shared" ref="BR7:BU7" si="1">IF(OR(BR8="",BR9=""),"",(IF(BR10="","U","R")))</f>
        <v/>
      </c>
      <c r="BS7" s="212" t="str">
        <f t="shared" si="1"/>
        <v/>
      </c>
      <c r="BT7" s="212" t="str">
        <f t="shared" si="1"/>
        <v/>
      </c>
      <c r="BU7" s="212" t="str">
        <f t="shared" si="1"/>
        <v/>
      </c>
      <c r="BV7" s="207"/>
      <c r="BX7" s="1271" t="s">
        <v>596</v>
      </c>
      <c r="BY7" s="1272" t="s">
        <v>597</v>
      </c>
      <c r="BZ7" s="1265" t="s">
        <v>598</v>
      </c>
      <c r="CA7" s="1265" t="s">
        <v>599</v>
      </c>
      <c r="CB7" s="1265" t="s">
        <v>600</v>
      </c>
    </row>
    <row r="8" spans="1:80" ht="35.25" customHeight="1">
      <c r="C8" s="201" t="s">
        <v>601</v>
      </c>
      <c r="D8" s="508" t="str">
        <f t="array" ref="D8:BU8">TRANSPOSE('Investment Track Record'!B19:B170)</f>
        <v>Washington Widgets</v>
      </c>
      <c r="E8" s="509" t="str">
        <v>Washington Widgets</v>
      </c>
      <c r="F8" s="509" t="str">
        <v>Lincoln Group</v>
      </c>
      <c r="G8" s="509" t="str">
        <v>Lincoln Group</v>
      </c>
      <c r="H8" s="509" t="str">
        <v>Jefferson Trucks</v>
      </c>
      <c r="I8" s="509" t="str">
        <v>Jefferson Trucks</v>
      </c>
      <c r="J8" s="509" t="str">
        <v>Kennedy Textiles</v>
      </c>
      <c r="K8" s="509" t="str">
        <v>Kennedy Textiles</v>
      </c>
      <c r="L8" s="509">
        <v>0</v>
      </c>
      <c r="M8" s="509">
        <v>0</v>
      </c>
      <c r="N8" s="509">
        <v>0</v>
      </c>
      <c r="O8" s="509">
        <v>0</v>
      </c>
      <c r="P8" s="509">
        <v>0</v>
      </c>
      <c r="Q8" s="509">
        <v>0</v>
      </c>
      <c r="R8" s="509">
        <v>0</v>
      </c>
      <c r="S8" s="509">
        <v>0</v>
      </c>
      <c r="T8" s="509">
        <v>0</v>
      </c>
      <c r="U8" s="509">
        <v>0</v>
      </c>
      <c r="V8" s="509">
        <v>0</v>
      </c>
      <c r="W8" s="509">
        <v>0</v>
      </c>
      <c r="X8" s="509">
        <v>0</v>
      </c>
      <c r="Y8" s="509">
        <v>0</v>
      </c>
      <c r="Z8" s="509">
        <v>0</v>
      </c>
      <c r="AA8" s="509">
        <v>0</v>
      </c>
      <c r="AB8" s="509">
        <v>0</v>
      </c>
      <c r="AC8" s="509">
        <v>0</v>
      </c>
      <c r="AD8" s="509">
        <v>0</v>
      </c>
      <c r="AE8" s="509">
        <v>0</v>
      </c>
      <c r="AF8" s="509">
        <v>0</v>
      </c>
      <c r="AG8" s="509">
        <v>0</v>
      </c>
      <c r="AH8" s="509">
        <v>0</v>
      </c>
      <c r="AI8" s="509">
        <v>0</v>
      </c>
      <c r="AJ8" s="509">
        <v>0</v>
      </c>
      <c r="AK8" s="509">
        <v>0</v>
      </c>
      <c r="AL8" s="509">
        <v>0</v>
      </c>
      <c r="AM8" s="509">
        <v>0</v>
      </c>
      <c r="AN8" s="509">
        <v>0</v>
      </c>
      <c r="AO8" s="509">
        <v>0</v>
      </c>
      <c r="AP8" s="509">
        <v>0</v>
      </c>
      <c r="AQ8" s="509">
        <v>0</v>
      </c>
      <c r="AR8" s="509">
        <v>0</v>
      </c>
      <c r="AS8" s="509">
        <v>0</v>
      </c>
      <c r="AT8" s="509">
        <v>0</v>
      </c>
      <c r="AU8" s="509">
        <v>0</v>
      </c>
      <c r="AV8" s="509">
        <v>0</v>
      </c>
      <c r="AW8" s="509">
        <v>0</v>
      </c>
      <c r="AX8" s="509">
        <v>0</v>
      </c>
      <c r="AY8" s="509">
        <v>0</v>
      </c>
      <c r="AZ8" s="509">
        <v>0</v>
      </c>
      <c r="BA8" s="509">
        <v>0</v>
      </c>
      <c r="BB8" s="1023">
        <v>0</v>
      </c>
      <c r="BC8" s="1023">
        <v>0</v>
      </c>
      <c r="BD8" s="1023">
        <v>0</v>
      </c>
      <c r="BE8" s="1023">
        <v>0</v>
      </c>
      <c r="BF8" s="1023">
        <v>0</v>
      </c>
      <c r="BG8" s="1023">
        <v>0</v>
      </c>
      <c r="BH8" s="1023">
        <v>0</v>
      </c>
      <c r="BI8" s="1023">
        <v>0</v>
      </c>
      <c r="BJ8" s="1023">
        <v>0</v>
      </c>
      <c r="BK8" s="1023">
        <v>0</v>
      </c>
      <c r="BL8" s="1023">
        <v>0</v>
      </c>
      <c r="BM8" s="1023">
        <v>0</v>
      </c>
      <c r="BN8" s="1023">
        <v>0</v>
      </c>
      <c r="BO8" s="1023">
        <v>0</v>
      </c>
      <c r="BP8" s="1023">
        <v>0</v>
      </c>
      <c r="BQ8" s="1023">
        <v>0</v>
      </c>
      <c r="BR8" s="1023">
        <v>0</v>
      </c>
      <c r="BS8" s="1023">
        <v>0</v>
      </c>
      <c r="BT8" s="1023">
        <v>0</v>
      </c>
      <c r="BU8" s="1023">
        <v>0</v>
      </c>
      <c r="BV8" s="207"/>
      <c r="BX8" s="1271"/>
      <c r="BY8" s="1272"/>
      <c r="BZ8" s="1265"/>
      <c r="CA8" s="1265"/>
      <c r="CB8" s="1265"/>
    </row>
    <row r="9" spans="1:80" ht="18.75" customHeight="1">
      <c r="C9" s="201" t="s">
        <v>602</v>
      </c>
      <c r="D9" s="510">
        <f t="array" ref="D9:BU9">IF(TRANSPOSE('Investment Track Record'!P19:P170)=0,"",TRANSPOSE('Investment Track Record'!P19:P170))</f>
        <v>41610</v>
      </c>
      <c r="E9" s="511">
        <v>42706</v>
      </c>
      <c r="F9" s="511">
        <v>42797</v>
      </c>
      <c r="G9" s="511">
        <v>42797</v>
      </c>
      <c r="H9" s="511">
        <v>43191</v>
      </c>
      <c r="I9" s="511">
        <v>43191</v>
      </c>
      <c r="J9" s="511">
        <v>43617</v>
      </c>
      <c r="K9" s="511">
        <v>43617</v>
      </c>
      <c r="L9" s="511" t="str">
        <v/>
      </c>
      <c r="M9" s="511" t="str">
        <v/>
      </c>
      <c r="N9" s="511" t="str">
        <v/>
      </c>
      <c r="O9" s="511" t="str">
        <v/>
      </c>
      <c r="P9" s="511" t="str">
        <v/>
      </c>
      <c r="Q9" s="511" t="str">
        <v/>
      </c>
      <c r="R9" s="511" t="str">
        <v/>
      </c>
      <c r="S9" s="511" t="str">
        <v/>
      </c>
      <c r="T9" s="511" t="str">
        <v/>
      </c>
      <c r="U9" s="511" t="str">
        <v/>
      </c>
      <c r="V9" s="511" t="str">
        <v/>
      </c>
      <c r="W9" s="511" t="str">
        <v/>
      </c>
      <c r="X9" s="511" t="str">
        <v/>
      </c>
      <c r="Y9" s="511" t="str">
        <v/>
      </c>
      <c r="Z9" s="511" t="str">
        <v/>
      </c>
      <c r="AA9" s="511" t="str">
        <v/>
      </c>
      <c r="AB9" s="511" t="str">
        <v/>
      </c>
      <c r="AC9" s="511" t="str">
        <v/>
      </c>
      <c r="AD9" s="511" t="str">
        <v/>
      </c>
      <c r="AE9" s="511" t="str">
        <v/>
      </c>
      <c r="AF9" s="511" t="str">
        <v/>
      </c>
      <c r="AG9" s="511" t="str">
        <v/>
      </c>
      <c r="AH9" s="511" t="str">
        <v/>
      </c>
      <c r="AI9" s="511" t="str">
        <v/>
      </c>
      <c r="AJ9" s="511" t="str">
        <v/>
      </c>
      <c r="AK9" s="511" t="str">
        <v/>
      </c>
      <c r="AL9" s="511" t="str">
        <v/>
      </c>
      <c r="AM9" s="511" t="str">
        <v/>
      </c>
      <c r="AN9" s="511" t="str">
        <v/>
      </c>
      <c r="AO9" s="511" t="str">
        <v/>
      </c>
      <c r="AP9" s="511" t="str">
        <v/>
      </c>
      <c r="AQ9" s="511" t="str">
        <v/>
      </c>
      <c r="AR9" s="511" t="str">
        <v/>
      </c>
      <c r="AS9" s="511" t="str">
        <v/>
      </c>
      <c r="AT9" s="511" t="str">
        <v/>
      </c>
      <c r="AU9" s="511" t="str">
        <v/>
      </c>
      <c r="AV9" s="511" t="str">
        <v/>
      </c>
      <c r="AW9" s="511" t="str">
        <v/>
      </c>
      <c r="AX9" s="511" t="str">
        <v/>
      </c>
      <c r="AY9" s="511" t="str">
        <v/>
      </c>
      <c r="AZ9" s="511" t="str">
        <v/>
      </c>
      <c r="BA9" s="511" t="str">
        <v/>
      </c>
      <c r="BB9" s="215" t="str">
        <v/>
      </c>
      <c r="BC9" s="215" t="str">
        <v/>
      </c>
      <c r="BD9" s="215" t="str">
        <v/>
      </c>
      <c r="BE9" s="215" t="str">
        <v/>
      </c>
      <c r="BF9" s="215" t="str">
        <v/>
      </c>
      <c r="BG9" s="215" t="str">
        <v/>
      </c>
      <c r="BH9" s="215" t="str">
        <v/>
      </c>
      <c r="BI9" s="215" t="str">
        <v/>
      </c>
      <c r="BJ9" s="215" t="str">
        <v/>
      </c>
      <c r="BK9" s="215" t="str">
        <v/>
      </c>
      <c r="BL9" s="215" t="str">
        <v/>
      </c>
      <c r="BM9" s="215" t="str">
        <v/>
      </c>
      <c r="BN9" s="215" t="str">
        <v/>
      </c>
      <c r="BO9" s="215" t="str">
        <v/>
      </c>
      <c r="BP9" s="215" t="str">
        <v/>
      </c>
      <c r="BQ9" s="215" t="str">
        <v/>
      </c>
      <c r="BR9" s="215" t="str">
        <v/>
      </c>
      <c r="BS9" s="215" t="str">
        <v/>
      </c>
      <c r="BT9" s="215" t="str">
        <v/>
      </c>
      <c r="BU9" s="215" t="str">
        <v/>
      </c>
      <c r="BV9" s="207"/>
      <c r="BX9" s="1271"/>
      <c r="BY9" s="1272"/>
      <c r="BZ9" s="1265"/>
      <c r="CA9" s="1265"/>
      <c r="CB9" s="1265"/>
    </row>
    <row r="10" spans="1:80" ht="20.25" customHeight="1">
      <c r="C10" s="201" t="s">
        <v>603</v>
      </c>
      <c r="D10" s="510">
        <f t="array" ref="D10:BU10">IF(TRANSPOSE('Investment Track Record'!Q19:Q170)=0,"",TRANSPOSE('Investment Track Record'!Q19:Q170))</f>
        <v>43983</v>
      </c>
      <c r="E10" s="511">
        <v>43983</v>
      </c>
      <c r="F10" s="511" t="str">
        <v/>
      </c>
      <c r="G10" s="511" t="str">
        <v/>
      </c>
      <c r="H10" s="511">
        <v>44713</v>
      </c>
      <c r="I10" s="511">
        <v>44713</v>
      </c>
      <c r="J10" s="511">
        <v>44501</v>
      </c>
      <c r="K10" s="511">
        <v>44501</v>
      </c>
      <c r="L10" s="511" t="str">
        <v/>
      </c>
      <c r="M10" s="511" t="str">
        <v/>
      </c>
      <c r="N10" s="511" t="str">
        <v/>
      </c>
      <c r="O10" s="511" t="str">
        <v/>
      </c>
      <c r="P10" s="511" t="str">
        <v/>
      </c>
      <c r="Q10" s="511" t="str">
        <v/>
      </c>
      <c r="R10" s="511" t="str">
        <v/>
      </c>
      <c r="S10" s="511" t="str">
        <v/>
      </c>
      <c r="T10" s="511" t="str">
        <v/>
      </c>
      <c r="U10" s="511" t="str">
        <v/>
      </c>
      <c r="V10" s="511" t="str">
        <v/>
      </c>
      <c r="W10" s="511" t="str">
        <v/>
      </c>
      <c r="X10" s="511" t="str">
        <v/>
      </c>
      <c r="Y10" s="511" t="str">
        <v/>
      </c>
      <c r="Z10" s="511" t="str">
        <v/>
      </c>
      <c r="AA10" s="511" t="str">
        <v/>
      </c>
      <c r="AB10" s="511" t="str">
        <v/>
      </c>
      <c r="AC10" s="511" t="str">
        <v/>
      </c>
      <c r="AD10" s="511" t="str">
        <v/>
      </c>
      <c r="AE10" s="511" t="str">
        <v/>
      </c>
      <c r="AF10" s="511" t="str">
        <v/>
      </c>
      <c r="AG10" s="511" t="str">
        <v/>
      </c>
      <c r="AH10" s="511" t="str">
        <v/>
      </c>
      <c r="AI10" s="511" t="str">
        <v/>
      </c>
      <c r="AJ10" s="511" t="str">
        <v/>
      </c>
      <c r="AK10" s="511" t="str">
        <v/>
      </c>
      <c r="AL10" s="511" t="str">
        <v/>
      </c>
      <c r="AM10" s="511" t="str">
        <v/>
      </c>
      <c r="AN10" s="511" t="str">
        <v/>
      </c>
      <c r="AO10" s="511" t="str">
        <v/>
      </c>
      <c r="AP10" s="511" t="str">
        <v/>
      </c>
      <c r="AQ10" s="511" t="str">
        <v/>
      </c>
      <c r="AR10" s="511" t="str">
        <v/>
      </c>
      <c r="AS10" s="511" t="str">
        <v/>
      </c>
      <c r="AT10" s="511" t="str">
        <v/>
      </c>
      <c r="AU10" s="511" t="str">
        <v/>
      </c>
      <c r="AV10" s="511" t="str">
        <v/>
      </c>
      <c r="AW10" s="511" t="str">
        <v/>
      </c>
      <c r="AX10" s="511" t="str">
        <v/>
      </c>
      <c r="AY10" s="511" t="str">
        <v/>
      </c>
      <c r="AZ10" s="511" t="str">
        <v/>
      </c>
      <c r="BA10" s="511" t="str">
        <v/>
      </c>
      <c r="BB10" s="215" t="str">
        <v/>
      </c>
      <c r="BC10" s="215" t="str">
        <v/>
      </c>
      <c r="BD10" s="215" t="str">
        <v/>
      </c>
      <c r="BE10" s="215" t="str">
        <v/>
      </c>
      <c r="BF10" s="215" t="str">
        <v/>
      </c>
      <c r="BG10" s="215" t="str">
        <v/>
      </c>
      <c r="BH10" s="215" t="str">
        <v/>
      </c>
      <c r="BI10" s="215" t="str">
        <v/>
      </c>
      <c r="BJ10" s="215" t="str">
        <v/>
      </c>
      <c r="BK10" s="215" t="str">
        <v/>
      </c>
      <c r="BL10" s="215" t="str">
        <v/>
      </c>
      <c r="BM10" s="215" t="str">
        <v/>
      </c>
      <c r="BN10" s="215" t="str">
        <v/>
      </c>
      <c r="BO10" s="215" t="str">
        <v/>
      </c>
      <c r="BP10" s="215" t="str">
        <v/>
      </c>
      <c r="BQ10" s="215" t="str">
        <v/>
      </c>
      <c r="BR10" s="215" t="str">
        <v/>
      </c>
      <c r="BS10" s="215" t="str">
        <v/>
      </c>
      <c r="BT10" s="215" t="str">
        <v/>
      </c>
      <c r="BU10" s="215" t="str">
        <v/>
      </c>
      <c r="BV10" s="207"/>
      <c r="BX10" s="1271"/>
      <c r="BY10" s="1272"/>
      <c r="BZ10" s="1265"/>
      <c r="CA10" s="1265"/>
      <c r="CB10" s="1265"/>
    </row>
    <row r="11" spans="1:80" ht="21.75" customHeight="1">
      <c r="C11" s="201" t="s">
        <v>604</v>
      </c>
      <c r="D11" s="512" t="str">
        <f t="array" ref="D11:BU11">IF(TRANSPOSE('Investment Track Record'!N19:N170)=0,"",TRANSPOSE('Investment Track Record'!N19:N170))</f>
        <v/>
      </c>
      <c r="E11" s="513" t="str">
        <v>Senior Secured Debt</v>
      </c>
      <c r="F11" s="513" t="str">
        <v/>
      </c>
      <c r="G11" s="513" t="str">
        <v>Subordinated Debt without Warrants</v>
      </c>
      <c r="H11" s="513" t="str">
        <v/>
      </c>
      <c r="I11" s="513" t="str">
        <v>Senior Secured Debt</v>
      </c>
      <c r="J11" s="513" t="str">
        <v>Sub-Debt</v>
      </c>
      <c r="K11" s="513" t="str">
        <v/>
      </c>
      <c r="L11" s="513" t="str">
        <v/>
      </c>
      <c r="M11" s="513" t="str">
        <v/>
      </c>
      <c r="N11" s="513" t="str">
        <v/>
      </c>
      <c r="O11" s="513" t="str">
        <v/>
      </c>
      <c r="P11" s="513" t="str">
        <v/>
      </c>
      <c r="Q11" s="513" t="str">
        <v/>
      </c>
      <c r="R11" s="513" t="str">
        <v/>
      </c>
      <c r="S11" s="513" t="str">
        <v/>
      </c>
      <c r="T11" s="513" t="str">
        <v/>
      </c>
      <c r="U11" s="513" t="str">
        <v/>
      </c>
      <c r="V11" s="513" t="str">
        <v/>
      </c>
      <c r="W11" s="513" t="str">
        <v/>
      </c>
      <c r="X11" s="513" t="str">
        <v/>
      </c>
      <c r="Y11" s="513" t="str">
        <v/>
      </c>
      <c r="Z11" s="513" t="str">
        <v/>
      </c>
      <c r="AA11" s="513" t="str">
        <v/>
      </c>
      <c r="AB11" s="513" t="str">
        <v/>
      </c>
      <c r="AC11" s="513" t="str">
        <v/>
      </c>
      <c r="AD11" s="513" t="str">
        <v/>
      </c>
      <c r="AE11" s="513" t="str">
        <v/>
      </c>
      <c r="AF11" s="513" t="str">
        <v/>
      </c>
      <c r="AG11" s="513" t="str">
        <v/>
      </c>
      <c r="AH11" s="513" t="str">
        <v/>
      </c>
      <c r="AI11" s="513" t="str">
        <v/>
      </c>
      <c r="AJ11" s="513" t="str">
        <v/>
      </c>
      <c r="AK11" s="513" t="str">
        <v/>
      </c>
      <c r="AL11" s="513" t="str">
        <v/>
      </c>
      <c r="AM11" s="513" t="str">
        <v/>
      </c>
      <c r="AN11" s="513" t="str">
        <v/>
      </c>
      <c r="AO11" s="513" t="str">
        <v/>
      </c>
      <c r="AP11" s="513" t="str">
        <v/>
      </c>
      <c r="AQ11" s="513" t="str">
        <v/>
      </c>
      <c r="AR11" s="513" t="str">
        <v/>
      </c>
      <c r="AS11" s="513" t="str">
        <v/>
      </c>
      <c r="AT11" s="513" t="str">
        <v/>
      </c>
      <c r="AU11" s="513" t="str">
        <v/>
      </c>
      <c r="AV11" s="513" t="str">
        <v/>
      </c>
      <c r="AW11" s="513" t="str">
        <v/>
      </c>
      <c r="AX11" s="513" t="str">
        <v/>
      </c>
      <c r="AY11" s="513" t="str">
        <v/>
      </c>
      <c r="AZ11" s="513" t="str">
        <v/>
      </c>
      <c r="BA11" s="513" t="str">
        <v/>
      </c>
      <c r="BB11" s="217" t="str">
        <v/>
      </c>
      <c r="BC11" s="217" t="str">
        <v/>
      </c>
      <c r="BD11" s="217" t="str">
        <v/>
      </c>
      <c r="BE11" s="217" t="str">
        <v/>
      </c>
      <c r="BF11" s="217" t="str">
        <v/>
      </c>
      <c r="BG11" s="217" t="str">
        <v/>
      </c>
      <c r="BH11" s="217" t="str">
        <v/>
      </c>
      <c r="BI11" s="217" t="str">
        <v/>
      </c>
      <c r="BJ11" s="217" t="str">
        <v/>
      </c>
      <c r="BK11" s="217" t="str">
        <v/>
      </c>
      <c r="BL11" s="217" t="str">
        <v/>
      </c>
      <c r="BM11" s="217" t="str">
        <v/>
      </c>
      <c r="BN11" s="217" t="str">
        <v/>
      </c>
      <c r="BO11" s="217" t="str">
        <v/>
      </c>
      <c r="BP11" s="217" t="str">
        <v/>
      </c>
      <c r="BQ11" s="217" t="str">
        <v/>
      </c>
      <c r="BR11" s="217" t="str">
        <v/>
      </c>
      <c r="BS11" s="217" t="str">
        <v/>
      </c>
      <c r="BT11" s="217" t="str">
        <v/>
      </c>
      <c r="BU11" s="217" t="str">
        <v/>
      </c>
      <c r="BV11" s="207"/>
      <c r="BX11" s="1271"/>
      <c r="BY11" s="1272"/>
      <c r="BZ11" s="1265"/>
      <c r="CA11" s="1265"/>
      <c r="CB11" s="1265"/>
    </row>
    <row r="12" spans="1:80" ht="21.75" customHeight="1" thickBot="1">
      <c r="B12" s="417"/>
      <c r="C12" s="201" t="s">
        <v>605</v>
      </c>
      <c r="D12" s="514" t="str">
        <f t="array" ref="D12:BU12">IF(TRANSPOSE('Investment Track Record'!M19:M170)=0,"",TRANSPOSE('Investment Track Record'!M19:M170))</f>
        <v>Common Equity</v>
      </c>
      <c r="E12" s="515" t="str">
        <v/>
      </c>
      <c r="F12" s="515" t="str">
        <v>Common Equity</v>
      </c>
      <c r="G12" s="515" t="str">
        <v/>
      </c>
      <c r="H12" s="515" t="str">
        <v>Common Equity</v>
      </c>
      <c r="I12" s="515" t="str">
        <v/>
      </c>
      <c r="J12" s="515" t="str">
        <v/>
      </c>
      <c r="K12" s="515" t="str">
        <v/>
      </c>
      <c r="L12" s="515" t="str">
        <v/>
      </c>
      <c r="M12" s="515" t="str">
        <v/>
      </c>
      <c r="N12" s="515" t="str">
        <v/>
      </c>
      <c r="O12" s="515" t="str">
        <v/>
      </c>
      <c r="P12" s="515" t="str">
        <v/>
      </c>
      <c r="Q12" s="515" t="str">
        <v/>
      </c>
      <c r="R12" s="515" t="str">
        <v/>
      </c>
      <c r="S12" s="515" t="str">
        <v/>
      </c>
      <c r="T12" s="515" t="str">
        <v/>
      </c>
      <c r="U12" s="515" t="str">
        <v/>
      </c>
      <c r="V12" s="515" t="str">
        <v/>
      </c>
      <c r="W12" s="515" t="str">
        <v/>
      </c>
      <c r="X12" s="515" t="str">
        <v/>
      </c>
      <c r="Y12" s="515" t="str">
        <v/>
      </c>
      <c r="Z12" s="515" t="str">
        <v/>
      </c>
      <c r="AA12" s="515" t="str">
        <v/>
      </c>
      <c r="AB12" s="515" t="str">
        <v/>
      </c>
      <c r="AC12" s="515" t="str">
        <v/>
      </c>
      <c r="AD12" s="515" t="str">
        <v/>
      </c>
      <c r="AE12" s="515" t="str">
        <v/>
      </c>
      <c r="AF12" s="515" t="str">
        <v/>
      </c>
      <c r="AG12" s="515" t="str">
        <v/>
      </c>
      <c r="AH12" s="515" t="str">
        <v/>
      </c>
      <c r="AI12" s="515" t="str">
        <v/>
      </c>
      <c r="AJ12" s="515" t="str">
        <v/>
      </c>
      <c r="AK12" s="515" t="str">
        <v/>
      </c>
      <c r="AL12" s="515" t="str">
        <v/>
      </c>
      <c r="AM12" s="515" t="str">
        <v/>
      </c>
      <c r="AN12" s="515" t="str">
        <v/>
      </c>
      <c r="AO12" s="515" t="str">
        <v/>
      </c>
      <c r="AP12" s="515" t="str">
        <v/>
      </c>
      <c r="AQ12" s="515" t="str">
        <v/>
      </c>
      <c r="AR12" s="515" t="str">
        <v/>
      </c>
      <c r="AS12" s="515" t="str">
        <v/>
      </c>
      <c r="AT12" s="515" t="str">
        <v/>
      </c>
      <c r="AU12" s="515" t="str">
        <v/>
      </c>
      <c r="AV12" s="515" t="str">
        <v/>
      </c>
      <c r="AW12" s="515" t="str">
        <v/>
      </c>
      <c r="AX12" s="515" t="str">
        <v/>
      </c>
      <c r="AY12" s="515" t="str">
        <v/>
      </c>
      <c r="AZ12" s="515" t="str">
        <v/>
      </c>
      <c r="BA12" s="515" t="str">
        <v/>
      </c>
      <c r="BB12" s="218" t="str">
        <v/>
      </c>
      <c r="BC12" s="218" t="str">
        <v/>
      </c>
      <c r="BD12" s="218" t="str">
        <v/>
      </c>
      <c r="BE12" s="218" t="str">
        <v/>
      </c>
      <c r="BF12" s="218" t="str">
        <v/>
      </c>
      <c r="BG12" s="218" t="str">
        <v/>
      </c>
      <c r="BH12" s="218" t="str">
        <v/>
      </c>
      <c r="BI12" s="218" t="str">
        <v/>
      </c>
      <c r="BJ12" s="218" t="str">
        <v/>
      </c>
      <c r="BK12" s="218" t="str">
        <v/>
      </c>
      <c r="BL12" s="218" t="str">
        <v/>
      </c>
      <c r="BM12" s="218" t="str">
        <v/>
      </c>
      <c r="BN12" s="218" t="str">
        <v/>
      </c>
      <c r="BO12" s="218" t="str">
        <v/>
      </c>
      <c r="BP12" s="218" t="str">
        <v/>
      </c>
      <c r="BQ12" s="218" t="str">
        <v/>
      </c>
      <c r="BR12" s="218" t="str">
        <v/>
      </c>
      <c r="BS12" s="218" t="str">
        <v/>
      </c>
      <c r="BT12" s="218" t="str">
        <v/>
      </c>
      <c r="BU12" s="218" t="str">
        <v/>
      </c>
      <c r="BV12" s="207"/>
      <c r="BX12" s="1271"/>
      <c r="BY12" s="1272"/>
      <c r="BZ12" s="1265"/>
      <c r="CA12" s="1265"/>
      <c r="CB12" s="1265"/>
    </row>
    <row r="13" spans="1:80" ht="27" customHeight="1" thickBot="1">
      <c r="B13" s="398" t="s">
        <v>606</v>
      </c>
      <c r="C13" s="399" t="s">
        <v>607</v>
      </c>
      <c r="D13" s="1266"/>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c r="BG13" s="1267"/>
      <c r="BH13" s="1267"/>
      <c r="BI13" s="1267"/>
      <c r="BJ13" s="1267"/>
      <c r="BK13" s="1267"/>
      <c r="BL13" s="1267"/>
      <c r="BM13" s="1267"/>
      <c r="BN13" s="1267"/>
      <c r="BO13" s="1267"/>
      <c r="BP13" s="1267"/>
      <c r="BQ13" s="1267"/>
      <c r="BR13" s="1267"/>
      <c r="BS13" s="1267"/>
      <c r="BT13" s="1267"/>
      <c r="BU13" s="1267"/>
      <c r="BV13" s="1267"/>
      <c r="BX13" s="279"/>
      <c r="BY13" s="279"/>
      <c r="BZ13" s="279"/>
      <c r="CA13" s="279"/>
      <c r="CB13" s="279"/>
    </row>
    <row r="14" spans="1:80">
      <c r="A14" s="301">
        <f>DATE(B14,12,31)</f>
        <v>41639</v>
      </c>
      <c r="B14" s="660">
        <f>YEAR(MIN('Investment Track Record'!P19:P170))</f>
        <v>2013</v>
      </c>
      <c r="C14" s="661" cm="1">
        <f t="array" ref="C14">DATE(INDEX($B:$B,14+4*INT((ROW()-14)/4)), CHOOSE(MOD(ROW()-14,4)+1, 3,6,9,12), CHOOSE(MOD(ROW()-14,4)+1, 31,30,30,31))</f>
        <v>41364</v>
      </c>
      <c r="D14" s="650"/>
      <c r="E14" s="651"/>
      <c r="F14" s="651"/>
      <c r="G14" s="651"/>
      <c r="H14" s="651"/>
      <c r="I14" s="651"/>
      <c r="J14" s="651"/>
      <c r="K14" s="651"/>
      <c r="L14" s="651"/>
      <c r="M14" s="651"/>
      <c r="N14" s="651"/>
      <c r="O14" s="651"/>
      <c r="P14" s="503">
        <v>0</v>
      </c>
      <c r="Q14" s="503">
        <v>0</v>
      </c>
      <c r="R14" s="503">
        <v>0</v>
      </c>
      <c r="S14" s="503">
        <v>0</v>
      </c>
      <c r="T14" s="503">
        <v>0</v>
      </c>
      <c r="U14" s="503">
        <v>0</v>
      </c>
      <c r="V14" s="503">
        <v>0</v>
      </c>
      <c r="W14" s="503">
        <v>0</v>
      </c>
      <c r="X14" s="503">
        <v>0</v>
      </c>
      <c r="Y14" s="503">
        <v>0</v>
      </c>
      <c r="Z14" s="503">
        <v>0</v>
      </c>
      <c r="AA14" s="503">
        <v>0</v>
      </c>
      <c r="AB14" s="503">
        <v>0</v>
      </c>
      <c r="AC14" s="503">
        <v>0</v>
      </c>
      <c r="AD14" s="503">
        <v>0</v>
      </c>
      <c r="AE14" s="503">
        <v>0</v>
      </c>
      <c r="AF14" s="503">
        <v>0</v>
      </c>
      <c r="AG14" s="503">
        <v>0</v>
      </c>
      <c r="AH14" s="503">
        <v>0</v>
      </c>
      <c r="AI14" s="503">
        <v>0</v>
      </c>
      <c r="AJ14" s="503">
        <v>0</v>
      </c>
      <c r="AK14" s="503">
        <v>0</v>
      </c>
      <c r="AL14" s="503">
        <v>0</v>
      </c>
      <c r="AM14" s="503">
        <v>0</v>
      </c>
      <c r="AN14" s="503">
        <v>0</v>
      </c>
      <c r="AO14" s="503">
        <v>0</v>
      </c>
      <c r="AP14" s="503">
        <v>0</v>
      </c>
      <c r="AQ14" s="503">
        <v>0</v>
      </c>
      <c r="AR14" s="503">
        <v>0</v>
      </c>
      <c r="AS14" s="503">
        <v>0</v>
      </c>
      <c r="AT14" s="503">
        <v>0</v>
      </c>
      <c r="AU14" s="503">
        <v>0</v>
      </c>
      <c r="AV14" s="503">
        <v>0</v>
      </c>
      <c r="AW14" s="503">
        <v>0</v>
      </c>
      <c r="AX14" s="503">
        <v>0</v>
      </c>
      <c r="AY14" s="503">
        <v>0</v>
      </c>
      <c r="AZ14" s="503">
        <v>0</v>
      </c>
      <c r="BA14" s="503">
        <v>0</v>
      </c>
      <c r="BB14" s="161">
        <v>0</v>
      </c>
      <c r="BC14" s="161">
        <v>0</v>
      </c>
      <c r="BD14" s="161">
        <v>0</v>
      </c>
      <c r="BE14" s="161">
        <v>0</v>
      </c>
      <c r="BF14" s="161">
        <v>0</v>
      </c>
      <c r="BG14" s="161">
        <v>0</v>
      </c>
      <c r="BH14" s="161">
        <v>0</v>
      </c>
      <c r="BI14" s="161">
        <v>0</v>
      </c>
      <c r="BJ14" s="161">
        <v>0</v>
      </c>
      <c r="BK14" s="161">
        <v>0</v>
      </c>
      <c r="BL14" s="161">
        <v>0</v>
      </c>
      <c r="BM14" s="161">
        <v>0</v>
      </c>
      <c r="BN14" s="161">
        <v>0</v>
      </c>
      <c r="BO14" s="161">
        <v>0</v>
      </c>
      <c r="BP14" s="161">
        <v>0</v>
      </c>
      <c r="BQ14" s="161">
        <v>0</v>
      </c>
      <c r="BR14" s="161">
        <v>0</v>
      </c>
      <c r="BS14" s="161">
        <v>0</v>
      </c>
      <c r="BT14" s="161">
        <v>0</v>
      </c>
      <c r="BU14" s="161">
        <v>0</v>
      </c>
      <c r="BV14" s="162"/>
      <c r="BX14" s="530">
        <f t="shared" ref="BX14:BX45" si="2">SUMIF($D$7:$BU$7,"R",$D14:$BU14)</f>
        <v>0</v>
      </c>
      <c r="BY14" s="530">
        <f t="shared" ref="BY14:BY45" si="3">SUMIF($D$7:$BU$7,"U",$D14:$BU14)</f>
        <v>0</v>
      </c>
      <c r="BZ14" s="530">
        <f>SUM(BX14:BY14)</f>
        <v>0</v>
      </c>
      <c r="CA14" s="659"/>
      <c r="CB14" s="530">
        <f>BZ14-(ABS(CA14))</f>
        <v>0</v>
      </c>
    </row>
    <row r="15" spans="1:80">
      <c r="A15" s="301"/>
      <c r="B15" s="662"/>
      <c r="C15" s="661" cm="1">
        <f t="array" ref="C15">DATE(INDEX($B:$B,14+4*INT((ROW()-14)/4)), CHOOSE(MOD(ROW()-14,4)+1, 3,6,9,12), CHOOSE(MOD(ROW()-14,4)+1, 31,30,30,31))</f>
        <v>41455</v>
      </c>
      <c r="D15" s="650"/>
      <c r="E15" s="651"/>
      <c r="F15" s="651"/>
      <c r="G15" s="651"/>
      <c r="H15" s="651"/>
      <c r="I15" s="651"/>
      <c r="J15" s="651"/>
      <c r="K15" s="651"/>
      <c r="L15" s="651"/>
      <c r="M15" s="651"/>
      <c r="N15" s="651"/>
      <c r="O15" s="651"/>
      <c r="P15" s="503"/>
      <c r="Q15" s="503"/>
      <c r="R15" s="503"/>
      <c r="S15" s="503"/>
      <c r="T15" s="503"/>
      <c r="U15" s="503"/>
      <c r="V15" s="503"/>
      <c r="W15" s="503"/>
      <c r="X15" s="503"/>
      <c r="Y15" s="503"/>
      <c r="Z15" s="503"/>
      <c r="AA15" s="503"/>
      <c r="AB15" s="503"/>
      <c r="AC15" s="503"/>
      <c r="AD15" s="503"/>
      <c r="AE15" s="503"/>
      <c r="AF15" s="503"/>
      <c r="AG15" s="503"/>
      <c r="AH15" s="503"/>
      <c r="AI15" s="503"/>
      <c r="AJ15" s="503"/>
      <c r="AK15" s="503"/>
      <c r="AL15" s="503"/>
      <c r="AM15" s="503"/>
      <c r="AN15" s="503"/>
      <c r="AO15" s="503"/>
      <c r="AP15" s="503"/>
      <c r="AQ15" s="503"/>
      <c r="AR15" s="503"/>
      <c r="AS15" s="503"/>
      <c r="AT15" s="503"/>
      <c r="AU15" s="503"/>
      <c r="AV15" s="503"/>
      <c r="AW15" s="503"/>
      <c r="AX15" s="503"/>
      <c r="AY15" s="503"/>
      <c r="AZ15" s="503"/>
      <c r="BA15" s="503"/>
      <c r="BB15" s="161"/>
      <c r="BC15" s="161"/>
      <c r="BD15" s="161"/>
      <c r="BE15" s="161"/>
      <c r="BF15" s="161"/>
      <c r="BG15" s="161"/>
      <c r="BH15" s="161"/>
      <c r="BI15" s="161"/>
      <c r="BJ15" s="161"/>
      <c r="BK15" s="161"/>
      <c r="BL15" s="161"/>
      <c r="BM15" s="161"/>
      <c r="BN15" s="161"/>
      <c r="BO15" s="161"/>
      <c r="BP15" s="161"/>
      <c r="BQ15" s="161"/>
      <c r="BR15" s="161"/>
      <c r="BS15" s="161"/>
      <c r="BT15" s="161"/>
      <c r="BU15" s="161"/>
      <c r="BV15" s="162"/>
      <c r="BX15" s="530">
        <f t="shared" si="2"/>
        <v>0</v>
      </c>
      <c r="BY15" s="530">
        <f t="shared" si="3"/>
        <v>0</v>
      </c>
      <c r="BZ15" s="530">
        <f t="shared" ref="BZ15:BZ65" si="4">SUM(BX15:BY15)</f>
        <v>0</v>
      </c>
      <c r="CA15" s="659"/>
      <c r="CB15" s="530">
        <f t="shared" ref="CB15:CB66" si="5">BZ15-(ABS(CA15))</f>
        <v>0</v>
      </c>
    </row>
    <row r="16" spans="1:80">
      <c r="A16" s="301"/>
      <c r="B16" s="662"/>
      <c r="C16" s="661" cm="1">
        <f t="array" ref="C16">DATE(INDEX($B:$B,14+4*INT((ROW()-14)/4)), CHOOSE(MOD(ROW()-14,4)+1, 3,6,9,12), CHOOSE(MOD(ROW()-14,4)+1, 31,30,30,31))</f>
        <v>41547</v>
      </c>
      <c r="D16" s="650"/>
      <c r="E16" s="651"/>
      <c r="F16" s="651"/>
      <c r="G16" s="651"/>
      <c r="H16" s="651"/>
      <c r="I16" s="651"/>
      <c r="J16" s="651"/>
      <c r="K16" s="651"/>
      <c r="L16" s="651"/>
      <c r="M16" s="651"/>
      <c r="N16" s="651"/>
      <c r="O16" s="651"/>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161"/>
      <c r="BC16" s="161"/>
      <c r="BD16" s="161"/>
      <c r="BE16" s="161"/>
      <c r="BF16" s="161"/>
      <c r="BG16" s="161"/>
      <c r="BH16" s="161"/>
      <c r="BI16" s="161"/>
      <c r="BJ16" s="161"/>
      <c r="BK16" s="161"/>
      <c r="BL16" s="161"/>
      <c r="BM16" s="161"/>
      <c r="BN16" s="161"/>
      <c r="BO16" s="161"/>
      <c r="BP16" s="161"/>
      <c r="BQ16" s="161"/>
      <c r="BR16" s="161"/>
      <c r="BS16" s="161"/>
      <c r="BT16" s="161"/>
      <c r="BU16" s="161"/>
      <c r="BV16" s="162"/>
      <c r="BX16" s="530">
        <f t="shared" si="2"/>
        <v>0</v>
      </c>
      <c r="BY16" s="530">
        <f t="shared" si="3"/>
        <v>0</v>
      </c>
      <c r="BZ16" s="530">
        <f t="shared" si="4"/>
        <v>0</v>
      </c>
      <c r="CA16" s="659"/>
      <c r="CB16" s="530">
        <f t="shared" si="5"/>
        <v>0</v>
      </c>
    </row>
    <row r="17" spans="1:80">
      <c r="A17" s="301"/>
      <c r="B17" s="662"/>
      <c r="C17" s="663" cm="1">
        <f t="array" ref="C17">DATE(INDEX($B:$B,14+4*INT((ROW()-14)/4)), CHOOSE(MOD(ROW()-14,4)+1, 3,6,9,12), CHOOSE(MOD(ROW()-14,4)+1, 31,30,30,31))</f>
        <v>41639</v>
      </c>
      <c r="D17" s="656"/>
      <c r="E17" s="657"/>
      <c r="F17" s="657"/>
      <c r="G17" s="657"/>
      <c r="H17" s="657"/>
      <c r="I17" s="657"/>
      <c r="J17" s="657"/>
      <c r="K17" s="657"/>
      <c r="L17" s="657"/>
      <c r="M17" s="657"/>
      <c r="N17" s="657"/>
      <c r="O17" s="657"/>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504"/>
      <c r="AO17" s="504"/>
      <c r="AP17" s="504"/>
      <c r="AQ17" s="504"/>
      <c r="AR17" s="504"/>
      <c r="AS17" s="504"/>
      <c r="AT17" s="504"/>
      <c r="AU17" s="504"/>
      <c r="AV17" s="504"/>
      <c r="AW17" s="504"/>
      <c r="AX17" s="504"/>
      <c r="AY17" s="504"/>
      <c r="AZ17" s="504"/>
      <c r="BA17" s="504"/>
      <c r="BB17" s="220"/>
      <c r="BC17" s="220"/>
      <c r="BD17" s="220"/>
      <c r="BE17" s="220"/>
      <c r="BF17" s="220"/>
      <c r="BG17" s="220"/>
      <c r="BH17" s="220"/>
      <c r="BI17" s="220"/>
      <c r="BJ17" s="220"/>
      <c r="BK17" s="220"/>
      <c r="BL17" s="220"/>
      <c r="BM17" s="220"/>
      <c r="BN17" s="220"/>
      <c r="BO17" s="220"/>
      <c r="BP17" s="220"/>
      <c r="BQ17" s="220"/>
      <c r="BR17" s="220"/>
      <c r="BS17" s="220"/>
      <c r="BT17" s="220"/>
      <c r="BU17" s="220"/>
      <c r="BV17" s="162"/>
      <c r="BX17" s="530">
        <f t="shared" si="2"/>
        <v>0</v>
      </c>
      <c r="BY17" s="530">
        <f t="shared" si="3"/>
        <v>0</v>
      </c>
      <c r="BZ17" s="530">
        <f t="shared" si="4"/>
        <v>0</v>
      </c>
      <c r="CA17" s="659"/>
      <c r="CB17" s="530">
        <f t="shared" si="5"/>
        <v>0</v>
      </c>
    </row>
    <row r="18" spans="1:80" ht="12.75" customHeight="1">
      <c r="A18" s="392">
        <f>A14+365</f>
        <v>42004</v>
      </c>
      <c r="B18" s="664">
        <f>B14+1</f>
        <v>2014</v>
      </c>
      <c r="C18" s="661" cm="1">
        <f t="array" ref="C18">DATE(INDEX($B:$B,14+4*INT((ROW()-14)/4)), CHOOSE(MOD(ROW()-14,4)+1, 3,6,9,12), CHOOSE(MOD(ROW()-14,4)+1, 31,30,30,31))</f>
        <v>41729</v>
      </c>
      <c r="D18" s="650"/>
      <c r="E18" s="651"/>
      <c r="F18" s="651"/>
      <c r="G18" s="651"/>
      <c r="H18" s="651"/>
      <c r="I18" s="651"/>
      <c r="J18" s="651"/>
      <c r="K18" s="651"/>
      <c r="L18" s="651"/>
      <c r="M18" s="651"/>
      <c r="N18" s="651"/>
      <c r="O18" s="651"/>
      <c r="P18" s="503">
        <v>0</v>
      </c>
      <c r="Q18" s="503">
        <v>0</v>
      </c>
      <c r="R18" s="503">
        <v>0</v>
      </c>
      <c r="S18" s="503">
        <v>0</v>
      </c>
      <c r="T18" s="503">
        <v>0</v>
      </c>
      <c r="U18" s="503">
        <v>0</v>
      </c>
      <c r="V18" s="503">
        <v>0</v>
      </c>
      <c r="W18" s="503">
        <v>0</v>
      </c>
      <c r="X18" s="503">
        <v>0</v>
      </c>
      <c r="Y18" s="503">
        <v>0</v>
      </c>
      <c r="Z18" s="503">
        <v>0</v>
      </c>
      <c r="AA18" s="503">
        <v>0</v>
      </c>
      <c r="AB18" s="503">
        <v>0</v>
      </c>
      <c r="AC18" s="503">
        <v>0</v>
      </c>
      <c r="AD18" s="503">
        <v>0</v>
      </c>
      <c r="AE18" s="503">
        <v>0</v>
      </c>
      <c r="AF18" s="503">
        <v>0</v>
      </c>
      <c r="AG18" s="503">
        <v>0</v>
      </c>
      <c r="AH18" s="503">
        <v>0</v>
      </c>
      <c r="AI18" s="503">
        <v>0</v>
      </c>
      <c r="AJ18" s="503">
        <v>0</v>
      </c>
      <c r="AK18" s="503">
        <v>0</v>
      </c>
      <c r="AL18" s="503">
        <v>0</v>
      </c>
      <c r="AM18" s="503">
        <v>0</v>
      </c>
      <c r="AN18" s="503">
        <v>0</v>
      </c>
      <c r="AO18" s="503">
        <v>0</v>
      </c>
      <c r="AP18" s="503">
        <v>0</v>
      </c>
      <c r="AQ18" s="503">
        <v>0</v>
      </c>
      <c r="AR18" s="503">
        <v>0</v>
      </c>
      <c r="AS18" s="503">
        <v>0</v>
      </c>
      <c r="AT18" s="503">
        <v>0</v>
      </c>
      <c r="AU18" s="503">
        <v>0</v>
      </c>
      <c r="AV18" s="503">
        <v>0</v>
      </c>
      <c r="AW18" s="503">
        <v>0</v>
      </c>
      <c r="AX18" s="503">
        <v>0</v>
      </c>
      <c r="AY18" s="503">
        <v>0</v>
      </c>
      <c r="AZ18" s="503">
        <v>0</v>
      </c>
      <c r="BA18" s="503">
        <v>0</v>
      </c>
      <c r="BB18" s="161">
        <v>0</v>
      </c>
      <c r="BC18" s="161">
        <v>0</v>
      </c>
      <c r="BD18" s="161">
        <v>0</v>
      </c>
      <c r="BE18" s="161">
        <v>0</v>
      </c>
      <c r="BF18" s="161">
        <v>0</v>
      </c>
      <c r="BG18" s="161">
        <v>0</v>
      </c>
      <c r="BH18" s="161">
        <v>0</v>
      </c>
      <c r="BI18" s="161">
        <v>0</v>
      </c>
      <c r="BJ18" s="161">
        <v>0</v>
      </c>
      <c r="BK18" s="161">
        <v>0</v>
      </c>
      <c r="BL18" s="161">
        <v>0</v>
      </c>
      <c r="BM18" s="161">
        <v>0</v>
      </c>
      <c r="BN18" s="161">
        <v>0</v>
      </c>
      <c r="BO18" s="161">
        <v>0</v>
      </c>
      <c r="BP18" s="161">
        <v>0</v>
      </c>
      <c r="BQ18" s="161">
        <v>0</v>
      </c>
      <c r="BR18" s="161">
        <v>0</v>
      </c>
      <c r="BS18" s="161">
        <v>0</v>
      </c>
      <c r="BT18" s="161">
        <v>0</v>
      </c>
      <c r="BU18" s="161">
        <v>0</v>
      </c>
      <c r="BV18" s="652"/>
      <c r="BW18" s="653"/>
      <c r="BX18" s="530">
        <f t="shared" si="2"/>
        <v>0</v>
      </c>
      <c r="BY18" s="530">
        <f t="shared" si="3"/>
        <v>0</v>
      </c>
      <c r="BZ18" s="530">
        <f t="shared" si="4"/>
        <v>0</v>
      </c>
      <c r="CA18" s="659"/>
      <c r="CB18" s="530">
        <f t="shared" si="5"/>
        <v>0</v>
      </c>
    </row>
    <row r="19" spans="1:80" ht="12.75" customHeight="1">
      <c r="A19" s="301"/>
      <c r="B19" s="662"/>
      <c r="C19" s="661" cm="1">
        <f t="array" ref="C19">DATE(INDEX($B:$B,14+4*INT((ROW()-14)/4)), CHOOSE(MOD(ROW()-14,4)+1, 3,6,9,12), CHOOSE(MOD(ROW()-14,4)+1, 31,30,30,31))</f>
        <v>41820</v>
      </c>
      <c r="D19" s="650"/>
      <c r="E19" s="651"/>
      <c r="F19" s="651"/>
      <c r="G19" s="651"/>
      <c r="H19" s="651"/>
      <c r="I19" s="651"/>
      <c r="J19" s="651"/>
      <c r="K19" s="651"/>
      <c r="L19" s="651"/>
      <c r="M19" s="651"/>
      <c r="N19" s="651"/>
      <c r="O19" s="651"/>
      <c r="P19" s="503"/>
      <c r="Q19" s="503"/>
      <c r="R19" s="503"/>
      <c r="S19" s="503"/>
      <c r="T19" s="503"/>
      <c r="U19" s="503"/>
      <c r="V19" s="503"/>
      <c r="W19" s="503"/>
      <c r="X19" s="503"/>
      <c r="Y19" s="503"/>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161"/>
      <c r="BC19" s="161"/>
      <c r="BD19" s="161"/>
      <c r="BE19" s="161"/>
      <c r="BF19" s="161"/>
      <c r="BG19" s="161"/>
      <c r="BH19" s="161"/>
      <c r="BI19" s="161"/>
      <c r="BJ19" s="161"/>
      <c r="BK19" s="161"/>
      <c r="BL19" s="161"/>
      <c r="BM19" s="161"/>
      <c r="BN19" s="161"/>
      <c r="BO19" s="161"/>
      <c r="BP19" s="161"/>
      <c r="BQ19" s="161"/>
      <c r="BR19" s="161"/>
      <c r="BS19" s="161"/>
      <c r="BT19" s="161"/>
      <c r="BU19" s="161"/>
      <c r="BV19" s="654"/>
      <c r="BW19" s="655"/>
      <c r="BX19" s="530">
        <f t="shared" si="2"/>
        <v>0</v>
      </c>
      <c r="BY19" s="530">
        <f t="shared" si="3"/>
        <v>0</v>
      </c>
      <c r="BZ19" s="530">
        <f t="shared" si="4"/>
        <v>0</v>
      </c>
      <c r="CA19" s="659"/>
      <c r="CB19" s="530">
        <f t="shared" si="5"/>
        <v>0</v>
      </c>
    </row>
    <row r="20" spans="1:80" ht="12.75" customHeight="1">
      <c r="A20" s="301"/>
      <c r="B20" s="662"/>
      <c r="C20" s="661" cm="1">
        <f t="array" ref="C20">DATE(INDEX($B:$B,14+4*INT((ROW()-14)/4)), CHOOSE(MOD(ROW()-14,4)+1, 3,6,9,12), CHOOSE(MOD(ROW()-14,4)+1, 31,30,30,31))</f>
        <v>41912</v>
      </c>
      <c r="D20" s="650"/>
      <c r="E20" s="651"/>
      <c r="F20" s="651"/>
      <c r="G20" s="651"/>
      <c r="H20" s="651"/>
      <c r="I20" s="651"/>
      <c r="J20" s="651"/>
      <c r="K20" s="651"/>
      <c r="L20" s="651"/>
      <c r="M20" s="651"/>
      <c r="N20" s="651"/>
      <c r="O20" s="651"/>
      <c r="P20" s="503"/>
      <c r="Q20" s="503"/>
      <c r="R20" s="503"/>
      <c r="S20" s="503"/>
      <c r="T20" s="503"/>
      <c r="U20" s="503"/>
      <c r="V20" s="503"/>
      <c r="W20" s="503"/>
      <c r="X20" s="503"/>
      <c r="Y20" s="503"/>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161"/>
      <c r="BC20" s="161"/>
      <c r="BD20" s="161"/>
      <c r="BE20" s="161"/>
      <c r="BF20" s="161"/>
      <c r="BG20" s="161"/>
      <c r="BH20" s="161"/>
      <c r="BI20" s="161"/>
      <c r="BJ20" s="161"/>
      <c r="BK20" s="161"/>
      <c r="BL20" s="161"/>
      <c r="BM20" s="161"/>
      <c r="BN20" s="161"/>
      <c r="BO20" s="161"/>
      <c r="BP20" s="161"/>
      <c r="BQ20" s="161"/>
      <c r="BR20" s="161"/>
      <c r="BS20" s="161"/>
      <c r="BT20" s="161"/>
      <c r="BU20" s="161"/>
      <c r="BV20" s="654"/>
      <c r="BW20" s="655"/>
      <c r="BX20" s="530">
        <f t="shared" si="2"/>
        <v>0</v>
      </c>
      <c r="BY20" s="530">
        <f t="shared" si="3"/>
        <v>0</v>
      </c>
      <c r="BZ20" s="530">
        <f t="shared" si="4"/>
        <v>0</v>
      </c>
      <c r="CA20" s="659"/>
      <c r="CB20" s="530">
        <f t="shared" si="5"/>
        <v>0</v>
      </c>
    </row>
    <row r="21" spans="1:80" ht="12.75" customHeight="1">
      <c r="A21" s="301"/>
      <c r="B21" s="662"/>
      <c r="C21" s="663" cm="1">
        <f t="array" ref="C21">DATE(INDEX($B:$B,14+4*INT((ROW()-14)/4)), CHOOSE(MOD(ROW()-14,4)+1, 3,6,9,12), CHOOSE(MOD(ROW()-14,4)+1, 31,30,30,31))</f>
        <v>42004</v>
      </c>
      <c r="D21" s="656"/>
      <c r="E21" s="657"/>
      <c r="F21" s="657"/>
      <c r="G21" s="651"/>
      <c r="H21" s="657"/>
      <c r="I21" s="657"/>
      <c r="J21" s="657"/>
      <c r="K21" s="657"/>
      <c r="L21" s="657"/>
      <c r="M21" s="657"/>
      <c r="N21" s="657"/>
      <c r="O21" s="657"/>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220"/>
      <c r="BC21" s="220"/>
      <c r="BD21" s="220"/>
      <c r="BE21" s="220"/>
      <c r="BF21" s="220"/>
      <c r="BG21" s="220"/>
      <c r="BH21" s="220"/>
      <c r="BI21" s="220"/>
      <c r="BJ21" s="220"/>
      <c r="BK21" s="220"/>
      <c r="BL21" s="220"/>
      <c r="BM21" s="220"/>
      <c r="BN21" s="220"/>
      <c r="BO21" s="220"/>
      <c r="BP21" s="220"/>
      <c r="BQ21" s="220"/>
      <c r="BR21" s="220"/>
      <c r="BS21" s="220"/>
      <c r="BT21" s="220"/>
      <c r="BU21" s="220"/>
      <c r="BV21" s="654"/>
      <c r="BW21" s="655"/>
      <c r="BX21" s="530">
        <f t="shared" si="2"/>
        <v>0</v>
      </c>
      <c r="BY21" s="530">
        <f t="shared" si="3"/>
        <v>0</v>
      </c>
      <c r="BZ21" s="530">
        <f t="shared" si="4"/>
        <v>0</v>
      </c>
      <c r="CA21" s="659"/>
      <c r="CB21" s="530">
        <f t="shared" si="5"/>
        <v>0</v>
      </c>
    </row>
    <row r="22" spans="1:80" ht="12.75" customHeight="1">
      <c r="A22" s="392">
        <f>A18+365</f>
        <v>42369</v>
      </c>
      <c r="B22" s="664">
        <f>B18+1</f>
        <v>2015</v>
      </c>
      <c r="C22" s="661" cm="1">
        <f t="array" ref="C22">DATE(INDEX($B:$B,14+4*INT((ROW()-14)/4)), CHOOSE(MOD(ROW()-14,4)+1, 3,6,9,12), CHOOSE(MOD(ROW()-14,4)+1, 31,30,30,31))</f>
        <v>42094</v>
      </c>
      <c r="D22" s="650"/>
      <c r="E22" s="651"/>
      <c r="F22" s="651"/>
      <c r="G22" s="651"/>
      <c r="H22" s="651"/>
      <c r="I22" s="651"/>
      <c r="J22" s="651"/>
      <c r="K22" s="651"/>
      <c r="L22" s="651"/>
      <c r="M22" s="651"/>
      <c r="N22" s="651"/>
      <c r="O22" s="651"/>
      <c r="P22" s="503">
        <v>0</v>
      </c>
      <c r="Q22" s="503">
        <v>0</v>
      </c>
      <c r="R22" s="503">
        <v>0</v>
      </c>
      <c r="S22" s="503">
        <v>0</v>
      </c>
      <c r="T22" s="503">
        <v>0</v>
      </c>
      <c r="U22" s="503">
        <v>0</v>
      </c>
      <c r="V22" s="503">
        <v>0</v>
      </c>
      <c r="W22" s="503">
        <v>0</v>
      </c>
      <c r="X22" s="503">
        <v>0</v>
      </c>
      <c r="Y22" s="503">
        <v>0</v>
      </c>
      <c r="Z22" s="503">
        <v>0</v>
      </c>
      <c r="AA22" s="503">
        <v>0</v>
      </c>
      <c r="AB22" s="503">
        <v>0</v>
      </c>
      <c r="AC22" s="503">
        <v>0</v>
      </c>
      <c r="AD22" s="503">
        <v>0</v>
      </c>
      <c r="AE22" s="503">
        <v>0</v>
      </c>
      <c r="AF22" s="503">
        <v>0</v>
      </c>
      <c r="AG22" s="503">
        <v>0</v>
      </c>
      <c r="AH22" s="503">
        <v>0</v>
      </c>
      <c r="AI22" s="503">
        <v>0</v>
      </c>
      <c r="AJ22" s="503">
        <v>0</v>
      </c>
      <c r="AK22" s="503">
        <v>0</v>
      </c>
      <c r="AL22" s="503">
        <v>0</v>
      </c>
      <c r="AM22" s="503">
        <v>0</v>
      </c>
      <c r="AN22" s="503">
        <v>0</v>
      </c>
      <c r="AO22" s="503">
        <v>0</v>
      </c>
      <c r="AP22" s="503">
        <v>0</v>
      </c>
      <c r="AQ22" s="503">
        <v>0</v>
      </c>
      <c r="AR22" s="503">
        <v>0</v>
      </c>
      <c r="AS22" s="503">
        <v>0</v>
      </c>
      <c r="AT22" s="503">
        <v>0</v>
      </c>
      <c r="AU22" s="503">
        <v>0</v>
      </c>
      <c r="AV22" s="503">
        <v>0</v>
      </c>
      <c r="AW22" s="503">
        <v>0</v>
      </c>
      <c r="AX22" s="503">
        <v>0</v>
      </c>
      <c r="AY22" s="503">
        <v>0</v>
      </c>
      <c r="AZ22" s="503">
        <v>0</v>
      </c>
      <c r="BA22" s="503">
        <v>0</v>
      </c>
      <c r="BB22" s="161">
        <v>0</v>
      </c>
      <c r="BC22" s="161">
        <v>0</v>
      </c>
      <c r="BD22" s="161">
        <v>0</v>
      </c>
      <c r="BE22" s="161">
        <v>0</v>
      </c>
      <c r="BF22" s="161">
        <v>0</v>
      </c>
      <c r="BG22" s="161">
        <v>0</v>
      </c>
      <c r="BH22" s="161">
        <v>0</v>
      </c>
      <c r="BI22" s="161">
        <v>0</v>
      </c>
      <c r="BJ22" s="161">
        <v>0</v>
      </c>
      <c r="BK22" s="161">
        <v>0</v>
      </c>
      <c r="BL22" s="161">
        <v>0</v>
      </c>
      <c r="BM22" s="161">
        <v>0</v>
      </c>
      <c r="BN22" s="161">
        <v>0</v>
      </c>
      <c r="BO22" s="161">
        <v>0</v>
      </c>
      <c r="BP22" s="161">
        <v>0</v>
      </c>
      <c r="BQ22" s="161">
        <v>0</v>
      </c>
      <c r="BR22" s="161">
        <v>0</v>
      </c>
      <c r="BS22" s="161">
        <v>0</v>
      </c>
      <c r="BT22" s="161">
        <v>0</v>
      </c>
      <c r="BU22" s="161">
        <v>0</v>
      </c>
      <c r="BV22" s="652"/>
      <c r="BW22" s="653"/>
      <c r="BX22" s="530">
        <f t="shared" si="2"/>
        <v>0</v>
      </c>
      <c r="BY22" s="530">
        <f t="shared" si="3"/>
        <v>0</v>
      </c>
      <c r="BZ22" s="530">
        <f t="shared" si="4"/>
        <v>0</v>
      </c>
      <c r="CA22" s="659"/>
      <c r="CB22" s="530">
        <f t="shared" si="5"/>
        <v>0</v>
      </c>
    </row>
    <row r="23" spans="1:80" ht="12.75" customHeight="1">
      <c r="A23" s="301"/>
      <c r="B23" s="662"/>
      <c r="C23" s="661" cm="1">
        <f t="array" ref="C23">DATE(INDEX($B:$B,14+4*INT((ROW()-14)/4)), CHOOSE(MOD(ROW()-14,4)+1, 3,6,9,12), CHOOSE(MOD(ROW()-14,4)+1, 31,30,30,31))</f>
        <v>42185</v>
      </c>
      <c r="D23" s="650"/>
      <c r="E23" s="651"/>
      <c r="F23" s="651"/>
      <c r="G23" s="651"/>
      <c r="H23" s="651"/>
      <c r="I23" s="651"/>
      <c r="J23" s="651"/>
      <c r="K23" s="651"/>
      <c r="L23" s="651"/>
      <c r="M23" s="651"/>
      <c r="N23" s="651"/>
      <c r="O23" s="651"/>
      <c r="P23" s="503"/>
      <c r="Q23" s="503"/>
      <c r="R23" s="503"/>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161"/>
      <c r="BC23" s="161"/>
      <c r="BD23" s="161"/>
      <c r="BE23" s="161"/>
      <c r="BF23" s="161"/>
      <c r="BG23" s="161"/>
      <c r="BH23" s="161"/>
      <c r="BI23" s="161"/>
      <c r="BJ23" s="161"/>
      <c r="BK23" s="161"/>
      <c r="BL23" s="161"/>
      <c r="BM23" s="161"/>
      <c r="BN23" s="161"/>
      <c r="BO23" s="161"/>
      <c r="BP23" s="161"/>
      <c r="BQ23" s="161"/>
      <c r="BR23" s="161"/>
      <c r="BS23" s="161"/>
      <c r="BT23" s="161"/>
      <c r="BU23" s="161"/>
      <c r="BV23" s="654"/>
      <c r="BW23" s="655"/>
      <c r="BX23" s="530">
        <f t="shared" si="2"/>
        <v>0</v>
      </c>
      <c r="BY23" s="530">
        <f t="shared" si="3"/>
        <v>0</v>
      </c>
      <c r="BZ23" s="530">
        <f t="shared" si="4"/>
        <v>0</v>
      </c>
      <c r="CA23" s="659"/>
      <c r="CB23" s="530">
        <f t="shared" si="5"/>
        <v>0</v>
      </c>
    </row>
    <row r="24" spans="1:80" ht="12.75" customHeight="1">
      <c r="A24" s="301"/>
      <c r="B24" s="662"/>
      <c r="C24" s="661" cm="1">
        <f t="array" ref="C24">DATE(INDEX($B:$B,14+4*INT((ROW()-14)/4)), CHOOSE(MOD(ROW()-14,4)+1, 3,6,9,12), CHOOSE(MOD(ROW()-14,4)+1, 31,30,30,31))</f>
        <v>42277</v>
      </c>
      <c r="D24" s="650"/>
      <c r="E24" s="651"/>
      <c r="F24" s="651"/>
      <c r="G24" s="651"/>
      <c r="H24" s="651"/>
      <c r="I24" s="651"/>
      <c r="J24" s="651"/>
      <c r="K24" s="651"/>
      <c r="L24" s="651"/>
      <c r="M24" s="651"/>
      <c r="N24" s="651"/>
      <c r="O24" s="651"/>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161"/>
      <c r="BC24" s="161"/>
      <c r="BD24" s="161"/>
      <c r="BE24" s="161"/>
      <c r="BF24" s="161"/>
      <c r="BG24" s="161"/>
      <c r="BH24" s="161"/>
      <c r="BI24" s="161"/>
      <c r="BJ24" s="161"/>
      <c r="BK24" s="161"/>
      <c r="BL24" s="161"/>
      <c r="BM24" s="161"/>
      <c r="BN24" s="161"/>
      <c r="BO24" s="161"/>
      <c r="BP24" s="161"/>
      <c r="BQ24" s="161"/>
      <c r="BR24" s="161"/>
      <c r="BS24" s="161"/>
      <c r="BT24" s="161"/>
      <c r="BU24" s="161"/>
      <c r="BV24" s="654"/>
      <c r="BW24" s="655"/>
      <c r="BX24" s="530">
        <f t="shared" si="2"/>
        <v>0</v>
      </c>
      <c r="BY24" s="530">
        <f t="shared" si="3"/>
        <v>0</v>
      </c>
      <c r="BZ24" s="530">
        <f t="shared" si="4"/>
        <v>0</v>
      </c>
      <c r="CA24" s="659"/>
      <c r="CB24" s="530">
        <f t="shared" si="5"/>
        <v>0</v>
      </c>
    </row>
    <row r="25" spans="1:80" ht="12.75" customHeight="1">
      <c r="A25" s="301"/>
      <c r="B25" s="662"/>
      <c r="C25" s="663" cm="1">
        <f t="array" ref="C25">DATE(INDEX($B:$B,14+4*INT((ROW()-14)/4)), CHOOSE(MOD(ROW()-14,4)+1, 3,6,9,12), CHOOSE(MOD(ROW()-14,4)+1, 31,30,30,31))</f>
        <v>42369</v>
      </c>
      <c r="D25" s="656"/>
      <c r="E25" s="657"/>
      <c r="F25" s="657"/>
      <c r="G25" s="651"/>
      <c r="H25" s="657"/>
      <c r="I25" s="657"/>
      <c r="J25" s="657"/>
      <c r="K25" s="657"/>
      <c r="L25" s="657"/>
      <c r="M25" s="657"/>
      <c r="N25" s="657"/>
      <c r="O25" s="657"/>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220"/>
      <c r="BC25" s="220"/>
      <c r="BD25" s="220"/>
      <c r="BE25" s="220"/>
      <c r="BF25" s="220"/>
      <c r="BG25" s="220"/>
      <c r="BH25" s="220"/>
      <c r="BI25" s="220"/>
      <c r="BJ25" s="220"/>
      <c r="BK25" s="220"/>
      <c r="BL25" s="220"/>
      <c r="BM25" s="220"/>
      <c r="BN25" s="220"/>
      <c r="BO25" s="220"/>
      <c r="BP25" s="220"/>
      <c r="BQ25" s="220"/>
      <c r="BR25" s="220"/>
      <c r="BS25" s="220"/>
      <c r="BT25" s="220"/>
      <c r="BU25" s="220"/>
      <c r="BV25" s="654"/>
      <c r="BW25" s="655"/>
      <c r="BX25" s="530">
        <f t="shared" si="2"/>
        <v>0</v>
      </c>
      <c r="BY25" s="530">
        <f t="shared" si="3"/>
        <v>0</v>
      </c>
      <c r="BZ25" s="530">
        <f t="shared" si="4"/>
        <v>0</v>
      </c>
      <c r="CA25" s="659"/>
      <c r="CB25" s="530">
        <f t="shared" si="5"/>
        <v>0</v>
      </c>
    </row>
    <row r="26" spans="1:80" ht="12.75" customHeight="1">
      <c r="A26" s="392">
        <f>A22+365</f>
        <v>42734</v>
      </c>
      <c r="B26" s="664">
        <f>B22+1</f>
        <v>2016</v>
      </c>
      <c r="C26" s="661" cm="1">
        <f t="array" ref="C26">DATE(INDEX($B:$B,14+4*INT((ROW()-14)/4)), CHOOSE(MOD(ROW()-14,4)+1, 3,6,9,12), CHOOSE(MOD(ROW()-14,4)+1, 31,30,30,31))</f>
        <v>42460</v>
      </c>
      <c r="D26" s="650"/>
      <c r="E26" s="651"/>
      <c r="F26" s="651"/>
      <c r="G26" s="651"/>
      <c r="H26" s="651"/>
      <c r="I26" s="651"/>
      <c r="J26" s="651"/>
      <c r="K26" s="651"/>
      <c r="L26" s="651"/>
      <c r="M26" s="651"/>
      <c r="N26" s="651"/>
      <c r="O26" s="651"/>
      <c r="P26" s="503">
        <v>0</v>
      </c>
      <c r="Q26" s="503">
        <v>0</v>
      </c>
      <c r="R26" s="503">
        <v>0</v>
      </c>
      <c r="S26" s="503">
        <v>0</v>
      </c>
      <c r="T26" s="503">
        <v>0</v>
      </c>
      <c r="U26" s="503">
        <v>0</v>
      </c>
      <c r="V26" s="503">
        <v>0</v>
      </c>
      <c r="W26" s="503">
        <v>0</v>
      </c>
      <c r="X26" s="503">
        <v>0</v>
      </c>
      <c r="Y26" s="503">
        <v>0</v>
      </c>
      <c r="Z26" s="503">
        <v>0</v>
      </c>
      <c r="AA26" s="503">
        <v>0</v>
      </c>
      <c r="AB26" s="503">
        <v>0</v>
      </c>
      <c r="AC26" s="503">
        <v>0</v>
      </c>
      <c r="AD26" s="503">
        <v>0</v>
      </c>
      <c r="AE26" s="503">
        <v>0</v>
      </c>
      <c r="AF26" s="503">
        <v>0</v>
      </c>
      <c r="AG26" s="503">
        <v>0</v>
      </c>
      <c r="AH26" s="503">
        <v>0</v>
      </c>
      <c r="AI26" s="503">
        <v>0</v>
      </c>
      <c r="AJ26" s="503">
        <v>0</v>
      </c>
      <c r="AK26" s="503">
        <v>0</v>
      </c>
      <c r="AL26" s="503">
        <v>0</v>
      </c>
      <c r="AM26" s="503">
        <v>0</v>
      </c>
      <c r="AN26" s="503">
        <v>0</v>
      </c>
      <c r="AO26" s="503">
        <v>0</v>
      </c>
      <c r="AP26" s="503">
        <v>0</v>
      </c>
      <c r="AQ26" s="503">
        <v>0</v>
      </c>
      <c r="AR26" s="503">
        <v>0</v>
      </c>
      <c r="AS26" s="503">
        <v>0</v>
      </c>
      <c r="AT26" s="503">
        <v>0</v>
      </c>
      <c r="AU26" s="503">
        <v>0</v>
      </c>
      <c r="AV26" s="503">
        <v>0</v>
      </c>
      <c r="AW26" s="503">
        <v>0</v>
      </c>
      <c r="AX26" s="503">
        <v>0</v>
      </c>
      <c r="AY26" s="503">
        <v>0</v>
      </c>
      <c r="AZ26" s="503">
        <v>0</v>
      </c>
      <c r="BA26" s="503">
        <v>0</v>
      </c>
      <c r="BB26" s="161">
        <v>0</v>
      </c>
      <c r="BC26" s="161">
        <v>0</v>
      </c>
      <c r="BD26" s="161">
        <v>0</v>
      </c>
      <c r="BE26" s="161">
        <v>0</v>
      </c>
      <c r="BF26" s="161">
        <v>0</v>
      </c>
      <c r="BG26" s="161">
        <v>0</v>
      </c>
      <c r="BH26" s="161">
        <v>0</v>
      </c>
      <c r="BI26" s="161">
        <v>0</v>
      </c>
      <c r="BJ26" s="161">
        <v>0</v>
      </c>
      <c r="BK26" s="161">
        <v>0</v>
      </c>
      <c r="BL26" s="161">
        <v>0</v>
      </c>
      <c r="BM26" s="161">
        <v>0</v>
      </c>
      <c r="BN26" s="161">
        <v>0</v>
      </c>
      <c r="BO26" s="161">
        <v>0</v>
      </c>
      <c r="BP26" s="161">
        <v>0</v>
      </c>
      <c r="BQ26" s="161">
        <v>0</v>
      </c>
      <c r="BR26" s="161">
        <v>0</v>
      </c>
      <c r="BS26" s="161">
        <v>0</v>
      </c>
      <c r="BT26" s="161">
        <v>0</v>
      </c>
      <c r="BU26" s="161">
        <v>0</v>
      </c>
      <c r="BV26" s="652"/>
      <c r="BW26" s="653"/>
      <c r="BX26" s="530">
        <f t="shared" si="2"/>
        <v>0</v>
      </c>
      <c r="BY26" s="530">
        <f t="shared" si="3"/>
        <v>0</v>
      </c>
      <c r="BZ26" s="530">
        <f t="shared" si="4"/>
        <v>0</v>
      </c>
      <c r="CA26" s="659"/>
      <c r="CB26" s="530">
        <f t="shared" si="5"/>
        <v>0</v>
      </c>
    </row>
    <row r="27" spans="1:80" ht="12.75" customHeight="1">
      <c r="A27" s="301"/>
      <c r="B27" s="662"/>
      <c r="C27" s="661" cm="1">
        <f t="array" ref="C27">DATE(INDEX($B:$B,14+4*INT((ROW()-14)/4)), CHOOSE(MOD(ROW()-14,4)+1, 3,6,9,12), CHOOSE(MOD(ROW()-14,4)+1, 31,30,30,31))</f>
        <v>42551</v>
      </c>
      <c r="D27" s="650"/>
      <c r="E27" s="651"/>
      <c r="F27" s="651"/>
      <c r="G27" s="651"/>
      <c r="H27" s="651"/>
      <c r="I27" s="651"/>
      <c r="J27" s="651"/>
      <c r="K27" s="651"/>
      <c r="L27" s="651"/>
      <c r="M27" s="651"/>
      <c r="N27" s="651"/>
      <c r="O27" s="651"/>
      <c r="P27" s="503"/>
      <c r="Q27" s="503"/>
      <c r="R27" s="503"/>
      <c r="S27" s="503"/>
      <c r="T27" s="503"/>
      <c r="U27" s="503"/>
      <c r="V27" s="503"/>
      <c r="W27" s="503"/>
      <c r="X27" s="503"/>
      <c r="Y27" s="503"/>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161"/>
      <c r="BC27" s="161"/>
      <c r="BD27" s="161"/>
      <c r="BE27" s="161"/>
      <c r="BF27" s="161"/>
      <c r="BG27" s="161"/>
      <c r="BH27" s="161"/>
      <c r="BI27" s="161"/>
      <c r="BJ27" s="161"/>
      <c r="BK27" s="161"/>
      <c r="BL27" s="161"/>
      <c r="BM27" s="161"/>
      <c r="BN27" s="161"/>
      <c r="BO27" s="161"/>
      <c r="BP27" s="161"/>
      <c r="BQ27" s="161"/>
      <c r="BR27" s="161"/>
      <c r="BS27" s="161"/>
      <c r="BT27" s="161"/>
      <c r="BU27" s="161"/>
      <c r="BV27" s="654"/>
      <c r="BW27" s="655"/>
      <c r="BX27" s="530">
        <f t="shared" si="2"/>
        <v>0</v>
      </c>
      <c r="BY27" s="530">
        <f t="shared" si="3"/>
        <v>0</v>
      </c>
      <c r="BZ27" s="530">
        <f t="shared" si="4"/>
        <v>0</v>
      </c>
      <c r="CA27" s="659"/>
      <c r="CB27" s="530">
        <f t="shared" si="5"/>
        <v>0</v>
      </c>
    </row>
    <row r="28" spans="1:80" ht="12.75" customHeight="1">
      <c r="A28" s="301"/>
      <c r="B28" s="662"/>
      <c r="C28" s="661" cm="1">
        <f t="array" ref="C28">DATE(INDEX($B:$B,14+4*INT((ROW()-14)/4)), CHOOSE(MOD(ROW()-14,4)+1, 3,6,9,12), CHOOSE(MOD(ROW()-14,4)+1, 31,30,30,31))</f>
        <v>42643</v>
      </c>
      <c r="D28" s="650"/>
      <c r="E28" s="651"/>
      <c r="F28" s="651"/>
      <c r="G28" s="651"/>
      <c r="H28" s="651"/>
      <c r="I28" s="651"/>
      <c r="J28" s="651"/>
      <c r="K28" s="651"/>
      <c r="L28" s="651"/>
      <c r="M28" s="651"/>
      <c r="N28" s="651"/>
      <c r="O28" s="651"/>
      <c r="P28" s="503"/>
      <c r="Q28" s="503"/>
      <c r="R28" s="503"/>
      <c r="S28" s="503"/>
      <c r="T28" s="503"/>
      <c r="U28" s="503"/>
      <c r="V28" s="503"/>
      <c r="W28" s="503"/>
      <c r="X28" s="503"/>
      <c r="Y28" s="503"/>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161"/>
      <c r="BC28" s="161"/>
      <c r="BD28" s="161"/>
      <c r="BE28" s="161"/>
      <c r="BF28" s="161"/>
      <c r="BG28" s="161"/>
      <c r="BH28" s="161"/>
      <c r="BI28" s="161"/>
      <c r="BJ28" s="161"/>
      <c r="BK28" s="161"/>
      <c r="BL28" s="161"/>
      <c r="BM28" s="161"/>
      <c r="BN28" s="161"/>
      <c r="BO28" s="161"/>
      <c r="BP28" s="161"/>
      <c r="BQ28" s="161"/>
      <c r="BR28" s="161"/>
      <c r="BS28" s="161"/>
      <c r="BT28" s="161"/>
      <c r="BU28" s="161"/>
      <c r="BV28" s="654"/>
      <c r="BW28" s="655"/>
      <c r="BX28" s="530">
        <f t="shared" si="2"/>
        <v>0</v>
      </c>
      <c r="BY28" s="530">
        <f t="shared" si="3"/>
        <v>0</v>
      </c>
      <c r="BZ28" s="530">
        <f t="shared" si="4"/>
        <v>0</v>
      </c>
      <c r="CA28" s="659"/>
      <c r="CB28" s="530">
        <f t="shared" si="5"/>
        <v>0</v>
      </c>
    </row>
    <row r="29" spans="1:80" ht="12.75" customHeight="1">
      <c r="A29" s="301"/>
      <c r="B29" s="662"/>
      <c r="C29" s="663" cm="1">
        <f t="array" ref="C29">DATE(INDEX($B:$B,14+4*INT((ROW()-14)/4)), CHOOSE(MOD(ROW()-14,4)+1, 3,6,9,12), CHOOSE(MOD(ROW()-14,4)+1, 31,30,30,31))</f>
        <v>42735</v>
      </c>
      <c r="D29" s="656"/>
      <c r="E29" s="657"/>
      <c r="F29" s="657"/>
      <c r="G29" s="651"/>
      <c r="H29" s="657"/>
      <c r="I29" s="657"/>
      <c r="J29" s="657"/>
      <c r="K29" s="657"/>
      <c r="L29" s="657"/>
      <c r="M29" s="657"/>
      <c r="N29" s="657"/>
      <c r="O29" s="657"/>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220"/>
      <c r="BC29" s="220"/>
      <c r="BD29" s="220"/>
      <c r="BE29" s="220"/>
      <c r="BF29" s="220"/>
      <c r="BG29" s="220"/>
      <c r="BH29" s="220"/>
      <c r="BI29" s="220"/>
      <c r="BJ29" s="220"/>
      <c r="BK29" s="220"/>
      <c r="BL29" s="220"/>
      <c r="BM29" s="220"/>
      <c r="BN29" s="220"/>
      <c r="BO29" s="220"/>
      <c r="BP29" s="220"/>
      <c r="BQ29" s="220"/>
      <c r="BR29" s="220"/>
      <c r="BS29" s="220"/>
      <c r="BT29" s="220"/>
      <c r="BU29" s="220"/>
      <c r="BV29" s="654"/>
      <c r="BW29" s="655"/>
      <c r="BX29" s="530">
        <f t="shared" si="2"/>
        <v>0</v>
      </c>
      <c r="BY29" s="530">
        <f t="shared" si="3"/>
        <v>0</v>
      </c>
      <c r="BZ29" s="530">
        <f t="shared" si="4"/>
        <v>0</v>
      </c>
      <c r="CA29" s="659"/>
      <c r="CB29" s="530">
        <f t="shared" si="5"/>
        <v>0</v>
      </c>
    </row>
    <row r="30" spans="1:80" ht="12.75" customHeight="1">
      <c r="A30" s="392">
        <f>A26+365</f>
        <v>43099</v>
      </c>
      <c r="B30" s="664">
        <f>B26+1</f>
        <v>2017</v>
      </c>
      <c r="C30" s="661" cm="1">
        <f t="array" ref="C30">DATE(INDEX($B:$B,14+4*INT((ROW()-14)/4)), CHOOSE(MOD(ROW()-14,4)+1, 3,6,9,12), CHOOSE(MOD(ROW()-14,4)+1, 31,30,30,31))</f>
        <v>42825</v>
      </c>
      <c r="D30" s="650"/>
      <c r="E30" s="651"/>
      <c r="F30" s="651"/>
      <c r="G30" s="651"/>
      <c r="H30" s="651"/>
      <c r="I30" s="651"/>
      <c r="J30" s="651"/>
      <c r="K30" s="651"/>
      <c r="L30" s="651"/>
      <c r="M30" s="651"/>
      <c r="N30" s="651"/>
      <c r="O30" s="651"/>
      <c r="P30" s="503">
        <v>0</v>
      </c>
      <c r="Q30" s="503">
        <v>0</v>
      </c>
      <c r="R30" s="503">
        <v>0</v>
      </c>
      <c r="S30" s="503">
        <v>0</v>
      </c>
      <c r="T30" s="503">
        <v>0</v>
      </c>
      <c r="U30" s="503">
        <v>0</v>
      </c>
      <c r="V30" s="503">
        <v>0</v>
      </c>
      <c r="W30" s="503">
        <v>0</v>
      </c>
      <c r="X30" s="503">
        <v>0</v>
      </c>
      <c r="Y30" s="503">
        <v>0</v>
      </c>
      <c r="Z30" s="503">
        <v>0</v>
      </c>
      <c r="AA30" s="503">
        <v>0</v>
      </c>
      <c r="AB30" s="503">
        <v>0</v>
      </c>
      <c r="AC30" s="503">
        <v>0</v>
      </c>
      <c r="AD30" s="503">
        <v>0</v>
      </c>
      <c r="AE30" s="503">
        <v>0</v>
      </c>
      <c r="AF30" s="503">
        <v>0</v>
      </c>
      <c r="AG30" s="503">
        <v>0</v>
      </c>
      <c r="AH30" s="503">
        <v>0</v>
      </c>
      <c r="AI30" s="503">
        <v>0</v>
      </c>
      <c r="AJ30" s="503">
        <v>0</v>
      </c>
      <c r="AK30" s="503">
        <v>0</v>
      </c>
      <c r="AL30" s="503">
        <v>0</v>
      </c>
      <c r="AM30" s="503">
        <v>0</v>
      </c>
      <c r="AN30" s="503">
        <v>0</v>
      </c>
      <c r="AO30" s="503">
        <v>0</v>
      </c>
      <c r="AP30" s="503">
        <v>0</v>
      </c>
      <c r="AQ30" s="503">
        <v>0</v>
      </c>
      <c r="AR30" s="503">
        <v>0</v>
      </c>
      <c r="AS30" s="503">
        <v>0</v>
      </c>
      <c r="AT30" s="503">
        <v>0</v>
      </c>
      <c r="AU30" s="503">
        <v>0</v>
      </c>
      <c r="AV30" s="503">
        <v>0</v>
      </c>
      <c r="AW30" s="503">
        <v>0</v>
      </c>
      <c r="AX30" s="503">
        <v>0</v>
      </c>
      <c r="AY30" s="503">
        <v>0</v>
      </c>
      <c r="AZ30" s="503">
        <v>0</v>
      </c>
      <c r="BA30" s="503">
        <v>0</v>
      </c>
      <c r="BB30" s="161">
        <v>0</v>
      </c>
      <c r="BC30" s="161">
        <v>0</v>
      </c>
      <c r="BD30" s="161">
        <v>0</v>
      </c>
      <c r="BE30" s="161">
        <v>0</v>
      </c>
      <c r="BF30" s="161">
        <v>0</v>
      </c>
      <c r="BG30" s="161">
        <v>0</v>
      </c>
      <c r="BH30" s="161">
        <v>0</v>
      </c>
      <c r="BI30" s="161">
        <v>0</v>
      </c>
      <c r="BJ30" s="161">
        <v>0</v>
      </c>
      <c r="BK30" s="161">
        <v>0</v>
      </c>
      <c r="BL30" s="161">
        <v>0</v>
      </c>
      <c r="BM30" s="161">
        <v>0</v>
      </c>
      <c r="BN30" s="161">
        <v>0</v>
      </c>
      <c r="BO30" s="161">
        <v>0</v>
      </c>
      <c r="BP30" s="161">
        <v>0</v>
      </c>
      <c r="BQ30" s="161">
        <v>0</v>
      </c>
      <c r="BR30" s="161">
        <v>0</v>
      </c>
      <c r="BS30" s="161">
        <v>0</v>
      </c>
      <c r="BT30" s="161">
        <v>0</v>
      </c>
      <c r="BU30" s="161">
        <v>0</v>
      </c>
      <c r="BV30" s="652"/>
      <c r="BW30" s="653"/>
      <c r="BX30" s="530">
        <f t="shared" si="2"/>
        <v>0</v>
      </c>
      <c r="BY30" s="530">
        <f t="shared" si="3"/>
        <v>0</v>
      </c>
      <c r="BZ30" s="530">
        <f t="shared" si="4"/>
        <v>0</v>
      </c>
      <c r="CA30" s="659"/>
      <c r="CB30" s="530">
        <f t="shared" si="5"/>
        <v>0</v>
      </c>
    </row>
    <row r="31" spans="1:80" ht="12.75" customHeight="1">
      <c r="A31" s="301"/>
      <c r="B31" s="662"/>
      <c r="C31" s="661" cm="1">
        <f t="array" ref="C31">DATE(INDEX($B:$B,14+4*INT((ROW()-14)/4)), CHOOSE(MOD(ROW()-14,4)+1, 3,6,9,12), CHOOSE(MOD(ROW()-14,4)+1, 31,30,30,31))</f>
        <v>42916</v>
      </c>
      <c r="D31" s="650"/>
      <c r="E31" s="651"/>
      <c r="F31" s="651"/>
      <c r="G31" s="651"/>
      <c r="H31" s="651"/>
      <c r="I31" s="651"/>
      <c r="J31" s="651"/>
      <c r="K31" s="651"/>
      <c r="L31" s="651"/>
      <c r="M31" s="651"/>
      <c r="N31" s="651"/>
      <c r="O31" s="651"/>
      <c r="P31" s="503"/>
      <c r="Q31" s="503"/>
      <c r="R31" s="503"/>
      <c r="S31" s="503"/>
      <c r="T31" s="503"/>
      <c r="U31" s="503"/>
      <c r="V31" s="503"/>
      <c r="W31" s="503"/>
      <c r="X31" s="503"/>
      <c r="Y31" s="503"/>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161"/>
      <c r="BC31" s="161"/>
      <c r="BD31" s="161"/>
      <c r="BE31" s="161"/>
      <c r="BF31" s="161"/>
      <c r="BG31" s="161"/>
      <c r="BH31" s="161"/>
      <c r="BI31" s="161"/>
      <c r="BJ31" s="161"/>
      <c r="BK31" s="161"/>
      <c r="BL31" s="161"/>
      <c r="BM31" s="161"/>
      <c r="BN31" s="161"/>
      <c r="BO31" s="161"/>
      <c r="BP31" s="161"/>
      <c r="BQ31" s="161"/>
      <c r="BR31" s="161"/>
      <c r="BS31" s="161"/>
      <c r="BT31" s="161"/>
      <c r="BU31" s="161"/>
      <c r="BV31" s="654"/>
      <c r="BW31" s="655"/>
      <c r="BX31" s="530">
        <f t="shared" si="2"/>
        <v>0</v>
      </c>
      <c r="BY31" s="530">
        <f t="shared" si="3"/>
        <v>0</v>
      </c>
      <c r="BZ31" s="530">
        <f t="shared" si="4"/>
        <v>0</v>
      </c>
      <c r="CA31" s="659"/>
      <c r="CB31" s="530">
        <f t="shared" si="5"/>
        <v>0</v>
      </c>
    </row>
    <row r="32" spans="1:80" ht="12.75" customHeight="1">
      <c r="A32" s="301"/>
      <c r="B32" s="662"/>
      <c r="C32" s="661" cm="1">
        <f t="array" ref="C32">DATE(INDEX($B:$B,14+4*INT((ROW()-14)/4)), CHOOSE(MOD(ROW()-14,4)+1, 3,6,9,12), CHOOSE(MOD(ROW()-14,4)+1, 31,30,30,31))</f>
        <v>43008</v>
      </c>
      <c r="D32" s="650"/>
      <c r="E32" s="651"/>
      <c r="F32" s="651"/>
      <c r="G32" s="651"/>
      <c r="H32" s="651"/>
      <c r="I32" s="651"/>
      <c r="J32" s="651"/>
      <c r="K32" s="651"/>
      <c r="L32" s="651"/>
      <c r="M32" s="651"/>
      <c r="N32" s="651"/>
      <c r="O32" s="651"/>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161"/>
      <c r="BC32" s="161"/>
      <c r="BD32" s="161"/>
      <c r="BE32" s="161"/>
      <c r="BF32" s="161"/>
      <c r="BG32" s="161"/>
      <c r="BH32" s="161"/>
      <c r="BI32" s="161"/>
      <c r="BJ32" s="161"/>
      <c r="BK32" s="161"/>
      <c r="BL32" s="161"/>
      <c r="BM32" s="161"/>
      <c r="BN32" s="161"/>
      <c r="BO32" s="161"/>
      <c r="BP32" s="161"/>
      <c r="BQ32" s="161"/>
      <c r="BR32" s="161"/>
      <c r="BS32" s="161"/>
      <c r="BT32" s="161"/>
      <c r="BU32" s="161"/>
      <c r="BV32" s="654"/>
      <c r="BW32" s="655"/>
      <c r="BX32" s="530">
        <f t="shared" si="2"/>
        <v>0</v>
      </c>
      <c r="BY32" s="530">
        <f t="shared" si="3"/>
        <v>0</v>
      </c>
      <c r="BZ32" s="530">
        <f t="shared" si="4"/>
        <v>0</v>
      </c>
      <c r="CA32" s="659"/>
      <c r="CB32" s="530">
        <f t="shared" si="5"/>
        <v>0</v>
      </c>
    </row>
    <row r="33" spans="1:80" ht="12.75" customHeight="1">
      <c r="A33" s="301"/>
      <c r="B33" s="662"/>
      <c r="C33" s="663" cm="1">
        <f t="array" ref="C33">DATE(INDEX($B:$B,14+4*INT((ROW()-14)/4)), CHOOSE(MOD(ROW()-14,4)+1, 3,6,9,12), CHOOSE(MOD(ROW()-14,4)+1, 31,30,30,31))</f>
        <v>43100</v>
      </c>
      <c r="D33" s="656"/>
      <c r="E33" s="657"/>
      <c r="F33" s="657"/>
      <c r="G33" s="651"/>
      <c r="H33" s="657"/>
      <c r="I33" s="657"/>
      <c r="J33" s="657"/>
      <c r="K33" s="657"/>
      <c r="L33" s="657"/>
      <c r="M33" s="657"/>
      <c r="N33" s="657"/>
      <c r="O33" s="657"/>
      <c r="P33" s="504"/>
      <c r="Q33" s="504"/>
      <c r="R33" s="504"/>
      <c r="S33" s="504"/>
      <c r="T33" s="504"/>
      <c r="U33" s="504"/>
      <c r="V33" s="504"/>
      <c r="W33" s="504"/>
      <c r="X33" s="504"/>
      <c r="Y33" s="504"/>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220"/>
      <c r="BC33" s="220"/>
      <c r="BD33" s="220"/>
      <c r="BE33" s="220"/>
      <c r="BF33" s="220"/>
      <c r="BG33" s="220"/>
      <c r="BH33" s="220"/>
      <c r="BI33" s="220"/>
      <c r="BJ33" s="220"/>
      <c r="BK33" s="220"/>
      <c r="BL33" s="220"/>
      <c r="BM33" s="220"/>
      <c r="BN33" s="220"/>
      <c r="BO33" s="220"/>
      <c r="BP33" s="220"/>
      <c r="BQ33" s="220"/>
      <c r="BR33" s="220"/>
      <c r="BS33" s="220"/>
      <c r="BT33" s="220"/>
      <c r="BU33" s="220"/>
      <c r="BV33" s="654"/>
      <c r="BW33" s="655"/>
      <c r="BX33" s="530">
        <f t="shared" si="2"/>
        <v>0</v>
      </c>
      <c r="BY33" s="530">
        <f t="shared" si="3"/>
        <v>0</v>
      </c>
      <c r="BZ33" s="530">
        <f t="shared" si="4"/>
        <v>0</v>
      </c>
      <c r="CA33" s="659"/>
      <c r="CB33" s="530">
        <f t="shared" si="5"/>
        <v>0</v>
      </c>
    </row>
    <row r="34" spans="1:80" ht="12.75" customHeight="1">
      <c r="A34" s="392">
        <f>A30+365</f>
        <v>43464</v>
      </c>
      <c r="B34" s="664">
        <f>B30+1</f>
        <v>2018</v>
      </c>
      <c r="C34" s="661" cm="1">
        <f t="array" ref="C34">DATE(INDEX($B:$B,14+4*INT((ROW()-14)/4)), CHOOSE(MOD(ROW()-14,4)+1, 3,6,9,12), CHOOSE(MOD(ROW()-14,4)+1, 31,30,30,31))</f>
        <v>43190</v>
      </c>
      <c r="D34" s="650"/>
      <c r="E34" s="651"/>
      <c r="F34" s="651"/>
      <c r="G34" s="651"/>
      <c r="H34" s="651"/>
      <c r="I34" s="651"/>
      <c r="J34" s="651"/>
      <c r="K34" s="651"/>
      <c r="L34" s="651"/>
      <c r="M34" s="651"/>
      <c r="N34" s="651"/>
      <c r="O34" s="651"/>
      <c r="P34" s="503">
        <v>0</v>
      </c>
      <c r="Q34" s="503">
        <v>0</v>
      </c>
      <c r="R34" s="503">
        <v>0</v>
      </c>
      <c r="S34" s="503">
        <v>0</v>
      </c>
      <c r="T34" s="503">
        <v>0</v>
      </c>
      <c r="U34" s="503">
        <v>0</v>
      </c>
      <c r="V34" s="503">
        <v>0</v>
      </c>
      <c r="W34" s="503">
        <v>0</v>
      </c>
      <c r="X34" s="503">
        <v>0</v>
      </c>
      <c r="Y34" s="503">
        <v>0</v>
      </c>
      <c r="Z34" s="503">
        <v>0</v>
      </c>
      <c r="AA34" s="503">
        <v>0</v>
      </c>
      <c r="AB34" s="503">
        <v>0</v>
      </c>
      <c r="AC34" s="503">
        <v>0</v>
      </c>
      <c r="AD34" s="503">
        <v>0</v>
      </c>
      <c r="AE34" s="503">
        <v>0</v>
      </c>
      <c r="AF34" s="503">
        <v>0</v>
      </c>
      <c r="AG34" s="503">
        <v>0</v>
      </c>
      <c r="AH34" s="503">
        <v>0</v>
      </c>
      <c r="AI34" s="503">
        <v>0</v>
      </c>
      <c r="AJ34" s="503">
        <v>0</v>
      </c>
      <c r="AK34" s="503">
        <v>0</v>
      </c>
      <c r="AL34" s="503">
        <v>0</v>
      </c>
      <c r="AM34" s="503">
        <v>0</v>
      </c>
      <c r="AN34" s="503">
        <v>0</v>
      </c>
      <c r="AO34" s="503">
        <v>0</v>
      </c>
      <c r="AP34" s="503">
        <v>0</v>
      </c>
      <c r="AQ34" s="503">
        <v>0</v>
      </c>
      <c r="AR34" s="503">
        <v>0</v>
      </c>
      <c r="AS34" s="503">
        <v>0</v>
      </c>
      <c r="AT34" s="503">
        <v>0</v>
      </c>
      <c r="AU34" s="503">
        <v>0</v>
      </c>
      <c r="AV34" s="503">
        <v>0</v>
      </c>
      <c r="AW34" s="503">
        <v>0</v>
      </c>
      <c r="AX34" s="503">
        <v>0</v>
      </c>
      <c r="AY34" s="503">
        <v>0</v>
      </c>
      <c r="AZ34" s="503">
        <v>0</v>
      </c>
      <c r="BA34" s="503">
        <v>0</v>
      </c>
      <c r="BB34" s="161">
        <v>0</v>
      </c>
      <c r="BC34" s="161">
        <v>0</v>
      </c>
      <c r="BD34" s="161">
        <v>0</v>
      </c>
      <c r="BE34" s="161">
        <v>0</v>
      </c>
      <c r="BF34" s="161">
        <v>0</v>
      </c>
      <c r="BG34" s="161">
        <v>0</v>
      </c>
      <c r="BH34" s="161">
        <v>0</v>
      </c>
      <c r="BI34" s="161">
        <v>0</v>
      </c>
      <c r="BJ34" s="161">
        <v>0</v>
      </c>
      <c r="BK34" s="161">
        <v>0</v>
      </c>
      <c r="BL34" s="161">
        <v>0</v>
      </c>
      <c r="BM34" s="161">
        <v>0</v>
      </c>
      <c r="BN34" s="161">
        <v>0</v>
      </c>
      <c r="BO34" s="161">
        <v>0</v>
      </c>
      <c r="BP34" s="161">
        <v>0</v>
      </c>
      <c r="BQ34" s="161">
        <v>0</v>
      </c>
      <c r="BR34" s="161">
        <v>0</v>
      </c>
      <c r="BS34" s="161">
        <v>0</v>
      </c>
      <c r="BT34" s="161">
        <v>0</v>
      </c>
      <c r="BU34" s="161">
        <v>0</v>
      </c>
      <c r="BV34" s="652"/>
      <c r="BW34" s="653"/>
      <c r="BX34" s="530">
        <f t="shared" si="2"/>
        <v>0</v>
      </c>
      <c r="BY34" s="530">
        <f t="shared" si="3"/>
        <v>0</v>
      </c>
      <c r="BZ34" s="530">
        <f t="shared" si="4"/>
        <v>0</v>
      </c>
      <c r="CA34" s="659"/>
      <c r="CB34" s="530">
        <f t="shared" si="5"/>
        <v>0</v>
      </c>
    </row>
    <row r="35" spans="1:80" ht="12.75" customHeight="1">
      <c r="A35" s="301"/>
      <c r="B35" s="662"/>
      <c r="C35" s="661" cm="1">
        <f t="array" ref="C35">DATE(INDEX($B:$B,14+4*INT((ROW()-14)/4)), CHOOSE(MOD(ROW()-14,4)+1, 3,6,9,12), CHOOSE(MOD(ROW()-14,4)+1, 31,30,30,31))</f>
        <v>43281</v>
      </c>
      <c r="D35" s="650"/>
      <c r="E35" s="651"/>
      <c r="F35" s="651"/>
      <c r="G35" s="651"/>
      <c r="H35" s="651"/>
      <c r="I35" s="651"/>
      <c r="J35" s="651"/>
      <c r="K35" s="651"/>
      <c r="L35" s="651"/>
      <c r="M35" s="651"/>
      <c r="N35" s="651"/>
      <c r="O35" s="651"/>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161"/>
      <c r="BC35" s="161"/>
      <c r="BD35" s="161"/>
      <c r="BE35" s="161"/>
      <c r="BF35" s="161"/>
      <c r="BG35" s="161"/>
      <c r="BH35" s="161"/>
      <c r="BI35" s="161"/>
      <c r="BJ35" s="161"/>
      <c r="BK35" s="161"/>
      <c r="BL35" s="161"/>
      <c r="BM35" s="161"/>
      <c r="BN35" s="161"/>
      <c r="BO35" s="161"/>
      <c r="BP35" s="161"/>
      <c r="BQ35" s="161"/>
      <c r="BR35" s="161"/>
      <c r="BS35" s="161"/>
      <c r="BT35" s="161"/>
      <c r="BU35" s="161"/>
      <c r="BV35" s="654"/>
      <c r="BW35" s="655"/>
      <c r="BX35" s="530">
        <f t="shared" si="2"/>
        <v>0</v>
      </c>
      <c r="BY35" s="530">
        <f t="shared" si="3"/>
        <v>0</v>
      </c>
      <c r="BZ35" s="530">
        <f t="shared" si="4"/>
        <v>0</v>
      </c>
      <c r="CA35" s="659"/>
      <c r="CB35" s="530">
        <f t="shared" si="5"/>
        <v>0</v>
      </c>
    </row>
    <row r="36" spans="1:80" ht="12.75" customHeight="1">
      <c r="A36" s="301"/>
      <c r="B36" s="662"/>
      <c r="C36" s="661" cm="1">
        <f t="array" ref="C36">DATE(INDEX($B:$B,14+4*INT((ROW()-14)/4)), CHOOSE(MOD(ROW()-14,4)+1, 3,6,9,12), CHOOSE(MOD(ROW()-14,4)+1, 31,30,30,31))</f>
        <v>43373</v>
      </c>
      <c r="D36" s="650"/>
      <c r="E36" s="651"/>
      <c r="F36" s="651"/>
      <c r="G36" s="651"/>
      <c r="H36" s="651"/>
      <c r="I36" s="651"/>
      <c r="J36" s="651"/>
      <c r="K36" s="651"/>
      <c r="L36" s="651"/>
      <c r="M36" s="651"/>
      <c r="N36" s="651"/>
      <c r="O36" s="651"/>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161"/>
      <c r="BC36" s="161"/>
      <c r="BD36" s="161"/>
      <c r="BE36" s="161"/>
      <c r="BF36" s="161"/>
      <c r="BG36" s="161"/>
      <c r="BH36" s="161"/>
      <c r="BI36" s="161"/>
      <c r="BJ36" s="161"/>
      <c r="BK36" s="161"/>
      <c r="BL36" s="161"/>
      <c r="BM36" s="161"/>
      <c r="BN36" s="161"/>
      <c r="BO36" s="161"/>
      <c r="BP36" s="161"/>
      <c r="BQ36" s="161"/>
      <c r="BR36" s="161"/>
      <c r="BS36" s="161"/>
      <c r="BT36" s="161"/>
      <c r="BU36" s="161"/>
      <c r="BV36" s="654"/>
      <c r="BW36" s="655"/>
      <c r="BX36" s="530">
        <f t="shared" si="2"/>
        <v>0</v>
      </c>
      <c r="BY36" s="530">
        <f t="shared" si="3"/>
        <v>0</v>
      </c>
      <c r="BZ36" s="530">
        <f t="shared" si="4"/>
        <v>0</v>
      </c>
      <c r="CA36" s="659"/>
      <c r="CB36" s="530">
        <f t="shared" si="5"/>
        <v>0</v>
      </c>
    </row>
    <row r="37" spans="1:80" ht="12.75" customHeight="1">
      <c r="A37" s="301"/>
      <c r="B37" s="662"/>
      <c r="C37" s="663" cm="1">
        <f t="array" ref="C37">DATE(INDEX($B:$B,14+4*INT((ROW()-14)/4)), CHOOSE(MOD(ROW()-14,4)+1, 3,6,9,12), CHOOSE(MOD(ROW()-14,4)+1, 31,30,30,31))</f>
        <v>43465</v>
      </c>
      <c r="D37" s="656"/>
      <c r="E37" s="657"/>
      <c r="F37" s="657"/>
      <c r="G37" s="657"/>
      <c r="H37" s="657"/>
      <c r="I37" s="657"/>
      <c r="J37" s="657"/>
      <c r="K37" s="657"/>
      <c r="L37" s="657"/>
      <c r="M37" s="657"/>
      <c r="N37" s="657"/>
      <c r="O37" s="657"/>
      <c r="P37" s="504"/>
      <c r="Q37" s="504"/>
      <c r="R37" s="504"/>
      <c r="S37" s="504"/>
      <c r="T37" s="504"/>
      <c r="U37" s="504"/>
      <c r="V37" s="504"/>
      <c r="W37" s="504"/>
      <c r="X37" s="504"/>
      <c r="Y37" s="504"/>
      <c r="Z37" s="504"/>
      <c r="AA37" s="504"/>
      <c r="AB37" s="504"/>
      <c r="AC37" s="504"/>
      <c r="AD37" s="504"/>
      <c r="AE37" s="504"/>
      <c r="AF37" s="504"/>
      <c r="AG37" s="504"/>
      <c r="AH37" s="504"/>
      <c r="AI37" s="504"/>
      <c r="AJ37" s="504"/>
      <c r="AK37" s="504"/>
      <c r="AL37" s="504"/>
      <c r="AM37" s="504"/>
      <c r="AN37" s="504"/>
      <c r="AO37" s="504"/>
      <c r="AP37" s="504"/>
      <c r="AQ37" s="504"/>
      <c r="AR37" s="504"/>
      <c r="AS37" s="504"/>
      <c r="AT37" s="504"/>
      <c r="AU37" s="504"/>
      <c r="AV37" s="504"/>
      <c r="AW37" s="504"/>
      <c r="AX37" s="504"/>
      <c r="AY37" s="504"/>
      <c r="AZ37" s="504"/>
      <c r="BA37" s="504">
        <v>0</v>
      </c>
      <c r="BB37" s="220"/>
      <c r="BC37" s="220"/>
      <c r="BD37" s="220"/>
      <c r="BE37" s="220"/>
      <c r="BF37" s="220"/>
      <c r="BG37" s="220"/>
      <c r="BH37" s="220"/>
      <c r="BI37" s="220"/>
      <c r="BJ37" s="220"/>
      <c r="BK37" s="220"/>
      <c r="BL37" s="220"/>
      <c r="BM37" s="220"/>
      <c r="BN37" s="220"/>
      <c r="BO37" s="220"/>
      <c r="BP37" s="220"/>
      <c r="BQ37" s="220"/>
      <c r="BR37" s="220"/>
      <c r="BS37" s="220"/>
      <c r="BT37" s="220"/>
      <c r="BU37" s="220"/>
      <c r="BV37" s="654"/>
      <c r="BW37" s="655"/>
      <c r="BX37" s="530">
        <f t="shared" si="2"/>
        <v>0</v>
      </c>
      <c r="BY37" s="530">
        <f t="shared" si="3"/>
        <v>0</v>
      </c>
      <c r="BZ37" s="530">
        <f t="shared" si="4"/>
        <v>0</v>
      </c>
      <c r="CA37" s="659"/>
      <c r="CB37" s="530">
        <f t="shared" si="5"/>
        <v>0</v>
      </c>
    </row>
    <row r="38" spans="1:80" ht="12.75" customHeight="1">
      <c r="A38" s="392">
        <f>A34+365</f>
        <v>43829</v>
      </c>
      <c r="B38" s="664">
        <f>B34+1</f>
        <v>2019</v>
      </c>
      <c r="C38" s="661" cm="1">
        <f t="array" ref="C38">DATE(INDEX($B:$B,14+4*INT((ROW()-14)/4)), CHOOSE(MOD(ROW()-14,4)+1, 3,6,9,12), CHOOSE(MOD(ROW()-14,4)+1, 31,30,30,31))</f>
        <v>43555</v>
      </c>
      <c r="D38" s="650"/>
      <c r="E38" s="651"/>
      <c r="F38" s="651"/>
      <c r="G38" s="651"/>
      <c r="H38" s="651"/>
      <c r="I38" s="651"/>
      <c r="J38" s="651"/>
      <c r="K38" s="651"/>
      <c r="L38" s="651"/>
      <c r="M38" s="651"/>
      <c r="N38" s="651"/>
      <c r="O38" s="651"/>
      <c r="P38" s="503">
        <v>0</v>
      </c>
      <c r="Q38" s="503">
        <v>0</v>
      </c>
      <c r="R38" s="503">
        <v>0</v>
      </c>
      <c r="S38" s="503">
        <v>0</v>
      </c>
      <c r="T38" s="503">
        <v>0</v>
      </c>
      <c r="U38" s="503">
        <v>0</v>
      </c>
      <c r="V38" s="503">
        <v>0</v>
      </c>
      <c r="W38" s="503">
        <v>0</v>
      </c>
      <c r="X38" s="503">
        <v>0</v>
      </c>
      <c r="Y38" s="503">
        <v>0</v>
      </c>
      <c r="Z38" s="503">
        <v>0</v>
      </c>
      <c r="AA38" s="503">
        <v>0</v>
      </c>
      <c r="AB38" s="503">
        <v>0</v>
      </c>
      <c r="AC38" s="503">
        <v>0</v>
      </c>
      <c r="AD38" s="503">
        <v>0</v>
      </c>
      <c r="AE38" s="503">
        <v>0</v>
      </c>
      <c r="AF38" s="503">
        <v>0</v>
      </c>
      <c r="AG38" s="503">
        <v>0</v>
      </c>
      <c r="AH38" s="503">
        <v>0</v>
      </c>
      <c r="AI38" s="503">
        <v>0</v>
      </c>
      <c r="AJ38" s="503">
        <v>0</v>
      </c>
      <c r="AK38" s="503">
        <v>0</v>
      </c>
      <c r="AL38" s="503">
        <v>0</v>
      </c>
      <c r="AM38" s="503">
        <v>0</v>
      </c>
      <c r="AN38" s="503">
        <v>0</v>
      </c>
      <c r="AO38" s="503">
        <v>0</v>
      </c>
      <c r="AP38" s="503">
        <v>0</v>
      </c>
      <c r="AQ38" s="503">
        <v>0</v>
      </c>
      <c r="AR38" s="503">
        <v>0</v>
      </c>
      <c r="AS38" s="503">
        <v>0</v>
      </c>
      <c r="AT38" s="503">
        <v>0</v>
      </c>
      <c r="AU38" s="503">
        <v>0</v>
      </c>
      <c r="AV38" s="503">
        <v>0</v>
      </c>
      <c r="AW38" s="503">
        <v>0</v>
      </c>
      <c r="AX38" s="503">
        <v>0</v>
      </c>
      <c r="AY38" s="503">
        <v>0</v>
      </c>
      <c r="AZ38" s="503">
        <v>0</v>
      </c>
      <c r="BA38" s="503">
        <v>0</v>
      </c>
      <c r="BB38" s="161">
        <v>0</v>
      </c>
      <c r="BC38" s="161">
        <v>0</v>
      </c>
      <c r="BD38" s="161">
        <v>0</v>
      </c>
      <c r="BE38" s="161">
        <v>0</v>
      </c>
      <c r="BF38" s="161">
        <v>0</v>
      </c>
      <c r="BG38" s="161">
        <v>0</v>
      </c>
      <c r="BH38" s="161">
        <v>0</v>
      </c>
      <c r="BI38" s="161">
        <v>0</v>
      </c>
      <c r="BJ38" s="161">
        <v>0</v>
      </c>
      <c r="BK38" s="161">
        <v>0</v>
      </c>
      <c r="BL38" s="161">
        <v>0</v>
      </c>
      <c r="BM38" s="161">
        <v>0</v>
      </c>
      <c r="BN38" s="161">
        <v>0</v>
      </c>
      <c r="BO38" s="161">
        <v>0</v>
      </c>
      <c r="BP38" s="161">
        <v>0</v>
      </c>
      <c r="BQ38" s="161">
        <v>0</v>
      </c>
      <c r="BR38" s="161">
        <v>0</v>
      </c>
      <c r="BS38" s="161">
        <v>0</v>
      </c>
      <c r="BT38" s="161">
        <v>0</v>
      </c>
      <c r="BU38" s="161">
        <v>0</v>
      </c>
      <c r="BV38" s="652"/>
      <c r="BW38" s="653"/>
      <c r="BX38" s="530">
        <f t="shared" si="2"/>
        <v>0</v>
      </c>
      <c r="BY38" s="530">
        <f t="shared" si="3"/>
        <v>0</v>
      </c>
      <c r="BZ38" s="530">
        <f t="shared" si="4"/>
        <v>0</v>
      </c>
      <c r="CA38" s="659"/>
      <c r="CB38" s="530">
        <f t="shared" si="5"/>
        <v>0</v>
      </c>
    </row>
    <row r="39" spans="1:80" ht="12.75" customHeight="1">
      <c r="A39" s="301"/>
      <c r="B39" s="662"/>
      <c r="C39" s="661" cm="1">
        <f t="array" ref="C39">DATE(INDEX($B:$B,14+4*INT((ROW()-14)/4)), CHOOSE(MOD(ROW()-14,4)+1, 3,6,9,12), CHOOSE(MOD(ROW()-14,4)+1, 31,30,30,31))</f>
        <v>43646</v>
      </c>
      <c r="D39" s="650"/>
      <c r="E39" s="651"/>
      <c r="F39" s="651"/>
      <c r="G39" s="651"/>
      <c r="H39" s="651"/>
      <c r="I39" s="651"/>
      <c r="J39" s="651"/>
      <c r="K39" s="651"/>
      <c r="L39" s="651"/>
      <c r="M39" s="651"/>
      <c r="N39" s="651"/>
      <c r="O39" s="651"/>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161"/>
      <c r="BC39" s="161"/>
      <c r="BD39" s="161"/>
      <c r="BE39" s="161"/>
      <c r="BF39" s="161"/>
      <c r="BG39" s="161"/>
      <c r="BH39" s="161"/>
      <c r="BI39" s="161"/>
      <c r="BJ39" s="161"/>
      <c r="BK39" s="161"/>
      <c r="BL39" s="161"/>
      <c r="BM39" s="161"/>
      <c r="BN39" s="161"/>
      <c r="BO39" s="161"/>
      <c r="BP39" s="161"/>
      <c r="BQ39" s="161"/>
      <c r="BR39" s="161"/>
      <c r="BS39" s="161"/>
      <c r="BT39" s="161"/>
      <c r="BU39" s="161"/>
      <c r="BV39" s="654"/>
      <c r="BW39" s="655"/>
      <c r="BX39" s="530">
        <f t="shared" si="2"/>
        <v>0</v>
      </c>
      <c r="BY39" s="530">
        <f t="shared" si="3"/>
        <v>0</v>
      </c>
      <c r="BZ39" s="530">
        <f t="shared" si="4"/>
        <v>0</v>
      </c>
      <c r="CA39" s="659"/>
      <c r="CB39" s="530">
        <f t="shared" si="5"/>
        <v>0</v>
      </c>
    </row>
    <row r="40" spans="1:80" ht="12.75" customHeight="1">
      <c r="A40" s="301"/>
      <c r="B40" s="662"/>
      <c r="C40" s="661" cm="1">
        <f t="array" ref="C40">DATE(INDEX($B:$B,14+4*INT((ROW()-14)/4)), CHOOSE(MOD(ROW()-14,4)+1, 3,6,9,12), CHOOSE(MOD(ROW()-14,4)+1, 31,30,30,31))</f>
        <v>43738</v>
      </c>
      <c r="D40" s="650"/>
      <c r="E40" s="651"/>
      <c r="F40" s="651"/>
      <c r="G40" s="651"/>
      <c r="H40" s="651"/>
      <c r="I40" s="651"/>
      <c r="J40" s="651"/>
      <c r="K40" s="651"/>
      <c r="L40" s="651"/>
      <c r="M40" s="651"/>
      <c r="N40" s="651"/>
      <c r="O40" s="651"/>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161"/>
      <c r="BC40" s="161"/>
      <c r="BD40" s="161"/>
      <c r="BE40" s="161"/>
      <c r="BF40" s="161"/>
      <c r="BG40" s="161"/>
      <c r="BH40" s="161"/>
      <c r="BI40" s="161"/>
      <c r="BJ40" s="161"/>
      <c r="BK40" s="161"/>
      <c r="BL40" s="161"/>
      <c r="BM40" s="161"/>
      <c r="BN40" s="161"/>
      <c r="BO40" s="161"/>
      <c r="BP40" s="161"/>
      <c r="BQ40" s="161"/>
      <c r="BR40" s="161"/>
      <c r="BS40" s="161"/>
      <c r="BT40" s="161"/>
      <c r="BU40" s="161"/>
      <c r="BV40" s="654"/>
      <c r="BW40" s="655"/>
      <c r="BX40" s="530">
        <f t="shared" si="2"/>
        <v>0</v>
      </c>
      <c r="BY40" s="530">
        <f t="shared" si="3"/>
        <v>0</v>
      </c>
      <c r="BZ40" s="530">
        <f t="shared" si="4"/>
        <v>0</v>
      </c>
      <c r="CA40" s="659"/>
      <c r="CB40" s="530">
        <f t="shared" si="5"/>
        <v>0</v>
      </c>
    </row>
    <row r="41" spans="1:80" ht="12.75" customHeight="1">
      <c r="A41" s="301"/>
      <c r="B41" s="662"/>
      <c r="C41" s="663" cm="1">
        <f t="array" ref="C41">DATE(INDEX($B:$B,14+4*INT((ROW()-14)/4)), CHOOSE(MOD(ROW()-14,4)+1, 3,6,9,12), CHOOSE(MOD(ROW()-14,4)+1, 31,30,30,31))</f>
        <v>43830</v>
      </c>
      <c r="D41" s="656"/>
      <c r="E41" s="657"/>
      <c r="F41" s="657"/>
      <c r="G41" s="657"/>
      <c r="H41" s="657"/>
      <c r="I41" s="657"/>
      <c r="J41" s="657"/>
      <c r="K41" s="657"/>
      <c r="L41" s="657"/>
      <c r="M41" s="657"/>
      <c r="N41" s="657"/>
      <c r="O41" s="657"/>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220"/>
      <c r="BC41" s="220"/>
      <c r="BD41" s="220"/>
      <c r="BE41" s="220"/>
      <c r="BF41" s="220"/>
      <c r="BG41" s="220"/>
      <c r="BH41" s="220"/>
      <c r="BI41" s="220"/>
      <c r="BJ41" s="220"/>
      <c r="BK41" s="220"/>
      <c r="BL41" s="220"/>
      <c r="BM41" s="220"/>
      <c r="BN41" s="220"/>
      <c r="BO41" s="220"/>
      <c r="BP41" s="220"/>
      <c r="BQ41" s="220"/>
      <c r="BR41" s="220"/>
      <c r="BS41" s="220"/>
      <c r="BT41" s="220"/>
      <c r="BU41" s="220"/>
      <c r="BV41" s="654"/>
      <c r="BW41" s="655"/>
      <c r="BX41" s="530">
        <f t="shared" si="2"/>
        <v>0</v>
      </c>
      <c r="BY41" s="530">
        <f t="shared" si="3"/>
        <v>0</v>
      </c>
      <c r="BZ41" s="530">
        <f t="shared" si="4"/>
        <v>0</v>
      </c>
      <c r="CA41" s="659"/>
      <c r="CB41" s="530">
        <f t="shared" si="5"/>
        <v>0</v>
      </c>
    </row>
    <row r="42" spans="1:80" ht="12.75" customHeight="1">
      <c r="A42" s="392">
        <f>A38+365</f>
        <v>44194</v>
      </c>
      <c r="B42" s="664">
        <f>B38+1</f>
        <v>2020</v>
      </c>
      <c r="C42" s="661" cm="1">
        <f t="array" ref="C42">DATE(INDEX($B:$B,14+4*INT((ROW()-14)/4)), CHOOSE(MOD(ROW()-14,4)+1, 3,6,9,12), CHOOSE(MOD(ROW()-14,4)+1, 31,30,30,31))</f>
        <v>43921</v>
      </c>
      <c r="D42" s="650"/>
      <c r="E42" s="651"/>
      <c r="F42" s="651"/>
      <c r="G42" s="651"/>
      <c r="H42" s="651"/>
      <c r="I42" s="651"/>
      <c r="J42" s="651"/>
      <c r="K42" s="651"/>
      <c r="L42" s="651"/>
      <c r="M42" s="651"/>
      <c r="N42" s="651"/>
      <c r="O42" s="651"/>
      <c r="P42" s="503">
        <v>0</v>
      </c>
      <c r="Q42" s="503">
        <v>0</v>
      </c>
      <c r="R42" s="503">
        <v>0</v>
      </c>
      <c r="S42" s="503">
        <v>0</v>
      </c>
      <c r="T42" s="503">
        <v>0</v>
      </c>
      <c r="U42" s="503">
        <v>0</v>
      </c>
      <c r="V42" s="503">
        <v>0</v>
      </c>
      <c r="W42" s="503">
        <v>0</v>
      </c>
      <c r="X42" s="503">
        <v>0</v>
      </c>
      <c r="Y42" s="503">
        <v>0</v>
      </c>
      <c r="Z42" s="503">
        <v>0</v>
      </c>
      <c r="AA42" s="503">
        <v>0</v>
      </c>
      <c r="AB42" s="503">
        <v>0</v>
      </c>
      <c r="AC42" s="503">
        <v>0</v>
      </c>
      <c r="AD42" s="503">
        <v>0</v>
      </c>
      <c r="AE42" s="503">
        <v>0</v>
      </c>
      <c r="AF42" s="503">
        <v>0</v>
      </c>
      <c r="AG42" s="503">
        <v>0</v>
      </c>
      <c r="AH42" s="503">
        <v>0</v>
      </c>
      <c r="AI42" s="503">
        <v>0</v>
      </c>
      <c r="AJ42" s="503">
        <v>0</v>
      </c>
      <c r="AK42" s="503">
        <v>0</v>
      </c>
      <c r="AL42" s="503">
        <v>0</v>
      </c>
      <c r="AM42" s="503">
        <v>0</v>
      </c>
      <c r="AN42" s="503">
        <v>0</v>
      </c>
      <c r="AO42" s="503">
        <v>0</v>
      </c>
      <c r="AP42" s="503">
        <v>0</v>
      </c>
      <c r="AQ42" s="503">
        <v>0</v>
      </c>
      <c r="AR42" s="503">
        <v>0</v>
      </c>
      <c r="AS42" s="503">
        <v>0</v>
      </c>
      <c r="AT42" s="503">
        <v>0</v>
      </c>
      <c r="AU42" s="503">
        <v>0</v>
      </c>
      <c r="AV42" s="503">
        <v>0</v>
      </c>
      <c r="AW42" s="503">
        <v>0</v>
      </c>
      <c r="AX42" s="503">
        <v>0</v>
      </c>
      <c r="AY42" s="503">
        <v>0</v>
      </c>
      <c r="AZ42" s="503">
        <v>0</v>
      </c>
      <c r="BA42" s="503">
        <v>0</v>
      </c>
      <c r="BB42" s="161">
        <v>0</v>
      </c>
      <c r="BC42" s="161">
        <v>0</v>
      </c>
      <c r="BD42" s="161">
        <v>0</v>
      </c>
      <c r="BE42" s="161">
        <v>0</v>
      </c>
      <c r="BF42" s="161">
        <v>0</v>
      </c>
      <c r="BG42" s="161">
        <v>0</v>
      </c>
      <c r="BH42" s="161">
        <v>0</v>
      </c>
      <c r="BI42" s="161">
        <v>0</v>
      </c>
      <c r="BJ42" s="161">
        <v>0</v>
      </c>
      <c r="BK42" s="161">
        <v>0</v>
      </c>
      <c r="BL42" s="161">
        <v>0</v>
      </c>
      <c r="BM42" s="161">
        <v>0</v>
      </c>
      <c r="BN42" s="161">
        <v>0</v>
      </c>
      <c r="BO42" s="161">
        <v>0</v>
      </c>
      <c r="BP42" s="161">
        <v>0</v>
      </c>
      <c r="BQ42" s="161">
        <v>0</v>
      </c>
      <c r="BR42" s="161">
        <v>0</v>
      </c>
      <c r="BS42" s="161">
        <v>0</v>
      </c>
      <c r="BT42" s="161">
        <v>0</v>
      </c>
      <c r="BU42" s="161">
        <v>0</v>
      </c>
      <c r="BV42" s="652"/>
      <c r="BW42" s="653"/>
      <c r="BX42" s="530">
        <f t="shared" si="2"/>
        <v>0</v>
      </c>
      <c r="BY42" s="530">
        <f t="shared" si="3"/>
        <v>0</v>
      </c>
      <c r="BZ42" s="530">
        <f t="shared" si="4"/>
        <v>0</v>
      </c>
      <c r="CA42" s="659"/>
      <c r="CB42" s="530">
        <f t="shared" si="5"/>
        <v>0</v>
      </c>
    </row>
    <row r="43" spans="1:80" ht="12.75" customHeight="1">
      <c r="A43" s="301"/>
      <c r="B43" s="662"/>
      <c r="C43" s="661" cm="1">
        <f t="array" ref="C43">DATE(INDEX($B:$B,14+4*INT((ROW()-14)/4)), CHOOSE(MOD(ROW()-14,4)+1, 3,6,9,12), CHOOSE(MOD(ROW()-14,4)+1, 31,30,30,31))</f>
        <v>44012</v>
      </c>
      <c r="D43" s="650"/>
      <c r="E43" s="651"/>
      <c r="F43" s="651"/>
      <c r="G43" s="651"/>
      <c r="H43" s="651"/>
      <c r="I43" s="651"/>
      <c r="J43" s="651"/>
      <c r="K43" s="651"/>
      <c r="L43" s="651"/>
      <c r="M43" s="651"/>
      <c r="N43" s="651"/>
      <c r="O43" s="651"/>
      <c r="P43" s="503"/>
      <c r="Q43" s="503"/>
      <c r="R43" s="503"/>
      <c r="S43" s="503"/>
      <c r="T43" s="503"/>
      <c r="U43" s="503"/>
      <c r="V43" s="503"/>
      <c r="W43" s="503"/>
      <c r="X43" s="503"/>
      <c r="Y43" s="503"/>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161"/>
      <c r="BC43" s="161"/>
      <c r="BD43" s="161"/>
      <c r="BE43" s="161"/>
      <c r="BF43" s="161"/>
      <c r="BG43" s="161"/>
      <c r="BH43" s="161"/>
      <c r="BI43" s="161"/>
      <c r="BJ43" s="161"/>
      <c r="BK43" s="161"/>
      <c r="BL43" s="161"/>
      <c r="BM43" s="161"/>
      <c r="BN43" s="161"/>
      <c r="BO43" s="161"/>
      <c r="BP43" s="161"/>
      <c r="BQ43" s="161"/>
      <c r="BR43" s="161"/>
      <c r="BS43" s="161"/>
      <c r="BT43" s="161"/>
      <c r="BU43" s="161"/>
      <c r="BV43" s="654"/>
      <c r="BW43" s="655"/>
      <c r="BX43" s="530">
        <f t="shared" si="2"/>
        <v>0</v>
      </c>
      <c r="BY43" s="530">
        <f t="shared" si="3"/>
        <v>0</v>
      </c>
      <c r="BZ43" s="530">
        <f t="shared" si="4"/>
        <v>0</v>
      </c>
      <c r="CA43" s="659"/>
      <c r="CB43" s="530">
        <f t="shared" si="5"/>
        <v>0</v>
      </c>
    </row>
    <row r="44" spans="1:80" ht="12.75" customHeight="1">
      <c r="A44" s="301"/>
      <c r="B44" s="662"/>
      <c r="C44" s="661" cm="1">
        <f t="array" ref="C44">DATE(INDEX($B:$B,14+4*INT((ROW()-14)/4)), CHOOSE(MOD(ROW()-14,4)+1, 3,6,9,12), CHOOSE(MOD(ROW()-14,4)+1, 31,30,30,31))</f>
        <v>44104</v>
      </c>
      <c r="D44" s="650"/>
      <c r="E44" s="651"/>
      <c r="F44" s="651"/>
      <c r="G44" s="651"/>
      <c r="H44" s="651"/>
      <c r="I44" s="651"/>
      <c r="J44" s="651"/>
      <c r="K44" s="651"/>
      <c r="L44" s="651"/>
      <c r="M44" s="651"/>
      <c r="N44" s="651"/>
      <c r="O44" s="651"/>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161"/>
      <c r="BC44" s="161"/>
      <c r="BD44" s="161"/>
      <c r="BE44" s="161"/>
      <c r="BF44" s="161"/>
      <c r="BG44" s="161"/>
      <c r="BH44" s="161"/>
      <c r="BI44" s="161"/>
      <c r="BJ44" s="161"/>
      <c r="BK44" s="161"/>
      <c r="BL44" s="161"/>
      <c r="BM44" s="161"/>
      <c r="BN44" s="161"/>
      <c r="BO44" s="161"/>
      <c r="BP44" s="161"/>
      <c r="BQ44" s="161"/>
      <c r="BR44" s="161"/>
      <c r="BS44" s="161"/>
      <c r="BT44" s="161"/>
      <c r="BU44" s="161"/>
      <c r="BV44" s="654"/>
      <c r="BW44" s="655"/>
      <c r="BX44" s="530">
        <f t="shared" si="2"/>
        <v>0</v>
      </c>
      <c r="BY44" s="530">
        <f t="shared" si="3"/>
        <v>0</v>
      </c>
      <c r="BZ44" s="530">
        <f t="shared" si="4"/>
        <v>0</v>
      </c>
      <c r="CA44" s="659"/>
      <c r="CB44" s="530">
        <f t="shared" si="5"/>
        <v>0</v>
      </c>
    </row>
    <row r="45" spans="1:80" ht="12.75" customHeight="1">
      <c r="A45" s="301"/>
      <c r="B45" s="662"/>
      <c r="C45" s="663" cm="1">
        <f t="array" ref="C45">DATE(INDEX($B:$B,14+4*INT((ROW()-14)/4)), CHOOSE(MOD(ROW()-14,4)+1, 3,6,9,12), CHOOSE(MOD(ROW()-14,4)+1, 31,30,30,31))</f>
        <v>44196</v>
      </c>
      <c r="D45" s="656"/>
      <c r="E45" s="657"/>
      <c r="F45" s="657"/>
      <c r="G45" s="657"/>
      <c r="H45" s="657"/>
      <c r="I45" s="657"/>
      <c r="J45" s="657"/>
      <c r="K45" s="657"/>
      <c r="L45" s="657"/>
      <c r="M45" s="657"/>
      <c r="N45" s="657"/>
      <c r="O45" s="657"/>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220"/>
      <c r="BC45" s="220"/>
      <c r="BD45" s="220"/>
      <c r="BE45" s="220"/>
      <c r="BF45" s="220"/>
      <c r="BG45" s="220"/>
      <c r="BH45" s="220"/>
      <c r="BI45" s="220"/>
      <c r="BJ45" s="220"/>
      <c r="BK45" s="220"/>
      <c r="BL45" s="220"/>
      <c r="BM45" s="220"/>
      <c r="BN45" s="220"/>
      <c r="BO45" s="220"/>
      <c r="BP45" s="220"/>
      <c r="BQ45" s="220"/>
      <c r="BR45" s="220"/>
      <c r="BS45" s="220"/>
      <c r="BT45" s="220"/>
      <c r="BU45" s="220"/>
      <c r="BV45" s="654"/>
      <c r="BW45" s="655"/>
      <c r="BX45" s="530">
        <f t="shared" si="2"/>
        <v>0</v>
      </c>
      <c r="BY45" s="530">
        <f t="shared" si="3"/>
        <v>0</v>
      </c>
      <c r="BZ45" s="530">
        <f t="shared" si="4"/>
        <v>0</v>
      </c>
      <c r="CA45" s="659"/>
      <c r="CB45" s="530">
        <f t="shared" si="5"/>
        <v>0</v>
      </c>
    </row>
    <row r="46" spans="1:80" ht="12.75" customHeight="1">
      <c r="A46" s="392">
        <f>A42+365</f>
        <v>44559</v>
      </c>
      <c r="B46" s="664">
        <f>B42+1</f>
        <v>2021</v>
      </c>
      <c r="C46" s="661" cm="1">
        <f t="array" ref="C46">DATE(INDEX($B:$B,14+4*INT((ROW()-14)/4)), CHOOSE(MOD(ROW()-14,4)+1, 3,6,9,12), CHOOSE(MOD(ROW()-14,4)+1, 31,30,30,31))</f>
        <v>44286</v>
      </c>
      <c r="D46" s="650"/>
      <c r="E46" s="651"/>
      <c r="F46" s="651"/>
      <c r="G46" s="651"/>
      <c r="H46" s="651"/>
      <c r="I46" s="651"/>
      <c r="J46" s="651"/>
      <c r="K46" s="651"/>
      <c r="L46" s="651"/>
      <c r="M46" s="651"/>
      <c r="N46" s="651"/>
      <c r="O46" s="651"/>
      <c r="P46" s="503">
        <v>0</v>
      </c>
      <c r="Q46" s="503">
        <v>0</v>
      </c>
      <c r="R46" s="503">
        <v>0</v>
      </c>
      <c r="S46" s="503">
        <v>0</v>
      </c>
      <c r="T46" s="503">
        <v>0</v>
      </c>
      <c r="U46" s="503">
        <v>0</v>
      </c>
      <c r="V46" s="503">
        <v>0</v>
      </c>
      <c r="W46" s="503">
        <v>0</v>
      </c>
      <c r="X46" s="503">
        <v>0</v>
      </c>
      <c r="Y46" s="503">
        <v>0</v>
      </c>
      <c r="Z46" s="503">
        <v>0</v>
      </c>
      <c r="AA46" s="503">
        <v>0</v>
      </c>
      <c r="AB46" s="503">
        <v>0</v>
      </c>
      <c r="AC46" s="503">
        <v>0</v>
      </c>
      <c r="AD46" s="503">
        <v>0</v>
      </c>
      <c r="AE46" s="503">
        <v>0</v>
      </c>
      <c r="AF46" s="503">
        <v>0</v>
      </c>
      <c r="AG46" s="503">
        <v>0</v>
      </c>
      <c r="AH46" s="503">
        <v>0</v>
      </c>
      <c r="AI46" s="503">
        <v>0</v>
      </c>
      <c r="AJ46" s="503">
        <v>0</v>
      </c>
      <c r="AK46" s="503">
        <v>0</v>
      </c>
      <c r="AL46" s="503">
        <v>0</v>
      </c>
      <c r="AM46" s="503">
        <v>0</v>
      </c>
      <c r="AN46" s="503">
        <v>0</v>
      </c>
      <c r="AO46" s="503">
        <v>0</v>
      </c>
      <c r="AP46" s="503">
        <v>0</v>
      </c>
      <c r="AQ46" s="503">
        <v>0</v>
      </c>
      <c r="AR46" s="503">
        <v>0</v>
      </c>
      <c r="AS46" s="503">
        <v>0</v>
      </c>
      <c r="AT46" s="503">
        <v>0</v>
      </c>
      <c r="AU46" s="503">
        <v>0</v>
      </c>
      <c r="AV46" s="503">
        <v>0</v>
      </c>
      <c r="AW46" s="503">
        <v>0</v>
      </c>
      <c r="AX46" s="503">
        <v>0</v>
      </c>
      <c r="AY46" s="503">
        <v>0</v>
      </c>
      <c r="AZ46" s="503">
        <v>0</v>
      </c>
      <c r="BA46" s="503">
        <v>0</v>
      </c>
      <c r="BB46" s="161">
        <v>0</v>
      </c>
      <c r="BC46" s="161">
        <v>0</v>
      </c>
      <c r="BD46" s="161">
        <v>0</v>
      </c>
      <c r="BE46" s="161">
        <v>0</v>
      </c>
      <c r="BF46" s="161">
        <v>0</v>
      </c>
      <c r="BG46" s="161">
        <v>0</v>
      </c>
      <c r="BH46" s="161">
        <v>0</v>
      </c>
      <c r="BI46" s="161">
        <v>0</v>
      </c>
      <c r="BJ46" s="161">
        <v>0</v>
      </c>
      <c r="BK46" s="161">
        <v>0</v>
      </c>
      <c r="BL46" s="161">
        <v>0</v>
      </c>
      <c r="BM46" s="161">
        <v>0</v>
      </c>
      <c r="BN46" s="161">
        <v>0</v>
      </c>
      <c r="BO46" s="161">
        <v>0</v>
      </c>
      <c r="BP46" s="161">
        <v>0</v>
      </c>
      <c r="BQ46" s="161">
        <v>0</v>
      </c>
      <c r="BR46" s="161">
        <v>0</v>
      </c>
      <c r="BS46" s="161">
        <v>0</v>
      </c>
      <c r="BT46" s="161">
        <v>0</v>
      </c>
      <c r="BU46" s="161">
        <v>0</v>
      </c>
      <c r="BV46" s="652"/>
      <c r="BW46" s="653"/>
      <c r="BX46" s="530">
        <f t="shared" ref="BX46:BX66" si="6">SUMIF($D$7:$BU$7,"R",$D46:$BU46)</f>
        <v>0</v>
      </c>
      <c r="BY46" s="530">
        <f t="shared" ref="BY46:BY66" si="7">SUMIF($D$7:$BU$7,"U",$D46:$BU46)</f>
        <v>0</v>
      </c>
      <c r="BZ46" s="530">
        <f t="shared" si="4"/>
        <v>0</v>
      </c>
      <c r="CA46" s="659"/>
      <c r="CB46" s="530">
        <f t="shared" si="5"/>
        <v>0</v>
      </c>
    </row>
    <row r="47" spans="1:80" ht="12.75" customHeight="1">
      <c r="A47" s="301"/>
      <c r="B47" s="662"/>
      <c r="C47" s="661" cm="1">
        <f t="array" ref="C47">DATE(INDEX($B:$B,14+4*INT((ROW()-14)/4)), CHOOSE(MOD(ROW()-14,4)+1, 3,6,9,12), CHOOSE(MOD(ROW()-14,4)+1, 31,30,30,31))</f>
        <v>44377</v>
      </c>
      <c r="D47" s="650"/>
      <c r="E47" s="651"/>
      <c r="F47" s="651"/>
      <c r="G47" s="651"/>
      <c r="H47" s="651"/>
      <c r="I47" s="651"/>
      <c r="J47" s="651"/>
      <c r="K47" s="651"/>
      <c r="L47" s="651"/>
      <c r="M47" s="651"/>
      <c r="N47" s="651"/>
      <c r="O47" s="651"/>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161"/>
      <c r="BC47" s="161"/>
      <c r="BD47" s="161"/>
      <c r="BE47" s="161"/>
      <c r="BF47" s="161"/>
      <c r="BG47" s="161"/>
      <c r="BH47" s="161"/>
      <c r="BI47" s="161"/>
      <c r="BJ47" s="161"/>
      <c r="BK47" s="161"/>
      <c r="BL47" s="161"/>
      <c r="BM47" s="161"/>
      <c r="BN47" s="161"/>
      <c r="BO47" s="161"/>
      <c r="BP47" s="161"/>
      <c r="BQ47" s="161"/>
      <c r="BR47" s="161"/>
      <c r="BS47" s="161"/>
      <c r="BT47" s="161"/>
      <c r="BU47" s="161"/>
      <c r="BV47" s="654"/>
      <c r="BW47" s="655"/>
      <c r="BX47" s="530">
        <f t="shared" si="6"/>
        <v>0</v>
      </c>
      <c r="BY47" s="530">
        <f t="shared" si="7"/>
        <v>0</v>
      </c>
      <c r="BZ47" s="530">
        <f t="shared" si="4"/>
        <v>0</v>
      </c>
      <c r="CA47" s="659"/>
      <c r="CB47" s="530">
        <f t="shared" si="5"/>
        <v>0</v>
      </c>
    </row>
    <row r="48" spans="1:80" ht="12.75" customHeight="1">
      <c r="A48" s="301"/>
      <c r="B48" s="662"/>
      <c r="C48" s="661" cm="1">
        <f t="array" ref="C48">DATE(INDEX($B:$B,14+4*INT((ROW()-14)/4)), CHOOSE(MOD(ROW()-14,4)+1, 3,6,9,12), CHOOSE(MOD(ROW()-14,4)+1, 31,30,30,31))</f>
        <v>44469</v>
      </c>
      <c r="D48" s="650"/>
      <c r="E48" s="651"/>
      <c r="F48" s="651"/>
      <c r="G48" s="651"/>
      <c r="H48" s="651"/>
      <c r="I48" s="651"/>
      <c r="J48" s="651"/>
      <c r="K48" s="651"/>
      <c r="L48" s="651"/>
      <c r="M48" s="651"/>
      <c r="N48" s="651"/>
      <c r="O48" s="651"/>
      <c r="P48" s="503"/>
      <c r="Q48" s="503"/>
      <c r="R48" s="503"/>
      <c r="S48" s="503"/>
      <c r="T48" s="503"/>
      <c r="U48" s="503"/>
      <c r="V48" s="503"/>
      <c r="W48" s="503"/>
      <c r="X48" s="503"/>
      <c r="Y48" s="50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161"/>
      <c r="BC48" s="161"/>
      <c r="BD48" s="161"/>
      <c r="BE48" s="161"/>
      <c r="BF48" s="161"/>
      <c r="BG48" s="161"/>
      <c r="BH48" s="161"/>
      <c r="BI48" s="161"/>
      <c r="BJ48" s="161"/>
      <c r="BK48" s="161"/>
      <c r="BL48" s="161"/>
      <c r="BM48" s="161"/>
      <c r="BN48" s="161"/>
      <c r="BO48" s="161"/>
      <c r="BP48" s="161"/>
      <c r="BQ48" s="161"/>
      <c r="BR48" s="161"/>
      <c r="BS48" s="161"/>
      <c r="BT48" s="161"/>
      <c r="BU48" s="161"/>
      <c r="BV48" s="654"/>
      <c r="BW48" s="655"/>
      <c r="BX48" s="530">
        <f t="shared" si="6"/>
        <v>0</v>
      </c>
      <c r="BY48" s="530">
        <f t="shared" si="7"/>
        <v>0</v>
      </c>
      <c r="BZ48" s="530">
        <f t="shared" si="4"/>
        <v>0</v>
      </c>
      <c r="CA48" s="659"/>
      <c r="CB48" s="530">
        <f t="shared" si="5"/>
        <v>0</v>
      </c>
    </row>
    <row r="49" spans="1:80" ht="12.75" customHeight="1">
      <c r="A49" s="301"/>
      <c r="B49" s="662"/>
      <c r="C49" s="663" cm="1">
        <f t="array" ref="C49">DATE(INDEX($B:$B,14+4*INT((ROW()-14)/4)), CHOOSE(MOD(ROW()-14,4)+1, 3,6,9,12), CHOOSE(MOD(ROW()-14,4)+1, 31,30,30,31))</f>
        <v>44561</v>
      </c>
      <c r="D49" s="656"/>
      <c r="E49" s="657"/>
      <c r="F49" s="657"/>
      <c r="G49" s="657"/>
      <c r="H49" s="657"/>
      <c r="I49" s="657"/>
      <c r="J49" s="657"/>
      <c r="K49" s="657"/>
      <c r="L49" s="657"/>
      <c r="M49" s="657"/>
      <c r="N49" s="657"/>
      <c r="O49" s="657"/>
      <c r="P49" s="504"/>
      <c r="Q49" s="504"/>
      <c r="R49" s="504"/>
      <c r="S49" s="504"/>
      <c r="T49" s="504"/>
      <c r="U49" s="504"/>
      <c r="V49" s="504"/>
      <c r="W49" s="504"/>
      <c r="X49" s="504"/>
      <c r="Y49" s="504"/>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4"/>
      <c r="AV49" s="504"/>
      <c r="AW49" s="504"/>
      <c r="AX49" s="504"/>
      <c r="AY49" s="504"/>
      <c r="AZ49" s="504"/>
      <c r="BA49" s="504"/>
      <c r="BB49" s="220"/>
      <c r="BC49" s="220"/>
      <c r="BD49" s="220"/>
      <c r="BE49" s="220"/>
      <c r="BF49" s="220"/>
      <c r="BG49" s="220"/>
      <c r="BH49" s="220"/>
      <c r="BI49" s="220"/>
      <c r="BJ49" s="220"/>
      <c r="BK49" s="220"/>
      <c r="BL49" s="220"/>
      <c r="BM49" s="220"/>
      <c r="BN49" s="220"/>
      <c r="BO49" s="220"/>
      <c r="BP49" s="220"/>
      <c r="BQ49" s="220"/>
      <c r="BR49" s="220"/>
      <c r="BS49" s="220"/>
      <c r="BT49" s="220"/>
      <c r="BU49" s="220"/>
      <c r="BV49" s="654"/>
      <c r="BW49" s="655"/>
      <c r="BX49" s="530">
        <f t="shared" si="6"/>
        <v>0</v>
      </c>
      <c r="BY49" s="530">
        <f t="shared" si="7"/>
        <v>0</v>
      </c>
      <c r="BZ49" s="530">
        <f t="shared" si="4"/>
        <v>0</v>
      </c>
      <c r="CA49" s="659"/>
      <c r="CB49" s="530">
        <f t="shared" si="5"/>
        <v>0</v>
      </c>
    </row>
    <row r="50" spans="1:80" ht="12.75" customHeight="1">
      <c r="A50" s="392">
        <f>A46+365</f>
        <v>44924</v>
      </c>
      <c r="B50" s="664">
        <f>B46+1</f>
        <v>2022</v>
      </c>
      <c r="C50" s="661" cm="1">
        <f t="array" ref="C50">DATE(INDEX($B:$B,14+4*INT((ROW()-14)/4)), CHOOSE(MOD(ROW()-14,4)+1, 3,6,9,12), CHOOSE(MOD(ROW()-14,4)+1, 31,30,30,31))</f>
        <v>44651</v>
      </c>
      <c r="D50" s="650"/>
      <c r="E50" s="651"/>
      <c r="F50" s="651"/>
      <c r="G50" s="651"/>
      <c r="H50" s="651"/>
      <c r="I50" s="651"/>
      <c r="J50" s="651"/>
      <c r="K50" s="651"/>
      <c r="L50" s="651"/>
      <c r="M50" s="651"/>
      <c r="N50" s="651"/>
      <c r="O50" s="651"/>
      <c r="P50" s="503">
        <v>0</v>
      </c>
      <c r="Q50" s="503">
        <v>0</v>
      </c>
      <c r="R50" s="503">
        <v>0</v>
      </c>
      <c r="S50" s="503">
        <v>0</v>
      </c>
      <c r="T50" s="503">
        <v>0</v>
      </c>
      <c r="U50" s="503">
        <v>0</v>
      </c>
      <c r="V50" s="503">
        <v>0</v>
      </c>
      <c r="W50" s="503">
        <v>0</v>
      </c>
      <c r="X50" s="503">
        <v>0</v>
      </c>
      <c r="Y50" s="503">
        <v>0</v>
      </c>
      <c r="Z50" s="503">
        <v>0</v>
      </c>
      <c r="AA50" s="503">
        <v>0</v>
      </c>
      <c r="AB50" s="503">
        <v>0</v>
      </c>
      <c r="AC50" s="503">
        <v>0</v>
      </c>
      <c r="AD50" s="503">
        <v>0</v>
      </c>
      <c r="AE50" s="503">
        <v>0</v>
      </c>
      <c r="AF50" s="503">
        <v>0</v>
      </c>
      <c r="AG50" s="503">
        <v>0</v>
      </c>
      <c r="AH50" s="503">
        <v>0</v>
      </c>
      <c r="AI50" s="503">
        <v>0</v>
      </c>
      <c r="AJ50" s="503">
        <v>0</v>
      </c>
      <c r="AK50" s="503">
        <v>0</v>
      </c>
      <c r="AL50" s="503">
        <v>0</v>
      </c>
      <c r="AM50" s="503">
        <v>0</v>
      </c>
      <c r="AN50" s="503">
        <v>0</v>
      </c>
      <c r="AO50" s="503">
        <v>0</v>
      </c>
      <c r="AP50" s="503">
        <v>0</v>
      </c>
      <c r="AQ50" s="503">
        <v>0</v>
      </c>
      <c r="AR50" s="503">
        <v>0</v>
      </c>
      <c r="AS50" s="503">
        <v>0</v>
      </c>
      <c r="AT50" s="503">
        <v>0</v>
      </c>
      <c r="AU50" s="503">
        <v>0</v>
      </c>
      <c r="AV50" s="503">
        <v>0</v>
      </c>
      <c r="AW50" s="503">
        <v>0</v>
      </c>
      <c r="AX50" s="503">
        <v>0</v>
      </c>
      <c r="AY50" s="503">
        <v>0</v>
      </c>
      <c r="AZ50" s="503">
        <v>0</v>
      </c>
      <c r="BA50" s="503">
        <v>0</v>
      </c>
      <c r="BB50" s="161">
        <v>0</v>
      </c>
      <c r="BC50" s="161">
        <v>0</v>
      </c>
      <c r="BD50" s="161">
        <v>0</v>
      </c>
      <c r="BE50" s="161">
        <v>0</v>
      </c>
      <c r="BF50" s="161">
        <v>0</v>
      </c>
      <c r="BG50" s="161">
        <v>0</v>
      </c>
      <c r="BH50" s="161">
        <v>0</v>
      </c>
      <c r="BI50" s="161">
        <v>0</v>
      </c>
      <c r="BJ50" s="161">
        <v>0</v>
      </c>
      <c r="BK50" s="161">
        <v>0</v>
      </c>
      <c r="BL50" s="161">
        <v>0</v>
      </c>
      <c r="BM50" s="161">
        <v>0</v>
      </c>
      <c r="BN50" s="161">
        <v>0</v>
      </c>
      <c r="BO50" s="161">
        <v>0</v>
      </c>
      <c r="BP50" s="161">
        <v>0</v>
      </c>
      <c r="BQ50" s="161">
        <v>0</v>
      </c>
      <c r="BR50" s="161">
        <v>0</v>
      </c>
      <c r="BS50" s="161">
        <v>0</v>
      </c>
      <c r="BT50" s="161">
        <v>0</v>
      </c>
      <c r="BU50" s="161">
        <v>0</v>
      </c>
      <c r="BV50" s="652"/>
      <c r="BW50" s="653"/>
      <c r="BX50" s="530">
        <f t="shared" si="6"/>
        <v>0</v>
      </c>
      <c r="BY50" s="530">
        <f t="shared" si="7"/>
        <v>0</v>
      </c>
      <c r="BZ50" s="530">
        <f t="shared" si="4"/>
        <v>0</v>
      </c>
      <c r="CA50" s="659"/>
      <c r="CB50" s="530">
        <f t="shared" si="5"/>
        <v>0</v>
      </c>
    </row>
    <row r="51" spans="1:80" ht="12.75" customHeight="1">
      <c r="A51" s="301"/>
      <c r="B51" s="662"/>
      <c r="C51" s="661" cm="1">
        <f t="array" ref="C51">DATE(INDEX($B:$B,14+4*INT((ROW()-14)/4)), CHOOSE(MOD(ROW()-14,4)+1, 3,6,9,12), CHOOSE(MOD(ROW()-14,4)+1, 31,30,30,31))</f>
        <v>44742</v>
      </c>
      <c r="D51" s="650"/>
      <c r="E51" s="651"/>
      <c r="F51" s="651"/>
      <c r="G51" s="651"/>
      <c r="H51" s="651"/>
      <c r="I51" s="651"/>
      <c r="J51" s="651"/>
      <c r="K51" s="651"/>
      <c r="L51" s="651"/>
      <c r="M51" s="651"/>
      <c r="N51" s="651"/>
      <c r="O51" s="651"/>
      <c r="P51" s="503"/>
      <c r="Q51" s="503"/>
      <c r="R51" s="503"/>
      <c r="S51" s="503"/>
      <c r="T51" s="503"/>
      <c r="U51" s="503"/>
      <c r="V51" s="503"/>
      <c r="W51" s="503"/>
      <c r="X51" s="50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161"/>
      <c r="BC51" s="161"/>
      <c r="BD51" s="161"/>
      <c r="BE51" s="161"/>
      <c r="BF51" s="161"/>
      <c r="BG51" s="161"/>
      <c r="BH51" s="161"/>
      <c r="BI51" s="161"/>
      <c r="BJ51" s="161"/>
      <c r="BK51" s="161"/>
      <c r="BL51" s="161"/>
      <c r="BM51" s="161"/>
      <c r="BN51" s="161"/>
      <c r="BO51" s="161"/>
      <c r="BP51" s="161"/>
      <c r="BQ51" s="161"/>
      <c r="BR51" s="161"/>
      <c r="BS51" s="161"/>
      <c r="BT51" s="161"/>
      <c r="BU51" s="161"/>
      <c r="BV51" s="654"/>
      <c r="BW51" s="655"/>
      <c r="BX51" s="530">
        <f t="shared" si="6"/>
        <v>0</v>
      </c>
      <c r="BY51" s="530">
        <f t="shared" si="7"/>
        <v>0</v>
      </c>
      <c r="BZ51" s="530">
        <f t="shared" si="4"/>
        <v>0</v>
      </c>
      <c r="CA51" s="659"/>
      <c r="CB51" s="530">
        <f t="shared" si="5"/>
        <v>0</v>
      </c>
    </row>
    <row r="52" spans="1:80" ht="12.75" customHeight="1">
      <c r="A52" s="301"/>
      <c r="B52" s="662"/>
      <c r="C52" s="661" cm="1">
        <f t="array" ref="C52">DATE(INDEX($B:$B,14+4*INT((ROW()-14)/4)), CHOOSE(MOD(ROW()-14,4)+1, 3,6,9,12), CHOOSE(MOD(ROW()-14,4)+1, 31,30,30,31))</f>
        <v>44834</v>
      </c>
      <c r="D52" s="650"/>
      <c r="E52" s="651"/>
      <c r="F52" s="651"/>
      <c r="G52" s="651"/>
      <c r="H52" s="651"/>
      <c r="I52" s="651"/>
      <c r="J52" s="651"/>
      <c r="K52" s="651"/>
      <c r="L52" s="651"/>
      <c r="M52" s="651"/>
      <c r="N52" s="651"/>
      <c r="O52" s="651"/>
      <c r="P52" s="503"/>
      <c r="Q52" s="503"/>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161"/>
      <c r="BC52" s="161"/>
      <c r="BD52" s="161"/>
      <c r="BE52" s="161"/>
      <c r="BF52" s="161"/>
      <c r="BG52" s="161"/>
      <c r="BH52" s="161"/>
      <c r="BI52" s="161"/>
      <c r="BJ52" s="161"/>
      <c r="BK52" s="161"/>
      <c r="BL52" s="161"/>
      <c r="BM52" s="161"/>
      <c r="BN52" s="161"/>
      <c r="BO52" s="161"/>
      <c r="BP52" s="161"/>
      <c r="BQ52" s="161"/>
      <c r="BR52" s="161"/>
      <c r="BS52" s="161"/>
      <c r="BT52" s="161"/>
      <c r="BU52" s="161"/>
      <c r="BV52" s="654"/>
      <c r="BW52" s="655"/>
      <c r="BX52" s="530">
        <f t="shared" si="6"/>
        <v>0</v>
      </c>
      <c r="BY52" s="530">
        <f t="shared" si="7"/>
        <v>0</v>
      </c>
      <c r="BZ52" s="530">
        <f t="shared" si="4"/>
        <v>0</v>
      </c>
      <c r="CA52" s="659"/>
      <c r="CB52" s="530">
        <f t="shared" si="5"/>
        <v>0</v>
      </c>
    </row>
    <row r="53" spans="1:80" ht="12.75" customHeight="1">
      <c r="A53" s="301"/>
      <c r="B53" s="662"/>
      <c r="C53" s="663" cm="1">
        <f t="array" ref="C53">DATE(INDEX($B:$B,14+4*INT((ROW()-14)/4)), CHOOSE(MOD(ROW()-14,4)+1, 3,6,9,12), CHOOSE(MOD(ROW()-14,4)+1, 31,30,30,31))</f>
        <v>44926</v>
      </c>
      <c r="D53" s="656"/>
      <c r="E53" s="657"/>
      <c r="F53" s="657"/>
      <c r="G53" s="657"/>
      <c r="H53" s="657"/>
      <c r="I53" s="657"/>
      <c r="J53" s="657"/>
      <c r="K53" s="657"/>
      <c r="L53" s="657"/>
      <c r="M53" s="657"/>
      <c r="N53" s="657"/>
      <c r="O53" s="657"/>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220"/>
      <c r="BC53" s="220"/>
      <c r="BD53" s="220"/>
      <c r="BE53" s="220"/>
      <c r="BF53" s="220"/>
      <c r="BG53" s="220"/>
      <c r="BH53" s="220"/>
      <c r="BI53" s="220"/>
      <c r="BJ53" s="220"/>
      <c r="BK53" s="220"/>
      <c r="BL53" s="220"/>
      <c r="BM53" s="220"/>
      <c r="BN53" s="220"/>
      <c r="BO53" s="220"/>
      <c r="BP53" s="220"/>
      <c r="BQ53" s="220"/>
      <c r="BR53" s="220"/>
      <c r="BS53" s="220"/>
      <c r="BT53" s="220"/>
      <c r="BU53" s="220"/>
      <c r="BV53" s="654"/>
      <c r="BW53" s="655"/>
      <c r="BX53" s="530">
        <f t="shared" si="6"/>
        <v>0</v>
      </c>
      <c r="BY53" s="530">
        <f t="shared" si="7"/>
        <v>0</v>
      </c>
      <c r="BZ53" s="530">
        <f t="shared" si="4"/>
        <v>0</v>
      </c>
      <c r="CA53" s="659"/>
      <c r="CB53" s="530">
        <f t="shared" si="5"/>
        <v>0</v>
      </c>
    </row>
    <row r="54" spans="1:80" ht="12.75" customHeight="1">
      <c r="A54" s="392">
        <f>A50+365</f>
        <v>45289</v>
      </c>
      <c r="B54" s="664">
        <f>B50+1</f>
        <v>2023</v>
      </c>
      <c r="C54" s="661" cm="1">
        <f t="array" ref="C54">DATE(INDEX($B:$B,14+4*INT((ROW()-14)/4)), CHOOSE(MOD(ROW()-14,4)+1, 3,6,9,12), CHOOSE(MOD(ROW()-14,4)+1, 31,30,30,31))</f>
        <v>45016</v>
      </c>
      <c r="D54" s="650"/>
      <c r="E54" s="651"/>
      <c r="F54" s="651"/>
      <c r="G54" s="651"/>
      <c r="H54" s="651"/>
      <c r="I54" s="651"/>
      <c r="J54" s="651"/>
      <c r="K54" s="651"/>
      <c r="L54" s="651"/>
      <c r="M54" s="651"/>
      <c r="N54" s="651"/>
      <c r="O54" s="651"/>
      <c r="P54" s="503">
        <v>0</v>
      </c>
      <c r="Q54" s="503">
        <v>0</v>
      </c>
      <c r="R54" s="503">
        <v>0</v>
      </c>
      <c r="S54" s="503">
        <v>0</v>
      </c>
      <c r="T54" s="503">
        <v>0</v>
      </c>
      <c r="U54" s="503">
        <v>0</v>
      </c>
      <c r="V54" s="503">
        <v>0</v>
      </c>
      <c r="W54" s="503">
        <v>0</v>
      </c>
      <c r="X54" s="503">
        <v>0</v>
      </c>
      <c r="Y54" s="503">
        <v>0</v>
      </c>
      <c r="Z54" s="503">
        <v>0</v>
      </c>
      <c r="AA54" s="503">
        <v>0</v>
      </c>
      <c r="AB54" s="503">
        <v>0</v>
      </c>
      <c r="AC54" s="503">
        <v>0</v>
      </c>
      <c r="AD54" s="503">
        <v>0</v>
      </c>
      <c r="AE54" s="503">
        <v>0</v>
      </c>
      <c r="AF54" s="503">
        <v>0</v>
      </c>
      <c r="AG54" s="503">
        <v>0</v>
      </c>
      <c r="AH54" s="503">
        <v>0</v>
      </c>
      <c r="AI54" s="503">
        <v>0</v>
      </c>
      <c r="AJ54" s="503">
        <v>0</v>
      </c>
      <c r="AK54" s="503">
        <v>0</v>
      </c>
      <c r="AL54" s="503">
        <v>0</v>
      </c>
      <c r="AM54" s="503">
        <v>0</v>
      </c>
      <c r="AN54" s="503">
        <v>0</v>
      </c>
      <c r="AO54" s="503">
        <v>0</v>
      </c>
      <c r="AP54" s="503">
        <v>0</v>
      </c>
      <c r="AQ54" s="503">
        <v>0</v>
      </c>
      <c r="AR54" s="503">
        <v>0</v>
      </c>
      <c r="AS54" s="503">
        <v>0</v>
      </c>
      <c r="AT54" s="503">
        <v>0</v>
      </c>
      <c r="AU54" s="503">
        <v>0</v>
      </c>
      <c r="AV54" s="503">
        <v>0</v>
      </c>
      <c r="AW54" s="503">
        <v>0</v>
      </c>
      <c r="AX54" s="503">
        <v>0</v>
      </c>
      <c r="AY54" s="503">
        <v>0</v>
      </c>
      <c r="AZ54" s="503">
        <v>0</v>
      </c>
      <c r="BA54" s="503">
        <v>0</v>
      </c>
      <c r="BB54" s="161">
        <v>0</v>
      </c>
      <c r="BC54" s="161">
        <v>0</v>
      </c>
      <c r="BD54" s="161">
        <v>0</v>
      </c>
      <c r="BE54" s="161">
        <v>0</v>
      </c>
      <c r="BF54" s="161">
        <v>0</v>
      </c>
      <c r="BG54" s="161">
        <v>0</v>
      </c>
      <c r="BH54" s="161">
        <v>0</v>
      </c>
      <c r="BI54" s="161">
        <v>0</v>
      </c>
      <c r="BJ54" s="161">
        <v>0</v>
      </c>
      <c r="BK54" s="161">
        <v>0</v>
      </c>
      <c r="BL54" s="161">
        <v>0</v>
      </c>
      <c r="BM54" s="161">
        <v>0</v>
      </c>
      <c r="BN54" s="161">
        <v>0</v>
      </c>
      <c r="BO54" s="161">
        <v>0</v>
      </c>
      <c r="BP54" s="161">
        <v>0</v>
      </c>
      <c r="BQ54" s="161">
        <v>0</v>
      </c>
      <c r="BR54" s="161">
        <v>0</v>
      </c>
      <c r="BS54" s="161">
        <v>0</v>
      </c>
      <c r="BT54" s="161">
        <v>0</v>
      </c>
      <c r="BU54" s="161">
        <v>0</v>
      </c>
      <c r="BV54" s="652"/>
      <c r="BW54" s="653"/>
      <c r="BX54" s="530">
        <f t="shared" si="6"/>
        <v>0</v>
      </c>
      <c r="BY54" s="530">
        <f t="shared" si="7"/>
        <v>0</v>
      </c>
      <c r="BZ54" s="530">
        <f t="shared" si="4"/>
        <v>0</v>
      </c>
      <c r="CA54" s="659"/>
      <c r="CB54" s="530">
        <f t="shared" si="5"/>
        <v>0</v>
      </c>
    </row>
    <row r="55" spans="1:80" ht="12.75" customHeight="1">
      <c r="A55" s="301"/>
      <c r="B55" s="662"/>
      <c r="C55" s="661" cm="1">
        <f t="array" ref="C55">DATE(INDEX($B:$B,14+4*INT((ROW()-14)/4)), CHOOSE(MOD(ROW()-14,4)+1, 3,6,9,12), CHOOSE(MOD(ROW()-14,4)+1, 31,30,30,31))</f>
        <v>45107</v>
      </c>
      <c r="D55" s="650"/>
      <c r="E55" s="651"/>
      <c r="F55" s="651"/>
      <c r="G55" s="651"/>
      <c r="H55" s="651"/>
      <c r="I55" s="651"/>
      <c r="J55" s="651"/>
      <c r="K55" s="651"/>
      <c r="L55" s="651"/>
      <c r="M55" s="651"/>
      <c r="N55" s="651"/>
      <c r="O55" s="651"/>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161"/>
      <c r="BC55" s="161"/>
      <c r="BD55" s="161"/>
      <c r="BE55" s="161"/>
      <c r="BF55" s="161"/>
      <c r="BG55" s="161"/>
      <c r="BH55" s="161"/>
      <c r="BI55" s="161"/>
      <c r="BJ55" s="161"/>
      <c r="BK55" s="161"/>
      <c r="BL55" s="161"/>
      <c r="BM55" s="161"/>
      <c r="BN55" s="161"/>
      <c r="BO55" s="161"/>
      <c r="BP55" s="161"/>
      <c r="BQ55" s="161"/>
      <c r="BR55" s="161"/>
      <c r="BS55" s="161"/>
      <c r="BT55" s="161"/>
      <c r="BU55" s="161"/>
      <c r="BV55" s="654"/>
      <c r="BW55" s="655"/>
      <c r="BX55" s="530">
        <f t="shared" si="6"/>
        <v>0</v>
      </c>
      <c r="BY55" s="530">
        <f t="shared" si="7"/>
        <v>0</v>
      </c>
      <c r="BZ55" s="530">
        <f t="shared" si="4"/>
        <v>0</v>
      </c>
      <c r="CA55" s="659"/>
      <c r="CB55" s="530">
        <f t="shared" si="5"/>
        <v>0</v>
      </c>
    </row>
    <row r="56" spans="1:80" ht="12.75" customHeight="1">
      <c r="A56" s="301"/>
      <c r="B56" s="662"/>
      <c r="C56" s="661" cm="1">
        <f t="array" ref="C56">DATE(INDEX($B:$B,14+4*INT((ROW()-14)/4)), CHOOSE(MOD(ROW()-14,4)+1, 3,6,9,12), CHOOSE(MOD(ROW()-14,4)+1, 31,30,30,31))</f>
        <v>45199</v>
      </c>
      <c r="D56" s="650"/>
      <c r="E56" s="651"/>
      <c r="F56" s="651"/>
      <c r="G56" s="651"/>
      <c r="H56" s="651"/>
      <c r="I56" s="651"/>
      <c r="J56" s="651"/>
      <c r="K56" s="651"/>
      <c r="L56" s="651"/>
      <c r="M56" s="651"/>
      <c r="N56" s="651"/>
      <c r="O56" s="651"/>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161"/>
      <c r="BC56" s="161"/>
      <c r="BD56" s="161"/>
      <c r="BE56" s="161"/>
      <c r="BF56" s="161"/>
      <c r="BG56" s="161"/>
      <c r="BH56" s="161"/>
      <c r="BI56" s="161"/>
      <c r="BJ56" s="161"/>
      <c r="BK56" s="161"/>
      <c r="BL56" s="161"/>
      <c r="BM56" s="161"/>
      <c r="BN56" s="161"/>
      <c r="BO56" s="161"/>
      <c r="BP56" s="161"/>
      <c r="BQ56" s="161"/>
      <c r="BR56" s="161"/>
      <c r="BS56" s="161"/>
      <c r="BT56" s="161"/>
      <c r="BU56" s="161"/>
      <c r="BV56" s="654"/>
      <c r="BW56" s="655"/>
      <c r="BX56" s="530">
        <f t="shared" si="6"/>
        <v>0</v>
      </c>
      <c r="BY56" s="530">
        <f t="shared" si="7"/>
        <v>0</v>
      </c>
      <c r="BZ56" s="530">
        <f t="shared" si="4"/>
        <v>0</v>
      </c>
      <c r="CA56" s="659"/>
      <c r="CB56" s="530">
        <f t="shared" si="5"/>
        <v>0</v>
      </c>
    </row>
    <row r="57" spans="1:80" ht="12.75" customHeight="1">
      <c r="A57" s="301"/>
      <c r="B57" s="662"/>
      <c r="C57" s="663" cm="1">
        <f t="array" ref="C57">DATE(INDEX($B:$B,14+4*INT((ROW()-14)/4)), CHOOSE(MOD(ROW()-14,4)+1, 3,6,9,12), CHOOSE(MOD(ROW()-14,4)+1, 31,30,30,31))</f>
        <v>45291</v>
      </c>
      <c r="D57" s="656"/>
      <c r="E57" s="657"/>
      <c r="F57" s="657"/>
      <c r="G57" s="657"/>
      <c r="H57" s="657"/>
      <c r="I57" s="657"/>
      <c r="J57" s="657"/>
      <c r="K57" s="657"/>
      <c r="L57" s="657"/>
      <c r="M57" s="657"/>
      <c r="N57" s="657"/>
      <c r="O57" s="657"/>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4"/>
      <c r="AZ57" s="504"/>
      <c r="BA57" s="504"/>
      <c r="BB57" s="220"/>
      <c r="BC57" s="220"/>
      <c r="BD57" s="220"/>
      <c r="BE57" s="220"/>
      <c r="BF57" s="220"/>
      <c r="BG57" s="220"/>
      <c r="BH57" s="220"/>
      <c r="BI57" s="220"/>
      <c r="BJ57" s="220"/>
      <c r="BK57" s="220"/>
      <c r="BL57" s="220"/>
      <c r="BM57" s="220"/>
      <c r="BN57" s="220"/>
      <c r="BO57" s="220"/>
      <c r="BP57" s="220"/>
      <c r="BQ57" s="220"/>
      <c r="BR57" s="220"/>
      <c r="BS57" s="220"/>
      <c r="BT57" s="220"/>
      <c r="BU57" s="220"/>
      <c r="BV57" s="654"/>
      <c r="BW57" s="655"/>
      <c r="BX57" s="530">
        <f t="shared" si="6"/>
        <v>0</v>
      </c>
      <c r="BY57" s="530">
        <f t="shared" si="7"/>
        <v>0</v>
      </c>
      <c r="BZ57" s="530">
        <f t="shared" si="4"/>
        <v>0</v>
      </c>
      <c r="CA57" s="659"/>
      <c r="CB57" s="530">
        <f t="shared" si="5"/>
        <v>0</v>
      </c>
    </row>
    <row r="58" spans="1:80" ht="12.75" customHeight="1">
      <c r="A58" s="392">
        <f>A54+365</f>
        <v>45654</v>
      </c>
      <c r="B58" s="664">
        <f>B54+1</f>
        <v>2024</v>
      </c>
      <c r="C58" s="661" cm="1">
        <f t="array" ref="C58">DATE(INDEX($B:$B,14+4*INT((ROW()-14)/4)), CHOOSE(MOD(ROW()-14,4)+1, 3,6,9,12), CHOOSE(MOD(ROW()-14,4)+1, 31,30,30,31))</f>
        <v>45382</v>
      </c>
      <c r="D58" s="650"/>
      <c r="E58" s="651"/>
      <c r="F58" s="651"/>
      <c r="G58" s="651"/>
      <c r="H58" s="651"/>
      <c r="I58" s="651"/>
      <c r="J58" s="651"/>
      <c r="K58" s="651"/>
      <c r="L58" s="651"/>
      <c r="M58" s="651"/>
      <c r="N58" s="651"/>
      <c r="O58" s="651"/>
      <c r="P58" s="503">
        <v>0</v>
      </c>
      <c r="Q58" s="503">
        <v>0</v>
      </c>
      <c r="R58" s="503">
        <v>0</v>
      </c>
      <c r="S58" s="503">
        <v>0</v>
      </c>
      <c r="T58" s="503">
        <v>0</v>
      </c>
      <c r="U58" s="503">
        <v>0</v>
      </c>
      <c r="V58" s="503">
        <v>0</v>
      </c>
      <c r="W58" s="503">
        <v>0</v>
      </c>
      <c r="X58" s="503">
        <v>0</v>
      </c>
      <c r="Y58" s="503">
        <v>0</v>
      </c>
      <c r="Z58" s="503">
        <v>0</v>
      </c>
      <c r="AA58" s="503">
        <v>0</v>
      </c>
      <c r="AB58" s="503">
        <v>0</v>
      </c>
      <c r="AC58" s="503">
        <v>0</v>
      </c>
      <c r="AD58" s="503">
        <v>0</v>
      </c>
      <c r="AE58" s="503">
        <v>0</v>
      </c>
      <c r="AF58" s="503">
        <v>0</v>
      </c>
      <c r="AG58" s="503">
        <v>0</v>
      </c>
      <c r="AH58" s="503">
        <v>0</v>
      </c>
      <c r="AI58" s="503">
        <v>0</v>
      </c>
      <c r="AJ58" s="503">
        <v>0</v>
      </c>
      <c r="AK58" s="503">
        <v>0</v>
      </c>
      <c r="AL58" s="503">
        <v>0</v>
      </c>
      <c r="AM58" s="503">
        <v>0</v>
      </c>
      <c r="AN58" s="503">
        <v>0</v>
      </c>
      <c r="AO58" s="503">
        <v>0</v>
      </c>
      <c r="AP58" s="503">
        <v>0</v>
      </c>
      <c r="AQ58" s="503">
        <v>0</v>
      </c>
      <c r="AR58" s="503">
        <v>0</v>
      </c>
      <c r="AS58" s="503">
        <v>0</v>
      </c>
      <c r="AT58" s="503">
        <v>0</v>
      </c>
      <c r="AU58" s="503">
        <v>0</v>
      </c>
      <c r="AV58" s="503">
        <v>0</v>
      </c>
      <c r="AW58" s="503">
        <v>0</v>
      </c>
      <c r="AX58" s="503">
        <v>0</v>
      </c>
      <c r="AY58" s="503">
        <v>0</v>
      </c>
      <c r="AZ58" s="503">
        <v>0</v>
      </c>
      <c r="BA58" s="503">
        <v>0</v>
      </c>
      <c r="BB58" s="161">
        <v>0</v>
      </c>
      <c r="BC58" s="161">
        <v>0</v>
      </c>
      <c r="BD58" s="161">
        <v>0</v>
      </c>
      <c r="BE58" s="161">
        <v>0</v>
      </c>
      <c r="BF58" s="161">
        <v>0</v>
      </c>
      <c r="BG58" s="161">
        <v>0</v>
      </c>
      <c r="BH58" s="161">
        <v>0</v>
      </c>
      <c r="BI58" s="161">
        <v>0</v>
      </c>
      <c r="BJ58" s="161">
        <v>0</v>
      </c>
      <c r="BK58" s="161">
        <v>0</v>
      </c>
      <c r="BL58" s="161">
        <v>0</v>
      </c>
      <c r="BM58" s="161">
        <v>0</v>
      </c>
      <c r="BN58" s="161">
        <v>0</v>
      </c>
      <c r="BO58" s="161">
        <v>0</v>
      </c>
      <c r="BP58" s="161">
        <v>0</v>
      </c>
      <c r="BQ58" s="161">
        <v>0</v>
      </c>
      <c r="BR58" s="161">
        <v>0</v>
      </c>
      <c r="BS58" s="161">
        <v>0</v>
      </c>
      <c r="BT58" s="161">
        <v>0</v>
      </c>
      <c r="BU58" s="161">
        <v>0</v>
      </c>
      <c r="BV58" s="652"/>
      <c r="BW58" s="653"/>
      <c r="BX58" s="530">
        <f t="shared" si="6"/>
        <v>0</v>
      </c>
      <c r="BY58" s="530">
        <f t="shared" si="7"/>
        <v>0</v>
      </c>
      <c r="BZ58" s="530">
        <f t="shared" si="4"/>
        <v>0</v>
      </c>
      <c r="CA58" s="659"/>
      <c r="CB58" s="530">
        <f t="shared" si="5"/>
        <v>0</v>
      </c>
    </row>
    <row r="59" spans="1:80" ht="12.75" customHeight="1">
      <c r="A59" s="301"/>
      <c r="B59" s="662"/>
      <c r="C59" s="661" cm="1">
        <f t="array" ref="C59">DATE(INDEX($B:$B,14+4*INT((ROW()-14)/4)), CHOOSE(MOD(ROW()-14,4)+1, 3,6,9,12), CHOOSE(MOD(ROW()-14,4)+1, 31,30,30,31))</f>
        <v>45473</v>
      </c>
      <c r="D59" s="650"/>
      <c r="E59" s="651"/>
      <c r="F59" s="651"/>
      <c r="G59" s="651"/>
      <c r="H59" s="651"/>
      <c r="I59" s="651"/>
      <c r="J59" s="651"/>
      <c r="K59" s="651"/>
      <c r="L59" s="651"/>
      <c r="M59" s="651"/>
      <c r="N59" s="651"/>
      <c r="O59" s="651"/>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161"/>
      <c r="BC59" s="161"/>
      <c r="BD59" s="161"/>
      <c r="BE59" s="161"/>
      <c r="BF59" s="161"/>
      <c r="BG59" s="161"/>
      <c r="BH59" s="161"/>
      <c r="BI59" s="161"/>
      <c r="BJ59" s="161"/>
      <c r="BK59" s="161"/>
      <c r="BL59" s="161"/>
      <c r="BM59" s="161"/>
      <c r="BN59" s="161"/>
      <c r="BO59" s="161"/>
      <c r="BP59" s="161"/>
      <c r="BQ59" s="161"/>
      <c r="BR59" s="161"/>
      <c r="BS59" s="161"/>
      <c r="BT59" s="161"/>
      <c r="BU59" s="161"/>
      <c r="BV59" s="654"/>
      <c r="BW59" s="655"/>
      <c r="BX59" s="530">
        <f t="shared" si="6"/>
        <v>0</v>
      </c>
      <c r="BY59" s="530">
        <f t="shared" si="7"/>
        <v>0</v>
      </c>
      <c r="BZ59" s="530">
        <f t="shared" si="4"/>
        <v>0</v>
      </c>
      <c r="CA59" s="659"/>
      <c r="CB59" s="530">
        <f t="shared" si="5"/>
        <v>0</v>
      </c>
    </row>
    <row r="60" spans="1:80" ht="12.75" customHeight="1">
      <c r="A60" s="301"/>
      <c r="B60" s="662"/>
      <c r="C60" s="661" cm="1">
        <f t="array" ref="C60">DATE(INDEX($B:$B,14+4*INT((ROW()-14)/4)), CHOOSE(MOD(ROW()-14,4)+1, 3,6,9,12), CHOOSE(MOD(ROW()-14,4)+1, 31,30,30,31))</f>
        <v>45565</v>
      </c>
      <c r="D60" s="650"/>
      <c r="E60" s="651"/>
      <c r="F60" s="651"/>
      <c r="G60" s="651"/>
      <c r="H60" s="651"/>
      <c r="I60" s="651"/>
      <c r="J60" s="651"/>
      <c r="K60" s="651"/>
      <c r="L60" s="651"/>
      <c r="M60" s="651"/>
      <c r="N60" s="651"/>
      <c r="O60" s="651"/>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161"/>
      <c r="BC60" s="161"/>
      <c r="BD60" s="161"/>
      <c r="BE60" s="161"/>
      <c r="BF60" s="161"/>
      <c r="BG60" s="161"/>
      <c r="BH60" s="161"/>
      <c r="BI60" s="161"/>
      <c r="BJ60" s="161"/>
      <c r="BK60" s="161"/>
      <c r="BL60" s="161"/>
      <c r="BM60" s="161"/>
      <c r="BN60" s="161"/>
      <c r="BO60" s="161"/>
      <c r="BP60" s="161"/>
      <c r="BQ60" s="161"/>
      <c r="BR60" s="161"/>
      <c r="BS60" s="161"/>
      <c r="BT60" s="161"/>
      <c r="BU60" s="161"/>
      <c r="BV60" s="654"/>
      <c r="BW60" s="655"/>
      <c r="BX60" s="530">
        <f t="shared" si="6"/>
        <v>0</v>
      </c>
      <c r="BY60" s="530">
        <f t="shared" si="7"/>
        <v>0</v>
      </c>
      <c r="BZ60" s="530">
        <f t="shared" si="4"/>
        <v>0</v>
      </c>
      <c r="CA60" s="659"/>
      <c r="CB60" s="530">
        <f t="shared" si="5"/>
        <v>0</v>
      </c>
    </row>
    <row r="61" spans="1:80" ht="12.75" customHeight="1">
      <c r="A61" s="301"/>
      <c r="B61" s="662"/>
      <c r="C61" s="663" cm="1">
        <f t="array" ref="C61">DATE(INDEX($B:$B,14+4*INT((ROW()-14)/4)), CHOOSE(MOD(ROW()-14,4)+1, 3,6,9,12), CHOOSE(MOD(ROW()-14,4)+1, 31,30,30,31))</f>
        <v>45657</v>
      </c>
      <c r="D61" s="656"/>
      <c r="E61" s="657"/>
      <c r="F61" s="657"/>
      <c r="G61" s="657"/>
      <c r="H61" s="657"/>
      <c r="I61" s="657"/>
      <c r="J61" s="657"/>
      <c r="K61" s="657"/>
      <c r="L61" s="657"/>
      <c r="M61" s="657"/>
      <c r="N61" s="657"/>
      <c r="O61" s="657"/>
      <c r="P61" s="504"/>
      <c r="Q61" s="504"/>
      <c r="R61" s="504"/>
      <c r="S61" s="504"/>
      <c r="T61" s="504"/>
      <c r="U61" s="504"/>
      <c r="V61" s="504"/>
      <c r="W61" s="504"/>
      <c r="X61" s="504"/>
      <c r="Y61" s="504"/>
      <c r="Z61" s="504"/>
      <c r="AA61" s="504"/>
      <c r="AB61" s="504"/>
      <c r="AC61" s="504"/>
      <c r="AD61" s="504"/>
      <c r="AE61" s="504"/>
      <c r="AF61" s="504"/>
      <c r="AG61" s="504"/>
      <c r="AH61" s="504"/>
      <c r="AI61" s="504"/>
      <c r="AJ61" s="504"/>
      <c r="AK61" s="504"/>
      <c r="AL61" s="504"/>
      <c r="AM61" s="504"/>
      <c r="AN61" s="504"/>
      <c r="AO61" s="504"/>
      <c r="AP61" s="504"/>
      <c r="AQ61" s="504"/>
      <c r="AR61" s="504"/>
      <c r="AS61" s="504"/>
      <c r="AT61" s="504"/>
      <c r="AU61" s="504"/>
      <c r="AV61" s="504"/>
      <c r="AW61" s="504"/>
      <c r="AX61" s="504"/>
      <c r="AY61" s="504"/>
      <c r="AZ61" s="504"/>
      <c r="BA61" s="504"/>
      <c r="BB61" s="220"/>
      <c r="BC61" s="220"/>
      <c r="BD61" s="220"/>
      <c r="BE61" s="220"/>
      <c r="BF61" s="220"/>
      <c r="BG61" s="220"/>
      <c r="BH61" s="220"/>
      <c r="BI61" s="220"/>
      <c r="BJ61" s="220"/>
      <c r="BK61" s="220"/>
      <c r="BL61" s="220"/>
      <c r="BM61" s="220"/>
      <c r="BN61" s="220"/>
      <c r="BO61" s="220"/>
      <c r="BP61" s="220"/>
      <c r="BQ61" s="220"/>
      <c r="BR61" s="220"/>
      <c r="BS61" s="220"/>
      <c r="BT61" s="220"/>
      <c r="BU61" s="220"/>
      <c r="BV61" s="654"/>
      <c r="BW61" s="655"/>
      <c r="BX61" s="530">
        <f t="shared" si="6"/>
        <v>0</v>
      </c>
      <c r="BY61" s="530">
        <f t="shared" si="7"/>
        <v>0</v>
      </c>
      <c r="BZ61" s="530">
        <f t="shared" si="4"/>
        <v>0</v>
      </c>
      <c r="CA61" s="659"/>
      <c r="CB61" s="530">
        <f t="shared" si="5"/>
        <v>0</v>
      </c>
    </row>
    <row r="62" spans="1:80" ht="12.75" customHeight="1">
      <c r="A62" s="392">
        <f>A58+365</f>
        <v>46019</v>
      </c>
      <c r="B62" s="664">
        <f>B58+1</f>
        <v>2025</v>
      </c>
      <c r="C62" s="661" cm="1">
        <f t="array" ref="C62">DATE(INDEX($B:$B,14+4*INT((ROW()-14)/4)), CHOOSE(MOD(ROW()-14,4)+1, 3,6,9,12), CHOOSE(MOD(ROW()-14,4)+1, 31,30,30,31))</f>
        <v>45747</v>
      </c>
      <c r="D62" s="650"/>
      <c r="E62" s="651"/>
      <c r="F62" s="651"/>
      <c r="G62" s="651"/>
      <c r="H62" s="651"/>
      <c r="I62" s="651"/>
      <c r="J62" s="651"/>
      <c r="K62" s="651"/>
      <c r="L62" s="651"/>
      <c r="M62" s="651"/>
      <c r="N62" s="651"/>
      <c r="O62" s="651"/>
      <c r="P62" s="503">
        <v>0</v>
      </c>
      <c r="Q62" s="503">
        <v>0</v>
      </c>
      <c r="R62" s="503">
        <v>0</v>
      </c>
      <c r="S62" s="503">
        <v>0</v>
      </c>
      <c r="T62" s="503">
        <v>0</v>
      </c>
      <c r="U62" s="503">
        <v>0</v>
      </c>
      <c r="V62" s="503">
        <v>0</v>
      </c>
      <c r="W62" s="503">
        <v>0</v>
      </c>
      <c r="X62" s="503">
        <v>0</v>
      </c>
      <c r="Y62" s="503">
        <v>0</v>
      </c>
      <c r="Z62" s="503">
        <v>0</v>
      </c>
      <c r="AA62" s="503">
        <v>0</v>
      </c>
      <c r="AB62" s="503">
        <v>0</v>
      </c>
      <c r="AC62" s="503">
        <v>0</v>
      </c>
      <c r="AD62" s="503">
        <v>0</v>
      </c>
      <c r="AE62" s="503">
        <v>0</v>
      </c>
      <c r="AF62" s="503">
        <v>0</v>
      </c>
      <c r="AG62" s="503">
        <v>0</v>
      </c>
      <c r="AH62" s="503">
        <v>0</v>
      </c>
      <c r="AI62" s="503">
        <v>0</v>
      </c>
      <c r="AJ62" s="503">
        <v>0</v>
      </c>
      <c r="AK62" s="503">
        <v>0</v>
      </c>
      <c r="AL62" s="503">
        <v>0</v>
      </c>
      <c r="AM62" s="503">
        <v>0</v>
      </c>
      <c r="AN62" s="503">
        <v>0</v>
      </c>
      <c r="AO62" s="503">
        <v>0</v>
      </c>
      <c r="AP62" s="503">
        <v>0</v>
      </c>
      <c r="AQ62" s="503">
        <v>0</v>
      </c>
      <c r="AR62" s="503">
        <v>0</v>
      </c>
      <c r="AS62" s="503">
        <v>0</v>
      </c>
      <c r="AT62" s="503">
        <v>0</v>
      </c>
      <c r="AU62" s="503">
        <v>0</v>
      </c>
      <c r="AV62" s="503">
        <v>0</v>
      </c>
      <c r="AW62" s="503">
        <v>0</v>
      </c>
      <c r="AX62" s="503">
        <v>0</v>
      </c>
      <c r="AY62" s="503">
        <v>0</v>
      </c>
      <c r="AZ62" s="503">
        <v>0</v>
      </c>
      <c r="BA62" s="503">
        <v>0</v>
      </c>
      <c r="BB62" s="161">
        <v>0</v>
      </c>
      <c r="BC62" s="161">
        <v>0</v>
      </c>
      <c r="BD62" s="161">
        <v>0</v>
      </c>
      <c r="BE62" s="161">
        <v>0</v>
      </c>
      <c r="BF62" s="161">
        <v>0</v>
      </c>
      <c r="BG62" s="161">
        <v>0</v>
      </c>
      <c r="BH62" s="161">
        <v>0</v>
      </c>
      <c r="BI62" s="161">
        <v>0</v>
      </c>
      <c r="BJ62" s="161">
        <v>0</v>
      </c>
      <c r="BK62" s="161">
        <v>0</v>
      </c>
      <c r="BL62" s="161">
        <v>0</v>
      </c>
      <c r="BM62" s="161">
        <v>0</v>
      </c>
      <c r="BN62" s="161">
        <v>0</v>
      </c>
      <c r="BO62" s="161">
        <v>0</v>
      </c>
      <c r="BP62" s="161">
        <v>0</v>
      </c>
      <c r="BQ62" s="161">
        <v>0</v>
      </c>
      <c r="BR62" s="161">
        <v>0</v>
      </c>
      <c r="BS62" s="161">
        <v>0</v>
      </c>
      <c r="BT62" s="161">
        <v>0</v>
      </c>
      <c r="BU62" s="161">
        <v>0</v>
      </c>
      <c r="BV62" s="652"/>
      <c r="BW62" s="653"/>
      <c r="BX62" s="530">
        <f t="shared" si="6"/>
        <v>0</v>
      </c>
      <c r="BY62" s="530">
        <f t="shared" si="7"/>
        <v>0</v>
      </c>
      <c r="BZ62" s="530">
        <f t="shared" si="4"/>
        <v>0</v>
      </c>
      <c r="CA62" s="659"/>
      <c r="CB62" s="530">
        <f t="shared" si="5"/>
        <v>0</v>
      </c>
    </row>
    <row r="63" spans="1:80" ht="12.75" customHeight="1">
      <c r="A63" s="301"/>
      <c r="B63" s="662"/>
      <c r="C63" s="661" cm="1">
        <f t="array" ref="C63">DATE(INDEX($B:$B,14+4*INT((ROW()-14)/4)), CHOOSE(MOD(ROW()-14,4)+1, 3,6,9,12), CHOOSE(MOD(ROW()-14,4)+1, 31,30,30,31))</f>
        <v>45838</v>
      </c>
      <c r="D63" s="650"/>
      <c r="E63" s="651"/>
      <c r="F63" s="651"/>
      <c r="G63" s="651"/>
      <c r="H63" s="651"/>
      <c r="I63" s="651"/>
      <c r="J63" s="651"/>
      <c r="K63" s="651"/>
      <c r="L63" s="651"/>
      <c r="M63" s="651"/>
      <c r="N63" s="651"/>
      <c r="O63" s="651"/>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AU63" s="503"/>
      <c r="AV63" s="503"/>
      <c r="AW63" s="503"/>
      <c r="AX63" s="503"/>
      <c r="AY63" s="503"/>
      <c r="AZ63" s="503"/>
      <c r="BA63" s="503"/>
      <c r="BB63" s="161"/>
      <c r="BC63" s="161"/>
      <c r="BD63" s="161"/>
      <c r="BE63" s="161"/>
      <c r="BF63" s="161"/>
      <c r="BG63" s="161"/>
      <c r="BH63" s="161"/>
      <c r="BI63" s="161"/>
      <c r="BJ63" s="161"/>
      <c r="BK63" s="161"/>
      <c r="BL63" s="161"/>
      <c r="BM63" s="161"/>
      <c r="BN63" s="161"/>
      <c r="BO63" s="161"/>
      <c r="BP63" s="161"/>
      <c r="BQ63" s="161"/>
      <c r="BR63" s="161"/>
      <c r="BS63" s="161"/>
      <c r="BT63" s="161"/>
      <c r="BU63" s="161"/>
      <c r="BV63" s="654"/>
      <c r="BW63" s="655"/>
      <c r="BX63" s="530">
        <f t="shared" si="6"/>
        <v>0</v>
      </c>
      <c r="BY63" s="530">
        <f t="shared" si="7"/>
        <v>0</v>
      </c>
      <c r="BZ63" s="530">
        <f t="shared" si="4"/>
        <v>0</v>
      </c>
      <c r="CA63" s="659"/>
      <c r="CB63" s="530">
        <f t="shared" si="5"/>
        <v>0</v>
      </c>
    </row>
    <row r="64" spans="1:80" ht="12.75" customHeight="1">
      <c r="A64" s="301"/>
      <c r="B64" s="662"/>
      <c r="C64" s="661" cm="1">
        <f t="array" ref="C64">DATE(INDEX($B:$B,14+4*INT((ROW()-14)/4)), CHOOSE(MOD(ROW()-14,4)+1, 3,6,9,12), CHOOSE(MOD(ROW()-14,4)+1, 31,30,30,31))</f>
        <v>45930</v>
      </c>
      <c r="D64" s="650"/>
      <c r="E64" s="651"/>
      <c r="F64" s="651"/>
      <c r="G64" s="651"/>
      <c r="H64" s="651"/>
      <c r="I64" s="651"/>
      <c r="J64" s="651"/>
      <c r="K64" s="651"/>
      <c r="L64" s="651"/>
      <c r="M64" s="651"/>
      <c r="N64" s="651"/>
      <c r="O64" s="651"/>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161"/>
      <c r="BC64" s="161"/>
      <c r="BD64" s="161"/>
      <c r="BE64" s="161"/>
      <c r="BF64" s="161"/>
      <c r="BG64" s="161"/>
      <c r="BH64" s="161"/>
      <c r="BI64" s="161"/>
      <c r="BJ64" s="161"/>
      <c r="BK64" s="161"/>
      <c r="BL64" s="161"/>
      <c r="BM64" s="161"/>
      <c r="BN64" s="161"/>
      <c r="BO64" s="161"/>
      <c r="BP64" s="161"/>
      <c r="BQ64" s="161"/>
      <c r="BR64" s="161"/>
      <c r="BS64" s="161"/>
      <c r="BT64" s="161"/>
      <c r="BU64" s="161"/>
      <c r="BV64" s="654"/>
      <c r="BW64" s="655"/>
      <c r="BX64" s="530">
        <f t="shared" si="6"/>
        <v>0</v>
      </c>
      <c r="BY64" s="530">
        <f t="shared" si="7"/>
        <v>0</v>
      </c>
      <c r="BZ64" s="530">
        <f t="shared" si="4"/>
        <v>0</v>
      </c>
      <c r="CA64" s="659"/>
      <c r="CB64" s="530">
        <f t="shared" si="5"/>
        <v>0</v>
      </c>
    </row>
    <row r="65" spans="1:81" ht="12.75" customHeight="1">
      <c r="A65" s="301"/>
      <c r="B65" s="662"/>
      <c r="C65" s="661" cm="1">
        <f t="array" ref="C65">DATE(INDEX($B:$B,14+4*INT((ROW()-14)/4)), CHOOSE(MOD(ROW()-14,4)+1, 3,6,9,12), CHOOSE(MOD(ROW()-14,4)+1, 31,30,30,31))</f>
        <v>46022</v>
      </c>
      <c r="D65" s="650"/>
      <c r="E65" s="657"/>
      <c r="F65" s="657"/>
      <c r="G65" s="657"/>
      <c r="H65" s="657"/>
      <c r="I65" s="657"/>
      <c r="J65" s="657"/>
      <c r="K65" s="657"/>
      <c r="L65" s="657"/>
      <c r="M65" s="657"/>
      <c r="N65" s="657"/>
      <c r="O65" s="657"/>
      <c r="P65" s="504"/>
      <c r="Q65" s="504"/>
      <c r="R65" s="504"/>
      <c r="S65" s="504"/>
      <c r="T65" s="504"/>
      <c r="U65" s="504"/>
      <c r="V65" s="504"/>
      <c r="W65" s="504"/>
      <c r="X65" s="504"/>
      <c r="Y65" s="504"/>
      <c r="Z65" s="504"/>
      <c r="AA65" s="504"/>
      <c r="AB65" s="504"/>
      <c r="AC65" s="504"/>
      <c r="AD65" s="504"/>
      <c r="AE65" s="504"/>
      <c r="AF65" s="504"/>
      <c r="AG65" s="504"/>
      <c r="AH65" s="504"/>
      <c r="AI65" s="504"/>
      <c r="AJ65" s="504"/>
      <c r="AK65" s="504"/>
      <c r="AL65" s="504"/>
      <c r="AM65" s="504"/>
      <c r="AN65" s="504"/>
      <c r="AO65" s="504"/>
      <c r="AP65" s="504"/>
      <c r="AQ65" s="504"/>
      <c r="AR65" s="504"/>
      <c r="AS65" s="504"/>
      <c r="AT65" s="504"/>
      <c r="AU65" s="504"/>
      <c r="AV65" s="504"/>
      <c r="AW65" s="504"/>
      <c r="AX65" s="504"/>
      <c r="AY65" s="504"/>
      <c r="AZ65" s="504"/>
      <c r="BA65" s="504"/>
      <c r="BB65" s="220"/>
      <c r="BC65" s="220"/>
      <c r="BD65" s="220"/>
      <c r="BE65" s="220"/>
      <c r="BF65" s="220"/>
      <c r="BG65" s="220"/>
      <c r="BH65" s="220"/>
      <c r="BI65" s="220"/>
      <c r="BJ65" s="220"/>
      <c r="BK65" s="220"/>
      <c r="BL65" s="220"/>
      <c r="BM65" s="220"/>
      <c r="BN65" s="220"/>
      <c r="BO65" s="220"/>
      <c r="BP65" s="220"/>
      <c r="BQ65" s="220"/>
      <c r="BR65" s="220"/>
      <c r="BS65" s="220"/>
      <c r="BT65" s="220"/>
      <c r="BU65" s="220"/>
      <c r="BV65" s="654"/>
      <c r="BW65" s="655"/>
      <c r="BX65" s="530">
        <f t="shared" si="6"/>
        <v>0</v>
      </c>
      <c r="BY65" s="530">
        <f t="shared" si="7"/>
        <v>0</v>
      </c>
      <c r="BZ65" s="530">
        <f t="shared" si="4"/>
        <v>0</v>
      </c>
      <c r="CA65" s="659"/>
      <c r="CB65" s="530">
        <f t="shared" si="5"/>
        <v>0</v>
      </c>
    </row>
    <row r="66" spans="1:81" ht="23.25" customHeight="1" thickBot="1">
      <c r="A66" s="393"/>
      <c r="B66" s="394" t="s">
        <v>608</v>
      </c>
      <c r="C66" s="402">
        <v>47483</v>
      </c>
      <c r="D66" s="505"/>
      <c r="E66" s="505"/>
      <c r="F66" s="505"/>
      <c r="G66" s="505"/>
      <c r="H66" s="505"/>
      <c r="I66" s="505"/>
      <c r="J66" s="505"/>
      <c r="K66" s="505"/>
      <c r="L66" s="505"/>
      <c r="M66" s="505"/>
      <c r="N66" s="505"/>
      <c r="O66" s="505"/>
      <c r="P66" s="506">
        <v>0</v>
      </c>
      <c r="Q66" s="506">
        <v>0</v>
      </c>
      <c r="R66" s="506">
        <v>0</v>
      </c>
      <c r="S66" s="506">
        <v>0</v>
      </c>
      <c r="T66" s="506">
        <v>0</v>
      </c>
      <c r="U66" s="506">
        <v>0</v>
      </c>
      <c r="V66" s="506">
        <v>0</v>
      </c>
      <c r="W66" s="506">
        <v>0</v>
      </c>
      <c r="X66" s="506">
        <v>0</v>
      </c>
      <c r="Y66" s="506">
        <v>0</v>
      </c>
      <c r="Z66" s="506">
        <v>0</v>
      </c>
      <c r="AA66" s="506">
        <v>0</v>
      </c>
      <c r="AB66" s="506">
        <v>0</v>
      </c>
      <c r="AC66" s="506">
        <v>0</v>
      </c>
      <c r="AD66" s="506">
        <v>0</v>
      </c>
      <c r="AE66" s="506">
        <v>0</v>
      </c>
      <c r="AF66" s="506">
        <v>0</v>
      </c>
      <c r="AG66" s="507">
        <v>0</v>
      </c>
      <c r="AH66" s="506">
        <v>0</v>
      </c>
      <c r="AI66" s="506">
        <v>0</v>
      </c>
      <c r="AJ66" s="506">
        <v>0</v>
      </c>
      <c r="AK66" s="506">
        <v>0</v>
      </c>
      <c r="AL66" s="506">
        <v>0</v>
      </c>
      <c r="AM66" s="506">
        <v>0</v>
      </c>
      <c r="AN66" s="506">
        <v>0</v>
      </c>
      <c r="AO66" s="506">
        <v>0</v>
      </c>
      <c r="AP66" s="506">
        <v>0</v>
      </c>
      <c r="AQ66" s="506">
        <v>0</v>
      </c>
      <c r="AR66" s="506">
        <v>0</v>
      </c>
      <c r="AS66" s="506">
        <v>0</v>
      </c>
      <c r="AT66" s="506">
        <v>0</v>
      </c>
      <c r="AU66" s="506">
        <v>0</v>
      </c>
      <c r="AV66" s="506">
        <v>0</v>
      </c>
      <c r="AW66" s="506">
        <v>0</v>
      </c>
      <c r="AX66" s="506">
        <v>0</v>
      </c>
      <c r="AY66" s="506">
        <v>0</v>
      </c>
      <c r="AZ66" s="506">
        <v>0</v>
      </c>
      <c r="BA66" s="506">
        <v>0</v>
      </c>
      <c r="BB66" s="395">
        <v>0</v>
      </c>
      <c r="BC66" s="395">
        <v>0</v>
      </c>
      <c r="BD66" s="395">
        <v>0</v>
      </c>
      <c r="BE66" s="395">
        <v>0</v>
      </c>
      <c r="BF66" s="395">
        <v>0</v>
      </c>
      <c r="BG66" s="395">
        <v>0</v>
      </c>
      <c r="BH66" s="395">
        <v>0</v>
      </c>
      <c r="BI66" s="395">
        <v>0</v>
      </c>
      <c r="BJ66" s="395">
        <v>0</v>
      </c>
      <c r="BK66" s="395">
        <v>0</v>
      </c>
      <c r="BL66" s="395">
        <v>0</v>
      </c>
      <c r="BM66" s="397">
        <v>0</v>
      </c>
      <c r="BN66" s="396">
        <v>0</v>
      </c>
      <c r="BO66" s="395">
        <v>0</v>
      </c>
      <c r="BP66" s="395">
        <v>0</v>
      </c>
      <c r="BQ66" s="395">
        <v>0</v>
      </c>
      <c r="BR66" s="395">
        <v>0</v>
      </c>
      <c r="BS66" s="395">
        <v>0</v>
      </c>
      <c r="BT66" s="395">
        <v>0</v>
      </c>
      <c r="BU66" s="395">
        <v>0</v>
      </c>
      <c r="BV66" s="652"/>
      <c r="BW66" s="658" t="s">
        <v>609</v>
      </c>
      <c r="BX66" s="530">
        <f t="shared" si="6"/>
        <v>0</v>
      </c>
      <c r="BY66" s="530">
        <f t="shared" si="7"/>
        <v>0</v>
      </c>
      <c r="BZ66" s="530">
        <f>SUM(BX66:BY66)</f>
        <v>0</v>
      </c>
      <c r="CA66" s="659"/>
      <c r="CB66" s="530">
        <f t="shared" si="5"/>
        <v>0</v>
      </c>
    </row>
    <row r="67" spans="1:81" ht="24" customHeight="1">
      <c r="B67" s="221"/>
      <c r="C67" s="221"/>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222"/>
      <c r="BR67" s="222"/>
      <c r="BS67" s="222"/>
      <c r="BT67" s="222"/>
      <c r="BU67" s="222"/>
      <c r="BV67" s="219"/>
      <c r="BW67" s="223"/>
      <c r="BX67" s="219"/>
      <c r="BY67" s="219"/>
      <c r="BZ67" s="219"/>
      <c r="CA67" s="219"/>
      <c r="CB67" s="219"/>
    </row>
    <row r="68" spans="1:81" s="163" customFormat="1" ht="11.25" thickBot="1">
      <c r="B68" s="164"/>
      <c r="C68" s="164"/>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row>
    <row r="69" spans="1:81" ht="12" customHeight="1">
      <c r="B69" s="417" t="s">
        <v>610</v>
      </c>
      <c r="C69" s="201" t="s">
        <v>595</v>
      </c>
      <c r="D69" s="212" t="str">
        <f t="shared" ref="D69:BO69" si="8">D7</f>
        <v>R</v>
      </c>
      <c r="E69" s="213" t="str">
        <f t="shared" si="8"/>
        <v>R</v>
      </c>
      <c r="F69" s="213" t="str">
        <f t="shared" si="8"/>
        <v>U</v>
      </c>
      <c r="G69" s="213" t="str">
        <f t="shared" si="8"/>
        <v>U</v>
      </c>
      <c r="H69" s="213" t="str">
        <f t="shared" si="8"/>
        <v>R</v>
      </c>
      <c r="I69" s="213" t="str">
        <f t="shared" si="8"/>
        <v>R</v>
      </c>
      <c r="J69" s="213" t="str">
        <f t="shared" si="8"/>
        <v>R</v>
      </c>
      <c r="K69" s="213" t="str">
        <f t="shared" si="8"/>
        <v>R</v>
      </c>
      <c r="L69" s="213" t="str">
        <f t="shared" si="8"/>
        <v/>
      </c>
      <c r="M69" s="213" t="str">
        <f t="shared" si="8"/>
        <v/>
      </c>
      <c r="N69" s="213" t="str">
        <f t="shared" si="8"/>
        <v/>
      </c>
      <c r="O69" s="213" t="str">
        <f t="shared" si="8"/>
        <v/>
      </c>
      <c r="P69" s="213" t="str">
        <f t="shared" si="8"/>
        <v/>
      </c>
      <c r="Q69" s="213" t="str">
        <f t="shared" si="8"/>
        <v/>
      </c>
      <c r="R69" s="213" t="str">
        <f t="shared" si="8"/>
        <v/>
      </c>
      <c r="S69" s="213" t="str">
        <f t="shared" si="8"/>
        <v/>
      </c>
      <c r="T69" s="213" t="str">
        <f t="shared" si="8"/>
        <v/>
      </c>
      <c r="U69" s="213" t="str">
        <f t="shared" si="8"/>
        <v/>
      </c>
      <c r="V69" s="213" t="str">
        <f t="shared" si="8"/>
        <v/>
      </c>
      <c r="W69" s="213" t="str">
        <f t="shared" si="8"/>
        <v/>
      </c>
      <c r="X69" s="213" t="str">
        <f t="shared" si="8"/>
        <v/>
      </c>
      <c r="Y69" s="213" t="str">
        <f t="shared" si="8"/>
        <v/>
      </c>
      <c r="Z69" s="213" t="str">
        <f t="shared" si="8"/>
        <v/>
      </c>
      <c r="AA69" s="213" t="str">
        <f t="shared" si="8"/>
        <v/>
      </c>
      <c r="AB69" s="213" t="str">
        <f t="shared" si="8"/>
        <v/>
      </c>
      <c r="AC69" s="213" t="str">
        <f t="shared" si="8"/>
        <v/>
      </c>
      <c r="AD69" s="213" t="str">
        <f t="shared" si="8"/>
        <v/>
      </c>
      <c r="AE69" s="213" t="str">
        <f t="shared" si="8"/>
        <v/>
      </c>
      <c r="AF69" s="213" t="str">
        <f t="shared" si="8"/>
        <v/>
      </c>
      <c r="AG69" s="213" t="str">
        <f t="shared" si="8"/>
        <v/>
      </c>
      <c r="AH69" s="213" t="str">
        <f t="shared" si="8"/>
        <v/>
      </c>
      <c r="AI69" s="213" t="str">
        <f t="shared" si="8"/>
        <v/>
      </c>
      <c r="AJ69" s="213" t="str">
        <f t="shared" si="8"/>
        <v/>
      </c>
      <c r="AK69" s="213" t="str">
        <f t="shared" si="8"/>
        <v/>
      </c>
      <c r="AL69" s="213" t="str">
        <f t="shared" si="8"/>
        <v/>
      </c>
      <c r="AM69" s="213" t="str">
        <f t="shared" si="8"/>
        <v/>
      </c>
      <c r="AN69" s="213" t="str">
        <f t="shared" si="8"/>
        <v/>
      </c>
      <c r="AO69" s="213" t="str">
        <f t="shared" si="8"/>
        <v/>
      </c>
      <c r="AP69" s="213" t="str">
        <f t="shared" si="8"/>
        <v/>
      </c>
      <c r="AQ69" s="213" t="str">
        <f t="shared" si="8"/>
        <v/>
      </c>
      <c r="AR69" s="213" t="str">
        <f t="shared" si="8"/>
        <v/>
      </c>
      <c r="AS69" s="213" t="str">
        <f t="shared" si="8"/>
        <v/>
      </c>
      <c r="AT69" s="213" t="str">
        <f t="shared" si="8"/>
        <v/>
      </c>
      <c r="AU69" s="213" t="str">
        <f t="shared" si="8"/>
        <v/>
      </c>
      <c r="AV69" s="213" t="str">
        <f t="shared" si="8"/>
        <v/>
      </c>
      <c r="AW69" s="213" t="str">
        <f t="shared" si="8"/>
        <v/>
      </c>
      <c r="AX69" s="213" t="str">
        <f t="shared" si="8"/>
        <v/>
      </c>
      <c r="AY69" s="213" t="str">
        <f t="shared" si="8"/>
        <v/>
      </c>
      <c r="AZ69" s="213" t="str">
        <f t="shared" si="8"/>
        <v/>
      </c>
      <c r="BA69" s="213" t="str">
        <f t="shared" si="8"/>
        <v/>
      </c>
      <c r="BB69" s="213" t="str">
        <f t="shared" si="8"/>
        <v/>
      </c>
      <c r="BC69" s="213" t="str">
        <f t="shared" si="8"/>
        <v/>
      </c>
      <c r="BD69" s="213" t="str">
        <f t="shared" si="8"/>
        <v/>
      </c>
      <c r="BE69" s="213" t="str">
        <f t="shared" si="8"/>
        <v/>
      </c>
      <c r="BF69" s="213" t="str">
        <f t="shared" si="8"/>
        <v/>
      </c>
      <c r="BG69" s="213" t="str">
        <f t="shared" si="8"/>
        <v/>
      </c>
      <c r="BH69" s="213" t="str">
        <f t="shared" si="8"/>
        <v/>
      </c>
      <c r="BI69" s="213" t="str">
        <f t="shared" si="8"/>
        <v/>
      </c>
      <c r="BJ69" s="213" t="str">
        <f t="shared" si="8"/>
        <v/>
      </c>
      <c r="BK69" s="213" t="str">
        <f t="shared" si="8"/>
        <v/>
      </c>
      <c r="BL69" s="213" t="str">
        <f t="shared" si="8"/>
        <v/>
      </c>
      <c r="BM69" s="213" t="str">
        <f t="shared" si="8"/>
        <v/>
      </c>
      <c r="BN69" s="213" t="str">
        <f t="shared" si="8"/>
        <v/>
      </c>
      <c r="BO69" s="213" t="str">
        <f t="shared" si="8"/>
        <v/>
      </c>
      <c r="BP69" s="213" t="str">
        <f t="shared" ref="BP69:BU69" si="9">BP7</f>
        <v/>
      </c>
      <c r="BQ69" s="213" t="str">
        <f t="shared" si="9"/>
        <v/>
      </c>
      <c r="BR69" s="213" t="str">
        <f t="shared" si="9"/>
        <v/>
      </c>
      <c r="BS69" s="213" t="str">
        <f t="shared" si="9"/>
        <v/>
      </c>
      <c r="BT69" s="213" t="str">
        <f t="shared" si="9"/>
        <v/>
      </c>
      <c r="BU69" s="213" t="str">
        <f t="shared" si="9"/>
        <v/>
      </c>
      <c r="BV69" s="207"/>
      <c r="BW69" s="165"/>
      <c r="BX69" s="224"/>
      <c r="BY69" s="225"/>
      <c r="BZ69" s="226"/>
      <c r="CA69" s="227" t="s">
        <v>73</v>
      </c>
      <c r="CB69" s="227"/>
    </row>
    <row r="70" spans="1:81" ht="21.75" customHeight="1">
      <c r="A70" s="166"/>
      <c r="C70" s="201" t="s">
        <v>601</v>
      </c>
      <c r="D70" s="214" t="str">
        <f t="shared" ref="D70:BO70" si="10">D8</f>
        <v>Washington Widgets</v>
      </c>
      <c r="E70" s="1023" t="str">
        <f t="shared" si="10"/>
        <v>Washington Widgets</v>
      </c>
      <c r="F70" s="1023" t="str">
        <f t="shared" si="10"/>
        <v>Lincoln Group</v>
      </c>
      <c r="G70" s="1023" t="str">
        <f t="shared" si="10"/>
        <v>Lincoln Group</v>
      </c>
      <c r="H70" s="1023" t="str">
        <f t="shared" si="10"/>
        <v>Jefferson Trucks</v>
      </c>
      <c r="I70" s="1023" t="str">
        <f t="shared" si="10"/>
        <v>Jefferson Trucks</v>
      </c>
      <c r="J70" s="1023" t="str">
        <f t="shared" si="10"/>
        <v>Kennedy Textiles</v>
      </c>
      <c r="K70" s="1023" t="str">
        <f t="shared" si="10"/>
        <v>Kennedy Textiles</v>
      </c>
      <c r="L70" s="1023">
        <f t="shared" si="10"/>
        <v>0</v>
      </c>
      <c r="M70" s="1023">
        <f t="shared" si="10"/>
        <v>0</v>
      </c>
      <c r="N70" s="1023">
        <f t="shared" si="10"/>
        <v>0</v>
      </c>
      <c r="O70" s="1023">
        <f t="shared" si="10"/>
        <v>0</v>
      </c>
      <c r="P70" s="1023">
        <f t="shared" si="10"/>
        <v>0</v>
      </c>
      <c r="Q70" s="1023">
        <f t="shared" si="10"/>
        <v>0</v>
      </c>
      <c r="R70" s="1023">
        <f t="shared" si="10"/>
        <v>0</v>
      </c>
      <c r="S70" s="1023">
        <f t="shared" si="10"/>
        <v>0</v>
      </c>
      <c r="T70" s="1023">
        <f t="shared" si="10"/>
        <v>0</v>
      </c>
      <c r="U70" s="1023">
        <f t="shared" si="10"/>
        <v>0</v>
      </c>
      <c r="V70" s="1023">
        <f t="shared" si="10"/>
        <v>0</v>
      </c>
      <c r="W70" s="1023">
        <f t="shared" si="10"/>
        <v>0</v>
      </c>
      <c r="X70" s="1023">
        <f t="shared" si="10"/>
        <v>0</v>
      </c>
      <c r="Y70" s="1023">
        <f t="shared" si="10"/>
        <v>0</v>
      </c>
      <c r="Z70" s="1023">
        <f t="shared" si="10"/>
        <v>0</v>
      </c>
      <c r="AA70" s="1023">
        <f t="shared" si="10"/>
        <v>0</v>
      </c>
      <c r="AB70" s="1023">
        <f t="shared" si="10"/>
        <v>0</v>
      </c>
      <c r="AC70" s="1023">
        <f t="shared" si="10"/>
        <v>0</v>
      </c>
      <c r="AD70" s="1023">
        <f t="shared" si="10"/>
        <v>0</v>
      </c>
      <c r="AE70" s="1023">
        <f t="shared" si="10"/>
        <v>0</v>
      </c>
      <c r="AF70" s="1023">
        <f t="shared" si="10"/>
        <v>0</v>
      </c>
      <c r="AG70" s="1023">
        <f t="shared" si="10"/>
        <v>0</v>
      </c>
      <c r="AH70" s="1023">
        <f t="shared" si="10"/>
        <v>0</v>
      </c>
      <c r="AI70" s="1023">
        <f t="shared" si="10"/>
        <v>0</v>
      </c>
      <c r="AJ70" s="1023">
        <f t="shared" si="10"/>
        <v>0</v>
      </c>
      <c r="AK70" s="1023">
        <f t="shared" si="10"/>
        <v>0</v>
      </c>
      <c r="AL70" s="1023">
        <f t="shared" si="10"/>
        <v>0</v>
      </c>
      <c r="AM70" s="1023">
        <f t="shared" si="10"/>
        <v>0</v>
      </c>
      <c r="AN70" s="1023">
        <f t="shared" si="10"/>
        <v>0</v>
      </c>
      <c r="AO70" s="1023">
        <f t="shared" si="10"/>
        <v>0</v>
      </c>
      <c r="AP70" s="1023">
        <f t="shared" si="10"/>
        <v>0</v>
      </c>
      <c r="AQ70" s="1023">
        <f t="shared" si="10"/>
        <v>0</v>
      </c>
      <c r="AR70" s="1023">
        <f t="shared" si="10"/>
        <v>0</v>
      </c>
      <c r="AS70" s="1023">
        <f t="shared" si="10"/>
        <v>0</v>
      </c>
      <c r="AT70" s="1023">
        <f t="shared" si="10"/>
        <v>0</v>
      </c>
      <c r="AU70" s="1023">
        <f t="shared" si="10"/>
        <v>0</v>
      </c>
      <c r="AV70" s="1023">
        <f t="shared" si="10"/>
        <v>0</v>
      </c>
      <c r="AW70" s="1023">
        <f t="shared" si="10"/>
        <v>0</v>
      </c>
      <c r="AX70" s="1023">
        <f t="shared" si="10"/>
        <v>0</v>
      </c>
      <c r="AY70" s="1023">
        <f t="shared" si="10"/>
        <v>0</v>
      </c>
      <c r="AZ70" s="1023">
        <f t="shared" si="10"/>
        <v>0</v>
      </c>
      <c r="BA70" s="1023">
        <f t="shared" si="10"/>
        <v>0</v>
      </c>
      <c r="BB70" s="1023">
        <f t="shared" si="10"/>
        <v>0</v>
      </c>
      <c r="BC70" s="1023">
        <f t="shared" si="10"/>
        <v>0</v>
      </c>
      <c r="BD70" s="1023">
        <f t="shared" si="10"/>
        <v>0</v>
      </c>
      <c r="BE70" s="1023">
        <f t="shared" si="10"/>
        <v>0</v>
      </c>
      <c r="BF70" s="1023">
        <f t="shared" si="10"/>
        <v>0</v>
      </c>
      <c r="BG70" s="1023">
        <f t="shared" si="10"/>
        <v>0</v>
      </c>
      <c r="BH70" s="1023">
        <f t="shared" si="10"/>
        <v>0</v>
      </c>
      <c r="BI70" s="1023">
        <f t="shared" si="10"/>
        <v>0</v>
      </c>
      <c r="BJ70" s="1023">
        <f t="shared" si="10"/>
        <v>0</v>
      </c>
      <c r="BK70" s="1023">
        <f t="shared" si="10"/>
        <v>0</v>
      </c>
      <c r="BL70" s="1023">
        <f t="shared" si="10"/>
        <v>0</v>
      </c>
      <c r="BM70" s="1023">
        <f t="shared" si="10"/>
        <v>0</v>
      </c>
      <c r="BN70" s="1023">
        <f t="shared" si="10"/>
        <v>0</v>
      </c>
      <c r="BO70" s="1023">
        <f t="shared" si="10"/>
        <v>0</v>
      </c>
      <c r="BP70" s="1023">
        <f t="shared" ref="BP70:BU70" si="11">BP8</f>
        <v>0</v>
      </c>
      <c r="BQ70" s="1023">
        <f t="shared" si="11"/>
        <v>0</v>
      </c>
      <c r="BR70" s="1023">
        <f t="shared" si="11"/>
        <v>0</v>
      </c>
      <c r="BS70" s="1023">
        <f t="shared" si="11"/>
        <v>0</v>
      </c>
      <c r="BT70" s="1023">
        <f t="shared" si="11"/>
        <v>0</v>
      </c>
      <c r="BU70" s="1023">
        <f t="shared" si="11"/>
        <v>0</v>
      </c>
      <c r="BV70" s="207"/>
      <c r="BW70" s="1268" t="str">
        <f>Overview!B7</f>
        <v>Applicant Fund Name</v>
      </c>
      <c r="BX70" s="1269"/>
      <c r="BY70" s="1269"/>
      <c r="BZ70" s="1270"/>
      <c r="CA70" s="167" t="s">
        <v>73</v>
      </c>
      <c r="CB70" s="167"/>
    </row>
    <row r="71" spans="1:81" ht="25.5" customHeight="1">
      <c r="B71" s="416"/>
      <c r="C71" s="201" t="s">
        <v>604</v>
      </c>
      <c r="D71" s="216" t="str">
        <f t="shared" ref="D71:BO71" si="12">D11</f>
        <v/>
      </c>
      <c r="E71" s="228" t="str">
        <f t="shared" si="12"/>
        <v>Senior Secured Debt</v>
      </c>
      <c r="F71" s="228" t="str">
        <f t="shared" si="12"/>
        <v/>
      </c>
      <c r="G71" s="228" t="str">
        <f t="shared" si="12"/>
        <v>Subordinated Debt without Warrants</v>
      </c>
      <c r="H71" s="228" t="str">
        <f t="shared" si="12"/>
        <v/>
      </c>
      <c r="I71" s="228" t="str">
        <f t="shared" si="12"/>
        <v>Senior Secured Debt</v>
      </c>
      <c r="J71" s="228" t="str">
        <f t="shared" si="12"/>
        <v>Sub-Debt</v>
      </c>
      <c r="K71" s="228" t="str">
        <f t="shared" si="12"/>
        <v/>
      </c>
      <c r="L71" s="228" t="str">
        <f t="shared" si="12"/>
        <v/>
      </c>
      <c r="M71" s="228" t="str">
        <f t="shared" si="12"/>
        <v/>
      </c>
      <c r="N71" s="228" t="str">
        <f t="shared" si="12"/>
        <v/>
      </c>
      <c r="O71" s="228" t="str">
        <f t="shared" si="12"/>
        <v/>
      </c>
      <c r="P71" s="228" t="str">
        <f t="shared" si="12"/>
        <v/>
      </c>
      <c r="Q71" s="228" t="str">
        <f t="shared" si="12"/>
        <v/>
      </c>
      <c r="R71" s="228" t="str">
        <f t="shared" si="12"/>
        <v/>
      </c>
      <c r="S71" s="228" t="str">
        <f t="shared" si="12"/>
        <v/>
      </c>
      <c r="T71" s="228" t="str">
        <f t="shared" si="12"/>
        <v/>
      </c>
      <c r="U71" s="228" t="str">
        <f t="shared" si="12"/>
        <v/>
      </c>
      <c r="V71" s="228" t="str">
        <f t="shared" si="12"/>
        <v/>
      </c>
      <c r="W71" s="228" t="str">
        <f t="shared" si="12"/>
        <v/>
      </c>
      <c r="X71" s="228" t="str">
        <f t="shared" si="12"/>
        <v/>
      </c>
      <c r="Y71" s="228" t="str">
        <f t="shared" si="12"/>
        <v/>
      </c>
      <c r="Z71" s="228" t="str">
        <f t="shared" si="12"/>
        <v/>
      </c>
      <c r="AA71" s="228" t="str">
        <f t="shared" si="12"/>
        <v/>
      </c>
      <c r="AB71" s="228" t="str">
        <f t="shared" si="12"/>
        <v/>
      </c>
      <c r="AC71" s="228" t="str">
        <f t="shared" si="12"/>
        <v/>
      </c>
      <c r="AD71" s="228" t="str">
        <f t="shared" si="12"/>
        <v/>
      </c>
      <c r="AE71" s="228" t="str">
        <f t="shared" si="12"/>
        <v/>
      </c>
      <c r="AF71" s="228" t="str">
        <f t="shared" si="12"/>
        <v/>
      </c>
      <c r="AG71" s="228" t="str">
        <f t="shared" si="12"/>
        <v/>
      </c>
      <c r="AH71" s="228" t="str">
        <f t="shared" si="12"/>
        <v/>
      </c>
      <c r="AI71" s="228" t="str">
        <f t="shared" si="12"/>
        <v/>
      </c>
      <c r="AJ71" s="228" t="str">
        <f t="shared" si="12"/>
        <v/>
      </c>
      <c r="AK71" s="228" t="str">
        <f t="shared" si="12"/>
        <v/>
      </c>
      <c r="AL71" s="228" t="str">
        <f t="shared" si="12"/>
        <v/>
      </c>
      <c r="AM71" s="228" t="str">
        <f t="shared" si="12"/>
        <v/>
      </c>
      <c r="AN71" s="228" t="str">
        <f t="shared" si="12"/>
        <v/>
      </c>
      <c r="AO71" s="228" t="str">
        <f t="shared" si="12"/>
        <v/>
      </c>
      <c r="AP71" s="228" t="str">
        <f t="shared" si="12"/>
        <v/>
      </c>
      <c r="AQ71" s="228" t="str">
        <f t="shared" si="12"/>
        <v/>
      </c>
      <c r="AR71" s="228" t="str">
        <f t="shared" si="12"/>
        <v/>
      </c>
      <c r="AS71" s="228" t="str">
        <f t="shared" si="12"/>
        <v/>
      </c>
      <c r="AT71" s="228" t="str">
        <f t="shared" si="12"/>
        <v/>
      </c>
      <c r="AU71" s="228" t="str">
        <f t="shared" si="12"/>
        <v/>
      </c>
      <c r="AV71" s="228" t="str">
        <f t="shared" si="12"/>
        <v/>
      </c>
      <c r="AW71" s="228" t="str">
        <f t="shared" si="12"/>
        <v/>
      </c>
      <c r="AX71" s="228" t="str">
        <f t="shared" si="12"/>
        <v/>
      </c>
      <c r="AY71" s="228" t="str">
        <f t="shared" si="12"/>
        <v/>
      </c>
      <c r="AZ71" s="228" t="str">
        <f t="shared" si="12"/>
        <v/>
      </c>
      <c r="BA71" s="228" t="str">
        <f t="shared" si="12"/>
        <v/>
      </c>
      <c r="BB71" s="228" t="str">
        <f t="shared" si="12"/>
        <v/>
      </c>
      <c r="BC71" s="228" t="str">
        <f t="shared" si="12"/>
        <v/>
      </c>
      <c r="BD71" s="228" t="str">
        <f t="shared" si="12"/>
        <v/>
      </c>
      <c r="BE71" s="228" t="str">
        <f t="shared" si="12"/>
        <v/>
      </c>
      <c r="BF71" s="228" t="str">
        <f t="shared" si="12"/>
        <v/>
      </c>
      <c r="BG71" s="228" t="str">
        <f t="shared" si="12"/>
        <v/>
      </c>
      <c r="BH71" s="228" t="str">
        <f t="shared" si="12"/>
        <v/>
      </c>
      <c r="BI71" s="228" t="str">
        <f t="shared" si="12"/>
        <v/>
      </c>
      <c r="BJ71" s="228" t="str">
        <f t="shared" si="12"/>
        <v/>
      </c>
      <c r="BK71" s="228" t="str">
        <f t="shared" si="12"/>
        <v/>
      </c>
      <c r="BL71" s="228" t="str">
        <f t="shared" si="12"/>
        <v/>
      </c>
      <c r="BM71" s="228" t="str">
        <f t="shared" si="12"/>
        <v/>
      </c>
      <c r="BN71" s="228" t="str">
        <f t="shared" si="12"/>
        <v/>
      </c>
      <c r="BO71" s="228" t="str">
        <f t="shared" si="12"/>
        <v/>
      </c>
      <c r="BP71" s="228" t="str">
        <f t="shared" ref="BP71:BU71" si="13">BP11</f>
        <v/>
      </c>
      <c r="BQ71" s="228" t="str">
        <f t="shared" si="13"/>
        <v/>
      </c>
      <c r="BR71" s="228" t="str">
        <f t="shared" si="13"/>
        <v/>
      </c>
      <c r="BS71" s="228" t="str">
        <f t="shared" si="13"/>
        <v/>
      </c>
      <c r="BT71" s="228" t="str">
        <f t="shared" si="13"/>
        <v/>
      </c>
      <c r="BU71" s="228" t="str">
        <f t="shared" si="13"/>
        <v/>
      </c>
      <c r="BV71" s="207"/>
      <c r="BW71" s="229" t="s">
        <v>611</v>
      </c>
      <c r="BX71" s="230"/>
      <c r="BY71" s="230"/>
      <c r="BZ71" s="231"/>
      <c r="CA71" s="232" t="s">
        <v>73</v>
      </c>
      <c r="CB71" s="232"/>
    </row>
    <row r="72" spans="1:81" s="160" customFormat="1" ht="25.5" customHeight="1" thickBot="1">
      <c r="B72" s="415"/>
      <c r="C72" s="201" t="s">
        <v>605</v>
      </c>
      <c r="D72" s="516" t="str">
        <f>D12</f>
        <v>Common Equity</v>
      </c>
      <c r="E72" s="516" t="str">
        <f t="shared" ref="E72:BP72" si="14">E12</f>
        <v/>
      </c>
      <c r="F72" s="516" t="str">
        <f t="shared" si="14"/>
        <v>Common Equity</v>
      </c>
      <c r="G72" s="516" t="str">
        <f t="shared" si="14"/>
        <v/>
      </c>
      <c r="H72" s="516" t="str">
        <f t="shared" si="14"/>
        <v>Common Equity</v>
      </c>
      <c r="I72" s="516" t="str">
        <f t="shared" si="14"/>
        <v/>
      </c>
      <c r="J72" s="516" t="str">
        <f t="shared" si="14"/>
        <v/>
      </c>
      <c r="K72" s="516" t="str">
        <f t="shared" si="14"/>
        <v/>
      </c>
      <c r="L72" s="516" t="str">
        <f t="shared" si="14"/>
        <v/>
      </c>
      <c r="M72" s="516" t="str">
        <f t="shared" si="14"/>
        <v/>
      </c>
      <c r="N72" s="516" t="str">
        <f t="shared" si="14"/>
        <v/>
      </c>
      <c r="O72" s="516" t="str">
        <f t="shared" si="14"/>
        <v/>
      </c>
      <c r="P72" s="516" t="str">
        <f t="shared" si="14"/>
        <v/>
      </c>
      <c r="Q72" s="516" t="str">
        <f t="shared" si="14"/>
        <v/>
      </c>
      <c r="R72" s="516" t="str">
        <f t="shared" si="14"/>
        <v/>
      </c>
      <c r="S72" s="516" t="str">
        <f t="shared" si="14"/>
        <v/>
      </c>
      <c r="T72" s="516" t="str">
        <f t="shared" si="14"/>
        <v/>
      </c>
      <c r="U72" s="516" t="str">
        <f t="shared" si="14"/>
        <v/>
      </c>
      <c r="V72" s="516" t="str">
        <f t="shared" si="14"/>
        <v/>
      </c>
      <c r="W72" s="516" t="str">
        <f t="shared" si="14"/>
        <v/>
      </c>
      <c r="X72" s="516" t="str">
        <f t="shared" si="14"/>
        <v/>
      </c>
      <c r="Y72" s="516" t="str">
        <f t="shared" si="14"/>
        <v/>
      </c>
      <c r="Z72" s="516" t="str">
        <f t="shared" si="14"/>
        <v/>
      </c>
      <c r="AA72" s="516" t="str">
        <f t="shared" si="14"/>
        <v/>
      </c>
      <c r="AB72" s="516" t="str">
        <f t="shared" si="14"/>
        <v/>
      </c>
      <c r="AC72" s="516" t="str">
        <f t="shared" si="14"/>
        <v/>
      </c>
      <c r="AD72" s="516" t="str">
        <f t="shared" si="14"/>
        <v/>
      </c>
      <c r="AE72" s="516" t="str">
        <f t="shared" si="14"/>
        <v/>
      </c>
      <c r="AF72" s="516" t="str">
        <f t="shared" si="14"/>
        <v/>
      </c>
      <c r="AG72" s="516" t="str">
        <f t="shared" si="14"/>
        <v/>
      </c>
      <c r="AH72" s="516" t="str">
        <f t="shared" si="14"/>
        <v/>
      </c>
      <c r="AI72" s="516" t="str">
        <f t="shared" si="14"/>
        <v/>
      </c>
      <c r="AJ72" s="516" t="str">
        <f t="shared" si="14"/>
        <v/>
      </c>
      <c r="AK72" s="516" t="str">
        <f t="shared" si="14"/>
        <v/>
      </c>
      <c r="AL72" s="516" t="str">
        <f t="shared" si="14"/>
        <v/>
      </c>
      <c r="AM72" s="516" t="str">
        <f t="shared" si="14"/>
        <v/>
      </c>
      <c r="AN72" s="516" t="str">
        <f t="shared" si="14"/>
        <v/>
      </c>
      <c r="AO72" s="516" t="str">
        <f t="shared" si="14"/>
        <v/>
      </c>
      <c r="AP72" s="516" t="str">
        <f t="shared" si="14"/>
        <v/>
      </c>
      <c r="AQ72" s="516" t="str">
        <f t="shared" si="14"/>
        <v/>
      </c>
      <c r="AR72" s="516" t="str">
        <f t="shared" si="14"/>
        <v/>
      </c>
      <c r="AS72" s="516" t="str">
        <f t="shared" si="14"/>
        <v/>
      </c>
      <c r="AT72" s="516" t="str">
        <f t="shared" si="14"/>
        <v/>
      </c>
      <c r="AU72" s="516" t="str">
        <f t="shared" si="14"/>
        <v/>
      </c>
      <c r="AV72" s="516" t="str">
        <f t="shared" si="14"/>
        <v/>
      </c>
      <c r="AW72" s="516" t="str">
        <f t="shared" si="14"/>
        <v/>
      </c>
      <c r="AX72" s="516" t="str">
        <f t="shared" si="14"/>
        <v/>
      </c>
      <c r="AY72" s="516" t="str">
        <f t="shared" si="14"/>
        <v/>
      </c>
      <c r="AZ72" s="516" t="str">
        <f t="shared" si="14"/>
        <v/>
      </c>
      <c r="BA72" s="516" t="str">
        <f t="shared" si="14"/>
        <v/>
      </c>
      <c r="BB72" s="418" t="str">
        <f t="shared" si="14"/>
        <v/>
      </c>
      <c r="BC72" s="418" t="str">
        <f t="shared" si="14"/>
        <v/>
      </c>
      <c r="BD72" s="418" t="str">
        <f t="shared" si="14"/>
        <v/>
      </c>
      <c r="BE72" s="418" t="str">
        <f t="shared" si="14"/>
        <v/>
      </c>
      <c r="BF72" s="418" t="str">
        <f t="shared" si="14"/>
        <v/>
      </c>
      <c r="BG72" s="418" t="str">
        <f t="shared" si="14"/>
        <v/>
      </c>
      <c r="BH72" s="418" t="str">
        <f t="shared" si="14"/>
        <v/>
      </c>
      <c r="BI72" s="418" t="str">
        <f t="shared" si="14"/>
        <v/>
      </c>
      <c r="BJ72" s="418" t="str">
        <f t="shared" si="14"/>
        <v/>
      </c>
      <c r="BK72" s="418" t="str">
        <f t="shared" si="14"/>
        <v/>
      </c>
      <c r="BL72" s="418" t="str">
        <f t="shared" si="14"/>
        <v/>
      </c>
      <c r="BM72" s="418" t="str">
        <f t="shared" si="14"/>
        <v/>
      </c>
      <c r="BN72" s="418" t="str">
        <f t="shared" si="14"/>
        <v/>
      </c>
      <c r="BO72" s="418" t="str">
        <f t="shared" si="14"/>
        <v/>
      </c>
      <c r="BP72" s="418" t="str">
        <f t="shared" si="14"/>
        <v/>
      </c>
      <c r="BQ72" s="418" t="str">
        <f t="shared" ref="BQ72:BU72" si="15">BQ12</f>
        <v/>
      </c>
      <c r="BR72" s="418" t="str">
        <f t="shared" si="15"/>
        <v/>
      </c>
      <c r="BS72" s="418" t="str">
        <f t="shared" si="15"/>
        <v/>
      </c>
      <c r="BT72" s="418" t="str">
        <f t="shared" si="15"/>
        <v/>
      </c>
      <c r="BU72" s="418" t="str">
        <f t="shared" si="15"/>
        <v/>
      </c>
      <c r="BW72" s="168"/>
      <c r="BX72" s="233" t="s">
        <v>612</v>
      </c>
      <c r="BY72" s="233" t="s">
        <v>613</v>
      </c>
      <c r="BZ72" s="234" t="s">
        <v>614</v>
      </c>
      <c r="CA72" s="235"/>
      <c r="CB72" s="235"/>
      <c r="CC72" s="726"/>
    </row>
    <row r="73" spans="1:81" hidden="1">
      <c r="B73" s="414"/>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70"/>
      <c r="BW73" s="236"/>
      <c r="BX73" s="237"/>
      <c r="BY73" s="237"/>
      <c r="BZ73" s="237"/>
      <c r="CA73" s="238"/>
      <c r="CB73" s="238"/>
      <c r="CC73" s="163"/>
    </row>
    <row r="74" spans="1:81" s="171" customFormat="1" ht="11.25" customHeight="1">
      <c r="B74" s="413"/>
      <c r="C74" s="205" t="s">
        <v>615</v>
      </c>
      <c r="D74" s="517" t="str" cm="1">
        <f t="array" ref="D74">IFERROR(XIRR(_xlfn._xlws.FILTER(D14:D66,(D14:D66&lt;&gt;0)*(D14:D66&lt;&gt;"")),_xlfn._xlws.FILTER($C$14:$C$66,(D14:D66&lt;&gt;0)*(D14:D66&lt;&gt;""))),"NoCashFlows")</f>
        <v>NoCashFlows</v>
      </c>
      <c r="E74" s="517" t="str" cm="1">
        <f t="array" ref="E74">IFERROR(XIRR(_xlfn._xlws.FILTER(E14:E66,(E14:E66&lt;&gt;0)*(E14:E66&lt;&gt;"")),_xlfn._xlws.FILTER($C$14:$C$66,(E14:E66&lt;&gt;0)*(E14:E66&lt;&gt;""))),"NoCashFlows")</f>
        <v>NoCashFlows</v>
      </c>
      <c r="F74" s="517" t="str" cm="1">
        <f t="array" ref="F74">IFERROR(XIRR(_xlfn._xlws.FILTER(F14:F66,(F14:F66&lt;&gt;0)*(F14:F66&lt;&gt;"")),_xlfn._xlws.FILTER($C$14:$C$66,(F14:F66&lt;&gt;0)*(F14:F66&lt;&gt;""))),"NoCashFlows")</f>
        <v>NoCashFlows</v>
      </c>
      <c r="G74" s="517" t="str" cm="1">
        <f t="array" ref="G74">IFERROR(XIRR(_xlfn._xlws.FILTER(G14:G66,(G14:G66&lt;&gt;0)*(G14:G66&lt;&gt;"")),_xlfn._xlws.FILTER($C$14:$C$66,(G14:G66&lt;&gt;0)*(G14:G66&lt;&gt;""))),"NoCashFlows")</f>
        <v>NoCashFlows</v>
      </c>
      <c r="H74" s="517" t="str" cm="1">
        <f t="array" ref="H74">IFERROR(XIRR(_xlfn._xlws.FILTER(H14:H66,(H14:H66&lt;&gt;0)*(H14:H66&lt;&gt;"")),_xlfn._xlws.FILTER($C$14:$C$66,(H14:H66&lt;&gt;0)*(H14:H66&lt;&gt;""))),"NoCashFlows")</f>
        <v>NoCashFlows</v>
      </c>
      <c r="I74" s="517" t="str" cm="1">
        <f t="array" ref="I74">IFERROR(XIRR(_xlfn._xlws.FILTER(I14:I66,(I14:I66&lt;&gt;0)*(I14:I66&lt;&gt;"")),_xlfn._xlws.FILTER($C$14:$C$66,(I14:I66&lt;&gt;0)*(I14:I66&lt;&gt;""))),"NoCashFlows")</f>
        <v>NoCashFlows</v>
      </c>
      <c r="J74" s="517" t="str" cm="1">
        <f t="array" ref="J74">IFERROR(XIRR(_xlfn._xlws.FILTER(J14:J66,(J14:J66&lt;&gt;0)*(J14:J66&lt;&gt;"")),_xlfn._xlws.FILTER($C$14:$C$66,(J14:J66&lt;&gt;0)*(J14:J66&lt;&gt;""))),"NoCashFlows")</f>
        <v>NoCashFlows</v>
      </c>
      <c r="K74" s="517" t="str" cm="1">
        <f t="array" ref="K74">IFERROR(XIRR(_xlfn._xlws.FILTER(K14:K66,(K14:K66&lt;&gt;0)*(K14:K66&lt;&gt;"")),_xlfn._xlws.FILTER($C$14:$C$66,(K14:K66&lt;&gt;0)*(K14:K66&lt;&gt;""))),"NoCashFlows")</f>
        <v>NoCashFlows</v>
      </c>
      <c r="L74" s="517" t="str" cm="1">
        <f t="array" ref="L74">IFERROR(XIRR(_xlfn._xlws.FILTER(L14:L66,(L14:L66&lt;&gt;0)*(L14:L66&lt;&gt;"")),_xlfn._xlws.FILTER($C$14:$C$66,(L14:L66&lt;&gt;0)*(L14:L66&lt;&gt;""))),"NoCashFlows")</f>
        <v>NoCashFlows</v>
      </c>
      <c r="M74" s="517" t="str" cm="1">
        <f t="array" ref="M74">IFERROR(XIRR(_xlfn._xlws.FILTER(M14:M66,(M14:M66&lt;&gt;0)*(M14:M66&lt;&gt;"")),_xlfn._xlws.FILTER($C$14:$C$66,(M14:M66&lt;&gt;0)*(M14:M66&lt;&gt;""))),"NoCashFlows")</f>
        <v>NoCashFlows</v>
      </c>
      <c r="N74" s="517" t="str" cm="1">
        <f t="array" ref="N74">IFERROR(XIRR(_xlfn._xlws.FILTER(N14:N66,(N14:N66&lt;&gt;0)*(N14:N66&lt;&gt;"")),_xlfn._xlws.FILTER($C$14:$C$66,(N14:N66&lt;&gt;0)*(N14:N66&lt;&gt;""))),"NoCashFlows")</f>
        <v>NoCashFlows</v>
      </c>
      <c r="O74" s="517" t="str" cm="1">
        <f t="array" ref="O74">IFERROR(XIRR(_xlfn._xlws.FILTER(O14:O66,(O14:O66&lt;&gt;0)*(O14:O66&lt;&gt;"")),_xlfn._xlws.FILTER($C$14:$C$66,(O14:O66&lt;&gt;0)*(O14:O66&lt;&gt;""))),"NoCashFlows")</f>
        <v>NoCashFlows</v>
      </c>
      <c r="P74" s="517" t="str" cm="1">
        <f t="array" ref="P74">IFERROR(XIRR(_xlfn._xlws.FILTER(P14:P66,(P14:P66&lt;&gt;0)*(P14:P66&lt;&gt;"")),_xlfn._xlws.FILTER($C$14:$C$66,(P14:P66&lt;&gt;0)*(P14:P66&lt;&gt;""))),"NoCashFlows")</f>
        <v>NoCashFlows</v>
      </c>
      <c r="Q74" s="517" t="str" cm="1">
        <f t="array" ref="Q74">IFERROR(XIRR(_xlfn._xlws.FILTER(Q14:Q66,(Q14:Q66&lt;&gt;0)*(Q14:Q66&lt;&gt;"")),_xlfn._xlws.FILTER($C$14:$C$66,(Q14:Q66&lt;&gt;0)*(Q14:Q66&lt;&gt;""))),"NoCashFlows")</f>
        <v>NoCashFlows</v>
      </c>
      <c r="R74" s="517" t="str" cm="1">
        <f t="array" ref="R74">IFERROR(XIRR(_xlfn._xlws.FILTER(R14:R66,(R14:R66&lt;&gt;0)*(R14:R66&lt;&gt;"")),_xlfn._xlws.FILTER($C$14:$C$66,(R14:R66&lt;&gt;0)*(R14:R66&lt;&gt;""))),"NoCashFlows")</f>
        <v>NoCashFlows</v>
      </c>
      <c r="S74" s="517" t="str" cm="1">
        <f t="array" ref="S74">IFERROR(XIRR(_xlfn._xlws.FILTER(S14:S66,(S14:S66&lt;&gt;0)*(S14:S66&lt;&gt;"")),_xlfn._xlws.FILTER($C$14:$C$66,(S14:S66&lt;&gt;0)*(S14:S66&lt;&gt;""))),"NoCashFlows")</f>
        <v>NoCashFlows</v>
      </c>
      <c r="T74" s="517" t="str" cm="1">
        <f t="array" ref="T74">IFERROR(XIRR(_xlfn._xlws.FILTER(T14:T66,(T14:T66&lt;&gt;0)*(T14:T66&lt;&gt;"")),_xlfn._xlws.FILTER($C$14:$C$66,(T14:T66&lt;&gt;0)*(T14:T66&lt;&gt;""))),"NoCashFlows")</f>
        <v>NoCashFlows</v>
      </c>
      <c r="U74" s="517" t="str" cm="1">
        <f t="array" ref="U74">IFERROR(XIRR(_xlfn._xlws.FILTER(U14:U66,(U14:U66&lt;&gt;0)*(U14:U66&lt;&gt;"")),_xlfn._xlws.FILTER($C$14:$C$66,(U14:U66&lt;&gt;0)*(U14:U66&lt;&gt;""))),"NoCashFlows")</f>
        <v>NoCashFlows</v>
      </c>
      <c r="V74" s="517" t="str" cm="1">
        <f t="array" ref="V74">IFERROR(XIRR(_xlfn._xlws.FILTER(V14:V66,(V14:V66&lt;&gt;0)*(V14:V66&lt;&gt;"")),_xlfn._xlws.FILTER($C$14:$C$66,(V14:V66&lt;&gt;0)*(V14:V66&lt;&gt;""))),"NoCashFlows")</f>
        <v>NoCashFlows</v>
      </c>
      <c r="W74" s="517" t="str" cm="1">
        <f t="array" ref="W74">IFERROR(XIRR(_xlfn._xlws.FILTER(W14:W66,(W14:W66&lt;&gt;0)*(W14:W66&lt;&gt;"")),_xlfn._xlws.FILTER($C$14:$C$66,(W14:W66&lt;&gt;0)*(W14:W66&lt;&gt;""))),"NoCashFlows")</f>
        <v>NoCashFlows</v>
      </c>
      <c r="X74" s="517" t="str" cm="1">
        <f t="array" ref="X74">IFERROR(XIRR(_xlfn._xlws.FILTER(X14:X66,(X14:X66&lt;&gt;0)*(X14:X66&lt;&gt;"")),_xlfn._xlws.FILTER($C$14:$C$66,(X14:X66&lt;&gt;0)*(X14:X66&lt;&gt;""))),"NoCashFlows")</f>
        <v>NoCashFlows</v>
      </c>
      <c r="Y74" s="517" t="str" cm="1">
        <f t="array" ref="Y74">IFERROR(XIRR(_xlfn._xlws.FILTER(Y14:Y66,(Y14:Y66&lt;&gt;0)*(Y14:Y66&lt;&gt;"")),_xlfn._xlws.FILTER($C$14:$C$66,(Y14:Y66&lt;&gt;0)*(Y14:Y66&lt;&gt;""))),"NoCashFlows")</f>
        <v>NoCashFlows</v>
      </c>
      <c r="Z74" s="517" t="str" cm="1">
        <f t="array" ref="Z74">IFERROR(XIRR(_xlfn._xlws.FILTER(Z14:Z66,(Z14:Z66&lt;&gt;0)*(Z14:Z66&lt;&gt;"")),_xlfn._xlws.FILTER($C$14:$C$66,(Z14:Z66&lt;&gt;0)*(Z14:Z66&lt;&gt;""))),"NoCashFlows")</f>
        <v>NoCashFlows</v>
      </c>
      <c r="AA74" s="517" t="str" cm="1">
        <f t="array" ref="AA74">IFERROR(XIRR(_xlfn._xlws.FILTER(AA14:AA66,(AA14:AA66&lt;&gt;0)*(AA14:AA66&lt;&gt;"")),_xlfn._xlws.FILTER($C$14:$C$66,(AA14:AA66&lt;&gt;0)*(AA14:AA66&lt;&gt;""))),"NoCashFlows")</f>
        <v>NoCashFlows</v>
      </c>
      <c r="AB74" s="517" t="str" cm="1">
        <f t="array" ref="AB74">IFERROR(XIRR(_xlfn._xlws.FILTER(AB14:AB66,(AB14:AB66&lt;&gt;0)*(AB14:AB66&lt;&gt;"")),_xlfn._xlws.FILTER($C$14:$C$66,(AB14:AB66&lt;&gt;0)*(AB14:AB66&lt;&gt;""))),"NoCashFlows")</f>
        <v>NoCashFlows</v>
      </c>
      <c r="AC74" s="517" t="str" cm="1">
        <f t="array" ref="AC74">IFERROR(XIRR(_xlfn._xlws.FILTER(AC14:AC66,(AC14:AC66&lt;&gt;0)*(AC14:AC66&lt;&gt;"")),_xlfn._xlws.FILTER($C$14:$C$66,(AC14:AC66&lt;&gt;0)*(AC14:AC66&lt;&gt;""))),"NoCashFlows")</f>
        <v>NoCashFlows</v>
      </c>
      <c r="AD74" s="517" t="str" cm="1">
        <f t="array" ref="AD74">IFERROR(XIRR(_xlfn._xlws.FILTER(AD14:AD66,(AD14:AD66&lt;&gt;0)*(AD14:AD66&lt;&gt;"")),_xlfn._xlws.FILTER($C$14:$C$66,(AD14:AD66&lt;&gt;0)*(AD14:AD66&lt;&gt;""))),"NoCashFlows")</f>
        <v>NoCashFlows</v>
      </c>
      <c r="AE74" s="517" t="str" cm="1">
        <f t="array" ref="AE74">IFERROR(XIRR(_xlfn._xlws.FILTER(AE14:AE66,(AE14:AE66&lt;&gt;0)*(AE14:AE66&lt;&gt;"")),_xlfn._xlws.FILTER($C$14:$C$66,(AE14:AE66&lt;&gt;0)*(AE14:AE66&lt;&gt;""))),"NoCashFlows")</f>
        <v>NoCashFlows</v>
      </c>
      <c r="AF74" s="517" t="str" cm="1">
        <f t="array" ref="AF74">IFERROR(XIRR(_xlfn._xlws.FILTER(AF14:AF66,(AF14:AF66&lt;&gt;0)*(AF14:AF66&lt;&gt;"")),_xlfn._xlws.FILTER($C$14:$C$66,(AF14:AF66&lt;&gt;0)*(AF14:AF66&lt;&gt;""))),"NoCashFlows")</f>
        <v>NoCashFlows</v>
      </c>
      <c r="AG74" s="517" t="str" cm="1">
        <f t="array" ref="AG74">IFERROR(XIRR(_xlfn._xlws.FILTER(AG14:AG66,(AG14:AG66&lt;&gt;0)*(AG14:AG66&lt;&gt;"")),_xlfn._xlws.FILTER($C$14:$C$66,(AG14:AG66&lt;&gt;0)*(AG14:AG66&lt;&gt;""))),"NoCashFlows")</f>
        <v>NoCashFlows</v>
      </c>
      <c r="AH74" s="517" t="str" cm="1">
        <f t="array" ref="AH74">IFERROR(XIRR(_xlfn._xlws.FILTER(AH14:AH66,(AH14:AH66&lt;&gt;0)*(AH14:AH66&lt;&gt;"")),_xlfn._xlws.FILTER($C$14:$C$66,(AH14:AH66&lt;&gt;0)*(AH14:AH66&lt;&gt;""))),"NoCashFlows")</f>
        <v>NoCashFlows</v>
      </c>
      <c r="AI74" s="517" t="str" cm="1">
        <f t="array" ref="AI74">IFERROR(XIRR(_xlfn._xlws.FILTER(AI14:AI66,(AI14:AI66&lt;&gt;0)*(AI14:AI66&lt;&gt;"")),_xlfn._xlws.FILTER($C$14:$C$66,(AI14:AI66&lt;&gt;0)*(AI14:AI66&lt;&gt;""))),"NoCashFlows")</f>
        <v>NoCashFlows</v>
      </c>
      <c r="AJ74" s="517" t="str" cm="1">
        <f t="array" ref="AJ74">IFERROR(XIRR(_xlfn._xlws.FILTER(AJ14:AJ66,(AJ14:AJ66&lt;&gt;0)*(AJ14:AJ66&lt;&gt;"")),_xlfn._xlws.FILTER($C$14:$C$66,(AJ14:AJ66&lt;&gt;0)*(AJ14:AJ66&lt;&gt;""))),"NoCashFlows")</f>
        <v>NoCashFlows</v>
      </c>
      <c r="AK74" s="517" t="str" cm="1">
        <f t="array" ref="AK74">IFERROR(XIRR(_xlfn._xlws.FILTER(AK14:AK66,(AK14:AK66&lt;&gt;0)*(AK14:AK66&lt;&gt;"")),_xlfn._xlws.FILTER($C$14:$C$66,(AK14:AK66&lt;&gt;0)*(AK14:AK66&lt;&gt;""))),"NoCashFlows")</f>
        <v>NoCashFlows</v>
      </c>
      <c r="AL74" s="517" t="str" cm="1">
        <f t="array" ref="AL74">IFERROR(XIRR(_xlfn._xlws.FILTER(AL14:AL66,(AL14:AL66&lt;&gt;0)*(AL14:AL66&lt;&gt;"")),_xlfn._xlws.FILTER($C$14:$C$66,(AL14:AL66&lt;&gt;0)*(AL14:AL66&lt;&gt;""))),"NoCashFlows")</f>
        <v>NoCashFlows</v>
      </c>
      <c r="AM74" s="517" t="str" cm="1">
        <f t="array" ref="AM74">IFERROR(XIRR(_xlfn._xlws.FILTER(AM14:AM66,(AM14:AM66&lt;&gt;0)*(AM14:AM66&lt;&gt;"")),_xlfn._xlws.FILTER($C$14:$C$66,(AM14:AM66&lt;&gt;0)*(AM14:AM66&lt;&gt;""))),"NoCashFlows")</f>
        <v>NoCashFlows</v>
      </c>
      <c r="AN74" s="517" t="str" cm="1">
        <f t="array" ref="AN74">IFERROR(XIRR(_xlfn._xlws.FILTER(AN14:AN66,(AN14:AN66&lt;&gt;0)*(AN14:AN66&lt;&gt;"")),_xlfn._xlws.FILTER($C$14:$C$66,(AN14:AN66&lt;&gt;0)*(AN14:AN66&lt;&gt;""))),"NoCashFlows")</f>
        <v>NoCashFlows</v>
      </c>
      <c r="AO74" s="517" t="str" cm="1">
        <f t="array" ref="AO74">IFERROR(XIRR(_xlfn._xlws.FILTER(AO14:AO66,(AO14:AO66&lt;&gt;0)*(AO14:AO66&lt;&gt;"")),_xlfn._xlws.FILTER($C$14:$C$66,(AO14:AO66&lt;&gt;0)*(AO14:AO66&lt;&gt;""))),"NoCashFlows")</f>
        <v>NoCashFlows</v>
      </c>
      <c r="AP74" s="517" t="str" cm="1">
        <f t="array" ref="AP74">IFERROR(XIRR(_xlfn._xlws.FILTER(AP14:AP66,(AP14:AP66&lt;&gt;0)*(AP14:AP66&lt;&gt;"")),_xlfn._xlws.FILTER($C$14:$C$66,(AP14:AP66&lt;&gt;0)*(AP14:AP66&lt;&gt;""))),"NoCashFlows")</f>
        <v>NoCashFlows</v>
      </c>
      <c r="AQ74" s="517" t="str" cm="1">
        <f t="array" ref="AQ74">IFERROR(XIRR(_xlfn._xlws.FILTER(AQ14:AQ66,(AQ14:AQ66&lt;&gt;0)*(AQ14:AQ66&lt;&gt;"")),_xlfn._xlws.FILTER($C$14:$C$66,(AQ14:AQ66&lt;&gt;0)*(AQ14:AQ66&lt;&gt;""))),"NoCashFlows")</f>
        <v>NoCashFlows</v>
      </c>
      <c r="AR74" s="517" t="str" cm="1">
        <f t="array" ref="AR74">IFERROR(XIRR(_xlfn._xlws.FILTER(AR14:AR66,(AR14:AR66&lt;&gt;0)*(AR14:AR66&lt;&gt;"")),_xlfn._xlws.FILTER($C$14:$C$66,(AR14:AR66&lt;&gt;0)*(AR14:AR66&lt;&gt;""))),"NoCashFlows")</f>
        <v>NoCashFlows</v>
      </c>
      <c r="AS74" s="517" t="str" cm="1">
        <f t="array" ref="AS74">IFERROR(XIRR(_xlfn._xlws.FILTER(AS14:AS66,(AS14:AS66&lt;&gt;0)*(AS14:AS66&lt;&gt;"")),_xlfn._xlws.FILTER($C$14:$C$66,(AS14:AS66&lt;&gt;0)*(AS14:AS66&lt;&gt;""))),"NoCashFlows")</f>
        <v>NoCashFlows</v>
      </c>
      <c r="AT74" s="517" t="str" cm="1">
        <f t="array" ref="AT74">IFERROR(XIRR(_xlfn._xlws.FILTER(AT14:AT66,(AT14:AT66&lt;&gt;0)*(AT14:AT66&lt;&gt;"")),_xlfn._xlws.FILTER($C$14:$C$66,(AT14:AT66&lt;&gt;0)*(AT14:AT66&lt;&gt;""))),"NoCashFlows")</f>
        <v>NoCashFlows</v>
      </c>
      <c r="AU74" s="517" t="str" cm="1">
        <f t="array" ref="AU74">IFERROR(XIRR(_xlfn._xlws.FILTER(AU14:AU66,(AU14:AU66&lt;&gt;0)*(AU14:AU66&lt;&gt;"")),_xlfn._xlws.FILTER($C$14:$C$66,(AU14:AU66&lt;&gt;0)*(AU14:AU66&lt;&gt;""))),"NoCashFlows")</f>
        <v>NoCashFlows</v>
      </c>
      <c r="AV74" s="517" t="str" cm="1">
        <f t="array" ref="AV74">IFERROR(XIRR(_xlfn._xlws.FILTER(AV14:AV66,(AV14:AV66&lt;&gt;0)*(AV14:AV66&lt;&gt;"")),_xlfn._xlws.FILTER($C$14:$C$66,(AV14:AV66&lt;&gt;0)*(AV14:AV66&lt;&gt;""))),"NoCashFlows")</f>
        <v>NoCashFlows</v>
      </c>
      <c r="AW74" s="517" t="str" cm="1">
        <f t="array" ref="AW74">IFERROR(XIRR(_xlfn._xlws.FILTER(AW14:AW66,(AW14:AW66&lt;&gt;0)*(AW14:AW66&lt;&gt;"")),_xlfn._xlws.FILTER($C$14:$C$66,(AW14:AW66&lt;&gt;0)*(AW14:AW66&lt;&gt;""))),"NoCashFlows")</f>
        <v>NoCashFlows</v>
      </c>
      <c r="AX74" s="517" t="str" cm="1">
        <f t="array" ref="AX74">IFERROR(XIRR(_xlfn._xlws.FILTER(AX14:AX66,(AX14:AX66&lt;&gt;0)*(AX14:AX66&lt;&gt;"")),_xlfn._xlws.FILTER($C$14:$C$66,(AX14:AX66&lt;&gt;0)*(AX14:AX66&lt;&gt;""))),"NoCashFlows")</f>
        <v>NoCashFlows</v>
      </c>
      <c r="AY74" s="517" t="str" cm="1">
        <f t="array" ref="AY74">IFERROR(XIRR(_xlfn._xlws.FILTER(AY14:AY66,(AY14:AY66&lt;&gt;0)*(AY14:AY66&lt;&gt;"")),_xlfn._xlws.FILTER($C$14:$C$66,(AY14:AY66&lt;&gt;0)*(AY14:AY66&lt;&gt;""))),"NoCashFlows")</f>
        <v>NoCashFlows</v>
      </c>
      <c r="AZ74" s="517" t="str" cm="1">
        <f t="array" ref="AZ74">IFERROR(XIRR(_xlfn._xlws.FILTER(AZ14:AZ66,(AZ14:AZ66&lt;&gt;0)*(AZ14:AZ66&lt;&gt;"")),_xlfn._xlws.FILTER($C$14:$C$66,(AZ14:AZ66&lt;&gt;0)*(AZ14:AZ66&lt;&gt;""))),"NoCashFlows")</f>
        <v>NoCashFlows</v>
      </c>
      <c r="BA74" s="517" t="str" cm="1">
        <f t="array" ref="BA74">IFERROR(XIRR(_xlfn._xlws.FILTER(BA14:BA66,(BA14:BA66&lt;&gt;0)*(BA14:BA66&lt;&gt;"")),_xlfn._xlws.FILTER($C$14:$C$66,(BA14:BA66&lt;&gt;0)*(BA14:BA66&lt;&gt;""))),"NoCashFlows")</f>
        <v>NoCashFlows</v>
      </c>
      <c r="BB74" s="298" t="str" cm="1">
        <f t="array" ref="BB74">IFERROR(XIRR(_xlfn._xlws.FILTER(BB14:BB66,(BB14:BB66&lt;&gt;0)*(BB14:BB66&lt;&gt;"")),_xlfn._xlws.FILTER($C$14:$C$66,(BB14:BB66&lt;&gt;0)*(BB14:BB66&lt;&gt;""))),"NoCashFlows")</f>
        <v>NoCashFlows</v>
      </c>
      <c r="BC74" s="298" t="str" cm="1">
        <f t="array" ref="BC74">IFERROR(XIRR(_xlfn._xlws.FILTER(BC14:BC66,(BC14:BC66&lt;&gt;0)*(BC14:BC66&lt;&gt;"")),_xlfn._xlws.FILTER($C$14:$C$66,(BC14:BC66&lt;&gt;0)*(BC14:BC66&lt;&gt;""))),"NoCashFlows")</f>
        <v>NoCashFlows</v>
      </c>
      <c r="BD74" s="298" t="str" cm="1">
        <f t="array" ref="BD74">IFERROR(XIRR(_xlfn._xlws.FILTER(BD14:BD66,(BD14:BD66&lt;&gt;0)*(BD14:BD66&lt;&gt;"")),_xlfn._xlws.FILTER($C$14:$C$66,(BD14:BD66&lt;&gt;0)*(BD14:BD66&lt;&gt;""))),"NoCashFlows")</f>
        <v>NoCashFlows</v>
      </c>
      <c r="BE74" s="298" t="str" cm="1">
        <f t="array" ref="BE74">IFERROR(XIRR(_xlfn._xlws.FILTER(BE14:BE66,(BE14:BE66&lt;&gt;0)*(BE14:BE66&lt;&gt;"")),_xlfn._xlws.FILTER($C$14:$C$66,(BE14:BE66&lt;&gt;0)*(BE14:BE66&lt;&gt;""))),"NoCashFlows")</f>
        <v>NoCashFlows</v>
      </c>
      <c r="BF74" s="298" t="str" cm="1">
        <f t="array" ref="BF74">IFERROR(XIRR(_xlfn._xlws.FILTER(BF14:BF66,(BF14:BF66&lt;&gt;0)*(BF14:BF66&lt;&gt;"")),_xlfn._xlws.FILTER($C$14:$C$66,(BF14:BF66&lt;&gt;0)*(BF14:BF66&lt;&gt;""))),"NoCashFlows")</f>
        <v>NoCashFlows</v>
      </c>
      <c r="BG74" s="298" t="str" cm="1">
        <f t="array" ref="BG74">IFERROR(XIRR(_xlfn._xlws.FILTER(BG14:BG66,(BG14:BG66&lt;&gt;0)*(BG14:BG66&lt;&gt;"")),_xlfn._xlws.FILTER($C$14:$C$66,(BG14:BG66&lt;&gt;0)*(BG14:BG66&lt;&gt;""))),"NoCashFlows")</f>
        <v>NoCashFlows</v>
      </c>
      <c r="BH74" s="298" t="str" cm="1">
        <f t="array" ref="BH74">IFERROR(XIRR(_xlfn._xlws.FILTER(BH14:BH66,(BH14:BH66&lt;&gt;0)*(BH14:BH66&lt;&gt;"")),_xlfn._xlws.FILTER($C$14:$C$66,(BH14:BH66&lt;&gt;0)*(BH14:BH66&lt;&gt;""))),"NoCashFlows")</f>
        <v>NoCashFlows</v>
      </c>
      <c r="BI74" s="298" t="str" cm="1">
        <f t="array" ref="BI74">IFERROR(XIRR(_xlfn._xlws.FILTER(BI14:BI66,(BI14:BI66&lt;&gt;0)*(BI14:BI66&lt;&gt;"")),_xlfn._xlws.FILTER($C$14:$C$66,(BI14:BI66&lt;&gt;0)*(BI14:BI66&lt;&gt;""))),"NoCashFlows")</f>
        <v>NoCashFlows</v>
      </c>
      <c r="BJ74" s="298" t="str" cm="1">
        <f t="array" ref="BJ74">IFERROR(XIRR(_xlfn._xlws.FILTER(BJ14:BJ66,(BJ14:BJ66&lt;&gt;0)*(BJ14:BJ66&lt;&gt;"")),_xlfn._xlws.FILTER($C$14:$C$66,(BJ14:BJ66&lt;&gt;0)*(BJ14:BJ66&lt;&gt;""))),"NoCashFlows")</f>
        <v>NoCashFlows</v>
      </c>
      <c r="BK74" s="298" t="str" cm="1">
        <f t="array" ref="BK74">IFERROR(XIRR(_xlfn._xlws.FILTER(BK14:BK66,(BK14:BK66&lt;&gt;0)*(BK14:BK66&lt;&gt;"")),_xlfn._xlws.FILTER($C$14:$C$66,(BK14:BK66&lt;&gt;0)*(BK14:BK66&lt;&gt;""))),"NoCashFlows")</f>
        <v>NoCashFlows</v>
      </c>
      <c r="BL74" s="298" t="str" cm="1">
        <f t="array" ref="BL74">IFERROR(XIRR(_xlfn._xlws.FILTER(BL14:BL66,(BL14:BL66&lt;&gt;0)*(BL14:BL66&lt;&gt;"")),_xlfn._xlws.FILTER($C$14:$C$66,(BL14:BL66&lt;&gt;0)*(BL14:BL66&lt;&gt;""))),"NoCashFlows")</f>
        <v>NoCashFlows</v>
      </c>
      <c r="BM74" s="298" t="str" cm="1">
        <f t="array" ref="BM74">IFERROR(XIRR(_xlfn._xlws.FILTER(BM14:BM66,(BM14:BM66&lt;&gt;0)*(BM14:BM66&lt;&gt;"")),_xlfn._xlws.FILTER($C$14:$C$66,(BM14:BM66&lt;&gt;0)*(BM14:BM66&lt;&gt;""))),"NoCashFlows")</f>
        <v>NoCashFlows</v>
      </c>
      <c r="BN74" s="298" t="str" cm="1">
        <f t="array" ref="BN74">IFERROR(XIRR(_xlfn._xlws.FILTER(BN14:BN66,(BN14:BN66&lt;&gt;0)*(BN14:BN66&lt;&gt;"")),_xlfn._xlws.FILTER($C$14:$C$66,(BN14:BN66&lt;&gt;0)*(BN14:BN66&lt;&gt;""))),"NoCashFlows")</f>
        <v>NoCashFlows</v>
      </c>
      <c r="BO74" s="298" t="str" cm="1">
        <f t="array" ref="BO74">IFERROR(XIRR(_xlfn._xlws.FILTER(BO14:BO66,(BO14:BO66&lt;&gt;0)*(BO14:BO66&lt;&gt;"")),_xlfn._xlws.FILTER($C$14:$C$66,(BO14:BO66&lt;&gt;0)*(BO14:BO66&lt;&gt;""))),"NoCashFlows")</f>
        <v>NoCashFlows</v>
      </c>
      <c r="BP74" s="298" t="str" cm="1">
        <f t="array" ref="BP74">IFERROR(XIRR(_xlfn._xlws.FILTER(BP14:BP66,(BP14:BP66&lt;&gt;0)*(BP14:BP66&lt;&gt;"")),_xlfn._xlws.FILTER($C$14:$C$66,(BP14:BP66&lt;&gt;0)*(BP14:BP66&lt;&gt;""))),"NoCashFlows")</f>
        <v>NoCashFlows</v>
      </c>
      <c r="BQ74" s="298" t="str" cm="1">
        <f t="array" ref="BQ74">IFERROR(XIRR(_xlfn._xlws.FILTER(BQ14:BQ66,(BQ14:BQ66&lt;&gt;0)*(BQ14:BQ66&lt;&gt;"")),_xlfn._xlws.FILTER($C$14:$C$66,(BQ14:BQ66&lt;&gt;0)*(BQ14:BQ66&lt;&gt;""))),"NoCashFlows")</f>
        <v>NoCashFlows</v>
      </c>
      <c r="BR74" s="298" t="str" cm="1">
        <f t="array" ref="BR74">IFERROR(XIRR(_xlfn._xlws.FILTER(BR14:BR66,(BR14:BR66&lt;&gt;0)*(BR14:BR66&lt;&gt;"")),_xlfn._xlws.FILTER($C$14:$C$66,(BR14:BR66&lt;&gt;0)*(BR14:BR66&lt;&gt;""))),"NoCashFlows")</f>
        <v>NoCashFlows</v>
      </c>
      <c r="BS74" s="298" t="str" cm="1">
        <f t="array" ref="BS74">IFERROR(XIRR(_xlfn._xlws.FILTER(BS14:BS66,(BS14:BS66&lt;&gt;0)*(BS14:BS66&lt;&gt;"")),_xlfn._xlws.FILTER($C$14:$C$66,(BS14:BS66&lt;&gt;0)*(BS14:BS66&lt;&gt;""))),"NoCashFlows")</f>
        <v>NoCashFlows</v>
      </c>
      <c r="BT74" s="298" t="str" cm="1">
        <f t="array" ref="BT74">IFERROR(XIRR(_xlfn._xlws.FILTER(BT14:BT66,(BT14:BT66&lt;&gt;0)*(BT14:BT66&lt;&gt;"")),_xlfn._xlws.FILTER($C$14:$C$66,(BT14:BT66&lt;&gt;0)*(BT14:BT66&lt;&gt;""))),"NoCashFlows")</f>
        <v>NoCashFlows</v>
      </c>
      <c r="BU74" s="298" t="str" cm="1">
        <f t="array" ref="BU74">IFERROR(XIRR(_xlfn._xlws.FILTER(BU14:BU66,(BU14:BU66&lt;&gt;0)*(BU14:BU66&lt;&gt;"")),_xlfn._xlws.FILTER($C$14:$C$66,(BU14:BU66&lt;&gt;0)*(BU14:BU66&lt;&gt;""))),"NoCashFlows")</f>
        <v>NoCashFlows</v>
      </c>
      <c r="BV74" s="419"/>
      <c r="BW74" s="173" t="s">
        <v>616</v>
      </c>
      <c r="BX74" s="553" t="str" cm="1">
        <f t="array" ref="BX74">IFERROR(XIRR(_xlfn._xlws.FILTER(BX14:BX66,(BX14:BX66&lt;&gt;0)*(BX14:BX66&lt;&gt;"")),_xlfn._xlws.FILTER($C$14:$C$66,(BX14:BX66&lt;&gt;0)*(BX14:BX66&lt;&gt;""))),"NoCashFlows")</f>
        <v>NoCashFlows</v>
      </c>
      <c r="BY74" s="553" t="str" cm="1">
        <f t="array" ref="BY74">IFERROR(XIRR(_xlfn._xlws.FILTER(BY14:BY66,(BY14:BY66&lt;&gt;0)*(BY14:BY66&lt;&gt;"")),_xlfn._xlws.FILTER($C$14:$C$66,(BY14:BY66&lt;&gt;0)*(BY14:BY66&lt;&gt;""))),"NoCashFlows")</f>
        <v>NoCashFlows</v>
      </c>
      <c r="BZ74" s="553" t="str" cm="1">
        <f t="array" ref="BZ74">IFERROR(XIRR(_xlfn._xlws.FILTER(BZ14:BZ66,(BZ14:BZ66&lt;&gt;0)*(BZ14:BZ66&lt;&gt;"")),_xlfn._xlws.FILTER($C$14:$C$66,(BZ14:BZ66&lt;&gt;0)*(BZ14:BZ66&lt;&gt;""))),"NoCashFlows")</f>
        <v>NoCashFlows</v>
      </c>
      <c r="CA74" s="174"/>
      <c r="CB74" s="174"/>
      <c r="CC74" s="727"/>
    </row>
    <row r="75" spans="1:81" s="171" customFormat="1" ht="11.25" customHeight="1">
      <c r="C75" s="201" t="s">
        <v>617</v>
      </c>
      <c r="D75" s="518">
        <f>IFERROR((D80+D81)/(D77),"")</f>
        <v>1</v>
      </c>
      <c r="E75" s="518">
        <f t="shared" ref="E75:BP75" si="16">IFERROR((E80+E81)/(E77),"")</f>
        <v>1</v>
      </c>
      <c r="F75" s="518">
        <f t="shared" si="16"/>
        <v>1</v>
      </c>
      <c r="G75" s="518">
        <f t="shared" si="16"/>
        <v>1</v>
      </c>
      <c r="H75" s="518">
        <f t="shared" si="16"/>
        <v>1</v>
      </c>
      <c r="I75" s="518">
        <f t="shared" si="16"/>
        <v>1</v>
      </c>
      <c r="J75" s="518">
        <f t="shared" si="16"/>
        <v>1</v>
      </c>
      <c r="K75" s="518">
        <f t="shared" si="16"/>
        <v>1</v>
      </c>
      <c r="L75" s="518" t="str">
        <f t="shared" si="16"/>
        <v/>
      </c>
      <c r="M75" s="518" t="str">
        <f t="shared" si="16"/>
        <v/>
      </c>
      <c r="N75" s="518" t="str">
        <f t="shared" si="16"/>
        <v/>
      </c>
      <c r="O75" s="518" t="str">
        <f t="shared" si="16"/>
        <v/>
      </c>
      <c r="P75" s="518" t="str">
        <f t="shared" si="16"/>
        <v/>
      </c>
      <c r="Q75" s="518" t="str">
        <f t="shared" si="16"/>
        <v/>
      </c>
      <c r="R75" s="518" t="str">
        <f t="shared" si="16"/>
        <v/>
      </c>
      <c r="S75" s="518" t="str">
        <f t="shared" si="16"/>
        <v/>
      </c>
      <c r="T75" s="518" t="str">
        <f t="shared" si="16"/>
        <v/>
      </c>
      <c r="U75" s="518" t="str">
        <f t="shared" si="16"/>
        <v/>
      </c>
      <c r="V75" s="518" t="str">
        <f t="shared" si="16"/>
        <v/>
      </c>
      <c r="W75" s="518" t="str">
        <f t="shared" si="16"/>
        <v/>
      </c>
      <c r="X75" s="518" t="str">
        <f t="shared" si="16"/>
        <v/>
      </c>
      <c r="Y75" s="518" t="str">
        <f t="shared" si="16"/>
        <v/>
      </c>
      <c r="Z75" s="518" t="str">
        <f t="shared" si="16"/>
        <v/>
      </c>
      <c r="AA75" s="518" t="str">
        <f t="shared" si="16"/>
        <v/>
      </c>
      <c r="AB75" s="518" t="str">
        <f t="shared" si="16"/>
        <v/>
      </c>
      <c r="AC75" s="518" t="str">
        <f t="shared" si="16"/>
        <v/>
      </c>
      <c r="AD75" s="518" t="str">
        <f t="shared" si="16"/>
        <v/>
      </c>
      <c r="AE75" s="518" t="str">
        <f t="shared" si="16"/>
        <v/>
      </c>
      <c r="AF75" s="518" t="str">
        <f t="shared" si="16"/>
        <v/>
      </c>
      <c r="AG75" s="518" t="str">
        <f t="shared" si="16"/>
        <v/>
      </c>
      <c r="AH75" s="518" t="str">
        <f t="shared" si="16"/>
        <v/>
      </c>
      <c r="AI75" s="518" t="str">
        <f t="shared" si="16"/>
        <v/>
      </c>
      <c r="AJ75" s="518" t="str">
        <f t="shared" si="16"/>
        <v/>
      </c>
      <c r="AK75" s="518" t="str">
        <f t="shared" si="16"/>
        <v/>
      </c>
      <c r="AL75" s="518" t="str">
        <f t="shared" si="16"/>
        <v/>
      </c>
      <c r="AM75" s="518" t="str">
        <f t="shared" si="16"/>
        <v/>
      </c>
      <c r="AN75" s="518" t="str">
        <f t="shared" si="16"/>
        <v/>
      </c>
      <c r="AO75" s="518" t="str">
        <f t="shared" si="16"/>
        <v/>
      </c>
      <c r="AP75" s="518" t="str">
        <f t="shared" si="16"/>
        <v/>
      </c>
      <c r="AQ75" s="518" t="str">
        <f t="shared" si="16"/>
        <v/>
      </c>
      <c r="AR75" s="518" t="str">
        <f t="shared" si="16"/>
        <v/>
      </c>
      <c r="AS75" s="518" t="str">
        <f t="shared" si="16"/>
        <v/>
      </c>
      <c r="AT75" s="518" t="str">
        <f t="shared" si="16"/>
        <v/>
      </c>
      <c r="AU75" s="518" t="str">
        <f t="shared" si="16"/>
        <v/>
      </c>
      <c r="AV75" s="518" t="str">
        <f t="shared" si="16"/>
        <v/>
      </c>
      <c r="AW75" s="518" t="str">
        <f t="shared" si="16"/>
        <v/>
      </c>
      <c r="AX75" s="518" t="str">
        <f t="shared" si="16"/>
        <v/>
      </c>
      <c r="AY75" s="518" t="str">
        <f t="shared" si="16"/>
        <v/>
      </c>
      <c r="AZ75" s="518" t="str">
        <f t="shared" si="16"/>
        <v/>
      </c>
      <c r="BA75" s="518" t="str">
        <f t="shared" si="16"/>
        <v/>
      </c>
      <c r="BB75" s="239" t="str">
        <f t="shared" si="16"/>
        <v/>
      </c>
      <c r="BC75" s="239" t="str">
        <f t="shared" si="16"/>
        <v/>
      </c>
      <c r="BD75" s="239" t="str">
        <f t="shared" si="16"/>
        <v/>
      </c>
      <c r="BE75" s="239" t="str">
        <f t="shared" si="16"/>
        <v/>
      </c>
      <c r="BF75" s="239" t="str">
        <f t="shared" si="16"/>
        <v/>
      </c>
      <c r="BG75" s="239" t="str">
        <f t="shared" si="16"/>
        <v/>
      </c>
      <c r="BH75" s="239" t="str">
        <f t="shared" si="16"/>
        <v/>
      </c>
      <c r="BI75" s="239" t="str">
        <f t="shared" si="16"/>
        <v/>
      </c>
      <c r="BJ75" s="239" t="str">
        <f t="shared" si="16"/>
        <v/>
      </c>
      <c r="BK75" s="239" t="str">
        <f t="shared" si="16"/>
        <v/>
      </c>
      <c r="BL75" s="239" t="str">
        <f t="shared" si="16"/>
        <v/>
      </c>
      <c r="BM75" s="239" t="str">
        <f t="shared" si="16"/>
        <v/>
      </c>
      <c r="BN75" s="239" t="str">
        <f t="shared" si="16"/>
        <v/>
      </c>
      <c r="BO75" s="239" t="str">
        <f t="shared" si="16"/>
        <v/>
      </c>
      <c r="BP75" s="239" t="str">
        <f t="shared" si="16"/>
        <v/>
      </c>
      <c r="BQ75" s="239" t="str">
        <f t="shared" ref="BQ75:BU75" si="17">IFERROR((BQ80+BQ81)/(BQ77),"")</f>
        <v/>
      </c>
      <c r="BR75" s="239" t="str">
        <f t="shared" si="17"/>
        <v/>
      </c>
      <c r="BS75" s="239" t="str">
        <f t="shared" si="17"/>
        <v/>
      </c>
      <c r="BT75" s="239" t="str">
        <f t="shared" si="17"/>
        <v/>
      </c>
      <c r="BU75" s="239" t="str">
        <f t="shared" si="17"/>
        <v/>
      </c>
      <c r="BV75" s="172"/>
      <c r="BW75" s="173" t="s">
        <v>618</v>
      </c>
      <c r="BX75" s="549">
        <f>SUM(BX76:BX77)</f>
        <v>1</v>
      </c>
      <c r="BY75" s="549">
        <f>SUM(BY76:BY77)</f>
        <v>1</v>
      </c>
      <c r="BZ75" s="549">
        <f>IFERROR((BZ83+BZ84)/(BZ80),"")</f>
        <v>1</v>
      </c>
      <c r="CA75" s="174"/>
      <c r="CB75" s="174"/>
      <c r="CC75" s="727"/>
    </row>
    <row r="76" spans="1:81" ht="11.25" customHeight="1">
      <c r="A76" s="176"/>
      <c r="C76" s="201"/>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177"/>
      <c r="BO76" s="177"/>
      <c r="BP76" s="177"/>
      <c r="BQ76" s="177"/>
      <c r="BR76" s="177"/>
      <c r="BS76" s="177"/>
      <c r="BT76" s="177"/>
      <c r="BU76" s="177"/>
      <c r="BV76" s="170"/>
      <c r="BW76" s="173" t="s">
        <v>619</v>
      </c>
      <c r="BX76" s="549">
        <f>SUMIF(D7:BU7,"R",TotalProceeds)/SUMIF(D7:BU7,"R",TotalFinCost)</f>
        <v>1</v>
      </c>
      <c r="BY76" s="549">
        <f>SUMIF(D7:BU7,"U",TotalProceeds)/SUMIF(D7:BU7,"U",TotalFinCost)</f>
        <v>1</v>
      </c>
      <c r="BZ76" s="549">
        <f>BZ83/BZ80</f>
        <v>1</v>
      </c>
      <c r="CA76" s="174"/>
      <c r="CB76" s="174"/>
      <c r="CC76" s="163"/>
    </row>
    <row r="77" spans="1:81" ht="11.25" customHeight="1">
      <c r="C77" s="205" t="s">
        <v>620</v>
      </c>
      <c r="D77" s="519" cm="1">
        <f t="array" ref="D77:BU77">IF(TRANSPOSE('Investment Track Record'!R19:R88)=0,0,TRANSPOSE('Investment Track Record'!R19:R88))</f>
        <v>1000000</v>
      </c>
      <c r="E77" s="519">
        <v>4000000</v>
      </c>
      <c r="F77" s="519">
        <v>1500000</v>
      </c>
      <c r="G77" s="519">
        <v>5000000</v>
      </c>
      <c r="H77" s="519">
        <v>1500000</v>
      </c>
      <c r="I77" s="519">
        <v>4500000</v>
      </c>
      <c r="J77" s="519">
        <v>1500000</v>
      </c>
      <c r="K77" s="519">
        <v>500000</v>
      </c>
      <c r="L77" s="519">
        <v>0</v>
      </c>
      <c r="M77" s="519">
        <v>0</v>
      </c>
      <c r="N77" s="519">
        <v>0</v>
      </c>
      <c r="O77" s="519">
        <v>0</v>
      </c>
      <c r="P77" s="519">
        <v>0</v>
      </c>
      <c r="Q77" s="519">
        <v>0</v>
      </c>
      <c r="R77" s="519">
        <v>0</v>
      </c>
      <c r="S77" s="519">
        <v>0</v>
      </c>
      <c r="T77" s="519">
        <v>0</v>
      </c>
      <c r="U77" s="519">
        <v>0</v>
      </c>
      <c r="V77" s="519">
        <v>0</v>
      </c>
      <c r="W77" s="519">
        <v>0</v>
      </c>
      <c r="X77" s="519">
        <v>0</v>
      </c>
      <c r="Y77" s="519">
        <v>0</v>
      </c>
      <c r="Z77" s="519">
        <v>0</v>
      </c>
      <c r="AA77" s="519">
        <v>0</v>
      </c>
      <c r="AB77" s="519">
        <v>0</v>
      </c>
      <c r="AC77" s="519">
        <v>0</v>
      </c>
      <c r="AD77" s="519">
        <v>0</v>
      </c>
      <c r="AE77" s="519">
        <v>0</v>
      </c>
      <c r="AF77" s="519">
        <v>0</v>
      </c>
      <c r="AG77" s="519">
        <v>0</v>
      </c>
      <c r="AH77" s="519">
        <v>0</v>
      </c>
      <c r="AI77" s="519">
        <v>0</v>
      </c>
      <c r="AJ77" s="519">
        <v>0</v>
      </c>
      <c r="AK77" s="519">
        <v>0</v>
      </c>
      <c r="AL77" s="519">
        <v>0</v>
      </c>
      <c r="AM77" s="519">
        <v>0</v>
      </c>
      <c r="AN77" s="519">
        <v>0</v>
      </c>
      <c r="AO77" s="519">
        <v>0</v>
      </c>
      <c r="AP77" s="519">
        <v>0</v>
      </c>
      <c r="AQ77" s="519">
        <v>0</v>
      </c>
      <c r="AR77" s="519">
        <v>0</v>
      </c>
      <c r="AS77" s="519">
        <v>0</v>
      </c>
      <c r="AT77" s="519">
        <v>0</v>
      </c>
      <c r="AU77" s="519">
        <v>0</v>
      </c>
      <c r="AV77" s="519">
        <v>0</v>
      </c>
      <c r="AW77" s="519">
        <v>0</v>
      </c>
      <c r="AX77" s="519">
        <v>0</v>
      </c>
      <c r="AY77" s="519">
        <v>0</v>
      </c>
      <c r="AZ77" s="519">
        <v>0</v>
      </c>
      <c r="BA77" s="519">
        <v>0</v>
      </c>
      <c r="BB77" s="241">
        <v>0</v>
      </c>
      <c r="BC77" s="241">
        <v>0</v>
      </c>
      <c r="BD77" s="241">
        <v>0</v>
      </c>
      <c r="BE77" s="241">
        <v>0</v>
      </c>
      <c r="BF77" s="241">
        <v>0</v>
      </c>
      <c r="BG77" s="241">
        <v>0</v>
      </c>
      <c r="BH77" s="241">
        <v>0</v>
      </c>
      <c r="BI77" s="241">
        <v>0</v>
      </c>
      <c r="BJ77" s="241">
        <v>0</v>
      </c>
      <c r="BK77" s="241">
        <v>0</v>
      </c>
      <c r="BL77" s="241">
        <v>0</v>
      </c>
      <c r="BM77" s="241">
        <v>0</v>
      </c>
      <c r="BN77" s="241">
        <v>0</v>
      </c>
      <c r="BO77" s="241">
        <v>0</v>
      </c>
      <c r="BP77" s="241">
        <v>0</v>
      </c>
      <c r="BQ77" s="241">
        <v>0</v>
      </c>
      <c r="BR77" s="241">
        <v>0</v>
      </c>
      <c r="BS77" s="241">
        <v>0</v>
      </c>
      <c r="BT77" s="241">
        <v>0</v>
      </c>
      <c r="BU77" s="241">
        <v>0</v>
      </c>
      <c r="BV77" s="170"/>
      <c r="BW77" s="173" t="s">
        <v>621</v>
      </c>
      <c r="BX77" s="549">
        <f>SUMIF(D7:BU7,"R",ResValue)/SUMIF(D7:BU7,"R",TotalFinCost)</f>
        <v>0</v>
      </c>
      <c r="BY77" s="549">
        <f>SUMIF(D7:BU7,"U",ResValue)/SUMIF(D7:BU7,"U",TotalFinCost)</f>
        <v>0</v>
      </c>
      <c r="BZ77" s="549">
        <f>BZ84/BZ80</f>
        <v>0</v>
      </c>
      <c r="CA77" s="178"/>
      <c r="CB77" s="178"/>
      <c r="CC77" s="163"/>
    </row>
    <row r="78" spans="1:81" ht="11.25" customHeight="1">
      <c r="C78" s="201" t="s">
        <v>622</v>
      </c>
      <c r="D78" s="520">
        <f t="shared" ref="D78:AI78" si="18">IFERROR(D77/$BX$80,"")</f>
        <v>7.6923076923076927E-2</v>
      </c>
      <c r="E78" s="520">
        <f t="shared" si="18"/>
        <v>0.30769230769230771</v>
      </c>
      <c r="F78" s="520">
        <f t="shared" si="18"/>
        <v>0.11538461538461539</v>
      </c>
      <c r="G78" s="520">
        <f t="shared" si="18"/>
        <v>0.38461538461538464</v>
      </c>
      <c r="H78" s="520">
        <f t="shared" si="18"/>
        <v>0.11538461538461539</v>
      </c>
      <c r="I78" s="520">
        <f t="shared" si="18"/>
        <v>0.34615384615384615</v>
      </c>
      <c r="J78" s="520">
        <f t="shared" si="18"/>
        <v>0.11538461538461539</v>
      </c>
      <c r="K78" s="520">
        <f t="shared" si="18"/>
        <v>3.8461538461538464E-2</v>
      </c>
      <c r="L78" s="520">
        <f t="shared" si="18"/>
        <v>0</v>
      </c>
      <c r="M78" s="520">
        <f t="shared" si="18"/>
        <v>0</v>
      </c>
      <c r="N78" s="520">
        <f t="shared" si="18"/>
        <v>0</v>
      </c>
      <c r="O78" s="520">
        <f t="shared" si="18"/>
        <v>0</v>
      </c>
      <c r="P78" s="520">
        <f t="shared" si="18"/>
        <v>0</v>
      </c>
      <c r="Q78" s="520">
        <f t="shared" si="18"/>
        <v>0</v>
      </c>
      <c r="R78" s="520">
        <f t="shared" si="18"/>
        <v>0</v>
      </c>
      <c r="S78" s="520">
        <f t="shared" si="18"/>
        <v>0</v>
      </c>
      <c r="T78" s="520">
        <f t="shared" si="18"/>
        <v>0</v>
      </c>
      <c r="U78" s="520">
        <f t="shared" si="18"/>
        <v>0</v>
      </c>
      <c r="V78" s="520">
        <f t="shared" si="18"/>
        <v>0</v>
      </c>
      <c r="W78" s="520">
        <f t="shared" si="18"/>
        <v>0</v>
      </c>
      <c r="X78" s="520">
        <f t="shared" si="18"/>
        <v>0</v>
      </c>
      <c r="Y78" s="520">
        <f t="shared" si="18"/>
        <v>0</v>
      </c>
      <c r="Z78" s="520">
        <f t="shared" si="18"/>
        <v>0</v>
      </c>
      <c r="AA78" s="520">
        <f t="shared" si="18"/>
        <v>0</v>
      </c>
      <c r="AB78" s="520">
        <f t="shared" si="18"/>
        <v>0</v>
      </c>
      <c r="AC78" s="520">
        <f t="shared" si="18"/>
        <v>0</v>
      </c>
      <c r="AD78" s="520">
        <f t="shared" si="18"/>
        <v>0</v>
      </c>
      <c r="AE78" s="520">
        <f t="shared" si="18"/>
        <v>0</v>
      </c>
      <c r="AF78" s="520">
        <f t="shared" si="18"/>
        <v>0</v>
      </c>
      <c r="AG78" s="520">
        <f t="shared" si="18"/>
        <v>0</v>
      </c>
      <c r="AH78" s="520">
        <f t="shared" si="18"/>
        <v>0</v>
      </c>
      <c r="AI78" s="520">
        <f t="shared" si="18"/>
        <v>0</v>
      </c>
      <c r="AJ78" s="520">
        <f t="shared" ref="AJ78:BO78" si="19">IFERROR(AJ77/$BX$80,"")</f>
        <v>0</v>
      </c>
      <c r="AK78" s="520">
        <f t="shared" si="19"/>
        <v>0</v>
      </c>
      <c r="AL78" s="520">
        <f t="shared" si="19"/>
        <v>0</v>
      </c>
      <c r="AM78" s="520">
        <f t="shared" si="19"/>
        <v>0</v>
      </c>
      <c r="AN78" s="520">
        <f t="shared" si="19"/>
        <v>0</v>
      </c>
      <c r="AO78" s="520">
        <f t="shared" si="19"/>
        <v>0</v>
      </c>
      <c r="AP78" s="520">
        <f t="shared" si="19"/>
        <v>0</v>
      </c>
      <c r="AQ78" s="520">
        <f t="shared" si="19"/>
        <v>0</v>
      </c>
      <c r="AR78" s="520">
        <f t="shared" si="19"/>
        <v>0</v>
      </c>
      <c r="AS78" s="520">
        <f t="shared" si="19"/>
        <v>0</v>
      </c>
      <c r="AT78" s="520">
        <f t="shared" si="19"/>
        <v>0</v>
      </c>
      <c r="AU78" s="520">
        <f t="shared" si="19"/>
        <v>0</v>
      </c>
      <c r="AV78" s="520">
        <f t="shared" si="19"/>
        <v>0</v>
      </c>
      <c r="AW78" s="520">
        <f t="shared" si="19"/>
        <v>0</v>
      </c>
      <c r="AX78" s="520">
        <f t="shared" si="19"/>
        <v>0</v>
      </c>
      <c r="AY78" s="520">
        <f t="shared" si="19"/>
        <v>0</v>
      </c>
      <c r="AZ78" s="520">
        <f t="shared" si="19"/>
        <v>0</v>
      </c>
      <c r="BA78" s="520">
        <f t="shared" si="19"/>
        <v>0</v>
      </c>
      <c r="BB78" s="179">
        <f t="shared" si="19"/>
        <v>0</v>
      </c>
      <c r="BC78" s="179">
        <f t="shared" si="19"/>
        <v>0</v>
      </c>
      <c r="BD78" s="179">
        <f t="shared" si="19"/>
        <v>0</v>
      </c>
      <c r="BE78" s="179">
        <f t="shared" si="19"/>
        <v>0</v>
      </c>
      <c r="BF78" s="179">
        <f t="shared" si="19"/>
        <v>0</v>
      </c>
      <c r="BG78" s="179">
        <f t="shared" si="19"/>
        <v>0</v>
      </c>
      <c r="BH78" s="179">
        <f t="shared" si="19"/>
        <v>0</v>
      </c>
      <c r="BI78" s="179">
        <f t="shared" si="19"/>
        <v>0</v>
      </c>
      <c r="BJ78" s="179">
        <f t="shared" si="19"/>
        <v>0</v>
      </c>
      <c r="BK78" s="179">
        <f t="shared" si="19"/>
        <v>0</v>
      </c>
      <c r="BL78" s="179">
        <f t="shared" si="19"/>
        <v>0</v>
      </c>
      <c r="BM78" s="179">
        <f t="shared" si="19"/>
        <v>0</v>
      </c>
      <c r="BN78" s="179">
        <f t="shared" si="19"/>
        <v>0</v>
      </c>
      <c r="BO78" s="179">
        <f t="shared" si="19"/>
        <v>0</v>
      </c>
      <c r="BP78" s="179">
        <f t="shared" ref="BP78:BU78" si="20">IFERROR(BP77/$BX$80,"")</f>
        <v>0</v>
      </c>
      <c r="BQ78" s="179">
        <f t="shared" si="20"/>
        <v>0</v>
      </c>
      <c r="BR78" s="179">
        <f t="shared" si="20"/>
        <v>0</v>
      </c>
      <c r="BS78" s="179">
        <f t="shared" si="20"/>
        <v>0</v>
      </c>
      <c r="BT78" s="179">
        <f t="shared" si="20"/>
        <v>0</v>
      </c>
      <c r="BU78" s="179">
        <f t="shared" si="20"/>
        <v>0</v>
      </c>
      <c r="BV78" s="170"/>
      <c r="BW78" s="242"/>
      <c r="BX78" s="550"/>
      <c r="BY78" s="550"/>
      <c r="BZ78" s="550"/>
      <c r="CA78" s="243"/>
      <c r="CB78" s="243"/>
      <c r="CC78" s="163"/>
    </row>
    <row r="79" spans="1:81" ht="11.25" customHeight="1">
      <c r="C79" s="244"/>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180"/>
      <c r="BC79" s="180"/>
      <c r="BD79" s="180"/>
      <c r="BE79" s="180"/>
      <c r="BF79" s="180"/>
      <c r="BG79" s="180"/>
      <c r="BH79" s="180"/>
      <c r="BI79" s="180"/>
      <c r="BJ79" s="180"/>
      <c r="BK79" s="180"/>
      <c r="BL79" s="180"/>
      <c r="BM79" s="180"/>
      <c r="BN79" s="180"/>
      <c r="BO79" s="180"/>
      <c r="BP79" s="180"/>
      <c r="BQ79" s="180"/>
      <c r="BR79" s="180"/>
      <c r="BS79" s="180"/>
      <c r="BT79" s="180"/>
      <c r="BU79" s="180"/>
      <c r="BV79" s="170"/>
      <c r="BW79" s="192" t="s">
        <v>623</v>
      </c>
      <c r="BX79" s="551">
        <f>COUNTIF(D7:BU7,"R")</f>
        <v>6</v>
      </c>
      <c r="BY79" s="551">
        <f>(COUNTIF(D7:BU7,"U"))</f>
        <v>2</v>
      </c>
      <c r="BZ79" s="551">
        <f>SUM(BX79:BY79)</f>
        <v>8</v>
      </c>
      <c r="CA79" s="243"/>
      <c r="CB79" s="243"/>
      <c r="CC79" s="163"/>
    </row>
    <row r="80" spans="1:81" ht="17.25" customHeight="1">
      <c r="C80" s="205" t="s">
        <v>624</v>
      </c>
      <c r="D80" s="522">
        <f t="shared" ref="D80:BO80" si="21">IFERROR(SUM(D$14:D$65,D$77),"")</f>
        <v>1000000</v>
      </c>
      <c r="E80" s="522">
        <f t="shared" si="21"/>
        <v>4000000</v>
      </c>
      <c r="F80" s="522">
        <f t="shared" si="21"/>
        <v>1500000</v>
      </c>
      <c r="G80" s="522">
        <f t="shared" si="21"/>
        <v>5000000</v>
      </c>
      <c r="H80" s="522">
        <f t="shared" si="21"/>
        <v>1500000</v>
      </c>
      <c r="I80" s="522">
        <f t="shared" si="21"/>
        <v>4500000</v>
      </c>
      <c r="J80" s="522">
        <f t="shared" si="21"/>
        <v>1500000</v>
      </c>
      <c r="K80" s="522">
        <f t="shared" si="21"/>
        <v>500000</v>
      </c>
      <c r="L80" s="522">
        <f t="shared" si="21"/>
        <v>0</v>
      </c>
      <c r="M80" s="522">
        <f t="shared" si="21"/>
        <v>0</v>
      </c>
      <c r="N80" s="522">
        <f t="shared" si="21"/>
        <v>0</v>
      </c>
      <c r="O80" s="522">
        <f t="shared" si="21"/>
        <v>0</v>
      </c>
      <c r="P80" s="522">
        <f t="shared" si="21"/>
        <v>0</v>
      </c>
      <c r="Q80" s="522">
        <f t="shared" si="21"/>
        <v>0</v>
      </c>
      <c r="R80" s="522">
        <f t="shared" si="21"/>
        <v>0</v>
      </c>
      <c r="S80" s="522">
        <f t="shared" si="21"/>
        <v>0</v>
      </c>
      <c r="T80" s="522">
        <f t="shared" si="21"/>
        <v>0</v>
      </c>
      <c r="U80" s="522">
        <f t="shared" si="21"/>
        <v>0</v>
      </c>
      <c r="V80" s="522">
        <f t="shared" si="21"/>
        <v>0</v>
      </c>
      <c r="W80" s="522">
        <f t="shared" si="21"/>
        <v>0</v>
      </c>
      <c r="X80" s="522">
        <f t="shared" si="21"/>
        <v>0</v>
      </c>
      <c r="Y80" s="522">
        <f t="shared" si="21"/>
        <v>0</v>
      </c>
      <c r="Z80" s="522">
        <f t="shared" si="21"/>
        <v>0</v>
      </c>
      <c r="AA80" s="522">
        <f t="shared" si="21"/>
        <v>0</v>
      </c>
      <c r="AB80" s="522">
        <f t="shared" si="21"/>
        <v>0</v>
      </c>
      <c r="AC80" s="522">
        <f t="shared" si="21"/>
        <v>0</v>
      </c>
      <c r="AD80" s="522">
        <f t="shared" si="21"/>
        <v>0</v>
      </c>
      <c r="AE80" s="522">
        <f t="shared" si="21"/>
        <v>0</v>
      </c>
      <c r="AF80" s="522">
        <f t="shared" si="21"/>
        <v>0</v>
      </c>
      <c r="AG80" s="522">
        <f t="shared" si="21"/>
        <v>0</v>
      </c>
      <c r="AH80" s="522">
        <f t="shared" si="21"/>
        <v>0</v>
      </c>
      <c r="AI80" s="522">
        <f t="shared" si="21"/>
        <v>0</v>
      </c>
      <c r="AJ80" s="522">
        <f t="shared" si="21"/>
        <v>0</v>
      </c>
      <c r="AK80" s="522">
        <f t="shared" si="21"/>
        <v>0</v>
      </c>
      <c r="AL80" s="522">
        <f t="shared" si="21"/>
        <v>0</v>
      </c>
      <c r="AM80" s="522">
        <f t="shared" si="21"/>
        <v>0</v>
      </c>
      <c r="AN80" s="522">
        <f t="shared" si="21"/>
        <v>0</v>
      </c>
      <c r="AO80" s="522">
        <f t="shared" si="21"/>
        <v>0</v>
      </c>
      <c r="AP80" s="522">
        <f t="shared" si="21"/>
        <v>0</v>
      </c>
      <c r="AQ80" s="522">
        <f t="shared" si="21"/>
        <v>0</v>
      </c>
      <c r="AR80" s="522">
        <f t="shared" si="21"/>
        <v>0</v>
      </c>
      <c r="AS80" s="522">
        <f t="shared" si="21"/>
        <v>0</v>
      </c>
      <c r="AT80" s="522">
        <f t="shared" si="21"/>
        <v>0</v>
      </c>
      <c r="AU80" s="522">
        <f t="shared" si="21"/>
        <v>0</v>
      </c>
      <c r="AV80" s="522">
        <f t="shared" si="21"/>
        <v>0</v>
      </c>
      <c r="AW80" s="522">
        <f t="shared" si="21"/>
        <v>0</v>
      </c>
      <c r="AX80" s="522">
        <f t="shared" si="21"/>
        <v>0</v>
      </c>
      <c r="AY80" s="522">
        <f t="shared" si="21"/>
        <v>0</v>
      </c>
      <c r="AZ80" s="522">
        <f t="shared" si="21"/>
        <v>0</v>
      </c>
      <c r="BA80" s="522">
        <f t="shared" si="21"/>
        <v>0</v>
      </c>
      <c r="BB80" s="181">
        <f t="shared" si="21"/>
        <v>0</v>
      </c>
      <c r="BC80" s="181">
        <f t="shared" si="21"/>
        <v>0</v>
      </c>
      <c r="BD80" s="181">
        <f t="shared" si="21"/>
        <v>0</v>
      </c>
      <c r="BE80" s="181">
        <f t="shared" si="21"/>
        <v>0</v>
      </c>
      <c r="BF80" s="181">
        <f t="shared" si="21"/>
        <v>0</v>
      </c>
      <c r="BG80" s="181">
        <f t="shared" si="21"/>
        <v>0</v>
      </c>
      <c r="BH80" s="181">
        <f t="shared" si="21"/>
        <v>0</v>
      </c>
      <c r="BI80" s="181">
        <f t="shared" si="21"/>
        <v>0</v>
      </c>
      <c r="BJ80" s="181">
        <f t="shared" si="21"/>
        <v>0</v>
      </c>
      <c r="BK80" s="181">
        <f t="shared" si="21"/>
        <v>0</v>
      </c>
      <c r="BL80" s="181">
        <f t="shared" si="21"/>
        <v>0</v>
      </c>
      <c r="BM80" s="181">
        <f t="shared" si="21"/>
        <v>0</v>
      </c>
      <c r="BN80" s="181">
        <f t="shared" si="21"/>
        <v>0</v>
      </c>
      <c r="BO80" s="181">
        <f t="shared" si="21"/>
        <v>0</v>
      </c>
      <c r="BP80" s="181">
        <f t="shared" ref="BP80:BU80" si="22">IFERROR(SUM(BP$14:BP$65,BP$77),"")</f>
        <v>0</v>
      </c>
      <c r="BQ80" s="181">
        <f t="shared" si="22"/>
        <v>0</v>
      </c>
      <c r="BR80" s="181">
        <f t="shared" si="22"/>
        <v>0</v>
      </c>
      <c r="BS80" s="181">
        <f t="shared" si="22"/>
        <v>0</v>
      </c>
      <c r="BT80" s="181">
        <f t="shared" si="22"/>
        <v>0</v>
      </c>
      <c r="BU80" s="181">
        <f t="shared" si="22"/>
        <v>0</v>
      </c>
      <c r="BV80" s="182"/>
      <c r="BW80" s="187" t="s">
        <v>620</v>
      </c>
      <c r="BX80" s="552">
        <f>SUMIF(D7:BU7,"R", D77:BU77)</f>
        <v>13000000</v>
      </c>
      <c r="BY80" s="552">
        <f>SUMIF(D7:BU7,"U", D77:BU77)</f>
        <v>6500000</v>
      </c>
      <c r="BZ80" s="552">
        <f>BX80+BY80</f>
        <v>19500000</v>
      </c>
      <c r="CA80" s="243"/>
      <c r="CB80" s="243"/>
      <c r="CC80" s="163"/>
    </row>
    <row r="81" spans="2:81" ht="11.25" customHeight="1">
      <c r="C81" s="205" t="s">
        <v>625</v>
      </c>
      <c r="D81" s="522">
        <f>D$66</f>
        <v>0</v>
      </c>
      <c r="E81" s="522">
        <f t="shared" ref="E81:BP81" si="23">E$66</f>
        <v>0</v>
      </c>
      <c r="F81" s="522">
        <f t="shared" si="23"/>
        <v>0</v>
      </c>
      <c r="G81" s="522">
        <f t="shared" si="23"/>
        <v>0</v>
      </c>
      <c r="H81" s="522">
        <f t="shared" si="23"/>
        <v>0</v>
      </c>
      <c r="I81" s="522">
        <f t="shared" si="23"/>
        <v>0</v>
      </c>
      <c r="J81" s="522">
        <f t="shared" si="23"/>
        <v>0</v>
      </c>
      <c r="K81" s="522">
        <f t="shared" si="23"/>
        <v>0</v>
      </c>
      <c r="L81" s="522">
        <f t="shared" si="23"/>
        <v>0</v>
      </c>
      <c r="M81" s="522">
        <f t="shared" si="23"/>
        <v>0</v>
      </c>
      <c r="N81" s="522">
        <f t="shared" si="23"/>
        <v>0</v>
      </c>
      <c r="O81" s="522">
        <f t="shared" si="23"/>
        <v>0</v>
      </c>
      <c r="P81" s="522">
        <f t="shared" si="23"/>
        <v>0</v>
      </c>
      <c r="Q81" s="522">
        <f t="shared" si="23"/>
        <v>0</v>
      </c>
      <c r="R81" s="522">
        <f t="shared" si="23"/>
        <v>0</v>
      </c>
      <c r="S81" s="522">
        <f t="shared" si="23"/>
        <v>0</v>
      </c>
      <c r="T81" s="522">
        <f t="shared" si="23"/>
        <v>0</v>
      </c>
      <c r="U81" s="522">
        <f t="shared" si="23"/>
        <v>0</v>
      </c>
      <c r="V81" s="522">
        <f t="shared" si="23"/>
        <v>0</v>
      </c>
      <c r="W81" s="522">
        <f t="shared" si="23"/>
        <v>0</v>
      </c>
      <c r="X81" s="522">
        <f t="shared" si="23"/>
        <v>0</v>
      </c>
      <c r="Y81" s="522">
        <f t="shared" si="23"/>
        <v>0</v>
      </c>
      <c r="Z81" s="522">
        <f t="shared" si="23"/>
        <v>0</v>
      </c>
      <c r="AA81" s="522">
        <f t="shared" si="23"/>
        <v>0</v>
      </c>
      <c r="AB81" s="522">
        <f t="shared" si="23"/>
        <v>0</v>
      </c>
      <c r="AC81" s="522">
        <f t="shared" si="23"/>
        <v>0</v>
      </c>
      <c r="AD81" s="522">
        <f t="shared" si="23"/>
        <v>0</v>
      </c>
      <c r="AE81" s="522">
        <f t="shared" si="23"/>
        <v>0</v>
      </c>
      <c r="AF81" s="522">
        <f t="shared" si="23"/>
        <v>0</v>
      </c>
      <c r="AG81" s="522">
        <f t="shared" si="23"/>
        <v>0</v>
      </c>
      <c r="AH81" s="522">
        <f t="shared" si="23"/>
        <v>0</v>
      </c>
      <c r="AI81" s="522">
        <f t="shared" si="23"/>
        <v>0</v>
      </c>
      <c r="AJ81" s="522">
        <f t="shared" si="23"/>
        <v>0</v>
      </c>
      <c r="AK81" s="522">
        <f t="shared" si="23"/>
        <v>0</v>
      </c>
      <c r="AL81" s="522">
        <f t="shared" si="23"/>
        <v>0</v>
      </c>
      <c r="AM81" s="522">
        <f t="shared" si="23"/>
        <v>0</v>
      </c>
      <c r="AN81" s="522">
        <f t="shared" si="23"/>
        <v>0</v>
      </c>
      <c r="AO81" s="522">
        <f t="shared" si="23"/>
        <v>0</v>
      </c>
      <c r="AP81" s="522">
        <f t="shared" si="23"/>
        <v>0</v>
      </c>
      <c r="AQ81" s="522">
        <f t="shared" si="23"/>
        <v>0</v>
      </c>
      <c r="AR81" s="522">
        <f t="shared" si="23"/>
        <v>0</v>
      </c>
      <c r="AS81" s="522">
        <f t="shared" si="23"/>
        <v>0</v>
      </c>
      <c r="AT81" s="522">
        <f t="shared" si="23"/>
        <v>0</v>
      </c>
      <c r="AU81" s="522">
        <f t="shared" si="23"/>
        <v>0</v>
      </c>
      <c r="AV81" s="522">
        <f t="shared" si="23"/>
        <v>0</v>
      </c>
      <c r="AW81" s="522">
        <f t="shared" si="23"/>
        <v>0</v>
      </c>
      <c r="AX81" s="522">
        <f t="shared" si="23"/>
        <v>0</v>
      </c>
      <c r="AY81" s="522">
        <f t="shared" si="23"/>
        <v>0</v>
      </c>
      <c r="AZ81" s="522">
        <f t="shared" si="23"/>
        <v>0</v>
      </c>
      <c r="BA81" s="522">
        <f t="shared" si="23"/>
        <v>0</v>
      </c>
      <c r="BB81" s="181">
        <f t="shared" si="23"/>
        <v>0</v>
      </c>
      <c r="BC81" s="181">
        <f t="shared" si="23"/>
        <v>0</v>
      </c>
      <c r="BD81" s="181">
        <f t="shared" si="23"/>
        <v>0</v>
      </c>
      <c r="BE81" s="181">
        <f t="shared" si="23"/>
        <v>0</v>
      </c>
      <c r="BF81" s="181">
        <f t="shared" si="23"/>
        <v>0</v>
      </c>
      <c r="BG81" s="181">
        <f t="shared" si="23"/>
        <v>0</v>
      </c>
      <c r="BH81" s="181">
        <f t="shared" si="23"/>
        <v>0</v>
      </c>
      <c r="BI81" s="181">
        <f t="shared" si="23"/>
        <v>0</v>
      </c>
      <c r="BJ81" s="181">
        <f t="shared" si="23"/>
        <v>0</v>
      </c>
      <c r="BK81" s="181">
        <f t="shared" si="23"/>
        <v>0</v>
      </c>
      <c r="BL81" s="181">
        <f t="shared" si="23"/>
        <v>0</v>
      </c>
      <c r="BM81" s="181">
        <f t="shared" si="23"/>
        <v>0</v>
      </c>
      <c r="BN81" s="181">
        <f t="shared" si="23"/>
        <v>0</v>
      </c>
      <c r="BO81" s="181">
        <f t="shared" si="23"/>
        <v>0</v>
      </c>
      <c r="BP81" s="181">
        <f t="shared" si="23"/>
        <v>0</v>
      </c>
      <c r="BQ81" s="181">
        <f t="shared" ref="BQ81:BU81" si="24">BQ$66</f>
        <v>0</v>
      </c>
      <c r="BR81" s="181">
        <f t="shared" si="24"/>
        <v>0</v>
      </c>
      <c r="BS81" s="181">
        <f t="shared" si="24"/>
        <v>0</v>
      </c>
      <c r="BT81" s="181">
        <f t="shared" si="24"/>
        <v>0</v>
      </c>
      <c r="BU81" s="181">
        <f t="shared" si="24"/>
        <v>0</v>
      </c>
      <c r="BV81" s="183"/>
      <c r="BW81" s="184" t="s">
        <v>626</v>
      </c>
      <c r="BX81" s="553">
        <f>BX80/F2DInvestedCap</f>
        <v>0.66666666666666663</v>
      </c>
      <c r="BY81" s="553">
        <f>BY80/F2DInvestedCap</f>
        <v>0.33333333333333331</v>
      </c>
      <c r="BZ81" s="553">
        <f>BZ80/F2DInvestedCap</f>
        <v>1</v>
      </c>
      <c r="CA81" s="243"/>
      <c r="CB81" s="243"/>
      <c r="CC81" s="163"/>
    </row>
    <row r="82" spans="2:81" ht="11.25" customHeight="1">
      <c r="C82" s="205"/>
      <c r="D82" s="522"/>
      <c r="E82" s="522"/>
      <c r="F82" s="522"/>
      <c r="G82" s="522"/>
      <c r="H82" s="522"/>
      <c r="I82" s="522"/>
      <c r="J82" s="522"/>
      <c r="K82" s="522"/>
      <c r="L82" s="522"/>
      <c r="M82" s="522"/>
      <c r="N82" s="522"/>
      <c r="O82" s="522"/>
      <c r="P82" s="522"/>
      <c r="Q82" s="522"/>
      <c r="R82" s="522"/>
      <c r="S82" s="522"/>
      <c r="T82" s="522"/>
      <c r="U82" s="522"/>
      <c r="V82" s="522"/>
      <c r="W82" s="522"/>
      <c r="X82" s="522"/>
      <c r="Y82" s="522"/>
      <c r="Z82" s="522"/>
      <c r="AA82" s="522"/>
      <c r="AB82" s="522"/>
      <c r="AC82" s="522"/>
      <c r="AD82" s="522"/>
      <c r="AE82" s="522"/>
      <c r="AF82" s="522"/>
      <c r="AG82" s="522"/>
      <c r="AH82" s="522"/>
      <c r="AI82" s="522"/>
      <c r="AJ82" s="522"/>
      <c r="AK82" s="522"/>
      <c r="AL82" s="522"/>
      <c r="AM82" s="522"/>
      <c r="AN82" s="522"/>
      <c r="AO82" s="522"/>
      <c r="AP82" s="522"/>
      <c r="AQ82" s="522"/>
      <c r="AR82" s="522"/>
      <c r="AS82" s="522"/>
      <c r="AT82" s="522"/>
      <c r="AU82" s="522"/>
      <c r="AV82" s="522"/>
      <c r="AW82" s="522"/>
      <c r="AX82" s="522"/>
      <c r="AY82" s="522"/>
      <c r="AZ82" s="522"/>
      <c r="BA82" s="522"/>
      <c r="BB82" s="181"/>
      <c r="BC82" s="181"/>
      <c r="BD82" s="181"/>
      <c r="BE82" s="181"/>
      <c r="BF82" s="181"/>
      <c r="BG82" s="181"/>
      <c r="BH82" s="181"/>
      <c r="BI82" s="181"/>
      <c r="BJ82" s="181"/>
      <c r="BK82" s="181"/>
      <c r="BL82" s="181"/>
      <c r="BM82" s="181"/>
      <c r="BN82" s="181"/>
      <c r="BO82" s="181"/>
      <c r="BP82" s="181"/>
      <c r="BQ82" s="181"/>
      <c r="BR82" s="181"/>
      <c r="BS82" s="181"/>
      <c r="BT82" s="181"/>
      <c r="BU82" s="181"/>
      <c r="BV82" s="186"/>
      <c r="BW82" s="185"/>
      <c r="BX82" s="550"/>
      <c r="BY82" s="550"/>
      <c r="BZ82" s="550"/>
      <c r="CA82" s="243"/>
      <c r="CB82" s="243"/>
      <c r="CC82" s="163"/>
    </row>
    <row r="83" spans="2:81" ht="11.25" customHeight="1">
      <c r="C83" s="205" t="s">
        <v>627</v>
      </c>
      <c r="D83" s="523">
        <f t="shared" ref="D83:BO83" si="25">IFERROR(-D77+D80+D81,"")</f>
        <v>0</v>
      </c>
      <c r="E83" s="523">
        <f t="shared" si="25"/>
        <v>0</v>
      </c>
      <c r="F83" s="523">
        <f t="shared" si="25"/>
        <v>0</v>
      </c>
      <c r="G83" s="523">
        <f t="shared" si="25"/>
        <v>0</v>
      </c>
      <c r="H83" s="523">
        <f t="shared" si="25"/>
        <v>0</v>
      </c>
      <c r="I83" s="523">
        <f t="shared" si="25"/>
        <v>0</v>
      </c>
      <c r="J83" s="523">
        <f t="shared" si="25"/>
        <v>0</v>
      </c>
      <c r="K83" s="523">
        <f t="shared" si="25"/>
        <v>0</v>
      </c>
      <c r="L83" s="523">
        <f t="shared" si="25"/>
        <v>0</v>
      </c>
      <c r="M83" s="523">
        <f t="shared" si="25"/>
        <v>0</v>
      </c>
      <c r="N83" s="523">
        <f t="shared" si="25"/>
        <v>0</v>
      </c>
      <c r="O83" s="523">
        <f t="shared" si="25"/>
        <v>0</v>
      </c>
      <c r="P83" s="523">
        <f t="shared" si="25"/>
        <v>0</v>
      </c>
      <c r="Q83" s="523">
        <f t="shared" si="25"/>
        <v>0</v>
      </c>
      <c r="R83" s="523">
        <f t="shared" si="25"/>
        <v>0</v>
      </c>
      <c r="S83" s="523">
        <f t="shared" si="25"/>
        <v>0</v>
      </c>
      <c r="T83" s="523">
        <f t="shared" si="25"/>
        <v>0</v>
      </c>
      <c r="U83" s="523">
        <f t="shared" si="25"/>
        <v>0</v>
      </c>
      <c r="V83" s="523">
        <f t="shared" si="25"/>
        <v>0</v>
      </c>
      <c r="W83" s="523">
        <f t="shared" si="25"/>
        <v>0</v>
      </c>
      <c r="X83" s="523">
        <f t="shared" si="25"/>
        <v>0</v>
      </c>
      <c r="Y83" s="523">
        <f t="shared" si="25"/>
        <v>0</v>
      </c>
      <c r="Z83" s="523">
        <f t="shared" si="25"/>
        <v>0</v>
      </c>
      <c r="AA83" s="523">
        <f t="shared" si="25"/>
        <v>0</v>
      </c>
      <c r="AB83" s="523">
        <f t="shared" si="25"/>
        <v>0</v>
      </c>
      <c r="AC83" s="523">
        <f t="shared" si="25"/>
        <v>0</v>
      </c>
      <c r="AD83" s="523">
        <f t="shared" si="25"/>
        <v>0</v>
      </c>
      <c r="AE83" s="523">
        <f t="shared" si="25"/>
        <v>0</v>
      </c>
      <c r="AF83" s="523">
        <f t="shared" si="25"/>
        <v>0</v>
      </c>
      <c r="AG83" s="523">
        <f t="shared" si="25"/>
        <v>0</v>
      </c>
      <c r="AH83" s="523">
        <f t="shared" si="25"/>
        <v>0</v>
      </c>
      <c r="AI83" s="523">
        <f t="shared" si="25"/>
        <v>0</v>
      </c>
      <c r="AJ83" s="523">
        <f t="shared" si="25"/>
        <v>0</v>
      </c>
      <c r="AK83" s="523">
        <f t="shared" si="25"/>
        <v>0</v>
      </c>
      <c r="AL83" s="523">
        <f t="shared" si="25"/>
        <v>0</v>
      </c>
      <c r="AM83" s="523">
        <f t="shared" si="25"/>
        <v>0</v>
      </c>
      <c r="AN83" s="523">
        <f t="shared" si="25"/>
        <v>0</v>
      </c>
      <c r="AO83" s="523">
        <f t="shared" si="25"/>
        <v>0</v>
      </c>
      <c r="AP83" s="523">
        <f t="shared" si="25"/>
        <v>0</v>
      </c>
      <c r="AQ83" s="523">
        <f t="shared" si="25"/>
        <v>0</v>
      </c>
      <c r="AR83" s="523">
        <f t="shared" si="25"/>
        <v>0</v>
      </c>
      <c r="AS83" s="523">
        <f t="shared" si="25"/>
        <v>0</v>
      </c>
      <c r="AT83" s="523">
        <f t="shared" si="25"/>
        <v>0</v>
      </c>
      <c r="AU83" s="523">
        <f t="shared" si="25"/>
        <v>0</v>
      </c>
      <c r="AV83" s="523">
        <f t="shared" si="25"/>
        <v>0</v>
      </c>
      <c r="AW83" s="523">
        <f t="shared" si="25"/>
        <v>0</v>
      </c>
      <c r="AX83" s="523">
        <f t="shared" si="25"/>
        <v>0</v>
      </c>
      <c r="AY83" s="523">
        <f t="shared" si="25"/>
        <v>0</v>
      </c>
      <c r="AZ83" s="523">
        <f t="shared" si="25"/>
        <v>0</v>
      </c>
      <c r="BA83" s="523">
        <f t="shared" si="25"/>
        <v>0</v>
      </c>
      <c r="BB83" s="245">
        <f t="shared" si="25"/>
        <v>0</v>
      </c>
      <c r="BC83" s="245">
        <f t="shared" si="25"/>
        <v>0</v>
      </c>
      <c r="BD83" s="245">
        <f t="shared" si="25"/>
        <v>0</v>
      </c>
      <c r="BE83" s="245">
        <f t="shared" si="25"/>
        <v>0</v>
      </c>
      <c r="BF83" s="245">
        <f t="shared" si="25"/>
        <v>0</v>
      </c>
      <c r="BG83" s="245">
        <f t="shared" si="25"/>
        <v>0</v>
      </c>
      <c r="BH83" s="245">
        <f t="shared" si="25"/>
        <v>0</v>
      </c>
      <c r="BI83" s="245">
        <f t="shared" si="25"/>
        <v>0</v>
      </c>
      <c r="BJ83" s="245">
        <f t="shared" si="25"/>
        <v>0</v>
      </c>
      <c r="BK83" s="245">
        <f t="shared" si="25"/>
        <v>0</v>
      </c>
      <c r="BL83" s="245">
        <f t="shared" si="25"/>
        <v>0</v>
      </c>
      <c r="BM83" s="245">
        <f t="shared" si="25"/>
        <v>0</v>
      </c>
      <c r="BN83" s="245">
        <f t="shared" si="25"/>
        <v>0</v>
      </c>
      <c r="BO83" s="245">
        <f t="shared" si="25"/>
        <v>0</v>
      </c>
      <c r="BP83" s="245">
        <f t="shared" ref="BP83:BU83" si="26">IFERROR(-BP77+BP80+BP81,"")</f>
        <v>0</v>
      </c>
      <c r="BQ83" s="245">
        <f t="shared" si="26"/>
        <v>0</v>
      </c>
      <c r="BR83" s="245">
        <f t="shared" si="26"/>
        <v>0</v>
      </c>
      <c r="BS83" s="245">
        <f t="shared" si="26"/>
        <v>0</v>
      </c>
      <c r="BT83" s="245">
        <f t="shared" si="26"/>
        <v>0</v>
      </c>
      <c r="BU83" s="245">
        <f t="shared" si="26"/>
        <v>0</v>
      </c>
      <c r="BV83" s="186"/>
      <c r="BW83" s="187" t="s">
        <v>628</v>
      </c>
      <c r="BX83" s="554">
        <f>SUMIF(D7:BU7,"R",TotalProceeds)</f>
        <v>13000000</v>
      </c>
      <c r="BY83" s="554">
        <f>SUMIF(D7:BU7,"U",TotalProceeds)</f>
        <v>6500000</v>
      </c>
      <c r="BZ83" s="554">
        <f>SUM(TotalProceeds)</f>
        <v>19500000</v>
      </c>
      <c r="CA83" s="243"/>
      <c r="CB83" s="243"/>
      <c r="CC83" s="163"/>
    </row>
    <row r="84" spans="2:81" ht="11.25" customHeight="1">
      <c r="C84" s="205"/>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07"/>
      <c r="BW84" s="187" t="s">
        <v>629</v>
      </c>
      <c r="BX84" s="554">
        <f>SUMIF(D7:BU7,"R",ResValue)</f>
        <v>0</v>
      </c>
      <c r="BY84" s="554">
        <f>SUMIF(D7:BU7,"U",ResValue)</f>
        <v>0</v>
      </c>
      <c r="BZ84" s="554">
        <f>SUM(ResValue)</f>
        <v>0</v>
      </c>
      <c r="CA84" s="243"/>
      <c r="CB84" s="243"/>
      <c r="CC84" s="163"/>
    </row>
    <row r="85" spans="2:81" ht="11.25" customHeight="1">
      <c r="C85" s="175"/>
      <c r="D85" s="198"/>
      <c r="E85" s="198"/>
      <c r="F85" s="198"/>
      <c r="G85" s="198"/>
      <c r="H85" s="198"/>
      <c r="I85" s="198"/>
      <c r="J85" s="198"/>
      <c r="K85" s="198"/>
      <c r="L85" s="198"/>
      <c r="M85" s="198"/>
      <c r="N85" s="198"/>
      <c r="O85" s="198"/>
      <c r="P85" s="193" t="str">
        <f t="shared" ref="P85:BO85" si="27">IFERROR(VLOOKUP(P$8,ActiveTable,2,FALSE),"")</f>
        <v/>
      </c>
      <c r="Q85" s="193" t="str">
        <f t="shared" si="27"/>
        <v/>
      </c>
      <c r="R85" s="193" t="str">
        <f t="shared" si="27"/>
        <v/>
      </c>
      <c r="S85" s="193" t="str">
        <f t="shared" si="27"/>
        <v/>
      </c>
      <c r="T85" s="193" t="str">
        <f t="shared" si="27"/>
        <v/>
      </c>
      <c r="U85" s="193" t="str">
        <f t="shared" si="27"/>
        <v/>
      </c>
      <c r="V85" s="193" t="str">
        <f t="shared" si="27"/>
        <v/>
      </c>
      <c r="W85" s="193" t="str">
        <f t="shared" si="27"/>
        <v/>
      </c>
      <c r="X85" s="193" t="str">
        <f t="shared" si="27"/>
        <v/>
      </c>
      <c r="Y85" s="193" t="str">
        <f t="shared" si="27"/>
        <v/>
      </c>
      <c r="Z85" s="193" t="str">
        <f t="shared" si="27"/>
        <v/>
      </c>
      <c r="AA85" s="193" t="str">
        <f t="shared" si="27"/>
        <v/>
      </c>
      <c r="AB85" s="193" t="str">
        <f t="shared" si="27"/>
        <v/>
      </c>
      <c r="AC85" s="193" t="str">
        <f t="shared" si="27"/>
        <v/>
      </c>
      <c r="AD85" s="193" t="str">
        <f t="shared" si="27"/>
        <v/>
      </c>
      <c r="AE85" s="193" t="str">
        <f t="shared" si="27"/>
        <v/>
      </c>
      <c r="AF85" s="193" t="str">
        <f t="shared" si="27"/>
        <v/>
      </c>
      <c r="AG85" s="193" t="str">
        <f t="shared" si="27"/>
        <v/>
      </c>
      <c r="AH85" s="193" t="str">
        <f t="shared" si="27"/>
        <v/>
      </c>
      <c r="AI85" s="193" t="str">
        <f t="shared" si="27"/>
        <v/>
      </c>
      <c r="AJ85" s="193" t="str">
        <f t="shared" si="27"/>
        <v/>
      </c>
      <c r="AK85" s="193" t="str">
        <f t="shared" si="27"/>
        <v/>
      </c>
      <c r="AL85" s="193" t="str">
        <f t="shared" si="27"/>
        <v/>
      </c>
      <c r="AM85" s="193" t="str">
        <f t="shared" si="27"/>
        <v/>
      </c>
      <c r="AN85" s="193" t="str">
        <f t="shared" si="27"/>
        <v/>
      </c>
      <c r="AO85" s="193" t="str">
        <f t="shared" si="27"/>
        <v/>
      </c>
      <c r="AP85" s="193" t="str">
        <f t="shared" si="27"/>
        <v/>
      </c>
      <c r="AQ85" s="193" t="str">
        <f t="shared" si="27"/>
        <v/>
      </c>
      <c r="AR85" s="193" t="str">
        <f t="shared" si="27"/>
        <v/>
      </c>
      <c r="AS85" s="193" t="str">
        <f t="shared" si="27"/>
        <v/>
      </c>
      <c r="AT85" s="193" t="str">
        <f t="shared" si="27"/>
        <v/>
      </c>
      <c r="AU85" s="193" t="str">
        <f t="shared" si="27"/>
        <v/>
      </c>
      <c r="AV85" s="193" t="str">
        <f t="shared" si="27"/>
        <v/>
      </c>
      <c r="AW85" s="193" t="str">
        <f t="shared" si="27"/>
        <v/>
      </c>
      <c r="AX85" s="193" t="str">
        <f t="shared" si="27"/>
        <v/>
      </c>
      <c r="AY85" s="193" t="str">
        <f t="shared" si="27"/>
        <v/>
      </c>
      <c r="AZ85" s="193" t="str">
        <f t="shared" si="27"/>
        <v/>
      </c>
      <c r="BA85" s="193" t="str">
        <f t="shared" si="27"/>
        <v/>
      </c>
      <c r="BB85" s="527" t="str">
        <f t="shared" si="27"/>
        <v/>
      </c>
      <c r="BC85" s="188" t="str">
        <f t="shared" si="27"/>
        <v/>
      </c>
      <c r="BD85" s="188" t="str">
        <f t="shared" si="27"/>
        <v/>
      </c>
      <c r="BE85" s="188" t="str">
        <f t="shared" si="27"/>
        <v/>
      </c>
      <c r="BF85" s="188" t="str">
        <f t="shared" si="27"/>
        <v/>
      </c>
      <c r="BG85" s="188" t="str">
        <f t="shared" si="27"/>
        <v/>
      </c>
      <c r="BH85" s="188" t="str">
        <f t="shared" si="27"/>
        <v/>
      </c>
      <c r="BI85" s="188" t="str">
        <f t="shared" si="27"/>
        <v/>
      </c>
      <c r="BJ85" s="188" t="str">
        <f t="shared" si="27"/>
        <v/>
      </c>
      <c r="BK85" s="188" t="str">
        <f t="shared" si="27"/>
        <v/>
      </c>
      <c r="BL85" s="188" t="str">
        <f t="shared" si="27"/>
        <v/>
      </c>
      <c r="BM85" s="188" t="str">
        <f t="shared" si="27"/>
        <v/>
      </c>
      <c r="BN85" s="188" t="str">
        <f t="shared" si="27"/>
        <v/>
      </c>
      <c r="BO85" s="188" t="str">
        <f t="shared" si="27"/>
        <v/>
      </c>
      <c r="BP85" s="188" t="str">
        <f t="shared" ref="BP85:BU85" si="28">IFERROR(VLOOKUP(BP$8,ActiveTable,2,FALSE),"")</f>
        <v/>
      </c>
      <c r="BQ85" s="188" t="str">
        <f t="shared" si="28"/>
        <v/>
      </c>
      <c r="BR85" s="188" t="str">
        <f t="shared" si="28"/>
        <v/>
      </c>
      <c r="BS85" s="188" t="str">
        <f t="shared" si="28"/>
        <v/>
      </c>
      <c r="BT85" s="188" t="str">
        <f t="shared" si="28"/>
        <v/>
      </c>
      <c r="BU85" s="188" t="str">
        <f t="shared" si="28"/>
        <v/>
      </c>
      <c r="BV85" s="207"/>
      <c r="BW85" s="187" t="s">
        <v>630</v>
      </c>
      <c r="BX85" s="554">
        <f>SUMIF(D7:BU7,"R",GainLoss)</f>
        <v>0</v>
      </c>
      <c r="BY85" s="554">
        <f>SUMIF(D7:BU7,"U",GainLoss)</f>
        <v>0</v>
      </c>
      <c r="BZ85" s="554">
        <f>SUM(GainLoss)</f>
        <v>0</v>
      </c>
      <c r="CA85" s="243"/>
      <c r="CB85" s="243"/>
      <c r="CC85" s="163"/>
    </row>
    <row r="86" spans="2:81" ht="11.25" customHeight="1">
      <c r="C86" s="175"/>
      <c r="D86" s="198"/>
      <c r="E86" s="198"/>
      <c r="F86" s="198"/>
      <c r="G86" s="198"/>
      <c r="H86" s="198"/>
      <c r="I86" s="198"/>
      <c r="J86" s="198"/>
      <c r="K86" s="198"/>
      <c r="L86" s="198"/>
      <c r="M86" s="198"/>
      <c r="N86" s="198"/>
      <c r="O86" s="198"/>
      <c r="P86" s="193" t="str">
        <f t="shared" ref="P86:BO86" si="29">IFERROR(VLOOKUP(P$8,ActiveTable,3,FALSE),"")</f>
        <v/>
      </c>
      <c r="Q86" s="193" t="str">
        <f t="shared" si="29"/>
        <v/>
      </c>
      <c r="R86" s="193" t="str">
        <f t="shared" si="29"/>
        <v/>
      </c>
      <c r="S86" s="193" t="str">
        <f t="shared" si="29"/>
        <v/>
      </c>
      <c r="T86" s="193" t="str">
        <f t="shared" si="29"/>
        <v/>
      </c>
      <c r="U86" s="193" t="str">
        <f t="shared" si="29"/>
        <v/>
      </c>
      <c r="V86" s="193" t="str">
        <f t="shared" si="29"/>
        <v/>
      </c>
      <c r="W86" s="193" t="str">
        <f t="shared" si="29"/>
        <v/>
      </c>
      <c r="X86" s="193" t="str">
        <f t="shared" si="29"/>
        <v/>
      </c>
      <c r="Y86" s="193" t="str">
        <f t="shared" si="29"/>
        <v/>
      </c>
      <c r="Z86" s="193" t="str">
        <f t="shared" si="29"/>
        <v/>
      </c>
      <c r="AA86" s="193" t="str">
        <f t="shared" si="29"/>
        <v/>
      </c>
      <c r="AB86" s="193" t="str">
        <f t="shared" si="29"/>
        <v/>
      </c>
      <c r="AC86" s="193" t="str">
        <f t="shared" si="29"/>
        <v/>
      </c>
      <c r="AD86" s="193" t="str">
        <f t="shared" si="29"/>
        <v/>
      </c>
      <c r="AE86" s="193" t="str">
        <f t="shared" si="29"/>
        <v/>
      </c>
      <c r="AF86" s="193" t="str">
        <f t="shared" si="29"/>
        <v/>
      </c>
      <c r="AG86" s="193" t="str">
        <f t="shared" si="29"/>
        <v/>
      </c>
      <c r="AH86" s="193" t="str">
        <f t="shared" si="29"/>
        <v/>
      </c>
      <c r="AI86" s="193" t="str">
        <f t="shared" si="29"/>
        <v/>
      </c>
      <c r="AJ86" s="193" t="str">
        <f t="shared" si="29"/>
        <v/>
      </c>
      <c r="AK86" s="193" t="str">
        <f t="shared" si="29"/>
        <v/>
      </c>
      <c r="AL86" s="193" t="str">
        <f t="shared" si="29"/>
        <v/>
      </c>
      <c r="AM86" s="193" t="str">
        <f t="shared" si="29"/>
        <v/>
      </c>
      <c r="AN86" s="193" t="str">
        <f t="shared" si="29"/>
        <v/>
      </c>
      <c r="AO86" s="193" t="str">
        <f t="shared" si="29"/>
        <v/>
      </c>
      <c r="AP86" s="193" t="str">
        <f t="shared" si="29"/>
        <v/>
      </c>
      <c r="AQ86" s="193" t="str">
        <f t="shared" si="29"/>
        <v/>
      </c>
      <c r="AR86" s="193" t="str">
        <f t="shared" si="29"/>
        <v/>
      </c>
      <c r="AS86" s="193" t="str">
        <f t="shared" si="29"/>
        <v/>
      </c>
      <c r="AT86" s="193" t="str">
        <f t="shared" si="29"/>
        <v/>
      </c>
      <c r="AU86" s="193" t="str">
        <f t="shared" si="29"/>
        <v/>
      </c>
      <c r="AV86" s="193" t="str">
        <f t="shared" si="29"/>
        <v/>
      </c>
      <c r="AW86" s="193" t="str">
        <f t="shared" si="29"/>
        <v/>
      </c>
      <c r="AX86" s="193" t="str">
        <f t="shared" si="29"/>
        <v/>
      </c>
      <c r="AY86" s="193" t="str">
        <f t="shared" si="29"/>
        <v/>
      </c>
      <c r="AZ86" s="193" t="str">
        <f t="shared" si="29"/>
        <v/>
      </c>
      <c r="BA86" s="193" t="str">
        <f t="shared" si="29"/>
        <v/>
      </c>
      <c r="BB86" s="528" t="str">
        <f t="shared" si="29"/>
        <v/>
      </c>
      <c r="BC86" s="189" t="str">
        <f t="shared" si="29"/>
        <v/>
      </c>
      <c r="BD86" s="189" t="str">
        <f t="shared" si="29"/>
        <v/>
      </c>
      <c r="BE86" s="189" t="str">
        <f t="shared" si="29"/>
        <v/>
      </c>
      <c r="BF86" s="189" t="str">
        <f t="shared" si="29"/>
        <v/>
      </c>
      <c r="BG86" s="189" t="str">
        <f t="shared" si="29"/>
        <v/>
      </c>
      <c r="BH86" s="189" t="str">
        <f t="shared" si="29"/>
        <v/>
      </c>
      <c r="BI86" s="189" t="str">
        <f t="shared" si="29"/>
        <v/>
      </c>
      <c r="BJ86" s="189" t="str">
        <f t="shared" si="29"/>
        <v/>
      </c>
      <c r="BK86" s="189" t="str">
        <f t="shared" si="29"/>
        <v/>
      </c>
      <c r="BL86" s="189" t="str">
        <f t="shared" si="29"/>
        <v/>
      </c>
      <c r="BM86" s="189" t="str">
        <f t="shared" si="29"/>
        <v/>
      </c>
      <c r="BN86" s="189" t="str">
        <f t="shared" si="29"/>
        <v/>
      </c>
      <c r="BO86" s="189" t="str">
        <f t="shared" si="29"/>
        <v/>
      </c>
      <c r="BP86" s="189" t="str">
        <f t="shared" ref="BP86:BU86" si="30">IFERROR(VLOOKUP(BP$8,ActiveTable,3,FALSE),"")</f>
        <v/>
      </c>
      <c r="BQ86" s="189" t="str">
        <f t="shared" si="30"/>
        <v/>
      </c>
      <c r="BR86" s="189" t="str">
        <f t="shared" si="30"/>
        <v/>
      </c>
      <c r="BS86" s="189" t="str">
        <f t="shared" si="30"/>
        <v/>
      </c>
      <c r="BT86" s="189" t="str">
        <f t="shared" si="30"/>
        <v/>
      </c>
      <c r="BU86" s="189" t="str">
        <f t="shared" si="30"/>
        <v/>
      </c>
      <c r="BV86" s="207"/>
      <c r="BW86" s="185"/>
      <c r="BX86" s="555"/>
      <c r="BY86" s="555"/>
      <c r="BZ86" s="554"/>
      <c r="CA86" s="243"/>
      <c r="CB86" s="243"/>
      <c r="CC86" s="163"/>
    </row>
    <row r="87" spans="2:81" ht="11.25" customHeight="1">
      <c r="C87" s="175"/>
      <c r="D87" s="198"/>
      <c r="E87" s="198"/>
      <c r="F87" s="198"/>
      <c r="G87" s="198"/>
      <c r="H87" s="198"/>
      <c r="I87" s="198"/>
      <c r="J87" s="198"/>
      <c r="K87" s="198"/>
      <c r="L87" s="198"/>
      <c r="M87" s="198"/>
      <c r="N87" s="198"/>
      <c r="O87" s="198"/>
      <c r="P87" s="193" t="str">
        <f t="shared" ref="P87:BO87" si="31">IFERROR(VLOOKUP(P$8,ActiveTable,4,FALSE),"")</f>
        <v/>
      </c>
      <c r="Q87" s="193" t="str">
        <f t="shared" si="31"/>
        <v/>
      </c>
      <c r="R87" s="193" t="str">
        <f t="shared" si="31"/>
        <v/>
      </c>
      <c r="S87" s="193" t="str">
        <f t="shared" si="31"/>
        <v/>
      </c>
      <c r="T87" s="193" t="str">
        <f t="shared" si="31"/>
        <v/>
      </c>
      <c r="U87" s="193" t="str">
        <f t="shared" si="31"/>
        <v/>
      </c>
      <c r="V87" s="193" t="str">
        <f t="shared" si="31"/>
        <v/>
      </c>
      <c r="W87" s="193" t="str">
        <f t="shared" si="31"/>
        <v/>
      </c>
      <c r="X87" s="193" t="str">
        <f t="shared" si="31"/>
        <v/>
      </c>
      <c r="Y87" s="193" t="str">
        <f t="shared" si="31"/>
        <v/>
      </c>
      <c r="Z87" s="193" t="str">
        <f t="shared" si="31"/>
        <v/>
      </c>
      <c r="AA87" s="193" t="str">
        <f t="shared" si="31"/>
        <v/>
      </c>
      <c r="AB87" s="193" t="str">
        <f t="shared" si="31"/>
        <v/>
      </c>
      <c r="AC87" s="193" t="str">
        <f t="shared" si="31"/>
        <v/>
      </c>
      <c r="AD87" s="193" t="str">
        <f t="shared" si="31"/>
        <v/>
      </c>
      <c r="AE87" s="193" t="str">
        <f t="shared" si="31"/>
        <v/>
      </c>
      <c r="AF87" s="193" t="str">
        <f t="shared" si="31"/>
        <v/>
      </c>
      <c r="AG87" s="193" t="str">
        <f t="shared" si="31"/>
        <v/>
      </c>
      <c r="AH87" s="193" t="str">
        <f t="shared" si="31"/>
        <v/>
      </c>
      <c r="AI87" s="193" t="str">
        <f t="shared" si="31"/>
        <v/>
      </c>
      <c r="AJ87" s="193" t="str">
        <f t="shared" si="31"/>
        <v/>
      </c>
      <c r="AK87" s="193" t="str">
        <f t="shared" si="31"/>
        <v/>
      </c>
      <c r="AL87" s="193" t="str">
        <f t="shared" si="31"/>
        <v/>
      </c>
      <c r="AM87" s="193" t="str">
        <f t="shared" si="31"/>
        <v/>
      </c>
      <c r="AN87" s="193" t="str">
        <f t="shared" si="31"/>
        <v/>
      </c>
      <c r="AO87" s="193" t="str">
        <f t="shared" si="31"/>
        <v/>
      </c>
      <c r="AP87" s="193" t="str">
        <f t="shared" si="31"/>
        <v/>
      </c>
      <c r="AQ87" s="193" t="str">
        <f t="shared" si="31"/>
        <v/>
      </c>
      <c r="AR87" s="193" t="str">
        <f t="shared" si="31"/>
        <v/>
      </c>
      <c r="AS87" s="193" t="str">
        <f t="shared" si="31"/>
        <v/>
      </c>
      <c r="AT87" s="193" t="str">
        <f t="shared" si="31"/>
        <v/>
      </c>
      <c r="AU87" s="193" t="str">
        <f t="shared" si="31"/>
        <v/>
      </c>
      <c r="AV87" s="193" t="str">
        <f t="shared" si="31"/>
        <v/>
      </c>
      <c r="AW87" s="193" t="str">
        <f t="shared" si="31"/>
        <v/>
      </c>
      <c r="AX87" s="193" t="str">
        <f t="shared" si="31"/>
        <v/>
      </c>
      <c r="AY87" s="193" t="str">
        <f t="shared" si="31"/>
        <v/>
      </c>
      <c r="AZ87" s="193" t="str">
        <f t="shared" si="31"/>
        <v/>
      </c>
      <c r="BA87" s="193" t="str">
        <f t="shared" si="31"/>
        <v/>
      </c>
      <c r="BB87" s="529" t="str">
        <f t="shared" si="31"/>
        <v/>
      </c>
      <c r="BC87" s="191" t="str">
        <f t="shared" si="31"/>
        <v/>
      </c>
      <c r="BD87" s="191" t="str">
        <f t="shared" si="31"/>
        <v/>
      </c>
      <c r="BE87" s="191" t="str">
        <f t="shared" si="31"/>
        <v/>
      </c>
      <c r="BF87" s="191" t="str">
        <f t="shared" si="31"/>
        <v/>
      </c>
      <c r="BG87" s="191" t="str">
        <f t="shared" si="31"/>
        <v/>
      </c>
      <c r="BH87" s="191" t="str">
        <f t="shared" si="31"/>
        <v/>
      </c>
      <c r="BI87" s="191" t="str">
        <f t="shared" si="31"/>
        <v/>
      </c>
      <c r="BJ87" s="191" t="str">
        <f t="shared" si="31"/>
        <v/>
      </c>
      <c r="BK87" s="191" t="str">
        <f t="shared" si="31"/>
        <v/>
      </c>
      <c r="BL87" s="191" t="str">
        <f t="shared" si="31"/>
        <v/>
      </c>
      <c r="BM87" s="191" t="str">
        <f t="shared" si="31"/>
        <v/>
      </c>
      <c r="BN87" s="191" t="str">
        <f t="shared" si="31"/>
        <v/>
      </c>
      <c r="BO87" s="191" t="str">
        <f t="shared" si="31"/>
        <v/>
      </c>
      <c r="BP87" s="191" t="str">
        <f t="shared" ref="BP87:BU87" si="32">IFERROR(VLOOKUP(BP$8,ActiveTable,4,FALSE),"")</f>
        <v/>
      </c>
      <c r="BQ87" s="191" t="str">
        <f t="shared" si="32"/>
        <v/>
      </c>
      <c r="BR87" s="191" t="str">
        <f t="shared" si="32"/>
        <v/>
      </c>
      <c r="BS87" s="191" t="str">
        <f t="shared" si="32"/>
        <v/>
      </c>
      <c r="BT87" s="191" t="str">
        <f t="shared" si="32"/>
        <v/>
      </c>
      <c r="BU87" s="191" t="str">
        <f t="shared" si="32"/>
        <v/>
      </c>
      <c r="BV87" s="207"/>
      <c r="BW87" s="192" t="s">
        <v>631</v>
      </c>
      <c r="BX87" s="554">
        <f>BX80/BX79</f>
        <v>2166666.6666666665</v>
      </c>
      <c r="BY87" s="554">
        <f>BY80/BY79</f>
        <v>3250000</v>
      </c>
      <c r="BZ87" s="554">
        <f>BZ80/BZ79</f>
        <v>2437500</v>
      </c>
      <c r="CA87" s="243"/>
      <c r="CB87" s="243"/>
      <c r="CC87" s="163"/>
    </row>
    <row r="88" spans="2:81" ht="11.25" customHeight="1">
      <c r="C88" s="175"/>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c r="BM88" s="193"/>
      <c r="BN88" s="193"/>
      <c r="BO88" s="193"/>
      <c r="BP88" s="193"/>
      <c r="BQ88" s="193"/>
      <c r="BR88" s="193"/>
      <c r="BS88" s="193"/>
      <c r="BT88" s="193"/>
      <c r="BU88" s="193"/>
      <c r="BV88" s="194"/>
      <c r="BW88" s="196"/>
      <c r="BX88" s="556"/>
      <c r="BY88" s="550"/>
      <c r="BZ88" s="552"/>
      <c r="CA88" s="243"/>
      <c r="CB88" s="243"/>
      <c r="CC88" s="163"/>
    </row>
    <row r="89" spans="2:81" ht="12" customHeight="1" outlineLevel="1">
      <c r="C89" s="175" t="s">
        <v>632</v>
      </c>
      <c r="D89" s="284">
        <f t="shared" ref="D89:BO89" si="33">IFERROR(IF(D$10&lt;&gt;"",(D10-D9)/365,(Valuationdate-D9)/365),"")</f>
        <v>6.5013698630136982</v>
      </c>
      <c r="E89" s="284">
        <f t="shared" si="33"/>
        <v>3.4986301369863013</v>
      </c>
      <c r="F89" s="284">
        <f t="shared" si="33"/>
        <v>12.838356164383562</v>
      </c>
      <c r="G89" s="284">
        <f t="shared" si="33"/>
        <v>12.838356164383562</v>
      </c>
      <c r="H89" s="284">
        <f t="shared" si="33"/>
        <v>4.1698630136986301</v>
      </c>
      <c r="I89" s="284">
        <f t="shared" si="33"/>
        <v>4.1698630136986301</v>
      </c>
      <c r="J89" s="284">
        <f t="shared" si="33"/>
        <v>2.4219178082191779</v>
      </c>
      <c r="K89" s="284">
        <f t="shared" si="33"/>
        <v>2.4219178082191779</v>
      </c>
      <c r="L89" s="284" t="str">
        <f t="shared" si="33"/>
        <v/>
      </c>
      <c r="M89" s="284" t="str">
        <f t="shared" si="33"/>
        <v/>
      </c>
      <c r="N89" s="284" t="str">
        <f t="shared" si="33"/>
        <v/>
      </c>
      <c r="O89" s="284" t="str">
        <f t="shared" si="33"/>
        <v/>
      </c>
      <c r="P89" s="282" t="str">
        <f t="shared" si="33"/>
        <v/>
      </c>
      <c r="Q89" s="195" t="str">
        <f t="shared" si="33"/>
        <v/>
      </c>
      <c r="R89" s="195" t="str">
        <f t="shared" si="33"/>
        <v/>
      </c>
      <c r="S89" s="195" t="str">
        <f t="shared" si="33"/>
        <v/>
      </c>
      <c r="T89" s="195" t="str">
        <f t="shared" si="33"/>
        <v/>
      </c>
      <c r="U89" s="195" t="str">
        <f t="shared" si="33"/>
        <v/>
      </c>
      <c r="V89" s="195" t="str">
        <f t="shared" si="33"/>
        <v/>
      </c>
      <c r="W89" s="195" t="str">
        <f t="shared" si="33"/>
        <v/>
      </c>
      <c r="X89" s="195" t="str">
        <f t="shared" si="33"/>
        <v/>
      </c>
      <c r="Y89" s="195" t="str">
        <f t="shared" si="33"/>
        <v/>
      </c>
      <c r="Z89" s="195" t="str">
        <f t="shared" si="33"/>
        <v/>
      </c>
      <c r="AA89" s="195" t="str">
        <f t="shared" si="33"/>
        <v/>
      </c>
      <c r="AB89" s="195" t="str">
        <f t="shared" si="33"/>
        <v/>
      </c>
      <c r="AC89" s="195" t="str">
        <f t="shared" si="33"/>
        <v/>
      </c>
      <c r="AD89" s="195" t="str">
        <f t="shared" si="33"/>
        <v/>
      </c>
      <c r="AE89" s="195" t="str">
        <f t="shared" si="33"/>
        <v/>
      </c>
      <c r="AF89" s="195" t="str">
        <f t="shared" si="33"/>
        <v/>
      </c>
      <c r="AG89" s="195" t="str">
        <f t="shared" si="33"/>
        <v/>
      </c>
      <c r="AH89" s="195" t="str">
        <f t="shared" si="33"/>
        <v/>
      </c>
      <c r="AI89" s="195" t="str">
        <f t="shared" si="33"/>
        <v/>
      </c>
      <c r="AJ89" s="195" t="str">
        <f t="shared" si="33"/>
        <v/>
      </c>
      <c r="AK89" s="195" t="str">
        <f t="shared" si="33"/>
        <v/>
      </c>
      <c r="AL89" s="195" t="str">
        <f t="shared" si="33"/>
        <v/>
      </c>
      <c r="AM89" s="195" t="str">
        <f t="shared" si="33"/>
        <v/>
      </c>
      <c r="AN89" s="195" t="str">
        <f t="shared" si="33"/>
        <v/>
      </c>
      <c r="AO89" s="195" t="str">
        <f t="shared" si="33"/>
        <v/>
      </c>
      <c r="AP89" s="195" t="str">
        <f t="shared" si="33"/>
        <v/>
      </c>
      <c r="AQ89" s="195" t="str">
        <f t="shared" si="33"/>
        <v/>
      </c>
      <c r="AR89" s="195" t="str">
        <f t="shared" si="33"/>
        <v/>
      </c>
      <c r="AS89" s="195" t="str">
        <f t="shared" si="33"/>
        <v/>
      </c>
      <c r="AT89" s="195" t="str">
        <f t="shared" si="33"/>
        <v/>
      </c>
      <c r="AU89" s="195" t="str">
        <f t="shared" si="33"/>
        <v/>
      </c>
      <c r="AV89" s="195" t="str">
        <f t="shared" si="33"/>
        <v/>
      </c>
      <c r="AW89" s="195" t="str">
        <f t="shared" si="33"/>
        <v/>
      </c>
      <c r="AX89" s="195" t="str">
        <f t="shared" si="33"/>
        <v/>
      </c>
      <c r="AY89" s="195" t="str">
        <f t="shared" si="33"/>
        <v/>
      </c>
      <c r="AZ89" s="195" t="str">
        <f t="shared" si="33"/>
        <v/>
      </c>
      <c r="BA89" s="195" t="str">
        <f t="shared" si="33"/>
        <v/>
      </c>
      <c r="BB89" s="195" t="str">
        <f t="shared" si="33"/>
        <v/>
      </c>
      <c r="BC89" s="195" t="str">
        <f t="shared" si="33"/>
        <v/>
      </c>
      <c r="BD89" s="195" t="str">
        <f t="shared" si="33"/>
        <v/>
      </c>
      <c r="BE89" s="195" t="str">
        <f t="shared" si="33"/>
        <v/>
      </c>
      <c r="BF89" s="195" t="str">
        <f t="shared" si="33"/>
        <v/>
      </c>
      <c r="BG89" s="195" t="str">
        <f t="shared" si="33"/>
        <v/>
      </c>
      <c r="BH89" s="195" t="str">
        <f t="shared" si="33"/>
        <v/>
      </c>
      <c r="BI89" s="195" t="str">
        <f t="shared" si="33"/>
        <v/>
      </c>
      <c r="BJ89" s="195" t="str">
        <f t="shared" si="33"/>
        <v/>
      </c>
      <c r="BK89" s="195" t="str">
        <f t="shared" si="33"/>
        <v/>
      </c>
      <c r="BL89" s="195" t="str">
        <f t="shared" si="33"/>
        <v/>
      </c>
      <c r="BM89" s="195" t="str">
        <f t="shared" si="33"/>
        <v/>
      </c>
      <c r="BN89" s="195" t="str">
        <f t="shared" si="33"/>
        <v/>
      </c>
      <c r="BO89" s="195" t="str">
        <f t="shared" si="33"/>
        <v/>
      </c>
      <c r="BP89" s="195" t="str">
        <f t="shared" ref="BP89:BU89" si="34">IFERROR(IF(BP$10&lt;&gt;"",(BP10-BP9)/365,(Valuationdate-BP9)/365),"")</f>
        <v/>
      </c>
      <c r="BQ89" s="195" t="str">
        <f t="shared" si="34"/>
        <v/>
      </c>
      <c r="BR89" s="195" t="str">
        <f t="shared" si="34"/>
        <v/>
      </c>
      <c r="BS89" s="195" t="str">
        <f t="shared" si="34"/>
        <v/>
      </c>
      <c r="BT89" s="195" t="str">
        <f t="shared" si="34"/>
        <v/>
      </c>
      <c r="BU89" s="195" t="str">
        <f t="shared" si="34"/>
        <v/>
      </c>
      <c r="BV89" s="207"/>
      <c r="BW89" s="197" t="s">
        <v>633</v>
      </c>
      <c r="BX89" s="557">
        <f>SUMIFS(TotalFinCost,CurrentPay,"CP",D7:BU7,"R")/BX80</f>
        <v>0.76923076923076927</v>
      </c>
      <c r="BY89" s="556">
        <f>SUMIFS(TotalFinCost,CurrentPay,"CP",D7:BU7,"U")/BY80</f>
        <v>0.76923076923076927</v>
      </c>
      <c r="BZ89" s="556">
        <f>SUMIFS(TotalFinCost,CurrentPay,"CP")/BZ80</f>
        <v>0.76923076923076927</v>
      </c>
      <c r="CA89" s="243"/>
      <c r="CB89" s="243"/>
      <c r="CC89" s="163"/>
    </row>
    <row r="90" spans="2:81" ht="11.25" customHeight="1" outlineLevel="1">
      <c r="C90" s="175" t="s">
        <v>634</v>
      </c>
      <c r="D90" s="524" t="str">
        <f t="shared" ref="D90:BO90" si="35">IF(D71 &lt;&gt; "", "CP", "NCP")</f>
        <v>NCP</v>
      </c>
      <c r="E90" s="524" t="str">
        <f t="shared" si="35"/>
        <v>CP</v>
      </c>
      <c r="F90" s="524" t="str">
        <f t="shared" si="35"/>
        <v>NCP</v>
      </c>
      <c r="G90" s="524" t="str">
        <f t="shared" si="35"/>
        <v>CP</v>
      </c>
      <c r="H90" s="524" t="str">
        <f t="shared" si="35"/>
        <v>NCP</v>
      </c>
      <c r="I90" s="524" t="str">
        <f t="shared" si="35"/>
        <v>CP</v>
      </c>
      <c r="J90" s="524" t="str">
        <f t="shared" si="35"/>
        <v>CP</v>
      </c>
      <c r="K90" s="524" t="str">
        <f t="shared" si="35"/>
        <v>NCP</v>
      </c>
      <c r="L90" s="524" t="str">
        <f t="shared" si="35"/>
        <v>NCP</v>
      </c>
      <c r="M90" s="524" t="str">
        <f t="shared" si="35"/>
        <v>NCP</v>
      </c>
      <c r="N90" s="524" t="str">
        <f t="shared" si="35"/>
        <v>NCP</v>
      </c>
      <c r="O90" s="524" t="str">
        <f t="shared" si="35"/>
        <v>NCP</v>
      </c>
      <c r="P90" s="525" t="str">
        <f t="shared" si="35"/>
        <v>NCP</v>
      </c>
      <c r="Q90" s="526" t="str">
        <f t="shared" si="35"/>
        <v>NCP</v>
      </c>
      <c r="R90" s="526" t="str">
        <f t="shared" si="35"/>
        <v>NCP</v>
      </c>
      <c r="S90" s="526" t="str">
        <f t="shared" si="35"/>
        <v>NCP</v>
      </c>
      <c r="T90" s="526" t="str">
        <f t="shared" si="35"/>
        <v>NCP</v>
      </c>
      <c r="U90" s="526" t="str">
        <f t="shared" si="35"/>
        <v>NCP</v>
      </c>
      <c r="V90" s="526" t="str">
        <f t="shared" si="35"/>
        <v>NCP</v>
      </c>
      <c r="W90" s="526" t="str">
        <f t="shared" si="35"/>
        <v>NCP</v>
      </c>
      <c r="X90" s="526" t="str">
        <f t="shared" si="35"/>
        <v>NCP</v>
      </c>
      <c r="Y90" s="526" t="str">
        <f t="shared" si="35"/>
        <v>NCP</v>
      </c>
      <c r="Z90" s="526" t="str">
        <f t="shared" si="35"/>
        <v>NCP</v>
      </c>
      <c r="AA90" s="526" t="str">
        <f t="shared" si="35"/>
        <v>NCP</v>
      </c>
      <c r="AB90" s="526" t="str">
        <f t="shared" si="35"/>
        <v>NCP</v>
      </c>
      <c r="AC90" s="526" t="str">
        <f t="shared" si="35"/>
        <v>NCP</v>
      </c>
      <c r="AD90" s="526" t="str">
        <f t="shared" si="35"/>
        <v>NCP</v>
      </c>
      <c r="AE90" s="526" t="str">
        <f t="shared" si="35"/>
        <v>NCP</v>
      </c>
      <c r="AF90" s="526" t="str">
        <f t="shared" si="35"/>
        <v>NCP</v>
      </c>
      <c r="AG90" s="526" t="str">
        <f t="shared" si="35"/>
        <v>NCP</v>
      </c>
      <c r="AH90" s="526" t="str">
        <f t="shared" si="35"/>
        <v>NCP</v>
      </c>
      <c r="AI90" s="526" t="str">
        <f t="shared" si="35"/>
        <v>NCP</v>
      </c>
      <c r="AJ90" s="526" t="str">
        <f t="shared" si="35"/>
        <v>NCP</v>
      </c>
      <c r="AK90" s="526" t="str">
        <f t="shared" si="35"/>
        <v>NCP</v>
      </c>
      <c r="AL90" s="526" t="str">
        <f t="shared" si="35"/>
        <v>NCP</v>
      </c>
      <c r="AM90" s="526" t="str">
        <f t="shared" si="35"/>
        <v>NCP</v>
      </c>
      <c r="AN90" s="526" t="str">
        <f t="shared" si="35"/>
        <v>NCP</v>
      </c>
      <c r="AO90" s="526" t="str">
        <f t="shared" si="35"/>
        <v>NCP</v>
      </c>
      <c r="AP90" s="526" t="str">
        <f t="shared" si="35"/>
        <v>NCP</v>
      </c>
      <c r="AQ90" s="526" t="str">
        <f t="shared" si="35"/>
        <v>NCP</v>
      </c>
      <c r="AR90" s="526" t="str">
        <f t="shared" si="35"/>
        <v>NCP</v>
      </c>
      <c r="AS90" s="526" t="str">
        <f t="shared" si="35"/>
        <v>NCP</v>
      </c>
      <c r="AT90" s="526" t="str">
        <f t="shared" si="35"/>
        <v>NCP</v>
      </c>
      <c r="AU90" s="526" t="str">
        <f t="shared" si="35"/>
        <v>NCP</v>
      </c>
      <c r="AV90" s="526" t="str">
        <f t="shared" si="35"/>
        <v>NCP</v>
      </c>
      <c r="AW90" s="526" t="str">
        <f t="shared" si="35"/>
        <v>NCP</v>
      </c>
      <c r="AX90" s="526" t="str">
        <f t="shared" si="35"/>
        <v>NCP</v>
      </c>
      <c r="AY90" s="526" t="str">
        <f t="shared" si="35"/>
        <v>NCP</v>
      </c>
      <c r="AZ90" s="526" t="str">
        <f t="shared" si="35"/>
        <v>NCP</v>
      </c>
      <c r="BA90" s="526" t="str">
        <f t="shared" si="35"/>
        <v>NCP</v>
      </c>
      <c r="BB90" s="190" t="str">
        <f t="shared" si="35"/>
        <v>NCP</v>
      </c>
      <c r="BC90" s="190" t="str">
        <f t="shared" si="35"/>
        <v>NCP</v>
      </c>
      <c r="BD90" s="190" t="str">
        <f t="shared" si="35"/>
        <v>NCP</v>
      </c>
      <c r="BE90" s="190" t="str">
        <f t="shared" si="35"/>
        <v>NCP</v>
      </c>
      <c r="BF90" s="190" t="str">
        <f t="shared" si="35"/>
        <v>NCP</v>
      </c>
      <c r="BG90" s="190" t="str">
        <f t="shared" si="35"/>
        <v>NCP</v>
      </c>
      <c r="BH90" s="190" t="str">
        <f t="shared" si="35"/>
        <v>NCP</v>
      </c>
      <c r="BI90" s="190" t="str">
        <f t="shared" si="35"/>
        <v>NCP</v>
      </c>
      <c r="BJ90" s="190" t="str">
        <f t="shared" si="35"/>
        <v>NCP</v>
      </c>
      <c r="BK90" s="190" t="str">
        <f t="shared" si="35"/>
        <v>NCP</v>
      </c>
      <c r="BL90" s="190" t="str">
        <f t="shared" si="35"/>
        <v>NCP</v>
      </c>
      <c r="BM90" s="190" t="str">
        <f t="shared" si="35"/>
        <v>NCP</v>
      </c>
      <c r="BN90" s="190" t="str">
        <f t="shared" si="35"/>
        <v>NCP</v>
      </c>
      <c r="BO90" s="190" t="str">
        <f t="shared" si="35"/>
        <v>NCP</v>
      </c>
      <c r="BP90" s="190" t="str">
        <f t="shared" ref="BP90:BU90" si="36">IF(BP71 &lt;&gt; "", "CP", "NCP")</f>
        <v>NCP</v>
      </c>
      <c r="BQ90" s="190" t="str">
        <f t="shared" si="36"/>
        <v>NCP</v>
      </c>
      <c r="BR90" s="190" t="str">
        <f t="shared" si="36"/>
        <v>NCP</v>
      </c>
      <c r="BS90" s="190" t="str">
        <f t="shared" si="36"/>
        <v>NCP</v>
      </c>
      <c r="BT90" s="190" t="str">
        <f t="shared" si="36"/>
        <v>NCP</v>
      </c>
      <c r="BU90" s="190" t="str">
        <f t="shared" si="36"/>
        <v>NCP</v>
      </c>
      <c r="BV90" s="207"/>
      <c r="BW90" s="192" t="s">
        <v>635</v>
      </c>
      <c r="BX90" s="557">
        <f>SUMIFS(TotalFinCost,CurrentPay,"NCP",D7:BU7,"R")/BX80</f>
        <v>0.23076923076923078</v>
      </c>
      <c r="BY90" s="556">
        <f>SUMIFS(TotalFinCost,CurrentPay,"NCP",D7:BU7,"U")/BY80</f>
        <v>0.23076923076923078</v>
      </c>
      <c r="BZ90" s="556">
        <f>SUMIFS(TotalFinCost,CurrentPay,"NCP")/BZ80</f>
        <v>0.23076923076923078</v>
      </c>
      <c r="CA90" s="243"/>
      <c r="CB90" s="243"/>
      <c r="CC90" s="163"/>
    </row>
    <row r="91" spans="2:81" ht="11.25" customHeight="1" outlineLevel="1">
      <c r="C91" s="175" t="s">
        <v>636</v>
      </c>
      <c r="D91" s="285" cm="1">
        <f t="array" ref="D91:BU91">IF(TRANSPOSE('Investment Track Record'!AS19:AS88)=0,0,TRANSPOSE('Investment Track Record'!AS19:AS88))</f>
        <v>0</v>
      </c>
      <c r="E91" s="285">
        <v>0</v>
      </c>
      <c r="F91" s="285">
        <v>0</v>
      </c>
      <c r="G91" s="285">
        <v>0</v>
      </c>
      <c r="H91" s="285">
        <v>0</v>
      </c>
      <c r="I91" s="285">
        <v>0</v>
      </c>
      <c r="J91" s="285">
        <v>0</v>
      </c>
      <c r="K91" s="285">
        <v>0</v>
      </c>
      <c r="L91" s="285">
        <v>0</v>
      </c>
      <c r="M91" s="285">
        <v>0</v>
      </c>
      <c r="N91" s="285">
        <v>0</v>
      </c>
      <c r="O91" s="285">
        <v>0</v>
      </c>
      <c r="P91" s="302">
        <v>0</v>
      </c>
      <c r="Q91" s="303">
        <v>0</v>
      </c>
      <c r="R91" s="303">
        <v>0</v>
      </c>
      <c r="S91" s="303">
        <v>0</v>
      </c>
      <c r="T91" s="303">
        <v>0</v>
      </c>
      <c r="U91" s="303">
        <v>0</v>
      </c>
      <c r="V91" s="303">
        <v>0</v>
      </c>
      <c r="W91" s="303">
        <v>0</v>
      </c>
      <c r="X91" s="303">
        <v>0</v>
      </c>
      <c r="Y91" s="303">
        <v>0</v>
      </c>
      <c r="Z91" s="303">
        <v>0</v>
      </c>
      <c r="AA91" s="303">
        <v>0</v>
      </c>
      <c r="AB91" s="303">
        <v>0</v>
      </c>
      <c r="AC91" s="303">
        <v>0</v>
      </c>
      <c r="AD91" s="303">
        <v>0</v>
      </c>
      <c r="AE91" s="303">
        <v>0</v>
      </c>
      <c r="AF91" s="303">
        <v>0</v>
      </c>
      <c r="AG91" s="303">
        <v>0</v>
      </c>
      <c r="AH91" s="303">
        <v>0</v>
      </c>
      <c r="AI91" s="303">
        <v>0</v>
      </c>
      <c r="AJ91" s="303">
        <v>0</v>
      </c>
      <c r="AK91" s="303">
        <v>0</v>
      </c>
      <c r="AL91" s="303">
        <v>0</v>
      </c>
      <c r="AM91" s="303">
        <v>0</v>
      </c>
      <c r="AN91" s="303">
        <v>0</v>
      </c>
      <c r="AO91" s="303">
        <v>0</v>
      </c>
      <c r="AP91" s="303">
        <v>0</v>
      </c>
      <c r="AQ91" s="303">
        <v>0</v>
      </c>
      <c r="AR91" s="303">
        <v>0</v>
      </c>
      <c r="AS91" s="303">
        <v>0</v>
      </c>
      <c r="AT91" s="303">
        <v>0</v>
      </c>
      <c r="AU91" s="303">
        <v>0</v>
      </c>
      <c r="AV91" s="303">
        <v>0</v>
      </c>
      <c r="AW91" s="303">
        <v>0</v>
      </c>
      <c r="AX91" s="303">
        <v>0</v>
      </c>
      <c r="AY91" s="303">
        <v>0</v>
      </c>
      <c r="AZ91" s="303">
        <v>0</v>
      </c>
      <c r="BA91" s="303">
        <v>0</v>
      </c>
      <c r="BB91" s="303">
        <v>0</v>
      </c>
      <c r="BC91" s="303">
        <v>0</v>
      </c>
      <c r="BD91" s="303">
        <v>0</v>
      </c>
      <c r="BE91" s="303">
        <v>0</v>
      </c>
      <c r="BF91" s="303">
        <v>0</v>
      </c>
      <c r="BG91" s="303">
        <v>0</v>
      </c>
      <c r="BH91" s="303">
        <v>0</v>
      </c>
      <c r="BI91" s="303">
        <v>0</v>
      </c>
      <c r="BJ91" s="303">
        <v>0</v>
      </c>
      <c r="BK91" s="303">
        <v>0</v>
      </c>
      <c r="BL91" s="303">
        <v>0</v>
      </c>
      <c r="BM91" s="303">
        <v>0</v>
      </c>
      <c r="BN91" s="303">
        <v>0</v>
      </c>
      <c r="BO91" s="303">
        <v>0</v>
      </c>
      <c r="BP91" s="303">
        <v>0</v>
      </c>
      <c r="BQ91" s="303">
        <v>0</v>
      </c>
      <c r="BR91" s="303">
        <v>0</v>
      </c>
      <c r="BS91" s="303">
        <v>0</v>
      </c>
      <c r="BT91" s="303">
        <v>0</v>
      </c>
      <c r="BU91" s="303">
        <v>0</v>
      </c>
      <c r="BV91" s="247"/>
      <c r="BW91" s="168"/>
      <c r="BX91" s="556"/>
      <c r="BY91" s="550"/>
      <c r="BZ91" s="550"/>
      <c r="CA91" s="243"/>
      <c r="CB91" s="243"/>
      <c r="CC91" s="163"/>
    </row>
    <row r="92" spans="2:81" ht="11.25" customHeight="1" outlineLevel="1">
      <c r="B92" s="278" t="s">
        <v>637</v>
      </c>
      <c r="C92" s="175" t="s">
        <v>638</v>
      </c>
      <c r="D92" s="730" t="e">
        <f>_xlfn.XLOOKUP(D8, 'Investment Track Record'!$B$19:$B$1003, 'Investment Track Record'!$AG$19:$AG$1003, "N/A") / _xlfn.XLOOKUP(D8, 'Investment Track Record'!$B$19:$B$1003, 'Investment Track Record'!$AE$19:$AE$1003, "N/A")</f>
        <v>#DIV/0!</v>
      </c>
      <c r="E92" s="730" t="e">
        <f>_xlfn.XLOOKUP(E8, 'Investment Track Record'!$B$19:$B$1003, 'Investment Track Record'!$AG$19:$AG$1003, "N/A") / _xlfn.XLOOKUP(E8, 'Investment Track Record'!$B$19:$B$1003, 'Investment Track Record'!$AE$19:$AE$1003, "N/A")</f>
        <v>#DIV/0!</v>
      </c>
      <c r="F92" s="730" t="e">
        <f>_xlfn.XLOOKUP(F8, 'Investment Track Record'!$B$19:$B$1003, 'Investment Track Record'!$AG$19:$AG$1003, "N/A") / _xlfn.XLOOKUP(F8, 'Investment Track Record'!$B$19:$B$1003, 'Investment Track Record'!$AE$19:$AE$1003, "N/A")</f>
        <v>#DIV/0!</v>
      </c>
      <c r="G92" s="730" t="e">
        <f>_xlfn.XLOOKUP(G8, 'Investment Track Record'!$B$19:$B$1003, 'Investment Track Record'!$AG$19:$AG$1003, "N/A") / _xlfn.XLOOKUP(G8, 'Investment Track Record'!$B$19:$B$1003, 'Investment Track Record'!$AE$19:$AE$1003, "N/A")</f>
        <v>#DIV/0!</v>
      </c>
      <c r="H92" s="730" t="e">
        <f>_xlfn.XLOOKUP(H8, 'Investment Track Record'!$B$19:$B$1003, 'Investment Track Record'!$AG$19:$AG$1003, "N/A") / _xlfn.XLOOKUP(H8, 'Investment Track Record'!$B$19:$B$1003, 'Investment Track Record'!$AE$19:$AE$1003, "N/A")</f>
        <v>#DIV/0!</v>
      </c>
      <c r="I92" s="730" t="e">
        <f>_xlfn.XLOOKUP(I8, 'Investment Track Record'!$B$19:$B$1003, 'Investment Track Record'!$AG$19:$AG$1003, "N/A") / _xlfn.XLOOKUP(I8, 'Investment Track Record'!$B$19:$B$1003, 'Investment Track Record'!$AE$19:$AE$1003, "N/A")</f>
        <v>#DIV/0!</v>
      </c>
      <c r="J92" s="730" t="e">
        <f>_xlfn.XLOOKUP(J8, 'Investment Track Record'!$B$19:$B$1003, 'Investment Track Record'!$AG$19:$AG$1003, "N/A") / _xlfn.XLOOKUP(J8, 'Investment Track Record'!$B$19:$B$1003, 'Investment Track Record'!$AE$19:$AE$1003, "N/A")</f>
        <v>#DIV/0!</v>
      </c>
      <c r="K92" s="730" t="e">
        <f>_xlfn.XLOOKUP(K8, 'Investment Track Record'!$B$19:$B$1003, 'Investment Track Record'!$AG$19:$AG$1003, "N/A") / _xlfn.XLOOKUP(K8, 'Investment Track Record'!$B$19:$B$1003, 'Investment Track Record'!$AE$19:$AE$1003, "N/A")</f>
        <v>#DIV/0!</v>
      </c>
      <c r="L92" s="730" t="e">
        <f>_xlfn.XLOOKUP(L8, 'Investment Track Record'!$B$19:$B$1003, 'Investment Track Record'!$AG$19:$AG$1003, "N/A") / _xlfn.XLOOKUP(L8, 'Investment Track Record'!$B$19:$B$1003, 'Investment Track Record'!$AE$19:$AE$1003, "N/A")</f>
        <v>#VALUE!</v>
      </c>
      <c r="M92" s="730" t="e">
        <f>_xlfn.XLOOKUP(M8, 'Investment Track Record'!$B$19:$B$1003, 'Investment Track Record'!$AG$19:$AG$1003, "N/A") / _xlfn.XLOOKUP(M8, 'Investment Track Record'!$B$19:$B$1003, 'Investment Track Record'!$AE$19:$AE$1003, "N/A")</f>
        <v>#VALUE!</v>
      </c>
      <c r="N92" s="730" t="e">
        <f>_xlfn.XLOOKUP(N8, 'Investment Track Record'!$B$19:$B$1003, 'Investment Track Record'!$AG$19:$AG$1003, "N/A") / _xlfn.XLOOKUP(N8, 'Investment Track Record'!$B$19:$B$1003, 'Investment Track Record'!$AE$19:$AE$1003, "N/A")</f>
        <v>#VALUE!</v>
      </c>
      <c r="O92" s="730" t="e">
        <f>_xlfn.XLOOKUP(O8, 'Investment Track Record'!$B$19:$B$1003, 'Investment Track Record'!$AG$19:$AG$1003, "N/A") / _xlfn.XLOOKUP(O8, 'Investment Track Record'!$B$19:$B$1003, 'Investment Track Record'!$AE$19:$AE$1003, "N/A")</f>
        <v>#VALUE!</v>
      </c>
      <c r="P92" s="730" t="e">
        <f>_xlfn.XLOOKUP(P8, 'Investment Track Record'!$B$19:$B$1003, 'Investment Track Record'!$AG$19:$AG$1003, "N/A") / _xlfn.XLOOKUP(P8, 'Investment Track Record'!$B$19:$B$1003, 'Investment Track Record'!$AE$19:$AE$1003, "N/A")</f>
        <v>#VALUE!</v>
      </c>
      <c r="Q92" s="730" t="e">
        <f>_xlfn.XLOOKUP(Q8, 'Investment Track Record'!$B$19:$B$1003, 'Investment Track Record'!$AG$19:$AG$1003, "N/A") / _xlfn.XLOOKUP(Q8, 'Investment Track Record'!$B$19:$B$1003, 'Investment Track Record'!$AE$19:$AE$1003, "N/A")</f>
        <v>#VALUE!</v>
      </c>
      <c r="R92" s="730" t="e">
        <f>_xlfn.XLOOKUP(R8, 'Investment Track Record'!$B$19:$B$1003, 'Investment Track Record'!$AG$19:$AG$1003, "N/A") / _xlfn.XLOOKUP(R8, 'Investment Track Record'!$B$19:$B$1003, 'Investment Track Record'!$AE$19:$AE$1003, "N/A")</f>
        <v>#VALUE!</v>
      </c>
      <c r="S92" s="730" t="e">
        <f>_xlfn.XLOOKUP(S8, 'Investment Track Record'!$B$19:$B$1003, 'Investment Track Record'!$AG$19:$AG$1003, "N/A") / _xlfn.XLOOKUP(S8, 'Investment Track Record'!$B$19:$B$1003, 'Investment Track Record'!$AE$19:$AE$1003, "N/A")</f>
        <v>#VALUE!</v>
      </c>
      <c r="T92" s="730" t="e">
        <f>_xlfn.XLOOKUP(T8, 'Investment Track Record'!$B$19:$B$1003, 'Investment Track Record'!$AG$19:$AG$1003, "N/A") / _xlfn.XLOOKUP(T8, 'Investment Track Record'!$B$19:$B$1003, 'Investment Track Record'!$AE$19:$AE$1003, "N/A")</f>
        <v>#VALUE!</v>
      </c>
      <c r="U92" s="730" t="e">
        <f>_xlfn.XLOOKUP(U8, 'Investment Track Record'!$B$19:$B$1003, 'Investment Track Record'!$AG$19:$AG$1003, "N/A") / _xlfn.XLOOKUP(U8, 'Investment Track Record'!$B$19:$B$1003, 'Investment Track Record'!$AE$19:$AE$1003, "N/A")</f>
        <v>#VALUE!</v>
      </c>
      <c r="V92" s="730" t="e">
        <f>_xlfn.XLOOKUP(V8, 'Investment Track Record'!$B$19:$B$1003, 'Investment Track Record'!$AG$19:$AG$1003, "N/A") / _xlfn.XLOOKUP(V8, 'Investment Track Record'!$B$19:$B$1003, 'Investment Track Record'!$AE$19:$AE$1003, "N/A")</f>
        <v>#VALUE!</v>
      </c>
      <c r="W92" s="730" t="e">
        <f>_xlfn.XLOOKUP(W8, 'Investment Track Record'!$B$19:$B$1003, 'Investment Track Record'!$AG$19:$AG$1003, "N/A") / _xlfn.XLOOKUP(W8, 'Investment Track Record'!$B$19:$B$1003, 'Investment Track Record'!$AE$19:$AE$1003, "N/A")</f>
        <v>#VALUE!</v>
      </c>
      <c r="X92" s="730" t="e">
        <f>_xlfn.XLOOKUP(X8, 'Investment Track Record'!$B$19:$B$1003, 'Investment Track Record'!$AG$19:$AG$1003, "N/A") / _xlfn.XLOOKUP(X8, 'Investment Track Record'!$B$19:$B$1003, 'Investment Track Record'!$AE$19:$AE$1003, "N/A")</f>
        <v>#VALUE!</v>
      </c>
      <c r="Y92" s="730" t="e">
        <f>_xlfn.XLOOKUP(Y8, 'Investment Track Record'!$B$19:$B$1003, 'Investment Track Record'!$AG$19:$AG$1003, "N/A") / _xlfn.XLOOKUP(Y8, 'Investment Track Record'!$B$19:$B$1003, 'Investment Track Record'!$AE$19:$AE$1003, "N/A")</f>
        <v>#VALUE!</v>
      </c>
      <c r="Z92" s="730" t="e">
        <f>_xlfn.XLOOKUP(Z8, 'Investment Track Record'!$B$19:$B$1003, 'Investment Track Record'!$AG$19:$AG$1003, "N/A") / _xlfn.XLOOKUP(Z8, 'Investment Track Record'!$B$19:$B$1003, 'Investment Track Record'!$AE$19:$AE$1003, "N/A")</f>
        <v>#VALUE!</v>
      </c>
      <c r="AA92" s="730" t="e">
        <f>_xlfn.XLOOKUP(AA8, 'Investment Track Record'!$B$19:$B$1003, 'Investment Track Record'!$AG$19:$AG$1003, "N/A") / _xlfn.XLOOKUP(AA8, 'Investment Track Record'!$B$19:$B$1003, 'Investment Track Record'!$AE$19:$AE$1003, "N/A")</f>
        <v>#VALUE!</v>
      </c>
      <c r="AB92" s="730" t="e">
        <f>_xlfn.XLOOKUP(AB8, 'Investment Track Record'!$B$19:$B$1003, 'Investment Track Record'!$AG$19:$AG$1003, "N/A") / _xlfn.XLOOKUP(AB8, 'Investment Track Record'!$B$19:$B$1003, 'Investment Track Record'!$AE$19:$AE$1003, "N/A")</f>
        <v>#VALUE!</v>
      </c>
      <c r="AC92" s="730" t="e">
        <f>_xlfn.XLOOKUP(AC8, 'Investment Track Record'!$B$19:$B$1003, 'Investment Track Record'!$AG$19:$AG$1003, "N/A") / _xlfn.XLOOKUP(AC8, 'Investment Track Record'!$B$19:$B$1003, 'Investment Track Record'!$AE$19:$AE$1003, "N/A")</f>
        <v>#VALUE!</v>
      </c>
      <c r="AD92" s="730" t="e">
        <f>_xlfn.XLOOKUP(AD8, 'Investment Track Record'!$B$19:$B$1003, 'Investment Track Record'!$AG$19:$AG$1003, "N/A") / _xlfn.XLOOKUP(AD8, 'Investment Track Record'!$B$19:$B$1003, 'Investment Track Record'!$AE$19:$AE$1003, "N/A")</f>
        <v>#VALUE!</v>
      </c>
      <c r="AE92" s="730" t="e">
        <f>_xlfn.XLOOKUP(AE8, 'Investment Track Record'!$B$19:$B$1003, 'Investment Track Record'!$AG$19:$AG$1003, "N/A") / _xlfn.XLOOKUP(AE8, 'Investment Track Record'!$B$19:$B$1003, 'Investment Track Record'!$AE$19:$AE$1003, "N/A")</f>
        <v>#VALUE!</v>
      </c>
      <c r="AF92" s="730" t="e">
        <f>_xlfn.XLOOKUP(AF8, 'Investment Track Record'!$B$19:$B$1003, 'Investment Track Record'!$AG$19:$AG$1003, "N/A") / _xlfn.XLOOKUP(AF8, 'Investment Track Record'!$B$19:$B$1003, 'Investment Track Record'!$AE$19:$AE$1003, "N/A")</f>
        <v>#VALUE!</v>
      </c>
      <c r="AG92" s="730" t="e">
        <f>_xlfn.XLOOKUP(AG8, 'Investment Track Record'!$B$19:$B$1003, 'Investment Track Record'!$AG$19:$AG$1003, "N/A") / _xlfn.XLOOKUP(AG8, 'Investment Track Record'!$B$19:$B$1003, 'Investment Track Record'!$AE$19:$AE$1003, "N/A")</f>
        <v>#VALUE!</v>
      </c>
      <c r="AH92" s="730" t="e">
        <f>_xlfn.XLOOKUP(AH8, 'Investment Track Record'!$B$19:$B$1003, 'Investment Track Record'!$AG$19:$AG$1003, "N/A") / _xlfn.XLOOKUP(AH8, 'Investment Track Record'!$B$19:$B$1003, 'Investment Track Record'!$AE$19:$AE$1003, "N/A")</f>
        <v>#VALUE!</v>
      </c>
      <c r="AI92" s="730" t="e">
        <f>_xlfn.XLOOKUP(AI8, 'Investment Track Record'!$B$19:$B$1003, 'Investment Track Record'!$AG$19:$AG$1003, "N/A") / _xlfn.XLOOKUP(AI8, 'Investment Track Record'!$B$19:$B$1003, 'Investment Track Record'!$AE$19:$AE$1003, "N/A")</f>
        <v>#VALUE!</v>
      </c>
      <c r="AJ92" s="730" t="e">
        <f>_xlfn.XLOOKUP(AJ8, 'Investment Track Record'!$B$19:$B$1003, 'Investment Track Record'!$AG$19:$AG$1003, "N/A") / _xlfn.XLOOKUP(AJ8, 'Investment Track Record'!$B$19:$B$1003, 'Investment Track Record'!$AE$19:$AE$1003, "N/A")</f>
        <v>#VALUE!</v>
      </c>
      <c r="AK92" s="730" t="e">
        <f>_xlfn.XLOOKUP(AK8, 'Investment Track Record'!$B$19:$B$1003, 'Investment Track Record'!$AG$19:$AG$1003, "N/A") / _xlfn.XLOOKUP(AK8, 'Investment Track Record'!$B$19:$B$1003, 'Investment Track Record'!$AE$19:$AE$1003, "N/A")</f>
        <v>#VALUE!</v>
      </c>
      <c r="AL92" s="730" t="e">
        <f>_xlfn.XLOOKUP(AL8, 'Investment Track Record'!$B$19:$B$1003, 'Investment Track Record'!$AG$19:$AG$1003, "N/A") / _xlfn.XLOOKUP(AL8, 'Investment Track Record'!$B$19:$B$1003, 'Investment Track Record'!$AE$19:$AE$1003, "N/A")</f>
        <v>#VALUE!</v>
      </c>
      <c r="AM92" s="730" t="e">
        <f>_xlfn.XLOOKUP(AM8, 'Investment Track Record'!$B$19:$B$1003, 'Investment Track Record'!$AG$19:$AG$1003, "N/A") / _xlfn.XLOOKUP(AM8, 'Investment Track Record'!$B$19:$B$1003, 'Investment Track Record'!$AE$19:$AE$1003, "N/A")</f>
        <v>#VALUE!</v>
      </c>
      <c r="AN92" s="730" t="e">
        <f>_xlfn.XLOOKUP(AN8, 'Investment Track Record'!$B$19:$B$1003, 'Investment Track Record'!$AG$19:$AG$1003, "N/A") / _xlfn.XLOOKUP(AN8, 'Investment Track Record'!$B$19:$B$1003, 'Investment Track Record'!$AE$19:$AE$1003, "N/A")</f>
        <v>#VALUE!</v>
      </c>
      <c r="AO92" s="730" t="e">
        <f>_xlfn.XLOOKUP(AO8, 'Investment Track Record'!$B$19:$B$1003, 'Investment Track Record'!$AG$19:$AG$1003, "N/A") / _xlfn.XLOOKUP(AO8, 'Investment Track Record'!$B$19:$B$1003, 'Investment Track Record'!$AE$19:$AE$1003, "N/A")</f>
        <v>#VALUE!</v>
      </c>
      <c r="AP92" s="730" t="e">
        <f>_xlfn.XLOOKUP(AP8, 'Investment Track Record'!$B$19:$B$1003, 'Investment Track Record'!$AG$19:$AG$1003, "N/A") / _xlfn.XLOOKUP(AP8, 'Investment Track Record'!$B$19:$B$1003, 'Investment Track Record'!$AE$19:$AE$1003, "N/A")</f>
        <v>#VALUE!</v>
      </c>
      <c r="AQ92" s="730" t="e">
        <f>_xlfn.XLOOKUP(AQ8, 'Investment Track Record'!$B$19:$B$1003, 'Investment Track Record'!$AG$19:$AG$1003, "N/A") / _xlfn.XLOOKUP(AQ8, 'Investment Track Record'!$B$19:$B$1003, 'Investment Track Record'!$AE$19:$AE$1003, "N/A")</f>
        <v>#VALUE!</v>
      </c>
      <c r="AR92" s="730" t="e">
        <f>_xlfn.XLOOKUP(AR8, 'Investment Track Record'!$B$19:$B$1003, 'Investment Track Record'!$AG$19:$AG$1003, "N/A") / _xlfn.XLOOKUP(AR8, 'Investment Track Record'!$B$19:$B$1003, 'Investment Track Record'!$AE$19:$AE$1003, "N/A")</f>
        <v>#VALUE!</v>
      </c>
      <c r="AS92" s="730" t="e">
        <f>_xlfn.XLOOKUP(AS8, 'Investment Track Record'!$B$19:$B$1003, 'Investment Track Record'!$AG$19:$AG$1003, "N/A") / _xlfn.XLOOKUP(AS8, 'Investment Track Record'!$B$19:$B$1003, 'Investment Track Record'!$AE$19:$AE$1003, "N/A")</f>
        <v>#VALUE!</v>
      </c>
      <c r="AT92" s="730" t="e">
        <f>_xlfn.XLOOKUP(AT8, 'Investment Track Record'!$B$19:$B$1003, 'Investment Track Record'!$AG$19:$AG$1003, "N/A") / _xlfn.XLOOKUP(AT8, 'Investment Track Record'!$B$19:$B$1003, 'Investment Track Record'!$AE$19:$AE$1003, "N/A")</f>
        <v>#VALUE!</v>
      </c>
      <c r="AU92" s="730" t="e">
        <f>_xlfn.XLOOKUP(AU8, 'Investment Track Record'!$B$19:$B$1003, 'Investment Track Record'!$AG$19:$AG$1003, "N/A") / _xlfn.XLOOKUP(AU8, 'Investment Track Record'!$B$19:$B$1003, 'Investment Track Record'!$AE$19:$AE$1003, "N/A")</f>
        <v>#VALUE!</v>
      </c>
      <c r="AV92" s="730" t="e">
        <f>_xlfn.XLOOKUP(AV8, 'Investment Track Record'!$B$19:$B$1003, 'Investment Track Record'!$AG$19:$AG$1003, "N/A") / _xlfn.XLOOKUP(AV8, 'Investment Track Record'!$B$19:$B$1003, 'Investment Track Record'!$AE$19:$AE$1003, "N/A")</f>
        <v>#VALUE!</v>
      </c>
      <c r="AW92" s="730" t="e">
        <f>_xlfn.XLOOKUP(AW8, 'Investment Track Record'!$B$19:$B$1003, 'Investment Track Record'!$AG$19:$AG$1003, "N/A") / _xlfn.XLOOKUP(AW8, 'Investment Track Record'!$B$19:$B$1003, 'Investment Track Record'!$AE$19:$AE$1003, "N/A")</f>
        <v>#VALUE!</v>
      </c>
      <c r="AX92" s="730" t="e">
        <f>_xlfn.XLOOKUP(AX8, 'Investment Track Record'!$B$19:$B$1003, 'Investment Track Record'!$AG$19:$AG$1003, "N/A") / _xlfn.XLOOKUP(AX8, 'Investment Track Record'!$B$19:$B$1003, 'Investment Track Record'!$AE$19:$AE$1003, "N/A")</f>
        <v>#VALUE!</v>
      </c>
      <c r="AY92" s="730" t="e">
        <f>_xlfn.XLOOKUP(AY8, 'Investment Track Record'!$B$19:$B$1003, 'Investment Track Record'!$AG$19:$AG$1003, "N/A") / _xlfn.XLOOKUP(AY8, 'Investment Track Record'!$B$19:$B$1003, 'Investment Track Record'!$AE$19:$AE$1003, "N/A")</f>
        <v>#VALUE!</v>
      </c>
      <c r="AZ92" s="730" t="e">
        <f>_xlfn.XLOOKUP(AZ8, 'Investment Track Record'!$B$19:$B$1003, 'Investment Track Record'!$AG$19:$AG$1003, "N/A") / _xlfn.XLOOKUP(AZ8, 'Investment Track Record'!$B$19:$B$1003, 'Investment Track Record'!$AE$19:$AE$1003, "N/A")</f>
        <v>#VALUE!</v>
      </c>
      <c r="BA92" s="730" t="e">
        <f>_xlfn.XLOOKUP(BA8, 'Investment Track Record'!$B$19:$B$1003, 'Investment Track Record'!$AG$19:$AG$1003, "N/A") / _xlfn.XLOOKUP(BA8, 'Investment Track Record'!$B$19:$B$1003, 'Investment Track Record'!$AE$19:$AE$1003, "N/A")</f>
        <v>#VALUE!</v>
      </c>
      <c r="BB92" s="730" t="e">
        <f>_xlfn.XLOOKUP(BB8, 'Investment Track Record'!$B$19:$B$1003, 'Investment Track Record'!$AG$19:$AG$1003, "N/A") / _xlfn.XLOOKUP(BB8, 'Investment Track Record'!$B$19:$B$1003, 'Investment Track Record'!$AE$19:$AE$1003, "N/A")</f>
        <v>#VALUE!</v>
      </c>
      <c r="BC92" s="730" t="e">
        <f>_xlfn.XLOOKUP(BC8, 'Investment Track Record'!$B$19:$B$1003, 'Investment Track Record'!$AG$19:$AG$1003, "N/A") / _xlfn.XLOOKUP(BC8, 'Investment Track Record'!$B$19:$B$1003, 'Investment Track Record'!$AE$19:$AE$1003, "N/A")</f>
        <v>#VALUE!</v>
      </c>
      <c r="BD92" s="730" t="e">
        <f>_xlfn.XLOOKUP(BD8, 'Investment Track Record'!$B$19:$B$1003, 'Investment Track Record'!$AG$19:$AG$1003, "N/A") / _xlfn.XLOOKUP(BD8, 'Investment Track Record'!$B$19:$B$1003, 'Investment Track Record'!$AE$19:$AE$1003, "N/A")</f>
        <v>#VALUE!</v>
      </c>
      <c r="BE92" s="730" t="e">
        <f>_xlfn.XLOOKUP(BE8, 'Investment Track Record'!$B$19:$B$1003, 'Investment Track Record'!$AG$19:$AG$1003, "N/A") / _xlfn.XLOOKUP(BE8, 'Investment Track Record'!$B$19:$B$1003, 'Investment Track Record'!$AE$19:$AE$1003, "N/A")</f>
        <v>#VALUE!</v>
      </c>
      <c r="BF92" s="730" t="e">
        <f>_xlfn.XLOOKUP(BF8, 'Investment Track Record'!$B$19:$B$1003, 'Investment Track Record'!$AG$19:$AG$1003, "N/A") / _xlfn.XLOOKUP(BF8, 'Investment Track Record'!$B$19:$B$1003, 'Investment Track Record'!$AE$19:$AE$1003, "N/A")</f>
        <v>#VALUE!</v>
      </c>
      <c r="BG92" s="730" t="e">
        <f>_xlfn.XLOOKUP(BG8, 'Investment Track Record'!$B$19:$B$1003, 'Investment Track Record'!$AG$19:$AG$1003, "N/A") / _xlfn.XLOOKUP(BG8, 'Investment Track Record'!$B$19:$B$1003, 'Investment Track Record'!$AE$19:$AE$1003, "N/A")</f>
        <v>#VALUE!</v>
      </c>
      <c r="BH92" s="730" t="e">
        <f>_xlfn.XLOOKUP(BH8, 'Investment Track Record'!$B$19:$B$1003, 'Investment Track Record'!$AG$19:$AG$1003, "N/A") / _xlfn.XLOOKUP(BH8, 'Investment Track Record'!$B$19:$B$1003, 'Investment Track Record'!$AE$19:$AE$1003, "N/A")</f>
        <v>#VALUE!</v>
      </c>
      <c r="BI92" s="730" t="e">
        <f>_xlfn.XLOOKUP(BI8, 'Investment Track Record'!$B$19:$B$1003, 'Investment Track Record'!$AG$19:$AG$1003, "N/A") / _xlfn.XLOOKUP(BI8, 'Investment Track Record'!$B$19:$B$1003, 'Investment Track Record'!$AE$19:$AE$1003, "N/A")</f>
        <v>#VALUE!</v>
      </c>
      <c r="BJ92" s="730" t="e">
        <f>_xlfn.XLOOKUP(BJ8, 'Investment Track Record'!$B$19:$B$1003, 'Investment Track Record'!$AG$19:$AG$1003, "N/A") / _xlfn.XLOOKUP(BJ8, 'Investment Track Record'!$B$19:$B$1003, 'Investment Track Record'!$AE$19:$AE$1003, "N/A")</f>
        <v>#VALUE!</v>
      </c>
      <c r="BK92" s="730" t="e">
        <f>_xlfn.XLOOKUP(BK8, 'Investment Track Record'!$B$19:$B$1003, 'Investment Track Record'!$AG$19:$AG$1003, "N/A") / _xlfn.XLOOKUP(BK8, 'Investment Track Record'!$B$19:$B$1003, 'Investment Track Record'!$AE$19:$AE$1003, "N/A")</f>
        <v>#VALUE!</v>
      </c>
      <c r="BL92" s="730" t="e">
        <f>_xlfn.XLOOKUP(BL8, 'Investment Track Record'!$B$19:$B$1003, 'Investment Track Record'!$AG$19:$AG$1003, "N/A") / _xlfn.XLOOKUP(BL8, 'Investment Track Record'!$B$19:$B$1003, 'Investment Track Record'!$AE$19:$AE$1003, "N/A")</f>
        <v>#VALUE!</v>
      </c>
      <c r="BM92" s="730" t="e">
        <f>_xlfn.XLOOKUP(BM8, 'Investment Track Record'!$B$19:$B$1003, 'Investment Track Record'!$AG$19:$AG$1003, "N/A") / _xlfn.XLOOKUP(BM8, 'Investment Track Record'!$B$19:$B$1003, 'Investment Track Record'!$AE$19:$AE$1003, "N/A")</f>
        <v>#VALUE!</v>
      </c>
      <c r="BN92" s="730" t="e">
        <f>_xlfn.XLOOKUP(BN8, 'Investment Track Record'!$B$19:$B$1003, 'Investment Track Record'!$AG$19:$AG$1003, "N/A") / _xlfn.XLOOKUP(BN8, 'Investment Track Record'!$B$19:$B$1003, 'Investment Track Record'!$AE$19:$AE$1003, "N/A")</f>
        <v>#VALUE!</v>
      </c>
      <c r="BO92" s="730" t="e">
        <f>_xlfn.XLOOKUP(BO8, 'Investment Track Record'!$B$19:$B$1003, 'Investment Track Record'!$AG$19:$AG$1003, "N/A") / _xlfn.XLOOKUP(BO8, 'Investment Track Record'!$B$19:$B$1003, 'Investment Track Record'!$AE$19:$AE$1003, "N/A")</f>
        <v>#VALUE!</v>
      </c>
      <c r="BP92" s="730" t="e">
        <f>_xlfn.XLOOKUP(BP8, 'Investment Track Record'!$B$19:$B$1003, 'Investment Track Record'!$AG$19:$AG$1003, "N/A") / _xlfn.XLOOKUP(BP8, 'Investment Track Record'!$B$19:$B$1003, 'Investment Track Record'!$AE$19:$AE$1003, "N/A")</f>
        <v>#VALUE!</v>
      </c>
      <c r="BQ92" s="730" t="e">
        <f>_xlfn.XLOOKUP(BQ8, 'Investment Track Record'!$B$19:$B$1003, 'Investment Track Record'!$AG$19:$AG$1003, "N/A") / _xlfn.XLOOKUP(BQ8, 'Investment Track Record'!$B$19:$B$1003, 'Investment Track Record'!$AE$19:$AE$1003, "N/A")</f>
        <v>#VALUE!</v>
      </c>
      <c r="BR92" s="730" t="e">
        <f>_xlfn.XLOOKUP(BR8, 'Investment Track Record'!$B$19:$B$1003, 'Investment Track Record'!$AG$19:$AG$1003, "N/A") / _xlfn.XLOOKUP(BR8, 'Investment Track Record'!$B$19:$B$1003, 'Investment Track Record'!$AE$19:$AE$1003, "N/A")</f>
        <v>#VALUE!</v>
      </c>
      <c r="BS92" s="730" t="e">
        <f>_xlfn.XLOOKUP(BS8, 'Investment Track Record'!$B$19:$B$1003, 'Investment Track Record'!$AG$19:$AG$1003, "N/A") / _xlfn.XLOOKUP(BS8, 'Investment Track Record'!$B$19:$B$1003, 'Investment Track Record'!$AE$19:$AE$1003, "N/A")</f>
        <v>#VALUE!</v>
      </c>
      <c r="BT92" s="730" t="e">
        <f>_xlfn.XLOOKUP(BT8, 'Investment Track Record'!$B$19:$B$1003, 'Investment Track Record'!$AG$19:$AG$1003, "N/A") / _xlfn.XLOOKUP(BT8, 'Investment Track Record'!$B$19:$B$1003, 'Investment Track Record'!$AE$19:$AE$1003, "N/A")</f>
        <v>#VALUE!</v>
      </c>
      <c r="BU92" s="730" t="e">
        <f>_xlfn.XLOOKUP(BU8, 'Investment Track Record'!$B$19:$B$1003, 'Investment Track Record'!$AG$19:$AG$1003, "N/A") / _xlfn.XLOOKUP(BU8, 'Investment Track Record'!$B$19:$B$1003, 'Investment Track Record'!$AE$19:$AE$1003, "N/A")</f>
        <v>#VALUE!</v>
      </c>
      <c r="BV92" s="247"/>
      <c r="BW92" s="187" t="s">
        <v>639</v>
      </c>
      <c r="BX92" s="558">
        <f>-SUMIFS(GainLoss,D7:BU7,"R",GainLoss,"&lt;0")/BX80</f>
        <v>0</v>
      </c>
      <c r="BY92" s="556">
        <f>-SUMIFS(GainLoss,D7:BU7,"U",GainLoss,"&lt;0")/BY80</f>
        <v>0</v>
      </c>
      <c r="BZ92" s="556">
        <f>-SUMIFS(GainLoss,GainLoss,"&lt;0")/F2DInvestedCap</f>
        <v>0</v>
      </c>
      <c r="CA92" s="243"/>
      <c r="CB92" s="243"/>
      <c r="CC92" s="163"/>
    </row>
    <row r="93" spans="2:81" ht="11.25" customHeight="1" outlineLevel="1">
      <c r="B93" s="175"/>
      <c r="C93" s="175"/>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3"/>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c r="BM93" s="193"/>
      <c r="BN93" s="193"/>
      <c r="BO93" s="193"/>
      <c r="BP93" s="193"/>
      <c r="BQ93" s="193"/>
      <c r="BR93" s="193"/>
      <c r="BS93" s="193"/>
      <c r="BT93" s="193"/>
      <c r="BU93" s="193"/>
      <c r="BV93" s="207"/>
      <c r="BW93" s="168"/>
      <c r="BX93" s="559" t="s">
        <v>594</v>
      </c>
      <c r="BY93" s="560"/>
      <c r="BZ93" s="559"/>
      <c r="CA93" s="243"/>
      <c r="CB93" s="243"/>
      <c r="CC93" s="163"/>
    </row>
    <row r="94" spans="2:81" ht="12" customHeight="1" outlineLevel="1">
      <c r="B94" s="175"/>
      <c r="C94" s="175"/>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207"/>
      <c r="BW94" s="200" t="s">
        <v>640</v>
      </c>
      <c r="BX94" s="561">
        <f>IFERROR(AVERAGEIF(D7:BU7,"R",HoldPer),"")</f>
        <v>3.8639269406392693</v>
      </c>
      <c r="BY94" s="561">
        <f>IFERROR(AVERAGEIF(D7:BU7,"U",HoldPer),"")</f>
        <v>12.838356164383562</v>
      </c>
      <c r="BZ94" s="561">
        <f>IFERROR(AVERAGE(HoldPer),"")</f>
        <v>6.1075342465753426</v>
      </c>
      <c r="CA94" s="160"/>
      <c r="CB94" s="160"/>
      <c r="CC94" s="163"/>
    </row>
    <row r="95" spans="2:81" ht="12" customHeight="1" outlineLevel="1">
      <c r="C95" s="175" t="s">
        <v>641</v>
      </c>
      <c r="D95" s="286" cm="1">
        <f t="array" ref="D95:BU95">TRANSPOSE('Investment Track Record'!AD19:AD88)</f>
        <v>0</v>
      </c>
      <c r="E95" s="286">
        <v>0</v>
      </c>
      <c r="F95" s="286">
        <v>0</v>
      </c>
      <c r="G95" s="286">
        <v>0</v>
      </c>
      <c r="H95" s="286">
        <v>0</v>
      </c>
      <c r="I95" s="286">
        <v>0</v>
      </c>
      <c r="J95" s="286">
        <v>0</v>
      </c>
      <c r="K95" s="286">
        <v>0</v>
      </c>
      <c r="L95" s="286">
        <v>0</v>
      </c>
      <c r="M95" s="286">
        <v>0</v>
      </c>
      <c r="N95" s="286">
        <v>0</v>
      </c>
      <c r="O95" s="198">
        <v>0</v>
      </c>
      <c r="P95" s="198">
        <v>0</v>
      </c>
      <c r="Q95" s="198">
        <v>0</v>
      </c>
      <c r="R95" s="198">
        <v>0</v>
      </c>
      <c r="S95" s="198">
        <v>0</v>
      </c>
      <c r="T95" s="198">
        <v>0</v>
      </c>
      <c r="U95" s="198">
        <v>0</v>
      </c>
      <c r="V95" s="198">
        <v>0</v>
      </c>
      <c r="W95" s="198">
        <v>0</v>
      </c>
      <c r="X95" s="198">
        <v>0</v>
      </c>
      <c r="Y95" s="198">
        <v>0</v>
      </c>
      <c r="Z95" s="198">
        <v>0</v>
      </c>
      <c r="AA95" s="199">
        <v>0</v>
      </c>
      <c r="AB95" s="199">
        <v>0</v>
      </c>
      <c r="AC95" s="199">
        <v>0</v>
      </c>
      <c r="AD95" s="199">
        <v>0</v>
      </c>
      <c r="AE95" s="199">
        <v>0</v>
      </c>
      <c r="AF95" s="199">
        <v>0</v>
      </c>
      <c r="AG95" s="199">
        <v>0</v>
      </c>
      <c r="AH95" s="199">
        <v>0</v>
      </c>
      <c r="AI95" s="199">
        <v>0</v>
      </c>
      <c r="AJ95" s="199">
        <v>0</v>
      </c>
      <c r="AK95" s="199">
        <v>0</v>
      </c>
      <c r="AL95" s="199">
        <v>0</v>
      </c>
      <c r="AM95" s="199">
        <v>0</v>
      </c>
      <c r="AN95" s="199">
        <v>0</v>
      </c>
      <c r="AO95" s="199">
        <v>0</v>
      </c>
      <c r="AP95" s="199">
        <v>0</v>
      </c>
      <c r="AQ95" s="199">
        <v>0</v>
      </c>
      <c r="AR95" s="199">
        <v>0</v>
      </c>
      <c r="AS95" s="199">
        <v>0</v>
      </c>
      <c r="AT95" s="199">
        <v>0</v>
      </c>
      <c r="AU95" s="199">
        <v>0</v>
      </c>
      <c r="AV95" s="199">
        <v>0</v>
      </c>
      <c r="AW95" s="199">
        <v>0</v>
      </c>
      <c r="AX95" s="199">
        <v>0</v>
      </c>
      <c r="AY95" s="199">
        <v>0</v>
      </c>
      <c r="AZ95" s="199">
        <v>0</v>
      </c>
      <c r="BA95" s="199">
        <v>0</v>
      </c>
      <c r="BB95" s="199">
        <v>0</v>
      </c>
      <c r="BC95" s="199">
        <v>0</v>
      </c>
      <c r="BD95" s="199">
        <v>0</v>
      </c>
      <c r="BE95" s="199">
        <v>0</v>
      </c>
      <c r="BF95" s="199">
        <v>0</v>
      </c>
      <c r="BG95" s="199">
        <v>0</v>
      </c>
      <c r="BH95" s="199">
        <v>0</v>
      </c>
      <c r="BI95" s="199">
        <v>0</v>
      </c>
      <c r="BJ95" s="199">
        <v>0</v>
      </c>
      <c r="BK95" s="199">
        <v>0</v>
      </c>
      <c r="BL95" s="199">
        <v>0</v>
      </c>
      <c r="BM95" s="199">
        <v>0</v>
      </c>
      <c r="BN95" s="199">
        <v>0</v>
      </c>
      <c r="BO95" s="199">
        <v>0</v>
      </c>
      <c r="BP95" s="199">
        <v>0</v>
      </c>
      <c r="BQ95" s="199">
        <v>0</v>
      </c>
      <c r="BR95" s="199">
        <v>0</v>
      </c>
      <c r="BS95" s="199">
        <v>0</v>
      </c>
      <c r="BT95" s="199">
        <v>0</v>
      </c>
      <c r="BU95" s="199">
        <v>0</v>
      </c>
      <c r="BV95" s="207"/>
      <c r="BW95" s="204"/>
      <c r="BY95" s="203"/>
      <c r="BZ95" s="160"/>
      <c r="CA95" s="160"/>
      <c r="CB95" s="160"/>
      <c r="CC95" s="175"/>
    </row>
    <row r="96" spans="2:81" ht="12" customHeight="1" outlineLevel="1">
      <c r="C96" s="175" t="s">
        <v>642</v>
      </c>
      <c r="D96" s="286" cm="1">
        <f t="array" ref="D96:BU96">TRANSPOSE('Investment Track Record'!AE19:AE88)</f>
        <v>0</v>
      </c>
      <c r="E96" s="287">
        <v>0</v>
      </c>
      <c r="F96" s="287">
        <v>0</v>
      </c>
      <c r="G96" s="287">
        <v>0</v>
      </c>
      <c r="H96" s="287">
        <v>0</v>
      </c>
      <c r="I96" s="287">
        <v>0</v>
      </c>
      <c r="J96" s="287">
        <v>0</v>
      </c>
      <c r="K96" s="287">
        <v>0</v>
      </c>
      <c r="L96" s="287">
        <v>0</v>
      </c>
      <c r="M96" s="287">
        <v>0</v>
      </c>
      <c r="N96" s="287">
        <v>0</v>
      </c>
      <c r="O96" s="287">
        <v>0</v>
      </c>
      <c r="P96" s="283">
        <v>0</v>
      </c>
      <c r="Q96" s="202">
        <v>0</v>
      </c>
      <c r="R96" s="202">
        <v>0</v>
      </c>
      <c r="S96" s="202">
        <v>0</v>
      </c>
      <c r="T96" s="202">
        <v>0</v>
      </c>
      <c r="U96" s="202">
        <v>0</v>
      </c>
      <c r="V96" s="202">
        <v>0</v>
      </c>
      <c r="W96" s="202">
        <v>0</v>
      </c>
      <c r="X96" s="202">
        <v>0</v>
      </c>
      <c r="Y96" s="202">
        <v>0</v>
      </c>
      <c r="Z96" s="202">
        <v>0</v>
      </c>
      <c r="AA96" s="202">
        <v>0</v>
      </c>
      <c r="AB96" s="202">
        <v>0</v>
      </c>
      <c r="AC96" s="202">
        <v>0</v>
      </c>
      <c r="AD96" s="202">
        <v>0</v>
      </c>
      <c r="AE96" s="202">
        <v>0</v>
      </c>
      <c r="AF96" s="202">
        <v>0</v>
      </c>
      <c r="AG96" s="202">
        <v>0</v>
      </c>
      <c r="AH96" s="202">
        <v>0</v>
      </c>
      <c r="AI96" s="202">
        <v>0</v>
      </c>
      <c r="AJ96" s="202">
        <v>0</v>
      </c>
      <c r="AK96" s="202">
        <v>0</v>
      </c>
      <c r="AL96" s="202">
        <v>0</v>
      </c>
      <c r="AM96" s="202">
        <v>0</v>
      </c>
      <c r="AN96" s="202">
        <v>0</v>
      </c>
      <c r="AO96" s="202">
        <v>0</v>
      </c>
      <c r="AP96" s="202">
        <v>0</v>
      </c>
      <c r="AQ96" s="202">
        <v>0</v>
      </c>
      <c r="AR96" s="202">
        <v>0</v>
      </c>
      <c r="AS96" s="202">
        <v>0</v>
      </c>
      <c r="AT96" s="202">
        <v>0</v>
      </c>
      <c r="AU96" s="202">
        <v>0</v>
      </c>
      <c r="AV96" s="202">
        <v>0</v>
      </c>
      <c r="AW96" s="202">
        <v>0</v>
      </c>
      <c r="AX96" s="202">
        <v>0</v>
      </c>
      <c r="AY96" s="202">
        <v>0</v>
      </c>
      <c r="AZ96" s="202">
        <v>0</v>
      </c>
      <c r="BA96" s="202">
        <v>0</v>
      </c>
      <c r="BB96" s="202">
        <v>0</v>
      </c>
      <c r="BC96" s="202">
        <v>0</v>
      </c>
      <c r="BD96" s="202">
        <v>0</v>
      </c>
      <c r="BE96" s="202">
        <v>0</v>
      </c>
      <c r="BF96" s="202">
        <v>0</v>
      </c>
      <c r="BG96" s="202">
        <v>0</v>
      </c>
      <c r="BH96" s="202">
        <v>0</v>
      </c>
      <c r="BI96" s="202">
        <v>0</v>
      </c>
      <c r="BJ96" s="202">
        <v>0</v>
      </c>
      <c r="BK96" s="202">
        <v>0</v>
      </c>
      <c r="BL96" s="202">
        <v>0</v>
      </c>
      <c r="BM96" s="202">
        <v>0</v>
      </c>
      <c r="BN96" s="202">
        <v>0</v>
      </c>
      <c r="BO96" s="202">
        <v>0</v>
      </c>
      <c r="BP96" s="202">
        <v>0</v>
      </c>
      <c r="BQ96" s="202">
        <v>0</v>
      </c>
      <c r="BR96" s="202">
        <v>0</v>
      </c>
      <c r="BS96" s="202">
        <v>0</v>
      </c>
      <c r="BT96" s="202">
        <v>0</v>
      </c>
      <c r="BU96" s="202">
        <v>0</v>
      </c>
      <c r="BV96" s="207"/>
      <c r="BW96" s="204"/>
      <c r="BX96" s="204"/>
      <c r="BY96" s="208"/>
      <c r="BZ96" s="204"/>
      <c r="CA96" s="204"/>
      <c r="CB96" s="204"/>
      <c r="CC96" s="175"/>
    </row>
    <row r="97" spans="1:81" ht="12" customHeight="1" outlineLevel="1">
      <c r="B97" s="205"/>
      <c r="C97" s="205"/>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c r="BK97" s="170"/>
      <c r="BL97" s="170"/>
      <c r="BM97" s="170"/>
      <c r="BN97" s="182" t="str">
        <f t="shared" ref="BN97:BU97" si="37">IFERROR((((1+IRR(BN14:BN66,-0.4))^4)-1),"")</f>
        <v/>
      </c>
      <c r="BO97" s="182" t="str">
        <f t="shared" si="37"/>
        <v/>
      </c>
      <c r="BP97" s="182" t="str">
        <f t="shared" si="37"/>
        <v/>
      </c>
      <c r="BQ97" s="182" t="str">
        <f t="shared" si="37"/>
        <v/>
      </c>
      <c r="BR97" s="182" t="str">
        <f t="shared" si="37"/>
        <v/>
      </c>
      <c r="BS97" s="182" t="str">
        <f t="shared" si="37"/>
        <v/>
      </c>
      <c r="BT97" s="182" t="str">
        <f t="shared" si="37"/>
        <v/>
      </c>
      <c r="BU97" s="182" t="str">
        <f t="shared" si="37"/>
        <v/>
      </c>
      <c r="BW97" s="204"/>
      <c r="BX97" s="204"/>
      <c r="BY97" s="208"/>
      <c r="BZ97" s="204"/>
      <c r="CA97" s="204"/>
      <c r="CB97" s="204"/>
      <c r="CC97" s="201"/>
    </row>
    <row r="98" spans="1:81" ht="12" customHeight="1" outlineLevel="1">
      <c r="B98" s="201"/>
      <c r="C98" s="201"/>
      <c r="AF98" s="170"/>
      <c r="AH98" s="206"/>
      <c r="BV98" s="204"/>
      <c r="BW98" s="204"/>
      <c r="BX98" s="204"/>
      <c r="BY98" s="204"/>
      <c r="BZ98" s="204"/>
      <c r="CA98" s="204"/>
      <c r="CB98" s="204"/>
      <c r="CC98" s="201"/>
    </row>
    <row r="99" spans="1:81" s="289" customFormat="1" ht="12" customHeight="1" outlineLevel="1">
      <c r="A99" s="278" t="s">
        <v>643</v>
      </c>
      <c r="B99" s="288" t="s">
        <v>644</v>
      </c>
      <c r="C99" s="288"/>
      <c r="D99" s="288">
        <f t="array" ref="D99:AZ99">TRANSPOSE(CoNames)</f>
        <v>0</v>
      </c>
      <c r="E99" s="288">
        <v>0</v>
      </c>
      <c r="F99" s="288">
        <v>0</v>
      </c>
      <c r="G99" s="288">
        <v>0</v>
      </c>
      <c r="H99" s="288">
        <v>0</v>
      </c>
      <c r="I99" s="288">
        <v>0</v>
      </c>
      <c r="J99" s="288">
        <v>0</v>
      </c>
      <c r="K99" s="288">
        <v>0</v>
      </c>
      <c r="L99" s="288">
        <v>0</v>
      </c>
      <c r="M99" s="288">
        <v>0</v>
      </c>
      <c r="N99" s="288">
        <v>0</v>
      </c>
      <c r="O99" s="288">
        <v>0</v>
      </c>
      <c r="P99" s="288">
        <v>0</v>
      </c>
      <c r="Q99" s="288">
        <v>0</v>
      </c>
      <c r="R99" s="288">
        <v>0</v>
      </c>
      <c r="S99" s="288">
        <v>0</v>
      </c>
      <c r="T99" s="288">
        <v>0</v>
      </c>
      <c r="U99" s="288">
        <v>0</v>
      </c>
      <c r="V99" s="288">
        <v>0</v>
      </c>
      <c r="W99" s="288">
        <v>0</v>
      </c>
      <c r="X99" s="288">
        <v>0</v>
      </c>
      <c r="Y99" s="288">
        <v>0</v>
      </c>
      <c r="Z99" s="288">
        <v>0</v>
      </c>
      <c r="AA99" s="288">
        <v>0</v>
      </c>
      <c r="AB99" s="288">
        <v>0</v>
      </c>
      <c r="AC99" s="288">
        <v>0</v>
      </c>
      <c r="AD99" s="288">
        <v>0</v>
      </c>
      <c r="AE99" s="288">
        <v>0</v>
      </c>
      <c r="AF99" s="288">
        <v>0</v>
      </c>
      <c r="AG99" s="288">
        <v>0</v>
      </c>
      <c r="AH99" s="288">
        <v>0</v>
      </c>
      <c r="AI99" s="288">
        <v>0</v>
      </c>
      <c r="AJ99" s="288">
        <v>0</v>
      </c>
      <c r="AK99" s="288">
        <v>0</v>
      </c>
      <c r="AL99" s="288">
        <v>0</v>
      </c>
      <c r="AM99" s="288">
        <v>0</v>
      </c>
      <c r="AN99" s="288">
        <v>0</v>
      </c>
      <c r="AO99" s="288">
        <v>0</v>
      </c>
      <c r="AP99" s="288">
        <v>0</v>
      </c>
      <c r="AQ99" s="288">
        <v>0</v>
      </c>
      <c r="AR99" s="288">
        <v>0</v>
      </c>
      <c r="AS99" s="288">
        <v>0</v>
      </c>
      <c r="AT99" s="288">
        <v>0</v>
      </c>
      <c r="AU99" s="288">
        <v>0</v>
      </c>
      <c r="AV99" s="288">
        <v>0</v>
      </c>
      <c r="AW99" s="288">
        <v>0</v>
      </c>
      <c r="AX99" s="288">
        <v>0</v>
      </c>
      <c r="AY99" s="288">
        <v>0</v>
      </c>
      <c r="AZ99" s="288">
        <v>0</v>
      </c>
      <c r="BA99" s="288">
        <f t="shared" ref="BA99:BO99" si="38">TRANSPOSE(CoNames)</f>
        <v>0</v>
      </c>
      <c r="BB99" s="288">
        <f t="shared" si="38"/>
        <v>0</v>
      </c>
      <c r="BC99" s="288">
        <f t="shared" si="38"/>
        <v>0</v>
      </c>
      <c r="BD99" s="288">
        <f t="shared" si="38"/>
        <v>0</v>
      </c>
      <c r="BE99" s="288">
        <f t="shared" si="38"/>
        <v>0</v>
      </c>
      <c r="BF99" s="288">
        <f t="shared" si="38"/>
        <v>0</v>
      </c>
      <c r="BG99" s="288">
        <f t="shared" si="38"/>
        <v>0</v>
      </c>
      <c r="BH99" s="288">
        <f t="shared" si="38"/>
        <v>0</v>
      </c>
      <c r="BI99" s="288">
        <f t="shared" si="38"/>
        <v>0</v>
      </c>
      <c r="BJ99" s="288">
        <f t="shared" si="38"/>
        <v>0</v>
      </c>
      <c r="BK99" s="288">
        <f t="shared" si="38"/>
        <v>0</v>
      </c>
      <c r="BL99" s="288">
        <f t="shared" si="38"/>
        <v>0</v>
      </c>
      <c r="BM99" s="288">
        <f t="shared" si="38"/>
        <v>0</v>
      </c>
      <c r="BN99" s="288">
        <f t="shared" si="38"/>
        <v>0</v>
      </c>
      <c r="BO99" s="288">
        <f t="shared" si="38"/>
        <v>0</v>
      </c>
      <c r="BP99" s="288">
        <f t="shared" ref="BP99:BU99" si="39">TRANSPOSE(CoNames)</f>
        <v>0</v>
      </c>
      <c r="BQ99" s="288">
        <f t="shared" si="39"/>
        <v>0</v>
      </c>
      <c r="BR99" s="288">
        <f t="shared" si="39"/>
        <v>0</v>
      </c>
      <c r="BS99" s="288">
        <f t="shared" si="39"/>
        <v>0</v>
      </c>
      <c r="BT99" s="288">
        <f t="shared" si="39"/>
        <v>0</v>
      </c>
      <c r="BU99" s="288">
        <f t="shared" si="39"/>
        <v>0</v>
      </c>
      <c r="CC99" s="278"/>
    </row>
    <row r="100" spans="1:81" s="289" customFormat="1" ht="12" customHeight="1" outlineLevel="1">
      <c r="A100" s="278" t="s">
        <v>595</v>
      </c>
      <c r="B100" s="289" t="s">
        <v>644</v>
      </c>
      <c r="D100" s="289" t="s">
        <v>645</v>
      </c>
      <c r="E100" s="289" t="s">
        <v>646</v>
      </c>
      <c r="AF100" s="290"/>
      <c r="AG100" s="291"/>
      <c r="CC100" s="278"/>
    </row>
    <row r="101" spans="1:81" s="289" customFormat="1" ht="12" customHeight="1" outlineLevel="1">
      <c r="A101" s="278" t="s">
        <v>647</v>
      </c>
      <c r="B101" s="289" t="s">
        <v>644</v>
      </c>
      <c r="D101" s="289">
        <f t="shared" ref="D101:BO101" si="40">D$85</f>
        <v>0</v>
      </c>
      <c r="E101" s="289">
        <f t="shared" si="40"/>
        <v>0</v>
      </c>
      <c r="F101" s="289">
        <f t="shared" si="40"/>
        <v>0</v>
      </c>
      <c r="G101" s="289">
        <f t="shared" si="40"/>
        <v>0</v>
      </c>
      <c r="H101" s="289">
        <f t="shared" si="40"/>
        <v>0</v>
      </c>
      <c r="I101" s="289">
        <f t="shared" si="40"/>
        <v>0</v>
      </c>
      <c r="J101" s="289">
        <f t="shared" si="40"/>
        <v>0</v>
      </c>
      <c r="K101" s="289">
        <f t="shared" si="40"/>
        <v>0</v>
      </c>
      <c r="L101" s="289">
        <f t="shared" si="40"/>
        <v>0</v>
      </c>
      <c r="M101" s="289">
        <f t="shared" si="40"/>
        <v>0</v>
      </c>
      <c r="N101" s="289">
        <f t="shared" si="40"/>
        <v>0</v>
      </c>
      <c r="O101" s="289">
        <f t="shared" si="40"/>
        <v>0</v>
      </c>
      <c r="P101" s="289" t="str">
        <f t="shared" si="40"/>
        <v/>
      </c>
      <c r="Q101" s="289" t="str">
        <f t="shared" si="40"/>
        <v/>
      </c>
      <c r="R101" s="289" t="str">
        <f t="shared" si="40"/>
        <v/>
      </c>
      <c r="S101" s="289" t="str">
        <f t="shared" si="40"/>
        <v/>
      </c>
      <c r="T101" s="289" t="str">
        <f t="shared" si="40"/>
        <v/>
      </c>
      <c r="U101" s="289" t="str">
        <f t="shared" si="40"/>
        <v/>
      </c>
      <c r="V101" s="289" t="str">
        <f t="shared" si="40"/>
        <v/>
      </c>
      <c r="W101" s="289" t="str">
        <f t="shared" si="40"/>
        <v/>
      </c>
      <c r="X101" s="289" t="str">
        <f t="shared" si="40"/>
        <v/>
      </c>
      <c r="Y101" s="289" t="str">
        <f t="shared" si="40"/>
        <v/>
      </c>
      <c r="Z101" s="289" t="str">
        <f t="shared" si="40"/>
        <v/>
      </c>
      <c r="AA101" s="289" t="str">
        <f t="shared" si="40"/>
        <v/>
      </c>
      <c r="AB101" s="289" t="str">
        <f t="shared" si="40"/>
        <v/>
      </c>
      <c r="AC101" s="289" t="str">
        <f t="shared" si="40"/>
        <v/>
      </c>
      <c r="AD101" s="289" t="str">
        <f t="shared" si="40"/>
        <v/>
      </c>
      <c r="AE101" s="289" t="str">
        <f t="shared" si="40"/>
        <v/>
      </c>
      <c r="AF101" s="289" t="str">
        <f t="shared" si="40"/>
        <v/>
      </c>
      <c r="AG101" s="289" t="str">
        <f t="shared" si="40"/>
        <v/>
      </c>
      <c r="AH101" s="289" t="str">
        <f t="shared" si="40"/>
        <v/>
      </c>
      <c r="AI101" s="289" t="str">
        <f t="shared" si="40"/>
        <v/>
      </c>
      <c r="AJ101" s="289" t="str">
        <f t="shared" si="40"/>
        <v/>
      </c>
      <c r="AK101" s="289" t="str">
        <f t="shared" si="40"/>
        <v/>
      </c>
      <c r="AL101" s="289" t="str">
        <f t="shared" si="40"/>
        <v/>
      </c>
      <c r="AM101" s="289" t="str">
        <f t="shared" si="40"/>
        <v/>
      </c>
      <c r="AN101" s="289" t="str">
        <f t="shared" si="40"/>
        <v/>
      </c>
      <c r="AO101" s="289" t="str">
        <f t="shared" si="40"/>
        <v/>
      </c>
      <c r="AP101" s="289" t="str">
        <f t="shared" si="40"/>
        <v/>
      </c>
      <c r="AQ101" s="289" t="str">
        <f t="shared" si="40"/>
        <v/>
      </c>
      <c r="AR101" s="289" t="str">
        <f t="shared" si="40"/>
        <v/>
      </c>
      <c r="AS101" s="289" t="str">
        <f t="shared" si="40"/>
        <v/>
      </c>
      <c r="AT101" s="289" t="str">
        <f t="shared" si="40"/>
        <v/>
      </c>
      <c r="AU101" s="289" t="str">
        <f t="shared" si="40"/>
        <v/>
      </c>
      <c r="AV101" s="289" t="str">
        <f t="shared" si="40"/>
        <v/>
      </c>
      <c r="AW101" s="289" t="str">
        <f t="shared" si="40"/>
        <v/>
      </c>
      <c r="AX101" s="289" t="str">
        <f t="shared" si="40"/>
        <v/>
      </c>
      <c r="AY101" s="289" t="str">
        <f t="shared" si="40"/>
        <v/>
      </c>
      <c r="AZ101" s="289" t="str">
        <f t="shared" si="40"/>
        <v/>
      </c>
      <c r="BA101" s="289" t="str">
        <f t="shared" si="40"/>
        <v/>
      </c>
      <c r="BB101" s="289" t="str">
        <f t="shared" si="40"/>
        <v/>
      </c>
      <c r="BC101" s="289" t="str">
        <f t="shared" si="40"/>
        <v/>
      </c>
      <c r="BD101" s="289" t="str">
        <f t="shared" si="40"/>
        <v/>
      </c>
      <c r="BE101" s="289" t="str">
        <f t="shared" si="40"/>
        <v/>
      </c>
      <c r="BF101" s="289" t="str">
        <f t="shared" si="40"/>
        <v/>
      </c>
      <c r="BG101" s="289" t="str">
        <f t="shared" si="40"/>
        <v/>
      </c>
      <c r="BH101" s="289" t="str">
        <f t="shared" si="40"/>
        <v/>
      </c>
      <c r="BI101" s="289" t="str">
        <f t="shared" si="40"/>
        <v/>
      </c>
      <c r="BJ101" s="289" t="str">
        <f t="shared" si="40"/>
        <v/>
      </c>
      <c r="BK101" s="289" t="str">
        <f t="shared" si="40"/>
        <v/>
      </c>
      <c r="BL101" s="289" t="str">
        <f t="shared" si="40"/>
        <v/>
      </c>
      <c r="BM101" s="289" t="str">
        <f t="shared" si="40"/>
        <v/>
      </c>
      <c r="BN101" s="289" t="str">
        <f t="shared" si="40"/>
        <v/>
      </c>
      <c r="BO101" s="289" t="str">
        <f t="shared" si="40"/>
        <v/>
      </c>
      <c r="BP101" s="289" t="str">
        <f t="shared" ref="BP101:BU101" si="41">BP$85</f>
        <v/>
      </c>
      <c r="BQ101" s="289" t="str">
        <f t="shared" si="41"/>
        <v/>
      </c>
      <c r="BR101" s="289" t="str">
        <f t="shared" si="41"/>
        <v/>
      </c>
      <c r="BS101" s="289" t="str">
        <f t="shared" si="41"/>
        <v/>
      </c>
      <c r="BT101" s="289" t="str">
        <f t="shared" si="41"/>
        <v/>
      </c>
      <c r="BU101" s="289" t="str">
        <f t="shared" si="41"/>
        <v/>
      </c>
      <c r="CC101" s="278"/>
    </row>
    <row r="102" spans="1:81" s="289" customFormat="1" ht="12" customHeight="1" outlineLevel="1">
      <c r="A102" s="278" t="s">
        <v>648</v>
      </c>
      <c r="B102" s="289" t="s">
        <v>644</v>
      </c>
      <c r="D102" s="289">
        <f t="shared" ref="D102:BO102" si="42">D$86</f>
        <v>0</v>
      </c>
      <c r="E102" s="289">
        <f t="shared" si="42"/>
        <v>0</v>
      </c>
      <c r="F102" s="289">
        <f t="shared" si="42"/>
        <v>0</v>
      </c>
      <c r="G102" s="289">
        <f t="shared" si="42"/>
        <v>0</v>
      </c>
      <c r="H102" s="289">
        <f t="shared" si="42"/>
        <v>0</v>
      </c>
      <c r="I102" s="289">
        <f t="shared" si="42"/>
        <v>0</v>
      </c>
      <c r="J102" s="289">
        <f t="shared" si="42"/>
        <v>0</v>
      </c>
      <c r="K102" s="289">
        <f t="shared" si="42"/>
        <v>0</v>
      </c>
      <c r="L102" s="289">
        <f t="shared" si="42"/>
        <v>0</v>
      </c>
      <c r="M102" s="289">
        <f t="shared" si="42"/>
        <v>0</v>
      </c>
      <c r="N102" s="289">
        <f t="shared" si="42"/>
        <v>0</v>
      </c>
      <c r="O102" s="289">
        <f t="shared" si="42"/>
        <v>0</v>
      </c>
      <c r="P102" s="289" t="str">
        <f t="shared" si="42"/>
        <v/>
      </c>
      <c r="Q102" s="289" t="str">
        <f t="shared" si="42"/>
        <v/>
      </c>
      <c r="R102" s="289" t="str">
        <f t="shared" si="42"/>
        <v/>
      </c>
      <c r="S102" s="289" t="str">
        <f t="shared" si="42"/>
        <v/>
      </c>
      <c r="T102" s="289" t="str">
        <f t="shared" si="42"/>
        <v/>
      </c>
      <c r="U102" s="289" t="str">
        <f t="shared" si="42"/>
        <v/>
      </c>
      <c r="V102" s="289" t="str">
        <f t="shared" si="42"/>
        <v/>
      </c>
      <c r="W102" s="289" t="str">
        <f t="shared" si="42"/>
        <v/>
      </c>
      <c r="X102" s="289" t="str">
        <f t="shared" si="42"/>
        <v/>
      </c>
      <c r="Y102" s="289" t="str">
        <f t="shared" si="42"/>
        <v/>
      </c>
      <c r="Z102" s="289" t="str">
        <f t="shared" si="42"/>
        <v/>
      </c>
      <c r="AA102" s="289" t="str">
        <f t="shared" si="42"/>
        <v/>
      </c>
      <c r="AB102" s="289" t="str">
        <f t="shared" si="42"/>
        <v/>
      </c>
      <c r="AC102" s="289" t="str">
        <f t="shared" si="42"/>
        <v/>
      </c>
      <c r="AD102" s="289" t="str">
        <f t="shared" si="42"/>
        <v/>
      </c>
      <c r="AE102" s="289" t="str">
        <f t="shared" si="42"/>
        <v/>
      </c>
      <c r="AF102" s="289" t="str">
        <f t="shared" si="42"/>
        <v/>
      </c>
      <c r="AG102" s="289" t="str">
        <f t="shared" si="42"/>
        <v/>
      </c>
      <c r="AH102" s="289" t="str">
        <f t="shared" si="42"/>
        <v/>
      </c>
      <c r="AI102" s="289" t="str">
        <f t="shared" si="42"/>
        <v/>
      </c>
      <c r="AJ102" s="289" t="str">
        <f t="shared" si="42"/>
        <v/>
      </c>
      <c r="AK102" s="289" t="str">
        <f t="shared" si="42"/>
        <v/>
      </c>
      <c r="AL102" s="289" t="str">
        <f t="shared" si="42"/>
        <v/>
      </c>
      <c r="AM102" s="289" t="str">
        <f t="shared" si="42"/>
        <v/>
      </c>
      <c r="AN102" s="289" t="str">
        <f t="shared" si="42"/>
        <v/>
      </c>
      <c r="AO102" s="289" t="str">
        <f t="shared" si="42"/>
        <v/>
      </c>
      <c r="AP102" s="289" t="str">
        <f t="shared" si="42"/>
        <v/>
      </c>
      <c r="AQ102" s="289" t="str">
        <f t="shared" si="42"/>
        <v/>
      </c>
      <c r="AR102" s="289" t="str">
        <f t="shared" si="42"/>
        <v/>
      </c>
      <c r="AS102" s="289" t="str">
        <f t="shared" si="42"/>
        <v/>
      </c>
      <c r="AT102" s="289" t="str">
        <f t="shared" si="42"/>
        <v/>
      </c>
      <c r="AU102" s="289" t="str">
        <f t="shared" si="42"/>
        <v/>
      </c>
      <c r="AV102" s="289" t="str">
        <f t="shared" si="42"/>
        <v/>
      </c>
      <c r="AW102" s="289" t="str">
        <f t="shared" si="42"/>
        <v/>
      </c>
      <c r="AX102" s="289" t="str">
        <f t="shared" si="42"/>
        <v/>
      </c>
      <c r="AY102" s="289" t="str">
        <f t="shared" si="42"/>
        <v/>
      </c>
      <c r="AZ102" s="289" t="str">
        <f t="shared" si="42"/>
        <v/>
      </c>
      <c r="BA102" s="289" t="str">
        <f t="shared" si="42"/>
        <v/>
      </c>
      <c r="BB102" s="289" t="str">
        <f t="shared" si="42"/>
        <v/>
      </c>
      <c r="BC102" s="289" t="str">
        <f t="shared" si="42"/>
        <v/>
      </c>
      <c r="BD102" s="289" t="str">
        <f t="shared" si="42"/>
        <v/>
      </c>
      <c r="BE102" s="289" t="str">
        <f t="shared" si="42"/>
        <v/>
      </c>
      <c r="BF102" s="289" t="str">
        <f t="shared" si="42"/>
        <v/>
      </c>
      <c r="BG102" s="289" t="str">
        <f t="shared" si="42"/>
        <v/>
      </c>
      <c r="BH102" s="289" t="str">
        <f t="shared" si="42"/>
        <v/>
      </c>
      <c r="BI102" s="289" t="str">
        <f t="shared" si="42"/>
        <v/>
      </c>
      <c r="BJ102" s="289" t="str">
        <f t="shared" si="42"/>
        <v/>
      </c>
      <c r="BK102" s="289" t="str">
        <f t="shared" si="42"/>
        <v/>
      </c>
      <c r="BL102" s="289" t="str">
        <f t="shared" si="42"/>
        <v/>
      </c>
      <c r="BM102" s="289" t="str">
        <f t="shared" si="42"/>
        <v/>
      </c>
      <c r="BN102" s="289" t="str">
        <f t="shared" si="42"/>
        <v/>
      </c>
      <c r="BO102" s="289" t="str">
        <f t="shared" si="42"/>
        <v/>
      </c>
      <c r="BP102" s="289" t="str">
        <f t="shared" ref="BP102:BU102" si="43">BP$86</f>
        <v/>
      </c>
      <c r="BQ102" s="289" t="str">
        <f t="shared" si="43"/>
        <v/>
      </c>
      <c r="BR102" s="289" t="str">
        <f t="shared" si="43"/>
        <v/>
      </c>
      <c r="BS102" s="289" t="str">
        <f t="shared" si="43"/>
        <v/>
      </c>
      <c r="BT102" s="289" t="str">
        <f t="shared" si="43"/>
        <v/>
      </c>
      <c r="BU102" s="289" t="str">
        <f t="shared" si="43"/>
        <v/>
      </c>
      <c r="CC102" s="278"/>
    </row>
    <row r="103" spans="1:81" s="289" customFormat="1" ht="12" customHeight="1" outlineLevel="1">
      <c r="A103" s="278" t="s">
        <v>649</v>
      </c>
      <c r="B103" s="289" t="s">
        <v>644</v>
      </c>
      <c r="D103" s="289">
        <f t="shared" ref="D103:BO103" si="44">D$87</f>
        <v>0</v>
      </c>
      <c r="E103" s="289">
        <f t="shared" si="44"/>
        <v>0</v>
      </c>
      <c r="F103" s="289">
        <f t="shared" si="44"/>
        <v>0</v>
      </c>
      <c r="G103" s="289">
        <f t="shared" si="44"/>
        <v>0</v>
      </c>
      <c r="H103" s="289">
        <f t="shared" si="44"/>
        <v>0</v>
      </c>
      <c r="I103" s="289">
        <f t="shared" si="44"/>
        <v>0</v>
      </c>
      <c r="J103" s="289">
        <f t="shared" si="44"/>
        <v>0</v>
      </c>
      <c r="K103" s="289">
        <f t="shared" si="44"/>
        <v>0</v>
      </c>
      <c r="L103" s="289">
        <f t="shared" si="44"/>
        <v>0</v>
      </c>
      <c r="M103" s="289">
        <f t="shared" si="44"/>
        <v>0</v>
      </c>
      <c r="N103" s="289">
        <f t="shared" si="44"/>
        <v>0</v>
      </c>
      <c r="O103" s="289">
        <f t="shared" si="44"/>
        <v>0</v>
      </c>
      <c r="P103" s="289" t="str">
        <f t="shared" si="44"/>
        <v/>
      </c>
      <c r="Q103" s="289" t="str">
        <f t="shared" si="44"/>
        <v/>
      </c>
      <c r="R103" s="289" t="str">
        <f t="shared" si="44"/>
        <v/>
      </c>
      <c r="S103" s="289" t="str">
        <f t="shared" si="44"/>
        <v/>
      </c>
      <c r="T103" s="289" t="str">
        <f t="shared" si="44"/>
        <v/>
      </c>
      <c r="U103" s="289" t="str">
        <f t="shared" si="44"/>
        <v/>
      </c>
      <c r="V103" s="289" t="str">
        <f t="shared" si="44"/>
        <v/>
      </c>
      <c r="W103" s="289" t="str">
        <f t="shared" si="44"/>
        <v/>
      </c>
      <c r="X103" s="289" t="str">
        <f t="shared" si="44"/>
        <v/>
      </c>
      <c r="Y103" s="289" t="str">
        <f t="shared" si="44"/>
        <v/>
      </c>
      <c r="Z103" s="289" t="str">
        <f t="shared" si="44"/>
        <v/>
      </c>
      <c r="AA103" s="289" t="str">
        <f t="shared" si="44"/>
        <v/>
      </c>
      <c r="AB103" s="289" t="str">
        <f t="shared" si="44"/>
        <v/>
      </c>
      <c r="AC103" s="289" t="str">
        <f t="shared" si="44"/>
        <v/>
      </c>
      <c r="AD103" s="289" t="str">
        <f t="shared" si="44"/>
        <v/>
      </c>
      <c r="AE103" s="289" t="str">
        <f t="shared" si="44"/>
        <v/>
      </c>
      <c r="AF103" s="289" t="str">
        <f t="shared" si="44"/>
        <v/>
      </c>
      <c r="AG103" s="289" t="str">
        <f t="shared" si="44"/>
        <v/>
      </c>
      <c r="AH103" s="289" t="str">
        <f t="shared" si="44"/>
        <v/>
      </c>
      <c r="AI103" s="289" t="str">
        <f t="shared" si="44"/>
        <v/>
      </c>
      <c r="AJ103" s="289" t="str">
        <f t="shared" si="44"/>
        <v/>
      </c>
      <c r="AK103" s="289" t="str">
        <f t="shared" si="44"/>
        <v/>
      </c>
      <c r="AL103" s="289" t="str">
        <f t="shared" si="44"/>
        <v/>
      </c>
      <c r="AM103" s="289" t="str">
        <f t="shared" si="44"/>
        <v/>
      </c>
      <c r="AN103" s="289" t="str">
        <f t="shared" si="44"/>
        <v/>
      </c>
      <c r="AO103" s="289" t="str">
        <f t="shared" si="44"/>
        <v/>
      </c>
      <c r="AP103" s="289" t="str">
        <f t="shared" si="44"/>
        <v/>
      </c>
      <c r="AQ103" s="289" t="str">
        <f t="shared" si="44"/>
        <v/>
      </c>
      <c r="AR103" s="289" t="str">
        <f t="shared" si="44"/>
        <v/>
      </c>
      <c r="AS103" s="289" t="str">
        <f t="shared" si="44"/>
        <v/>
      </c>
      <c r="AT103" s="289" t="str">
        <f t="shared" si="44"/>
        <v/>
      </c>
      <c r="AU103" s="289" t="str">
        <f t="shared" si="44"/>
        <v/>
      </c>
      <c r="AV103" s="289" t="str">
        <f t="shared" si="44"/>
        <v/>
      </c>
      <c r="AW103" s="289" t="str">
        <f t="shared" si="44"/>
        <v/>
      </c>
      <c r="AX103" s="289" t="str">
        <f t="shared" si="44"/>
        <v/>
      </c>
      <c r="AY103" s="289" t="str">
        <f t="shared" si="44"/>
        <v/>
      </c>
      <c r="AZ103" s="289" t="str">
        <f t="shared" si="44"/>
        <v/>
      </c>
      <c r="BA103" s="289" t="str">
        <f t="shared" si="44"/>
        <v/>
      </c>
      <c r="BB103" s="289" t="str">
        <f t="shared" si="44"/>
        <v/>
      </c>
      <c r="BC103" s="289" t="str">
        <f t="shared" si="44"/>
        <v/>
      </c>
      <c r="BD103" s="289" t="str">
        <f t="shared" si="44"/>
        <v/>
      </c>
      <c r="BE103" s="289" t="str">
        <f t="shared" si="44"/>
        <v/>
      </c>
      <c r="BF103" s="289" t="str">
        <f t="shared" si="44"/>
        <v/>
      </c>
      <c r="BG103" s="289" t="str">
        <f t="shared" si="44"/>
        <v/>
      </c>
      <c r="BH103" s="289" t="str">
        <f t="shared" si="44"/>
        <v/>
      </c>
      <c r="BI103" s="289" t="str">
        <f t="shared" si="44"/>
        <v/>
      </c>
      <c r="BJ103" s="289" t="str">
        <f t="shared" si="44"/>
        <v/>
      </c>
      <c r="BK103" s="289" t="str">
        <f t="shared" si="44"/>
        <v/>
      </c>
      <c r="BL103" s="289" t="str">
        <f t="shared" si="44"/>
        <v/>
      </c>
      <c r="BM103" s="289" t="str">
        <f t="shared" si="44"/>
        <v/>
      </c>
      <c r="BN103" s="289" t="str">
        <f t="shared" si="44"/>
        <v/>
      </c>
      <c r="BO103" s="289" t="str">
        <f t="shared" si="44"/>
        <v/>
      </c>
      <c r="BP103" s="289" t="str">
        <f t="shared" ref="BP103:BU103" si="45">BP$87</f>
        <v/>
      </c>
      <c r="BQ103" s="289" t="str">
        <f t="shared" si="45"/>
        <v/>
      </c>
      <c r="BR103" s="289" t="str">
        <f t="shared" si="45"/>
        <v/>
      </c>
      <c r="BS103" s="289" t="str">
        <f t="shared" si="45"/>
        <v/>
      </c>
      <c r="BT103" s="289" t="str">
        <f t="shared" si="45"/>
        <v/>
      </c>
      <c r="BU103" s="289" t="str">
        <f t="shared" si="45"/>
        <v/>
      </c>
      <c r="CC103" s="278"/>
    </row>
    <row r="104" spans="1:81" s="289" customFormat="1" ht="12" customHeight="1" outlineLevel="1">
      <c r="A104" s="278" t="s">
        <v>650</v>
      </c>
      <c r="B104" s="289" t="s">
        <v>644</v>
      </c>
      <c r="D104" s="289" t="e">
        <v>#REF!</v>
      </c>
      <c r="E104" s="289" t="e">
        <v>#REF!</v>
      </c>
      <c r="F104" s="289" t="e">
        <v>#REF!</v>
      </c>
      <c r="G104" s="289" t="e">
        <v>#REF!</v>
      </c>
      <c r="H104" s="289" t="e">
        <v>#REF!</v>
      </c>
      <c r="I104" s="289" t="e">
        <v>#REF!</v>
      </c>
      <c r="J104" s="289" t="e">
        <v>#REF!</v>
      </c>
      <c r="K104" s="289" t="e">
        <v>#REF!</v>
      </c>
      <c r="L104" s="289" t="e">
        <v>#REF!</v>
      </c>
      <c r="M104" s="289" t="e">
        <v>#REF!</v>
      </c>
      <c r="N104" s="289" t="e">
        <v>#REF!</v>
      </c>
      <c r="O104" s="289" t="e">
        <v>#REF!</v>
      </c>
      <c r="P104" s="289" t="e">
        <v>#REF!</v>
      </c>
      <c r="Q104" s="289" t="e">
        <v>#REF!</v>
      </c>
      <c r="R104" s="289" t="e">
        <v>#REF!</v>
      </c>
      <c r="S104" s="289" t="e">
        <v>#REF!</v>
      </c>
      <c r="T104" s="289" t="e">
        <v>#REF!</v>
      </c>
      <c r="U104" s="289" t="e">
        <v>#REF!</v>
      </c>
      <c r="V104" s="289" t="e">
        <v>#REF!</v>
      </c>
      <c r="W104" s="289" t="e">
        <v>#REF!</v>
      </c>
      <c r="X104" s="289" t="e">
        <v>#REF!</v>
      </c>
      <c r="Y104" s="289" t="e">
        <v>#REF!</v>
      </c>
      <c r="Z104" s="289" t="e">
        <v>#REF!</v>
      </c>
      <c r="AA104" s="289" t="e">
        <v>#REF!</v>
      </c>
      <c r="AB104" s="289" t="e">
        <v>#REF!</v>
      </c>
      <c r="AC104" s="289" t="e">
        <v>#REF!</v>
      </c>
      <c r="AD104" s="289" t="e">
        <v>#REF!</v>
      </c>
      <c r="AE104" s="289" t="e">
        <v>#REF!</v>
      </c>
      <c r="AF104" s="289" t="e">
        <v>#REF!</v>
      </c>
      <c r="AG104" s="289" t="e">
        <v>#REF!</v>
      </c>
      <c r="AH104" s="289" t="e">
        <v>#REF!</v>
      </c>
      <c r="AI104" s="289" t="e">
        <v>#REF!</v>
      </c>
      <c r="AJ104" s="289" t="e">
        <v>#REF!</v>
      </c>
      <c r="AK104" s="289" t="e">
        <v>#REF!</v>
      </c>
      <c r="AL104" s="289" t="e">
        <v>#REF!</v>
      </c>
      <c r="AM104" s="289" t="e">
        <v>#REF!</v>
      </c>
      <c r="AN104" s="289" t="e">
        <v>#REF!</v>
      </c>
      <c r="AO104" s="289" t="e">
        <v>#REF!</v>
      </c>
      <c r="AP104" s="289" t="e">
        <v>#REF!</v>
      </c>
      <c r="AQ104" s="289" t="e">
        <v>#REF!</v>
      </c>
      <c r="AR104" s="289" t="e">
        <v>#REF!</v>
      </c>
      <c r="AS104" s="289" t="e">
        <v>#REF!</v>
      </c>
      <c r="AT104" s="289" t="e">
        <v>#REF!</v>
      </c>
      <c r="AU104" s="289" t="e">
        <v>#REF!</v>
      </c>
      <c r="AV104" s="289" t="e">
        <v>#REF!</v>
      </c>
      <c r="AW104" s="289" t="e">
        <v>#REF!</v>
      </c>
      <c r="AX104" s="289" t="e">
        <v>#REF!</v>
      </c>
      <c r="AY104" s="289" t="e">
        <v>#REF!</v>
      </c>
      <c r="AZ104" s="289" t="e">
        <v>#REF!</v>
      </c>
      <c r="BA104" s="289" t="e">
        <v>#REF!</v>
      </c>
      <c r="BB104" s="289" t="e">
        <v>#REF!</v>
      </c>
      <c r="BC104" s="289" t="e">
        <v>#REF!</v>
      </c>
      <c r="BD104" s="289" t="e">
        <v>#REF!</v>
      </c>
      <c r="BE104" s="289" t="e">
        <v>#REF!</v>
      </c>
      <c r="BF104" s="289" t="e">
        <v>#REF!</v>
      </c>
      <c r="BG104" s="289" t="e">
        <v>#REF!</v>
      </c>
      <c r="BH104" s="289" t="e">
        <v>#REF!</v>
      </c>
      <c r="BI104" s="289" t="e">
        <v>#REF!</v>
      </c>
      <c r="BJ104" s="289" t="e">
        <v>#REF!</v>
      </c>
      <c r="BK104" s="289" t="e">
        <v>#REF!</v>
      </c>
      <c r="BL104" s="289" t="e">
        <v>#REF!</v>
      </c>
      <c r="BM104" s="289" t="e">
        <v>#REF!</v>
      </c>
      <c r="BN104" s="289" t="e">
        <v>#REF!</v>
      </c>
      <c r="BO104" s="289" t="e">
        <v>#REF!</v>
      </c>
      <c r="BP104" s="289" t="e">
        <v>#REF!</v>
      </c>
      <c r="BQ104" s="289" t="e">
        <v>#REF!</v>
      </c>
      <c r="BR104" s="289" t="e">
        <v>#REF!</v>
      </c>
      <c r="BS104" s="289" t="e">
        <v>#REF!</v>
      </c>
      <c r="BT104" s="289" t="e">
        <v>#REF!</v>
      </c>
      <c r="BU104" s="289" t="e">
        <v>#REF!</v>
      </c>
    </row>
    <row r="105" spans="1:81" s="289" customFormat="1" ht="12" customHeight="1" outlineLevel="1">
      <c r="A105" s="278" t="s">
        <v>651</v>
      </c>
      <c r="B105" s="289" t="s">
        <v>644</v>
      </c>
      <c r="D105" s="289" t="s">
        <v>204</v>
      </c>
      <c r="E105" s="289" t="s">
        <v>196</v>
      </c>
      <c r="F105" s="289" t="s">
        <v>179</v>
      </c>
    </row>
    <row r="106" spans="1:81" s="289" customFormat="1" ht="12" customHeight="1" outlineLevel="1">
      <c r="A106" s="278" t="s">
        <v>652</v>
      </c>
      <c r="B106" s="289" t="s">
        <v>644</v>
      </c>
      <c r="D106" s="289" t="s">
        <v>653</v>
      </c>
    </row>
    <row r="107" spans="1:81" s="289" customFormat="1" ht="12" customHeight="1" outlineLevel="1">
      <c r="A107" s="278" t="s">
        <v>654</v>
      </c>
      <c r="B107" s="289" t="s">
        <v>644</v>
      </c>
    </row>
    <row r="108" spans="1:81" s="289" customFormat="1" ht="12" customHeight="1" outlineLevel="1">
      <c r="A108" s="278" t="s">
        <v>655</v>
      </c>
      <c r="B108" s="289" t="s">
        <v>644</v>
      </c>
    </row>
    <row r="109" spans="1:81" s="289" customFormat="1" ht="12" customHeight="1" outlineLevel="1">
      <c r="A109" s="278" t="s">
        <v>656</v>
      </c>
      <c r="B109" s="289" t="s">
        <v>644</v>
      </c>
    </row>
    <row r="110" spans="1:81" s="289" customFormat="1" ht="10.5" customHeight="1" outlineLevel="1">
      <c r="A110" s="278" t="s">
        <v>657</v>
      </c>
      <c r="B110" s="292">
        <v>0</v>
      </c>
      <c r="C110" s="292"/>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293"/>
      <c r="AY110" s="293"/>
      <c r="AZ110" s="293"/>
      <c r="BA110" s="293"/>
      <c r="BB110" s="293"/>
      <c r="BC110" s="293"/>
      <c r="BD110" s="293"/>
      <c r="BE110" s="293"/>
      <c r="BF110" s="293"/>
      <c r="BG110" s="293"/>
      <c r="BH110" s="293"/>
      <c r="BI110" s="293"/>
      <c r="BJ110" s="293"/>
      <c r="BK110" s="293"/>
      <c r="BL110" s="293"/>
      <c r="BM110" s="293"/>
      <c r="BN110" s="293"/>
      <c r="BO110" s="293"/>
      <c r="BP110" s="293"/>
      <c r="BQ110" s="293"/>
      <c r="BR110" s="293"/>
      <c r="BS110" s="293"/>
      <c r="BT110" s="293"/>
      <c r="BU110" s="293"/>
    </row>
    <row r="111" spans="1:81" s="289" customFormat="1" ht="10.5" customHeight="1" outlineLevel="1">
      <c r="A111" s="278" t="s">
        <v>658</v>
      </c>
      <c r="B111" s="292">
        <v>150000000</v>
      </c>
      <c r="C111" s="292"/>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row>
    <row r="112" spans="1:81" s="289" customFormat="1" ht="10.5" customHeight="1" outlineLevel="1">
      <c r="A112" s="278" t="s">
        <v>659</v>
      </c>
      <c r="B112" s="292">
        <v>0</v>
      </c>
      <c r="C112" s="292"/>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row>
    <row r="113" spans="1:73" s="289" customFormat="1" ht="10.5" customHeight="1" outlineLevel="1">
      <c r="A113" s="278" t="s">
        <v>660</v>
      </c>
      <c r="B113" s="295">
        <v>2000000000</v>
      </c>
      <c r="C113" s="295"/>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row>
    <row r="114" spans="1:73" s="289" customFormat="1" ht="10.5" customHeight="1" outlineLevel="1">
      <c r="A114" s="278" t="s">
        <v>661</v>
      </c>
      <c r="B114" s="295">
        <v>-500000000</v>
      </c>
      <c r="C114" s="295"/>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6"/>
      <c r="AM114" s="296"/>
      <c r="AN114" s="296"/>
      <c r="AO114" s="296"/>
      <c r="AP114" s="296"/>
      <c r="AQ114" s="296"/>
      <c r="AR114" s="296"/>
      <c r="AS114" s="296"/>
      <c r="AT114" s="296"/>
      <c r="AU114" s="296"/>
      <c r="AV114" s="296"/>
      <c r="AW114" s="296"/>
      <c r="AX114" s="296"/>
      <c r="AY114" s="296"/>
      <c r="AZ114" s="296"/>
      <c r="BA114" s="296"/>
      <c r="BB114" s="296"/>
      <c r="BC114" s="296"/>
      <c r="BD114" s="296"/>
      <c r="BE114" s="296"/>
      <c r="BF114" s="296"/>
      <c r="BG114" s="296"/>
      <c r="BH114" s="296"/>
      <c r="BI114" s="296"/>
      <c r="BJ114" s="296"/>
      <c r="BK114" s="296"/>
      <c r="BL114" s="296"/>
      <c r="BM114" s="296"/>
      <c r="BN114" s="296"/>
      <c r="BO114" s="296"/>
      <c r="BP114" s="296"/>
      <c r="BQ114" s="296"/>
      <c r="BR114" s="296"/>
      <c r="BS114" s="296"/>
      <c r="BT114" s="296"/>
      <c r="BU114" s="296"/>
    </row>
    <row r="115" spans="1:73" s="289" customFormat="1" ht="10.5" customHeight="1" outlineLevel="1">
      <c r="A115" s="278" t="s">
        <v>662</v>
      </c>
      <c r="B115" s="295">
        <v>2000000000</v>
      </c>
      <c r="C115" s="295"/>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c r="AG115" s="296"/>
      <c r="AH115" s="296"/>
      <c r="AI115" s="296"/>
      <c r="AJ115" s="296"/>
      <c r="AK115" s="296"/>
      <c r="AL115" s="296"/>
      <c r="AM115" s="296"/>
      <c r="AN115" s="296"/>
      <c r="AO115" s="296"/>
      <c r="AP115" s="296"/>
      <c r="AQ115" s="296"/>
      <c r="AR115" s="296"/>
      <c r="AS115" s="296"/>
      <c r="AT115" s="296"/>
      <c r="AU115" s="296"/>
      <c r="AV115" s="296"/>
      <c r="AW115" s="296"/>
      <c r="AX115" s="296"/>
      <c r="AY115" s="296"/>
      <c r="AZ115" s="296"/>
      <c r="BA115" s="296"/>
      <c r="BB115" s="296"/>
      <c r="BC115" s="296"/>
      <c r="BD115" s="296"/>
      <c r="BE115" s="296"/>
      <c r="BF115" s="296"/>
      <c r="BG115" s="296"/>
      <c r="BH115" s="296"/>
      <c r="BI115" s="296"/>
      <c r="BJ115" s="296"/>
      <c r="BK115" s="296"/>
      <c r="BL115" s="296"/>
      <c r="BM115" s="296"/>
      <c r="BN115" s="296"/>
      <c r="BO115" s="296"/>
      <c r="BP115" s="296"/>
      <c r="BQ115" s="296"/>
      <c r="BR115" s="296"/>
      <c r="BS115" s="296"/>
      <c r="BT115" s="296"/>
      <c r="BU115" s="296"/>
    </row>
    <row r="116" spans="1:73" s="289" customFormat="1" ht="10.5" customHeight="1" outlineLevel="1">
      <c r="A116" s="278" t="s">
        <v>663</v>
      </c>
      <c r="B116" s="288">
        <v>0</v>
      </c>
      <c r="C116" s="288"/>
      <c r="D116" s="289">
        <v>0.5</v>
      </c>
      <c r="E116" s="289">
        <f>D116+0.5</f>
        <v>1</v>
      </c>
      <c r="F116" s="289">
        <f t="shared" ref="F116:R116" si="46">E116+0.5</f>
        <v>1.5</v>
      </c>
      <c r="G116" s="289">
        <f t="shared" si="46"/>
        <v>2</v>
      </c>
      <c r="H116" s="289">
        <f t="shared" si="46"/>
        <v>2.5</v>
      </c>
      <c r="I116" s="289">
        <f t="shared" si="46"/>
        <v>3</v>
      </c>
      <c r="J116" s="289">
        <f t="shared" si="46"/>
        <v>3.5</v>
      </c>
      <c r="K116" s="289">
        <f t="shared" si="46"/>
        <v>4</v>
      </c>
      <c r="L116" s="289">
        <f t="shared" si="46"/>
        <v>4.5</v>
      </c>
      <c r="M116" s="289">
        <f t="shared" si="46"/>
        <v>5</v>
      </c>
      <c r="N116" s="289">
        <f t="shared" si="46"/>
        <v>5.5</v>
      </c>
      <c r="O116" s="289">
        <f t="shared" si="46"/>
        <v>6</v>
      </c>
      <c r="P116" s="289">
        <f t="shared" si="46"/>
        <v>6.5</v>
      </c>
      <c r="Q116" s="289">
        <f t="shared" si="46"/>
        <v>7</v>
      </c>
      <c r="R116" s="289">
        <f t="shared" si="46"/>
        <v>7.5</v>
      </c>
    </row>
    <row r="117" spans="1:73" s="289" customFormat="1" ht="10.5" customHeight="1" outlineLevel="1">
      <c r="A117" s="278" t="s">
        <v>664</v>
      </c>
      <c r="B117" s="288">
        <v>150</v>
      </c>
      <c r="C117" s="288"/>
      <c r="D117" s="289">
        <f>B117-0.5</f>
        <v>149.5</v>
      </c>
      <c r="E117" s="289">
        <f t="shared" ref="E117:BP117" si="47">D117-0.5</f>
        <v>149</v>
      </c>
      <c r="F117" s="289">
        <f t="shared" si="47"/>
        <v>148.5</v>
      </c>
      <c r="G117" s="289">
        <f t="shared" si="47"/>
        <v>148</v>
      </c>
      <c r="H117" s="289">
        <f t="shared" si="47"/>
        <v>147.5</v>
      </c>
      <c r="I117" s="289">
        <f t="shared" si="47"/>
        <v>147</v>
      </c>
      <c r="J117" s="289">
        <f t="shared" si="47"/>
        <v>146.5</v>
      </c>
      <c r="K117" s="289">
        <f t="shared" si="47"/>
        <v>146</v>
      </c>
      <c r="L117" s="289">
        <f t="shared" si="47"/>
        <v>145.5</v>
      </c>
      <c r="M117" s="289">
        <f t="shared" si="47"/>
        <v>145</v>
      </c>
      <c r="N117" s="289">
        <f t="shared" si="47"/>
        <v>144.5</v>
      </c>
      <c r="O117" s="289">
        <f t="shared" si="47"/>
        <v>144</v>
      </c>
      <c r="P117" s="289">
        <f t="shared" si="47"/>
        <v>143.5</v>
      </c>
      <c r="Q117" s="289">
        <f t="shared" si="47"/>
        <v>143</v>
      </c>
      <c r="R117" s="289">
        <f t="shared" si="47"/>
        <v>142.5</v>
      </c>
      <c r="S117" s="289">
        <f t="shared" si="47"/>
        <v>142</v>
      </c>
      <c r="T117" s="289">
        <f t="shared" si="47"/>
        <v>141.5</v>
      </c>
      <c r="U117" s="289">
        <f t="shared" si="47"/>
        <v>141</v>
      </c>
      <c r="V117" s="289">
        <f t="shared" si="47"/>
        <v>140.5</v>
      </c>
      <c r="W117" s="289">
        <f t="shared" si="47"/>
        <v>140</v>
      </c>
      <c r="X117" s="289">
        <f t="shared" si="47"/>
        <v>139.5</v>
      </c>
      <c r="Y117" s="289">
        <f t="shared" si="47"/>
        <v>139</v>
      </c>
      <c r="Z117" s="289">
        <f t="shared" si="47"/>
        <v>138.5</v>
      </c>
      <c r="AA117" s="289">
        <f t="shared" si="47"/>
        <v>138</v>
      </c>
      <c r="AB117" s="289">
        <f t="shared" si="47"/>
        <v>137.5</v>
      </c>
      <c r="AC117" s="289">
        <f t="shared" si="47"/>
        <v>137</v>
      </c>
      <c r="AD117" s="289">
        <f t="shared" si="47"/>
        <v>136.5</v>
      </c>
      <c r="AE117" s="289">
        <f t="shared" si="47"/>
        <v>136</v>
      </c>
      <c r="AF117" s="289">
        <f t="shared" si="47"/>
        <v>135.5</v>
      </c>
      <c r="AG117" s="289">
        <f t="shared" si="47"/>
        <v>135</v>
      </c>
      <c r="AH117" s="289">
        <f t="shared" si="47"/>
        <v>134.5</v>
      </c>
      <c r="AI117" s="289">
        <f t="shared" si="47"/>
        <v>134</v>
      </c>
      <c r="AJ117" s="289">
        <f t="shared" si="47"/>
        <v>133.5</v>
      </c>
      <c r="AK117" s="289">
        <f t="shared" si="47"/>
        <v>133</v>
      </c>
      <c r="AL117" s="289">
        <f t="shared" si="47"/>
        <v>132.5</v>
      </c>
      <c r="AM117" s="289">
        <f t="shared" si="47"/>
        <v>132</v>
      </c>
      <c r="AN117" s="289">
        <f t="shared" si="47"/>
        <v>131.5</v>
      </c>
      <c r="AO117" s="289">
        <f t="shared" si="47"/>
        <v>131</v>
      </c>
      <c r="AP117" s="289">
        <f t="shared" si="47"/>
        <v>130.5</v>
      </c>
      <c r="AQ117" s="289">
        <f t="shared" si="47"/>
        <v>130</v>
      </c>
      <c r="AR117" s="289">
        <f t="shared" si="47"/>
        <v>129.5</v>
      </c>
      <c r="AS117" s="289">
        <f t="shared" si="47"/>
        <v>129</v>
      </c>
      <c r="AT117" s="289">
        <f t="shared" si="47"/>
        <v>128.5</v>
      </c>
      <c r="AU117" s="289">
        <f t="shared" si="47"/>
        <v>128</v>
      </c>
      <c r="AV117" s="289">
        <f t="shared" si="47"/>
        <v>127.5</v>
      </c>
      <c r="AW117" s="289">
        <f t="shared" si="47"/>
        <v>127</v>
      </c>
      <c r="AX117" s="289">
        <f t="shared" si="47"/>
        <v>126.5</v>
      </c>
      <c r="AY117" s="289">
        <f t="shared" si="47"/>
        <v>126</v>
      </c>
      <c r="AZ117" s="289">
        <f t="shared" si="47"/>
        <v>125.5</v>
      </c>
      <c r="BA117" s="289">
        <f t="shared" si="47"/>
        <v>125</v>
      </c>
      <c r="BB117" s="289">
        <f t="shared" si="47"/>
        <v>124.5</v>
      </c>
      <c r="BC117" s="289">
        <f t="shared" si="47"/>
        <v>124</v>
      </c>
      <c r="BD117" s="289">
        <f t="shared" si="47"/>
        <v>123.5</v>
      </c>
      <c r="BE117" s="289">
        <f t="shared" si="47"/>
        <v>123</v>
      </c>
      <c r="BF117" s="289">
        <f t="shared" si="47"/>
        <v>122.5</v>
      </c>
      <c r="BG117" s="289">
        <f t="shared" si="47"/>
        <v>122</v>
      </c>
      <c r="BH117" s="289">
        <f t="shared" si="47"/>
        <v>121.5</v>
      </c>
      <c r="BI117" s="289">
        <f t="shared" si="47"/>
        <v>121</v>
      </c>
      <c r="BJ117" s="289">
        <f t="shared" si="47"/>
        <v>120.5</v>
      </c>
      <c r="BK117" s="289">
        <f t="shared" si="47"/>
        <v>120</v>
      </c>
      <c r="BL117" s="289">
        <f t="shared" si="47"/>
        <v>119.5</v>
      </c>
      <c r="BM117" s="289">
        <f t="shared" si="47"/>
        <v>119</v>
      </c>
      <c r="BN117" s="289">
        <f t="shared" si="47"/>
        <v>118.5</v>
      </c>
      <c r="BO117" s="289">
        <f t="shared" si="47"/>
        <v>118</v>
      </c>
      <c r="BP117" s="289">
        <f t="shared" si="47"/>
        <v>117.5</v>
      </c>
      <c r="BQ117" s="289">
        <f t="shared" ref="BQ117:BU117" si="48">BP117-0.5</f>
        <v>117</v>
      </c>
      <c r="BR117" s="289">
        <f t="shared" si="48"/>
        <v>116.5</v>
      </c>
      <c r="BS117" s="289">
        <f t="shared" si="48"/>
        <v>116</v>
      </c>
      <c r="BT117" s="289">
        <f t="shared" si="48"/>
        <v>115.5</v>
      </c>
      <c r="BU117" s="289">
        <f t="shared" si="48"/>
        <v>115</v>
      </c>
    </row>
    <row r="118" spans="1:73" s="289" customFormat="1" ht="10.5" customHeight="1" outlineLevel="1">
      <c r="A118" s="278" t="s">
        <v>665</v>
      </c>
      <c r="B118" s="288" t="s">
        <v>644</v>
      </c>
      <c r="C118" s="288"/>
      <c r="D118" s="289" t="s">
        <v>666</v>
      </c>
      <c r="E118" s="289" t="s">
        <v>667</v>
      </c>
    </row>
    <row r="119" spans="1:73" s="289" customFormat="1" ht="10.5" customHeight="1">
      <c r="B119" s="297"/>
      <c r="C119" s="297"/>
    </row>
    <row r="120" spans="1:73" s="289" customFormat="1" ht="10.5" customHeight="1">
      <c r="B120" s="297"/>
      <c r="C120" s="297"/>
    </row>
  </sheetData>
  <sheetProtection algorithmName="SHA-512" hashValue="S77IjfGbBGMKIgBtYPRHeYxtvVsISZYLuGye2KGSy5oeuo3qS848OoQHafyi2Z8g4b8m7UZ42O05s+M27HG13Q==" saltValue="awodDihGApRjbJtAYKi+yw==" spinCount="100000" sheet="1" objects="1" scenarios="1" formatCells="0" formatColumns="0" formatRows="0" insertRows="0"/>
  <mergeCells count="7">
    <mergeCell ref="CA7:CA12"/>
    <mergeCell ref="CB7:CB12"/>
    <mergeCell ref="D13:BV13"/>
    <mergeCell ref="BW70:BZ70"/>
    <mergeCell ref="BX7:BX12"/>
    <mergeCell ref="BY7:BY12"/>
    <mergeCell ref="BZ7:BZ12"/>
  </mergeCells>
  <conditionalFormatting sqref="B14:C65">
    <cfRule type="expression" dxfId="241" priority="28">
      <formula>IF(MONTH($B14)=3,TRUE,FALSE)</formula>
    </cfRule>
  </conditionalFormatting>
  <conditionalFormatting sqref="D95:N95 D96:BU96">
    <cfRule type="expression" dxfId="240" priority="5">
      <formula>IF(D$8=0,TRUE,FALSE)</formula>
    </cfRule>
  </conditionalFormatting>
  <conditionalFormatting sqref="D7:BU7 P8:BU12">
    <cfRule type="expression" dxfId="239" priority="16">
      <formula>IF(D$8=0,TRUE,FALSE)</formula>
    </cfRule>
    <cfRule type="expression" dxfId="238" priority="17">
      <formula>IF(AND(D$7="U",D$8&lt;&gt;0),TRUE,FALSE)</formula>
    </cfRule>
    <cfRule type="expression" dxfId="237" priority="18">
      <formula>IF(AND(D$7="R",D$8&lt;&gt;0),TRUE,FALSE)</formula>
    </cfRule>
  </conditionalFormatting>
  <conditionalFormatting sqref="D69:BU71">
    <cfRule type="expression" dxfId="236" priority="33">
      <formula>IF(D$7="U",TRUE,FALSE)</formula>
    </cfRule>
    <cfRule type="expression" dxfId="235" priority="34">
      <formula>IF(D$7="R",TRUE,FALSE)</formula>
    </cfRule>
    <cfRule type="expression" dxfId="234" priority="35">
      <formula>IF(D$8=0,TRUE,FALSE)</formula>
    </cfRule>
  </conditionalFormatting>
  <conditionalFormatting sqref="D75:BU75">
    <cfRule type="expression" dxfId="233" priority="19">
      <formula>IF(D$8=0,TRUE,FALSE)</formula>
    </cfRule>
    <cfRule type="cellIs" dxfId="232" priority="29" operator="lessThan">
      <formula>1</formula>
    </cfRule>
  </conditionalFormatting>
  <conditionalFormatting sqref="D89:BU92">
    <cfRule type="expression" dxfId="231" priority="21">
      <formula>IF(D$8=0,TRUE, FALSE)</formula>
    </cfRule>
  </conditionalFormatting>
  <conditionalFormatting sqref="D74:BV74 D77:BU83">
    <cfRule type="expression" dxfId="230" priority="1">
      <formula>IF(D$8=0,TRUE,FALSE)</formula>
    </cfRule>
  </conditionalFormatting>
  <conditionalFormatting sqref="P14:BU65">
    <cfRule type="expression" dxfId="229" priority="11">
      <formula>IF($B14&lt;P$9,TRUE,FALSE)</formula>
    </cfRule>
    <cfRule type="expression" dxfId="228" priority="12">
      <formula>IF(P$10&lt;&gt;"",$B14&gt;DATE(YEAR(P$10),MONTH(P$10)+3,0),FALSE)</formula>
    </cfRule>
  </conditionalFormatting>
  <conditionalFormatting sqref="P14:BU66 D72:BU72 P85:BU87 AA95:BU95">
    <cfRule type="expression" dxfId="227" priority="22">
      <formula>IF(D$8=0,TRUE,FALSE)</formula>
    </cfRule>
  </conditionalFormatting>
  <conditionalFormatting sqref="P66:BU66">
    <cfRule type="expression" dxfId="226" priority="10">
      <formula>IF(P$7="R",TRUE,FALSE)</formula>
    </cfRule>
  </conditionalFormatting>
  <conditionalFormatting sqref="BX73:CB73">
    <cfRule type="cellIs" dxfId="225" priority="6" operator="lessThan">
      <formula>0</formula>
    </cfRule>
  </conditionalFormatting>
  <conditionalFormatting sqref="CA74:CB74 BX75:BZ75">
    <cfRule type="cellIs" dxfId="224" priority="7" operator="lessThan">
      <formula>1</formula>
    </cfRule>
  </conditionalFormatting>
  <printOptions horizontalCentered="1"/>
  <pageMargins left="0.25" right="0.25" top="0.75" bottom="0.75" header="0.3" footer="0.3"/>
  <pageSetup scale="48" fitToWidth="0" pageOrder="overThenDown" orientation="portrait" cellComments="asDisplayed" r:id="rId1"/>
  <headerFooter>
    <oddHeader>&amp;L&amp;"Arial,Bold"&amp;8&amp;K0000FFE1-H. Portfolio Cash Flows</oddHeader>
    <oddFooter>&amp;L&amp;F&amp;R&amp;P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314CE-6A45-4BDD-918B-61A1CCE88EAD}">
  <sheetPr>
    <tabColor rgb="FF00B0F0"/>
    <pageSetUpPr fitToPage="1"/>
  </sheetPr>
  <dimension ref="A1:AZ87"/>
  <sheetViews>
    <sheetView showGridLines="0" zoomScale="85" zoomScaleNormal="85" zoomScaleSheetLayoutView="85" workbookViewId="0">
      <pane ySplit="11" topLeftCell="A13" activePane="bottomLeft" state="frozen"/>
      <selection activeCell="I25" sqref="I25"/>
      <selection pane="bottomLeft" activeCell="C4" sqref="C4"/>
    </sheetView>
  </sheetViews>
  <sheetFormatPr defaultColWidth="0" defaultRowHeight="12.75" zeroHeight="1" outlineLevelCol="1"/>
  <cols>
    <col min="1" max="1" width="9.140625" style="754" customWidth="1"/>
    <col min="2" max="2" width="20.28515625" style="754" customWidth="1"/>
    <col min="3" max="3" width="22.42578125" style="758" customWidth="1"/>
    <col min="4" max="4" width="12.7109375" style="754" customWidth="1"/>
    <col min="5" max="5" width="2.5703125" style="752" customWidth="1"/>
    <col min="6" max="8" width="12.7109375" style="754" customWidth="1"/>
    <col min="9" max="9" width="2.7109375" style="752" customWidth="1"/>
    <col min="10" max="15" width="12.7109375" style="754" customWidth="1"/>
    <col min="16" max="16" width="2.7109375" style="752" customWidth="1"/>
    <col min="17" max="21" width="12.7109375" style="754" customWidth="1"/>
    <col min="22" max="22" width="2.7109375" style="752" customWidth="1"/>
    <col min="23" max="28" width="12.7109375" style="754" customWidth="1"/>
    <col min="29" max="29" width="2.7109375" style="752" customWidth="1"/>
    <col min="30" max="30" width="14" style="754" customWidth="1"/>
    <col min="31" max="31" width="14" style="755" customWidth="1"/>
    <col min="32" max="32" width="12.7109375" style="755" customWidth="1"/>
    <col min="33" max="33" width="2.7109375" style="752" customWidth="1"/>
    <col min="34" max="37" width="12.7109375" style="754" customWidth="1"/>
    <col min="38" max="39" width="12.7109375" style="754" hidden="1" customWidth="1"/>
    <col min="40" max="40" width="9.140625" style="754" customWidth="1"/>
    <col min="41" max="42" width="12.7109375" style="754" customWidth="1"/>
    <col min="43" max="43" width="14.85546875" style="754" customWidth="1"/>
    <col min="44" max="44" width="13.140625" style="754" hidden="1" customWidth="1" outlineLevel="1"/>
    <col min="45" max="45" width="26.7109375" style="754" bestFit="1" customWidth="1" outlineLevel="1"/>
    <col min="46" max="46" width="2.7109375" style="754" hidden="1" customWidth="1" outlineLevel="1"/>
    <col min="47" max="49" width="13.140625" style="754" bestFit="1" customWidth="1" outlineLevel="1"/>
    <col min="50" max="50" width="36.28515625" style="754" bestFit="1" customWidth="1" outlineLevel="1"/>
    <col min="51" max="51" width="14.85546875" style="754" customWidth="1" outlineLevel="1"/>
    <col min="52" max="52" width="10.140625" style="754" customWidth="1"/>
    <col min="53" max="16384" width="9.140625" style="754" hidden="1"/>
  </cols>
  <sheetData>
    <row r="1" spans="2:51" s="155" customFormat="1" ht="14.25">
      <c r="B1" s="445" t="s">
        <v>685</v>
      </c>
      <c r="C1" s="209"/>
      <c r="E1" s="440"/>
      <c r="F1" s="496"/>
      <c r="H1" s="440"/>
      <c r="I1" s="440"/>
      <c r="J1" s="440"/>
      <c r="K1" s="496"/>
      <c r="L1" s="440"/>
      <c r="M1" s="440"/>
      <c r="N1" s="440"/>
      <c r="O1" s="440"/>
      <c r="P1" s="496"/>
      <c r="Q1" s="496"/>
    </row>
    <row r="2" spans="2:51" s="155" customFormat="1" ht="14.25">
      <c r="B2" s="209" t="s">
        <v>11</v>
      </c>
      <c r="C2" s="582">
        <f>Overview!B43</f>
        <v>45628</v>
      </c>
      <c r="E2" s="442"/>
      <c r="F2" s="496"/>
      <c r="G2" s="443"/>
      <c r="H2" s="442"/>
      <c r="I2" s="442"/>
      <c r="J2" s="442"/>
      <c r="K2" s="496"/>
      <c r="L2" s="442"/>
      <c r="M2" s="442"/>
      <c r="N2" s="209"/>
      <c r="O2" s="209"/>
      <c r="P2" s="498"/>
      <c r="Q2" s="498"/>
      <c r="AY2" s="18" t="str">
        <f>Instructions!N1</f>
        <v>OMB Approval No. 3245-0062</v>
      </c>
    </row>
    <row r="3" spans="2:51" s="155" customFormat="1" ht="25.5" customHeight="1">
      <c r="B3" s="400"/>
      <c r="C3" s="400"/>
      <c r="E3" s="400"/>
      <c r="F3" s="497"/>
      <c r="G3" s="400"/>
      <c r="H3" s="400"/>
      <c r="I3" s="400"/>
      <c r="J3" s="400"/>
      <c r="K3" s="497"/>
      <c r="L3" s="400"/>
      <c r="M3" s="400"/>
      <c r="N3" s="401"/>
      <c r="O3" s="401"/>
      <c r="P3" s="499"/>
      <c r="Q3" s="499"/>
      <c r="AY3" s="18" t="str">
        <f>Instructions!N2</f>
        <v>Expiration Date 2/28/2026</v>
      </c>
    </row>
    <row r="4" spans="2:51" s="155" customFormat="1" ht="14.25">
      <c r="B4" s="502" t="s">
        <v>15</v>
      </c>
      <c r="C4" s="336" t="str">
        <f>Overview!B7</f>
        <v>Applicant Fund Name</v>
      </c>
      <c r="D4" s="336"/>
      <c r="E4" s="336"/>
      <c r="F4" s="336"/>
      <c r="G4" s="336"/>
      <c r="H4" s="336"/>
      <c r="I4" s="336"/>
      <c r="J4" s="336" t="s">
        <v>2</v>
      </c>
      <c r="K4" s="336" t="s">
        <v>2</v>
      </c>
      <c r="L4" s="336" t="s">
        <v>2</v>
      </c>
      <c r="M4" s="336" t="s">
        <v>2</v>
      </c>
      <c r="N4" s="336" t="s">
        <v>2</v>
      </c>
      <c r="O4" s="336" t="s">
        <v>2</v>
      </c>
      <c r="P4" s="336" t="s">
        <v>2</v>
      </c>
      <c r="Q4" s="336" t="s">
        <v>2</v>
      </c>
      <c r="R4" s="336" t="s">
        <v>2</v>
      </c>
      <c r="S4" s="336" t="s">
        <v>2</v>
      </c>
      <c r="T4" s="336" t="s">
        <v>2</v>
      </c>
      <c r="U4" s="336" t="s">
        <v>2</v>
      </c>
      <c r="V4" s="336" t="s">
        <v>2</v>
      </c>
      <c r="W4" s="336" t="s">
        <v>2</v>
      </c>
      <c r="X4" s="336" t="s">
        <v>2</v>
      </c>
      <c r="Y4" s="336" t="s">
        <v>2</v>
      </c>
      <c r="Z4" s="336" t="s">
        <v>2</v>
      </c>
      <c r="AA4" s="336" t="s">
        <v>2</v>
      </c>
      <c r="AB4" s="336" t="s">
        <v>2</v>
      </c>
      <c r="AC4" s="336" t="s">
        <v>2</v>
      </c>
      <c r="AD4" s="336" t="s">
        <v>2</v>
      </c>
      <c r="AE4" s="336" t="s">
        <v>2</v>
      </c>
      <c r="AF4" s="336" t="s">
        <v>2</v>
      </c>
      <c r="AG4" s="336" t="s">
        <v>2</v>
      </c>
      <c r="AH4" s="336" t="s">
        <v>2</v>
      </c>
      <c r="AI4" s="336" t="s">
        <v>2</v>
      </c>
      <c r="AJ4" s="336" t="s">
        <v>2</v>
      </c>
      <c r="AK4" s="336" t="s">
        <v>2</v>
      </c>
      <c r="AL4" s="336"/>
      <c r="AM4" s="336"/>
      <c r="AN4" s="336" t="s">
        <v>2</v>
      </c>
      <c r="AO4" s="336" t="s">
        <v>2</v>
      </c>
      <c r="AP4" s="336" t="s">
        <v>2</v>
      </c>
      <c r="AQ4" s="336" t="s">
        <v>2</v>
      </c>
      <c r="AR4" s="336" t="s">
        <v>2</v>
      </c>
      <c r="AS4" s="336" t="s">
        <v>2</v>
      </c>
      <c r="AT4" s="336" t="s">
        <v>2</v>
      </c>
      <c r="AU4" s="336" t="s">
        <v>2</v>
      </c>
      <c r="AV4" s="336" t="s">
        <v>2</v>
      </c>
      <c r="AW4" s="336" t="s">
        <v>2</v>
      </c>
      <c r="AX4" s="336" t="s">
        <v>2</v>
      </c>
      <c r="AY4" s="336" t="s">
        <v>2</v>
      </c>
    </row>
    <row r="5" spans="2:51" ht="22.5" customHeight="1">
      <c r="B5" s="749"/>
      <c r="C5" s="750"/>
      <c r="D5" s="751"/>
      <c r="F5" s="753"/>
      <c r="G5" s="753"/>
      <c r="H5" s="753"/>
      <c r="O5" s="753"/>
    </row>
    <row r="6" spans="2:51" ht="11.25" customHeight="1">
      <c r="B6" s="756"/>
      <c r="C6" s="757"/>
      <c r="E6" s="754"/>
      <c r="I6" s="754"/>
      <c r="J6" s="752"/>
      <c r="K6" s="752"/>
      <c r="L6" s="752"/>
      <c r="M6" s="752"/>
      <c r="N6" s="752"/>
      <c r="O6" s="752"/>
      <c r="Q6" s="752"/>
      <c r="R6" s="752"/>
      <c r="S6" s="752"/>
      <c r="AY6" s="891">
        <f>'Investment Track Record'!C9</f>
        <v>200000000</v>
      </c>
    </row>
    <row r="7" spans="2:51" ht="11.25" customHeight="1">
      <c r="B7" s="756"/>
      <c r="C7" s="757"/>
      <c r="E7" s="754"/>
      <c r="I7" s="754"/>
      <c r="J7" s="752"/>
      <c r="K7" s="752"/>
      <c r="L7" s="752"/>
      <c r="M7" s="752"/>
      <c r="N7" s="752"/>
      <c r="O7" s="752"/>
      <c r="Q7" s="752"/>
      <c r="R7" s="752"/>
      <c r="S7" s="752"/>
    </row>
    <row r="8" spans="2:51" ht="13.5" thickBot="1">
      <c r="B8" s="157"/>
      <c r="C8" s="158"/>
      <c r="D8" s="766" t="s">
        <v>686</v>
      </c>
      <c r="E8" s="767"/>
      <c r="F8" s="157"/>
      <c r="G8" s="157"/>
      <c r="H8" s="157"/>
      <c r="I8" s="767"/>
      <c r="J8" s="157"/>
      <c r="K8" s="157"/>
      <c r="L8" s="157"/>
      <c r="M8" s="157"/>
      <c r="N8" s="157"/>
      <c r="O8" s="157"/>
      <c r="P8" s="767"/>
      <c r="Q8" s="157"/>
      <c r="R8" s="157"/>
      <c r="S8" s="157"/>
      <c r="T8" s="157"/>
      <c r="U8" s="157"/>
      <c r="V8" s="767"/>
      <c r="W8" s="157"/>
      <c r="X8" s="157"/>
      <c r="Y8" s="157"/>
      <c r="Z8" s="157"/>
      <c r="AA8" s="157"/>
      <c r="AB8" s="157"/>
      <c r="AC8" s="767"/>
      <c r="AD8" s="157"/>
      <c r="AE8" s="766" t="s">
        <v>687</v>
      </c>
      <c r="AF8" s="768"/>
      <c r="AG8" s="767"/>
      <c r="AH8" s="157"/>
      <c r="AI8" s="157"/>
      <c r="AJ8" s="157"/>
      <c r="AK8" s="157"/>
      <c r="AL8" s="157"/>
      <c r="AM8" s="157"/>
      <c r="AN8" s="157"/>
      <c r="AO8" s="157"/>
      <c r="AP8" s="157"/>
      <c r="AQ8" s="157"/>
      <c r="AR8" s="157"/>
      <c r="AS8" s="157"/>
      <c r="AT8" s="157"/>
      <c r="AU8" s="157"/>
      <c r="AV8" s="157"/>
      <c r="AW8" s="157"/>
      <c r="AX8" s="157"/>
      <c r="AY8" s="157"/>
    </row>
    <row r="9" spans="2:51" ht="39" thickBot="1">
      <c r="B9" s="157"/>
      <c r="C9" s="158"/>
      <c r="D9" s="769">
        <v>0</v>
      </c>
      <c r="E9" s="767"/>
      <c r="F9" s="770" t="s">
        <v>688</v>
      </c>
      <c r="G9" s="771"/>
      <c r="H9" s="771"/>
      <c r="I9" s="767"/>
      <c r="J9" s="770" t="s">
        <v>689</v>
      </c>
      <c r="K9" s="771"/>
      <c r="L9" s="771"/>
      <c r="M9" s="771"/>
      <c r="N9" s="771"/>
      <c r="O9" s="771"/>
      <c r="P9" s="767"/>
      <c r="Q9" s="770" t="s">
        <v>690</v>
      </c>
      <c r="R9" s="771"/>
      <c r="S9" s="771"/>
      <c r="T9" s="771"/>
      <c r="U9" s="771"/>
      <c r="V9" s="767"/>
      <c r="W9" s="770" t="s">
        <v>691</v>
      </c>
      <c r="X9" s="772"/>
      <c r="Y9" s="772"/>
      <c r="Z9" s="772"/>
      <c r="AA9" s="772"/>
      <c r="AB9" s="772"/>
      <c r="AC9" s="767"/>
      <c r="AD9" s="157"/>
      <c r="AE9" s="773">
        <f>D9</f>
        <v>0</v>
      </c>
      <c r="AF9" s="768"/>
      <c r="AG9" s="767"/>
      <c r="AH9" s="774" t="s">
        <v>692</v>
      </c>
      <c r="AI9" s="771"/>
      <c r="AJ9" s="771"/>
      <c r="AK9" s="771"/>
      <c r="AL9" s="771"/>
      <c r="AM9" s="771"/>
      <c r="AN9" s="157"/>
      <c r="AO9" s="774" t="s">
        <v>693</v>
      </c>
      <c r="AP9" s="771"/>
      <c r="AQ9" s="771"/>
      <c r="AR9" s="157"/>
      <c r="AS9" s="775" t="s">
        <v>694</v>
      </c>
      <c r="AT9" s="776"/>
      <c r="AU9" s="776"/>
      <c r="AV9" s="776"/>
      <c r="AW9" s="776"/>
      <c r="AX9" s="776"/>
      <c r="AY9" s="776"/>
    </row>
    <row r="10" spans="2:51" ht="13.5" thickBot="1">
      <c r="B10" s="157"/>
      <c r="C10" s="158"/>
      <c r="D10" s="157"/>
      <c r="E10" s="767"/>
      <c r="F10" s="157"/>
      <c r="G10" s="157"/>
      <c r="H10" s="157"/>
      <c r="I10" s="767"/>
      <c r="J10" s="157"/>
      <c r="K10" s="157"/>
      <c r="L10" s="157"/>
      <c r="M10" s="157"/>
      <c r="N10" s="157"/>
      <c r="O10" s="157"/>
      <c r="P10" s="767"/>
      <c r="Q10" s="772"/>
      <c r="R10" s="772"/>
      <c r="S10" s="772"/>
      <c r="T10" s="772"/>
      <c r="U10" s="772"/>
      <c r="V10" s="767"/>
      <c r="W10" s="157"/>
      <c r="X10" s="157"/>
      <c r="Y10" s="157"/>
      <c r="Z10" s="157"/>
      <c r="AA10" s="157"/>
      <c r="AB10" s="157"/>
      <c r="AC10" s="767"/>
      <c r="AD10" s="157"/>
      <c r="AE10" s="768"/>
      <c r="AF10" s="768"/>
      <c r="AG10" s="767"/>
      <c r="AH10" s="157"/>
      <c r="AI10" s="157"/>
      <c r="AJ10" s="157"/>
      <c r="AK10" s="157"/>
      <c r="AL10" s="157"/>
      <c r="AM10" s="157"/>
      <c r="AN10" s="157"/>
      <c r="AO10" s="157"/>
      <c r="AP10" s="157"/>
      <c r="AQ10" s="157"/>
      <c r="AR10" s="157"/>
      <c r="AS10" s="157"/>
      <c r="AT10" s="157"/>
      <c r="AU10" s="157"/>
      <c r="AV10" s="157"/>
      <c r="AW10" s="157"/>
      <c r="AX10" s="157"/>
      <c r="AY10" s="157"/>
    </row>
    <row r="11" spans="2:51" ht="53.25" thickBot="1">
      <c r="B11" s="849" t="s">
        <v>695</v>
      </c>
      <c r="C11" s="850" t="s">
        <v>696</v>
      </c>
      <c r="D11" s="777" t="s">
        <v>697</v>
      </c>
      <c r="E11" s="778"/>
      <c r="F11" s="779" t="s">
        <v>698</v>
      </c>
      <c r="G11" s="780" t="s">
        <v>699</v>
      </c>
      <c r="H11" s="781" t="s">
        <v>700</v>
      </c>
      <c r="I11" s="767"/>
      <c r="J11" s="779" t="s">
        <v>215</v>
      </c>
      <c r="K11" s="780" t="s">
        <v>701</v>
      </c>
      <c r="L11" s="780" t="str">
        <f>"Interest Expense - All Other Lenders"</f>
        <v>Interest Expense - All Other Lenders</v>
      </c>
      <c r="M11" s="780" t="s">
        <v>139</v>
      </c>
      <c r="N11" s="780" t="s">
        <v>702</v>
      </c>
      <c r="O11" s="781" t="s">
        <v>703</v>
      </c>
      <c r="P11" s="767"/>
      <c r="Q11" s="779" t="s">
        <v>668</v>
      </c>
      <c r="R11" s="780" t="s">
        <v>704</v>
      </c>
      <c r="S11" s="780" t="str">
        <f>"Leverage Drawn - All Other Lenders"</f>
        <v>Leverage Drawn - All Other Lenders</v>
      </c>
      <c r="T11" s="781" t="s">
        <v>669</v>
      </c>
      <c r="U11" s="781" t="s">
        <v>670</v>
      </c>
      <c r="V11" s="767"/>
      <c r="W11" s="779" t="s">
        <v>671</v>
      </c>
      <c r="X11" s="780" t="s">
        <v>705</v>
      </c>
      <c r="Y11" s="780" t="str">
        <f>"Leverage Repayments - All Other Lenders"</f>
        <v>Leverage Repayments - All Other Lenders</v>
      </c>
      <c r="Z11" s="781" t="s">
        <v>672</v>
      </c>
      <c r="AA11" s="781" t="s">
        <v>706</v>
      </c>
      <c r="AB11" s="781" t="s">
        <v>673</v>
      </c>
      <c r="AC11" s="767"/>
      <c r="AD11" s="782" t="s">
        <v>707</v>
      </c>
      <c r="AE11" s="782" t="s">
        <v>708</v>
      </c>
      <c r="AF11" s="768"/>
      <c r="AG11" s="767"/>
      <c r="AH11" s="779" t="s">
        <v>680</v>
      </c>
      <c r="AI11" s="780" t="s">
        <v>709</v>
      </c>
      <c r="AJ11" s="780" t="str">
        <f>"NCF to All Other Lenders"</f>
        <v>NCF to All Other Lenders</v>
      </c>
      <c r="AK11" s="781" t="s">
        <v>710</v>
      </c>
      <c r="AL11" s="854" t="s">
        <v>711</v>
      </c>
      <c r="AM11" s="854" t="s">
        <v>712</v>
      </c>
      <c r="AN11" s="157"/>
      <c r="AO11" s="779" t="s">
        <v>713</v>
      </c>
      <c r="AP11" s="780" t="s">
        <v>714</v>
      </c>
      <c r="AQ11" s="781" t="s">
        <v>715</v>
      </c>
      <c r="AR11" s="157"/>
      <c r="AS11" s="777" t="s">
        <v>716</v>
      </c>
      <c r="AT11" s="157"/>
      <c r="AU11" s="783" t="s">
        <v>717</v>
      </c>
      <c r="AV11" s="783" t="s">
        <v>718</v>
      </c>
      <c r="AW11" s="783" t="s">
        <v>719</v>
      </c>
      <c r="AX11" s="157"/>
      <c r="AY11" s="777" t="s">
        <v>720</v>
      </c>
    </row>
    <row r="12" spans="2:51" hidden="1">
      <c r="B12" s="784">
        <f>B13-1</f>
        <v>2012</v>
      </c>
      <c r="C12" s="785"/>
      <c r="D12" s="786">
        <f>'[1]E1-H. Portfolio Cash Flows'!KU44</f>
        <v>0</v>
      </c>
      <c r="E12" s="767"/>
      <c r="F12" s="787">
        <v>0</v>
      </c>
      <c r="G12" s="788">
        <v>0</v>
      </c>
      <c r="H12" s="786">
        <f t="shared" ref="H12:H36" si="0">SUM(F12:G12)</f>
        <v>0</v>
      </c>
      <c r="I12" s="767"/>
      <c r="J12" s="787">
        <v>0</v>
      </c>
      <c r="K12" s="789">
        <v>0</v>
      </c>
      <c r="L12" s="789">
        <v>0</v>
      </c>
      <c r="M12" s="789">
        <v>0</v>
      </c>
      <c r="N12" s="788">
        <v>0</v>
      </c>
      <c r="O12" s="786">
        <f t="shared" ref="O12:O42" si="1">SUM(J12:N12)</f>
        <v>0</v>
      </c>
      <c r="P12" s="767"/>
      <c r="Q12" s="787">
        <v>0</v>
      </c>
      <c r="R12" s="790">
        <v>0</v>
      </c>
      <c r="S12" s="791">
        <v>0</v>
      </c>
      <c r="T12" s="791">
        <v>0</v>
      </c>
      <c r="U12" s="786">
        <f t="shared" ref="U12:U42" si="2">SUM(Q12:T12)</f>
        <v>0</v>
      </c>
      <c r="V12" s="767"/>
      <c r="W12" s="787">
        <v>0</v>
      </c>
      <c r="X12" s="790">
        <v>0</v>
      </c>
      <c r="Y12" s="790">
        <v>0</v>
      </c>
      <c r="Z12" s="792">
        <v>0</v>
      </c>
      <c r="AA12" s="792"/>
      <c r="AB12" s="793">
        <f t="shared" ref="AB12:AB42" si="3">SUM(W12:Z12)</f>
        <v>0</v>
      </c>
      <c r="AC12" s="767"/>
      <c r="AD12" s="794">
        <f t="shared" ref="AD12:AD42" si="4">D12+(H12+U12)+(O12+AB12)</f>
        <v>0</v>
      </c>
      <c r="AE12" s="794" t="e">
        <f>#REF!+AD12</f>
        <v>#REF!</v>
      </c>
      <c r="AF12" s="768"/>
      <c r="AG12" s="767"/>
      <c r="AH12" s="795">
        <f t="shared" ref="AH12:AH42" si="5">-SUM(Q12,W12)</f>
        <v>0</v>
      </c>
      <c r="AI12" s="796">
        <f t="shared" ref="AI12:AJ43" si="6">-SUM(R12,K12,X12)</f>
        <v>0</v>
      </c>
      <c r="AJ12" s="796">
        <f t="shared" si="6"/>
        <v>0</v>
      </c>
      <c r="AK12" s="793">
        <f t="shared" ref="AK12:AK43" si="7">SUM(AH12:AJ12)</f>
        <v>0</v>
      </c>
      <c r="AL12" s="854" t="e">
        <f>#REF!</f>
        <v>#REF!</v>
      </c>
      <c r="AM12" s="854" t="e">
        <f>#REF!</f>
        <v>#REF!</v>
      </c>
      <c r="AN12" s="157"/>
      <c r="AO12" s="795">
        <f t="shared" ref="AO12:AO34" si="8">SUM(AH12:AI12)</f>
        <v>0</v>
      </c>
      <c r="AP12" s="796">
        <f t="shared" ref="AP12:AP34" si="9">SUM(AI12:AJ12)</f>
        <v>0</v>
      </c>
      <c r="AQ12" s="793">
        <f t="shared" ref="AQ12:AQ34" si="10">SUM(AJ12:AJ12)</f>
        <v>0</v>
      </c>
      <c r="AR12" s="157"/>
      <c r="AS12" s="786" t="e">
        <f>#REF!+D12</f>
        <v>#REF!</v>
      </c>
      <c r="AT12" s="157"/>
      <c r="AU12" s="786">
        <f>IF($C12&lt;MIN(InvDate),0,IF(AND($C12&gt;=MIN(InvDate),$C12&lt;=DATE(YEAR(MIN(InvDate))+5,MONTH(MIN(InvDate)),DAY(MIN(InvDate)))),-TotalComCap*MFeeEst*0.25,IF($C12&gt;DATE(YEAR(MIN(InvDate))+5,MONTH(MIN(InvDate)),DAY(MIN(InvDate))),#REF!*Factor,0)))</f>
        <v>0</v>
      </c>
      <c r="AV12" s="786">
        <f t="shared" ref="AV12:AV42" si="11">IF($C12&lt;MIN(InvDate),0,IF(AND($C12&gt;=MIN(InvDate),$C12&lt;=DATE(YEAR(MIN(InvDate))+5,MONTH(MIN(InvDate)),DAY(MIN(InvDate)))),-TotalComCap*MFeeEst*0.25,IF($C12&gt;DATE(YEAR(MIN(InvDate))+5,MONTH(MIN(InvDate)),DAY(MIN(InvDate))),MIN($AS12*MFeeEst*0.25,0))))</f>
        <v>0</v>
      </c>
      <c r="AW12" s="786">
        <f>IF($C12&lt;MIN(InvDate),0,IF(AND($C12&gt;=MIN(InvDate),$C12&lt;=DATE(YEAR(MIN(InvDate))+5,MONTH(MIN(InvDate)),DAY(MIN(InvDate)))),-TotalComCap*MFeeEst*0.25,IF($C12&gt;DATE(YEAR(MIN(InvDate))+5,MONTH(MIN(InvDate)),DAY(MIN(InvDate))),MIN(#REF!-(-TotalComCap*MFeeEst*0.25*0.05),0))))</f>
        <v>0</v>
      </c>
      <c r="AX12" s="157"/>
      <c r="AY12" s="786">
        <f t="shared" ref="AY12:AY42" ca="1" si="12">AK12+(OFFSET($AU12,0,MFeeMenuNum)-$J12)</f>
        <v>0</v>
      </c>
    </row>
    <row r="13" spans="2:51">
      <c r="B13" s="763">
        <f>YEAR(MIN('Investment Track Record'!P19:P88))</f>
        <v>2013</v>
      </c>
      <c r="C13" s="764" cm="1">
        <f t="array" ref="C13">DATE(INDEX($B:$B,9+4*INT((ROW()-9)/4)), CHOOSE(MOD(ROW()-9,4)+1, 3,6,9,12), CHOOSE(MOD(ROW()-9,4)+1, 31,30,30,31))</f>
        <v>41364</v>
      </c>
      <c r="D13" s="765">
        <f>'Historical Cash Flows'!BZ14</f>
        <v>0</v>
      </c>
      <c r="E13" s="767"/>
      <c r="F13" s="797">
        <v>0</v>
      </c>
      <c r="G13" s="798">
        <v>0</v>
      </c>
      <c r="H13" s="765">
        <f t="shared" si="0"/>
        <v>0</v>
      </c>
      <c r="I13" s="767"/>
      <c r="J13" s="797">
        <v>0</v>
      </c>
      <c r="K13" s="799">
        <v>0</v>
      </c>
      <c r="L13" s="799">
        <v>0</v>
      </c>
      <c r="M13" s="799">
        <v>0</v>
      </c>
      <c r="N13" s="798">
        <v>0</v>
      </c>
      <c r="O13" s="765">
        <f t="shared" si="1"/>
        <v>0</v>
      </c>
      <c r="P13" s="767"/>
      <c r="Q13" s="797">
        <v>0</v>
      </c>
      <c r="R13" s="800">
        <v>0</v>
      </c>
      <c r="S13" s="801">
        <v>0</v>
      </c>
      <c r="T13" s="801">
        <v>0</v>
      </c>
      <c r="U13" s="765">
        <f t="shared" si="2"/>
        <v>0</v>
      </c>
      <c r="V13" s="767"/>
      <c r="W13" s="797">
        <v>0</v>
      </c>
      <c r="X13" s="800">
        <v>0</v>
      </c>
      <c r="Y13" s="800">
        <v>0</v>
      </c>
      <c r="Z13" s="802">
        <v>0</v>
      </c>
      <c r="AA13" s="803"/>
      <c r="AB13" s="803">
        <f t="shared" si="3"/>
        <v>0</v>
      </c>
      <c r="AC13" s="767"/>
      <c r="AD13" s="804">
        <f t="shared" si="4"/>
        <v>0</v>
      </c>
      <c r="AE13" s="804">
        <f>AE9+AD13</f>
        <v>0</v>
      </c>
      <c r="AF13" s="768"/>
      <c r="AG13" s="767"/>
      <c r="AH13" s="805">
        <f t="shared" si="5"/>
        <v>0</v>
      </c>
      <c r="AI13" s="806">
        <f t="shared" si="6"/>
        <v>0</v>
      </c>
      <c r="AJ13" s="806">
        <f t="shared" si="6"/>
        <v>0</v>
      </c>
      <c r="AK13" s="803">
        <f t="shared" si="7"/>
        <v>0</v>
      </c>
      <c r="AL13" s="854">
        <f>IF(OR(ISBLANK(Q13), ISBLANK(W13)), "", -SUM(Q13,W13))</f>
        <v>0</v>
      </c>
      <c r="AM13" s="854">
        <f>IF(OR(ISBLANK(K13), ISBLANK(R13), ISBLANK(X13)), "", -SUM(K13,R13,X13))</f>
        <v>0</v>
      </c>
      <c r="AN13" s="157"/>
      <c r="AO13" s="805">
        <f t="shared" si="8"/>
        <v>0</v>
      </c>
      <c r="AP13" s="806">
        <f t="shared" si="9"/>
        <v>0</v>
      </c>
      <c r="AQ13" s="803">
        <f t="shared" si="10"/>
        <v>0</v>
      </c>
      <c r="AR13" s="807"/>
      <c r="AS13" s="765">
        <f>D13</f>
        <v>0</v>
      </c>
      <c r="AT13" s="807"/>
      <c r="AU13" s="765">
        <f>IF($C13&lt;MIN(InvDate),0,IF(AND($C13&gt;=MIN(InvDate),$C13&lt;=DATE(YEAR(MIN(InvDate))+5,MONTH(MIN(InvDate)),DAY(MIN(InvDate)))),-TotalComCap*MFeeEst*0.25,IF($C13&gt;DATE(YEAR(MIN(InvDate))+5,MONTH(MIN(InvDate)),DAY(MIN(InvDate))),AU12*Factor,0)))</f>
        <v>0</v>
      </c>
      <c r="AV13" s="765">
        <f t="shared" si="11"/>
        <v>0</v>
      </c>
      <c r="AW13" s="765">
        <f>IF($C13&lt;MIN(InvDate),0,IF(AND($C13&gt;=MIN(InvDate),$C13&lt;=DATE(YEAR(MIN(InvDate))+5,MONTH(MIN(InvDate)),DAY(MIN(InvDate)))),-TotalComCap*MFeeEst*0.25,IF($C13&gt;DATE(YEAR(MIN(InvDate))+5,MONTH(MIN(InvDate)),DAY(MIN(InvDate))),MIN(AW12-(-TotalComCap*MFeeEst*0.25*0.05),0))))</f>
        <v>0</v>
      </c>
      <c r="AX13" s="157"/>
      <c r="AY13" s="765">
        <f t="shared" ca="1" si="12"/>
        <v>0</v>
      </c>
    </row>
    <row r="14" spans="2:51">
      <c r="B14" s="763"/>
      <c r="C14" s="764" cm="1">
        <f t="array" ref="C14">DATE(INDEX($B:$B,9+4*INT((ROW()-9)/4)), CHOOSE(MOD(ROW()-9,4)+1, 3,6,9,12), CHOOSE(MOD(ROW()-9,4)+1, 31,30,30,31))</f>
        <v>41455</v>
      </c>
      <c r="D14" s="765">
        <f>'Historical Cash Flows'!BZ15</f>
        <v>0</v>
      </c>
      <c r="E14" s="767"/>
      <c r="F14" s="797">
        <v>0</v>
      </c>
      <c r="G14" s="798">
        <v>0</v>
      </c>
      <c r="H14" s="765">
        <f t="shared" si="0"/>
        <v>0</v>
      </c>
      <c r="I14" s="767"/>
      <c r="J14" s="797">
        <v>0</v>
      </c>
      <c r="K14" s="799">
        <v>0</v>
      </c>
      <c r="L14" s="799">
        <v>0</v>
      </c>
      <c r="M14" s="799">
        <v>0</v>
      </c>
      <c r="N14" s="798">
        <v>0</v>
      </c>
      <c r="O14" s="765">
        <f t="shared" si="1"/>
        <v>0</v>
      </c>
      <c r="P14" s="767"/>
      <c r="Q14" s="797">
        <v>0</v>
      </c>
      <c r="R14" s="800">
        <v>0</v>
      </c>
      <c r="S14" s="801">
        <v>0</v>
      </c>
      <c r="T14" s="801">
        <v>0</v>
      </c>
      <c r="U14" s="765">
        <f t="shared" si="2"/>
        <v>0</v>
      </c>
      <c r="V14" s="767"/>
      <c r="W14" s="797">
        <v>0</v>
      </c>
      <c r="X14" s="800">
        <v>0</v>
      </c>
      <c r="Y14" s="800">
        <v>0</v>
      </c>
      <c r="Z14" s="802">
        <v>0</v>
      </c>
      <c r="AA14" s="803"/>
      <c r="AB14" s="803">
        <f t="shared" si="3"/>
        <v>0</v>
      </c>
      <c r="AC14" s="767"/>
      <c r="AD14" s="804">
        <f t="shared" si="4"/>
        <v>0</v>
      </c>
      <c r="AE14" s="804">
        <f t="shared" ref="AE14:AE44" si="13">AE13+AD14</f>
        <v>0</v>
      </c>
      <c r="AF14" s="768"/>
      <c r="AG14" s="767"/>
      <c r="AH14" s="805">
        <f t="shared" si="5"/>
        <v>0</v>
      </c>
      <c r="AI14" s="806">
        <f t="shared" si="6"/>
        <v>0</v>
      </c>
      <c r="AJ14" s="806">
        <f t="shared" si="6"/>
        <v>0</v>
      </c>
      <c r="AK14" s="803">
        <f t="shared" si="7"/>
        <v>0</v>
      </c>
      <c r="AL14" s="854">
        <f t="shared" ref="AL14:AL64" si="14">IF(OR(ISBLANK(Q14), ISBLANK(W14)), "", -SUM(Q14,W14))</f>
        <v>0</v>
      </c>
      <c r="AM14" s="854">
        <f t="shared" ref="AM14:AM64" si="15">IF(OR(ISBLANK(K14), ISBLANK(R14), ISBLANK(X14)), "", -SUM(K14,R14,X14))</f>
        <v>0</v>
      </c>
      <c r="AN14" s="157"/>
      <c r="AO14" s="805">
        <f t="shared" si="8"/>
        <v>0</v>
      </c>
      <c r="AP14" s="806">
        <f t="shared" si="9"/>
        <v>0</v>
      </c>
      <c r="AQ14" s="803">
        <f t="shared" si="10"/>
        <v>0</v>
      </c>
      <c r="AR14" s="807"/>
      <c r="AS14" s="765">
        <f t="shared" ref="AS14:AS44" si="16">AS13+D14</f>
        <v>0</v>
      </c>
      <c r="AT14" s="807"/>
      <c r="AU14" s="765">
        <f t="shared" ref="AU14:AU42" si="17">IF($C14&lt;MIN(InvDate),0,IF(AND($C14&gt;=MIN(InvDate),$C14&lt;=DATE(YEAR(MIN(InvDate))+5,MONTH(MIN(InvDate)),DAY(MIN(InvDate)))),-TotalComCap*MFeeEst*0.25,IF($C14&gt;DATE(YEAR(MIN(InvDate))+5,MONTH(MIN(InvDate)),DAY(MIN(InvDate))),AU13*Factor,0)))</f>
        <v>0</v>
      </c>
      <c r="AV14" s="765">
        <f t="shared" si="11"/>
        <v>0</v>
      </c>
      <c r="AW14" s="765">
        <f t="shared" ref="AW14:AW42" si="18">IF($C14&lt;MIN(InvDate),0,IF(AND($C14&gt;=MIN(InvDate),$C14&lt;=DATE(YEAR(MIN(InvDate))+5,MONTH(MIN(InvDate)),DAY(MIN(InvDate)))),-TotalComCap*MFeeEst*0.25,IF($C14&gt;DATE(YEAR(MIN(InvDate))+5,MONTH(MIN(InvDate)),DAY(MIN(InvDate))),MIN(AW13-(-TotalComCap*MFeeEst*0.25*0.05),0))))</f>
        <v>0</v>
      </c>
      <c r="AX14" s="157"/>
      <c r="AY14" s="765">
        <f t="shared" ca="1" si="12"/>
        <v>0</v>
      </c>
    </row>
    <row r="15" spans="2:51">
      <c r="B15" s="763"/>
      <c r="C15" s="764" cm="1">
        <f t="array" ref="C15">DATE(INDEX($B:$B,9+4*INT((ROW()-9)/4)), CHOOSE(MOD(ROW()-9,4)+1, 3,6,9,12), CHOOSE(MOD(ROW()-9,4)+1, 31,30,30,31))</f>
        <v>41547</v>
      </c>
      <c r="D15" s="765">
        <f>'Historical Cash Flows'!BZ16</f>
        <v>0</v>
      </c>
      <c r="E15" s="767"/>
      <c r="F15" s="797">
        <v>0</v>
      </c>
      <c r="G15" s="798">
        <v>0</v>
      </c>
      <c r="H15" s="765">
        <f t="shared" si="0"/>
        <v>0</v>
      </c>
      <c r="I15" s="767"/>
      <c r="J15" s="797">
        <v>0</v>
      </c>
      <c r="K15" s="799">
        <v>0</v>
      </c>
      <c r="L15" s="799">
        <v>0</v>
      </c>
      <c r="M15" s="799">
        <v>0</v>
      </c>
      <c r="N15" s="798">
        <v>0</v>
      </c>
      <c r="O15" s="765">
        <f t="shared" si="1"/>
        <v>0</v>
      </c>
      <c r="P15" s="767"/>
      <c r="Q15" s="797">
        <v>0</v>
      </c>
      <c r="R15" s="800">
        <v>0</v>
      </c>
      <c r="S15" s="801">
        <v>0</v>
      </c>
      <c r="T15" s="801">
        <v>0</v>
      </c>
      <c r="U15" s="765">
        <f t="shared" si="2"/>
        <v>0</v>
      </c>
      <c r="V15" s="767"/>
      <c r="W15" s="797">
        <v>0</v>
      </c>
      <c r="X15" s="800">
        <v>0</v>
      </c>
      <c r="Y15" s="800">
        <v>0</v>
      </c>
      <c r="Z15" s="802">
        <v>0</v>
      </c>
      <c r="AA15" s="803"/>
      <c r="AB15" s="803">
        <f t="shared" si="3"/>
        <v>0</v>
      </c>
      <c r="AC15" s="767"/>
      <c r="AD15" s="804">
        <f t="shared" si="4"/>
        <v>0</v>
      </c>
      <c r="AE15" s="804">
        <f t="shared" si="13"/>
        <v>0</v>
      </c>
      <c r="AF15" s="768"/>
      <c r="AG15" s="767"/>
      <c r="AH15" s="805">
        <f t="shared" si="5"/>
        <v>0</v>
      </c>
      <c r="AI15" s="806">
        <f t="shared" si="6"/>
        <v>0</v>
      </c>
      <c r="AJ15" s="806">
        <f t="shared" si="6"/>
        <v>0</v>
      </c>
      <c r="AK15" s="803">
        <f t="shared" si="7"/>
        <v>0</v>
      </c>
      <c r="AL15" s="854">
        <f t="shared" si="14"/>
        <v>0</v>
      </c>
      <c r="AM15" s="854">
        <f t="shared" si="15"/>
        <v>0</v>
      </c>
      <c r="AN15" s="157"/>
      <c r="AO15" s="805">
        <f t="shared" si="8"/>
        <v>0</v>
      </c>
      <c r="AP15" s="806">
        <f t="shared" si="9"/>
        <v>0</v>
      </c>
      <c r="AQ15" s="803">
        <f t="shared" si="10"/>
        <v>0</v>
      </c>
      <c r="AR15" s="807"/>
      <c r="AS15" s="765">
        <f t="shared" si="16"/>
        <v>0</v>
      </c>
      <c r="AT15" s="807"/>
      <c r="AU15" s="765">
        <f t="shared" si="17"/>
        <v>0</v>
      </c>
      <c r="AV15" s="765">
        <f t="shared" si="11"/>
        <v>0</v>
      </c>
      <c r="AW15" s="765">
        <f t="shared" si="18"/>
        <v>0</v>
      </c>
      <c r="AX15" s="157"/>
      <c r="AY15" s="765">
        <f t="shared" ca="1" si="12"/>
        <v>0</v>
      </c>
    </row>
    <row r="16" spans="2:51">
      <c r="B16" s="763"/>
      <c r="C16" s="764" cm="1">
        <f t="array" ref="C16">DATE(INDEX($B:$B,9+4*INT((ROW()-9)/4)), CHOOSE(MOD(ROW()-9,4)+1, 3,6,9,12), CHOOSE(MOD(ROW()-9,4)+1, 31,30,30,31))</f>
        <v>41639</v>
      </c>
      <c r="D16" s="765">
        <f>'Historical Cash Flows'!BZ17</f>
        <v>0</v>
      </c>
      <c r="E16" s="767"/>
      <c r="F16" s="797">
        <v>0</v>
      </c>
      <c r="G16" s="798">
        <v>0</v>
      </c>
      <c r="H16" s="765">
        <f t="shared" si="0"/>
        <v>0</v>
      </c>
      <c r="I16" s="767"/>
      <c r="J16" s="797">
        <v>0</v>
      </c>
      <c r="K16" s="799">
        <v>0</v>
      </c>
      <c r="L16" s="799">
        <v>0</v>
      </c>
      <c r="M16" s="799">
        <v>0</v>
      </c>
      <c r="N16" s="798">
        <v>0</v>
      </c>
      <c r="O16" s="765">
        <f t="shared" si="1"/>
        <v>0</v>
      </c>
      <c r="P16" s="767"/>
      <c r="Q16" s="797">
        <v>0</v>
      </c>
      <c r="R16" s="800">
        <v>0</v>
      </c>
      <c r="S16" s="801">
        <v>0</v>
      </c>
      <c r="T16" s="801">
        <v>0</v>
      </c>
      <c r="U16" s="765">
        <f t="shared" si="2"/>
        <v>0</v>
      </c>
      <c r="V16" s="767"/>
      <c r="W16" s="797">
        <v>0</v>
      </c>
      <c r="X16" s="800">
        <v>0</v>
      </c>
      <c r="Y16" s="800">
        <v>0</v>
      </c>
      <c r="Z16" s="802">
        <v>0</v>
      </c>
      <c r="AA16" s="803"/>
      <c r="AB16" s="803">
        <f t="shared" si="3"/>
        <v>0</v>
      </c>
      <c r="AC16" s="767"/>
      <c r="AD16" s="804">
        <f t="shared" si="4"/>
        <v>0</v>
      </c>
      <c r="AE16" s="804">
        <f t="shared" si="13"/>
        <v>0</v>
      </c>
      <c r="AF16" s="768"/>
      <c r="AG16" s="767"/>
      <c r="AH16" s="805">
        <f t="shared" si="5"/>
        <v>0</v>
      </c>
      <c r="AI16" s="806">
        <f t="shared" si="6"/>
        <v>0</v>
      </c>
      <c r="AJ16" s="806">
        <f t="shared" si="6"/>
        <v>0</v>
      </c>
      <c r="AK16" s="803">
        <f t="shared" si="7"/>
        <v>0</v>
      </c>
      <c r="AL16" s="854">
        <f t="shared" si="14"/>
        <v>0</v>
      </c>
      <c r="AM16" s="854">
        <f t="shared" si="15"/>
        <v>0</v>
      </c>
      <c r="AN16" s="157"/>
      <c r="AO16" s="805">
        <f t="shared" si="8"/>
        <v>0</v>
      </c>
      <c r="AP16" s="806">
        <f t="shared" si="9"/>
        <v>0</v>
      </c>
      <c r="AQ16" s="803">
        <f t="shared" si="10"/>
        <v>0</v>
      </c>
      <c r="AR16" s="807"/>
      <c r="AS16" s="765">
        <f t="shared" si="16"/>
        <v>0</v>
      </c>
      <c r="AT16" s="807"/>
      <c r="AU16" s="765">
        <f t="shared" si="17"/>
        <v>0</v>
      </c>
      <c r="AV16" s="765">
        <f t="shared" si="11"/>
        <v>0</v>
      </c>
      <c r="AW16" s="765">
        <f t="shared" si="18"/>
        <v>0</v>
      </c>
      <c r="AX16" s="157"/>
      <c r="AY16" s="765">
        <f t="shared" ca="1" si="12"/>
        <v>0</v>
      </c>
    </row>
    <row r="17" spans="2:51">
      <c r="B17" s="763">
        <f>B13+1</f>
        <v>2014</v>
      </c>
      <c r="C17" s="764" cm="1">
        <f t="array" ref="C17">DATE(INDEX($B:$B,9+4*INT((ROW()-9)/4)), CHOOSE(MOD(ROW()-9,4)+1, 3,6,9,12), CHOOSE(MOD(ROW()-9,4)+1, 31,30,30,31))</f>
        <v>41729</v>
      </c>
      <c r="D17" s="765">
        <f>'Historical Cash Flows'!BZ18</f>
        <v>0</v>
      </c>
      <c r="E17" s="767"/>
      <c r="F17" s="797">
        <v>0</v>
      </c>
      <c r="G17" s="798">
        <v>0</v>
      </c>
      <c r="H17" s="765">
        <f t="shared" si="0"/>
        <v>0</v>
      </c>
      <c r="I17" s="767"/>
      <c r="J17" s="797">
        <v>0</v>
      </c>
      <c r="K17" s="799">
        <v>0</v>
      </c>
      <c r="L17" s="799">
        <v>0</v>
      </c>
      <c r="M17" s="799">
        <v>0</v>
      </c>
      <c r="N17" s="798">
        <v>0</v>
      </c>
      <c r="O17" s="765">
        <f t="shared" si="1"/>
        <v>0</v>
      </c>
      <c r="P17" s="767"/>
      <c r="Q17" s="797">
        <v>0</v>
      </c>
      <c r="R17" s="800">
        <v>0</v>
      </c>
      <c r="S17" s="801">
        <v>0</v>
      </c>
      <c r="T17" s="801">
        <v>0</v>
      </c>
      <c r="U17" s="765">
        <f t="shared" si="2"/>
        <v>0</v>
      </c>
      <c r="V17" s="767"/>
      <c r="W17" s="797">
        <v>0</v>
      </c>
      <c r="X17" s="800">
        <v>0</v>
      </c>
      <c r="Y17" s="800">
        <v>0</v>
      </c>
      <c r="Z17" s="802">
        <v>0</v>
      </c>
      <c r="AA17" s="803"/>
      <c r="AB17" s="803">
        <f t="shared" si="3"/>
        <v>0</v>
      </c>
      <c r="AC17" s="767"/>
      <c r="AD17" s="804">
        <f t="shared" si="4"/>
        <v>0</v>
      </c>
      <c r="AE17" s="804">
        <f t="shared" si="13"/>
        <v>0</v>
      </c>
      <c r="AF17" s="768"/>
      <c r="AG17" s="767"/>
      <c r="AH17" s="805">
        <f t="shared" si="5"/>
        <v>0</v>
      </c>
      <c r="AI17" s="806">
        <f t="shared" si="6"/>
        <v>0</v>
      </c>
      <c r="AJ17" s="806">
        <f t="shared" si="6"/>
        <v>0</v>
      </c>
      <c r="AK17" s="803">
        <f t="shared" si="7"/>
        <v>0</v>
      </c>
      <c r="AL17" s="854">
        <f t="shared" si="14"/>
        <v>0</v>
      </c>
      <c r="AM17" s="854">
        <f t="shared" si="15"/>
        <v>0</v>
      </c>
      <c r="AN17" s="157"/>
      <c r="AO17" s="805">
        <f t="shared" si="8"/>
        <v>0</v>
      </c>
      <c r="AP17" s="806">
        <f t="shared" si="9"/>
        <v>0</v>
      </c>
      <c r="AQ17" s="803">
        <f t="shared" si="10"/>
        <v>0</v>
      </c>
      <c r="AR17" s="807"/>
      <c r="AS17" s="765">
        <f t="shared" si="16"/>
        <v>0</v>
      </c>
      <c r="AT17" s="807"/>
      <c r="AU17" s="765">
        <f t="shared" si="17"/>
        <v>0</v>
      </c>
      <c r="AV17" s="765">
        <f t="shared" si="11"/>
        <v>0</v>
      </c>
      <c r="AW17" s="765">
        <f t="shared" si="18"/>
        <v>0</v>
      </c>
      <c r="AX17" s="157"/>
      <c r="AY17" s="765">
        <f t="shared" ca="1" si="12"/>
        <v>0</v>
      </c>
    </row>
    <row r="18" spans="2:51">
      <c r="B18" s="763"/>
      <c r="C18" s="764" cm="1">
        <f t="array" ref="C18">DATE(INDEX($B:$B,9+4*INT((ROW()-9)/4)), CHOOSE(MOD(ROW()-9,4)+1, 3,6,9,12), CHOOSE(MOD(ROW()-9,4)+1, 31,30,30,31))</f>
        <v>41820</v>
      </c>
      <c r="D18" s="765">
        <f>'Historical Cash Flows'!BZ19</f>
        <v>0</v>
      </c>
      <c r="E18" s="767"/>
      <c r="F18" s="797">
        <v>0</v>
      </c>
      <c r="G18" s="798">
        <v>0</v>
      </c>
      <c r="H18" s="765">
        <f t="shared" si="0"/>
        <v>0</v>
      </c>
      <c r="I18" s="767"/>
      <c r="J18" s="797">
        <v>0</v>
      </c>
      <c r="K18" s="799">
        <v>0</v>
      </c>
      <c r="L18" s="799">
        <v>0</v>
      </c>
      <c r="M18" s="799">
        <v>0</v>
      </c>
      <c r="N18" s="798">
        <v>0</v>
      </c>
      <c r="O18" s="765">
        <f t="shared" si="1"/>
        <v>0</v>
      </c>
      <c r="P18" s="767"/>
      <c r="Q18" s="797">
        <v>0</v>
      </c>
      <c r="R18" s="800">
        <v>0</v>
      </c>
      <c r="S18" s="801">
        <v>0</v>
      </c>
      <c r="T18" s="801">
        <v>0</v>
      </c>
      <c r="U18" s="765">
        <f t="shared" si="2"/>
        <v>0</v>
      </c>
      <c r="V18" s="767"/>
      <c r="W18" s="797">
        <v>0</v>
      </c>
      <c r="X18" s="800">
        <v>0</v>
      </c>
      <c r="Y18" s="800">
        <v>0</v>
      </c>
      <c r="Z18" s="802">
        <v>0</v>
      </c>
      <c r="AA18" s="803"/>
      <c r="AB18" s="803">
        <f t="shared" si="3"/>
        <v>0</v>
      </c>
      <c r="AC18" s="767"/>
      <c r="AD18" s="804">
        <f t="shared" si="4"/>
        <v>0</v>
      </c>
      <c r="AE18" s="804">
        <f t="shared" si="13"/>
        <v>0</v>
      </c>
      <c r="AF18" s="768"/>
      <c r="AG18" s="767"/>
      <c r="AH18" s="805">
        <f t="shared" si="5"/>
        <v>0</v>
      </c>
      <c r="AI18" s="806">
        <f t="shared" si="6"/>
        <v>0</v>
      </c>
      <c r="AJ18" s="806">
        <f t="shared" si="6"/>
        <v>0</v>
      </c>
      <c r="AK18" s="803">
        <f t="shared" si="7"/>
        <v>0</v>
      </c>
      <c r="AL18" s="854">
        <f t="shared" si="14"/>
        <v>0</v>
      </c>
      <c r="AM18" s="854">
        <f t="shared" si="15"/>
        <v>0</v>
      </c>
      <c r="AN18" s="157"/>
      <c r="AO18" s="805">
        <f t="shared" si="8"/>
        <v>0</v>
      </c>
      <c r="AP18" s="806">
        <f t="shared" si="9"/>
        <v>0</v>
      </c>
      <c r="AQ18" s="803">
        <f t="shared" si="10"/>
        <v>0</v>
      </c>
      <c r="AR18" s="807"/>
      <c r="AS18" s="765">
        <f t="shared" si="16"/>
        <v>0</v>
      </c>
      <c r="AT18" s="807"/>
      <c r="AU18" s="765">
        <f t="shared" si="17"/>
        <v>0</v>
      </c>
      <c r="AV18" s="765">
        <f t="shared" si="11"/>
        <v>0</v>
      </c>
      <c r="AW18" s="765">
        <f t="shared" si="18"/>
        <v>0</v>
      </c>
      <c r="AX18" s="157"/>
      <c r="AY18" s="765">
        <f t="shared" ca="1" si="12"/>
        <v>0</v>
      </c>
    </row>
    <row r="19" spans="2:51">
      <c r="B19" s="763"/>
      <c r="C19" s="764" cm="1">
        <f t="array" ref="C19">DATE(INDEX($B:$B,9+4*INT((ROW()-9)/4)), CHOOSE(MOD(ROW()-9,4)+1, 3,6,9,12), CHOOSE(MOD(ROW()-9,4)+1, 31,30,30,31))</f>
        <v>41912</v>
      </c>
      <c r="D19" s="765">
        <f>'Historical Cash Flows'!BZ20</f>
        <v>0</v>
      </c>
      <c r="E19" s="767"/>
      <c r="F19" s="797">
        <v>0</v>
      </c>
      <c r="G19" s="798">
        <v>0</v>
      </c>
      <c r="H19" s="765">
        <f t="shared" si="0"/>
        <v>0</v>
      </c>
      <c r="I19" s="767"/>
      <c r="J19" s="797">
        <v>0</v>
      </c>
      <c r="K19" s="799">
        <v>0</v>
      </c>
      <c r="L19" s="799">
        <v>0</v>
      </c>
      <c r="M19" s="799">
        <v>0</v>
      </c>
      <c r="N19" s="798">
        <v>0</v>
      </c>
      <c r="O19" s="765">
        <f t="shared" si="1"/>
        <v>0</v>
      </c>
      <c r="P19" s="767"/>
      <c r="Q19" s="797">
        <v>0</v>
      </c>
      <c r="R19" s="800">
        <v>0</v>
      </c>
      <c r="S19" s="801">
        <v>0</v>
      </c>
      <c r="T19" s="801">
        <v>0</v>
      </c>
      <c r="U19" s="765">
        <f t="shared" si="2"/>
        <v>0</v>
      </c>
      <c r="V19" s="767"/>
      <c r="W19" s="797">
        <v>0</v>
      </c>
      <c r="X19" s="800">
        <v>0</v>
      </c>
      <c r="Y19" s="800">
        <v>0</v>
      </c>
      <c r="Z19" s="802">
        <v>0</v>
      </c>
      <c r="AA19" s="803"/>
      <c r="AB19" s="803">
        <f t="shared" si="3"/>
        <v>0</v>
      </c>
      <c r="AC19" s="767"/>
      <c r="AD19" s="804">
        <f t="shared" si="4"/>
        <v>0</v>
      </c>
      <c r="AE19" s="804">
        <f t="shared" si="13"/>
        <v>0</v>
      </c>
      <c r="AF19" s="768"/>
      <c r="AG19" s="767"/>
      <c r="AH19" s="805">
        <f t="shared" si="5"/>
        <v>0</v>
      </c>
      <c r="AI19" s="806">
        <f t="shared" si="6"/>
        <v>0</v>
      </c>
      <c r="AJ19" s="806">
        <f t="shared" si="6"/>
        <v>0</v>
      </c>
      <c r="AK19" s="803">
        <f t="shared" si="7"/>
        <v>0</v>
      </c>
      <c r="AL19" s="854">
        <f t="shared" si="14"/>
        <v>0</v>
      </c>
      <c r="AM19" s="854">
        <f t="shared" si="15"/>
        <v>0</v>
      </c>
      <c r="AN19" s="157"/>
      <c r="AO19" s="805">
        <f t="shared" si="8"/>
        <v>0</v>
      </c>
      <c r="AP19" s="806">
        <f t="shared" si="9"/>
        <v>0</v>
      </c>
      <c r="AQ19" s="803">
        <f t="shared" si="10"/>
        <v>0</v>
      </c>
      <c r="AR19" s="807"/>
      <c r="AS19" s="765">
        <f t="shared" si="16"/>
        <v>0</v>
      </c>
      <c r="AT19" s="807"/>
      <c r="AU19" s="765">
        <f t="shared" si="17"/>
        <v>0</v>
      </c>
      <c r="AV19" s="765">
        <f t="shared" si="11"/>
        <v>0</v>
      </c>
      <c r="AW19" s="765">
        <f t="shared" si="18"/>
        <v>0</v>
      </c>
      <c r="AX19" s="157"/>
      <c r="AY19" s="765">
        <f t="shared" ca="1" si="12"/>
        <v>0</v>
      </c>
    </row>
    <row r="20" spans="2:51">
      <c r="B20" s="763"/>
      <c r="C20" s="764" cm="1">
        <f t="array" ref="C20">DATE(INDEX($B:$B,9+4*INT((ROW()-9)/4)), CHOOSE(MOD(ROW()-9,4)+1, 3,6,9,12), CHOOSE(MOD(ROW()-9,4)+1, 31,30,30,31))</f>
        <v>42004</v>
      </c>
      <c r="D20" s="765">
        <f>'Historical Cash Flows'!BZ21</f>
        <v>0</v>
      </c>
      <c r="E20" s="767"/>
      <c r="F20" s="797">
        <v>0</v>
      </c>
      <c r="G20" s="798">
        <v>0</v>
      </c>
      <c r="H20" s="765">
        <f t="shared" si="0"/>
        <v>0</v>
      </c>
      <c r="I20" s="767"/>
      <c r="J20" s="797">
        <v>0</v>
      </c>
      <c r="K20" s="799">
        <v>0</v>
      </c>
      <c r="L20" s="799">
        <v>0</v>
      </c>
      <c r="M20" s="799">
        <v>0</v>
      </c>
      <c r="N20" s="798">
        <v>0</v>
      </c>
      <c r="O20" s="765">
        <f t="shared" si="1"/>
        <v>0</v>
      </c>
      <c r="P20" s="767"/>
      <c r="Q20" s="797">
        <v>0</v>
      </c>
      <c r="R20" s="800">
        <v>0</v>
      </c>
      <c r="S20" s="801">
        <v>0</v>
      </c>
      <c r="T20" s="801">
        <v>0</v>
      </c>
      <c r="U20" s="765">
        <f t="shared" si="2"/>
        <v>0</v>
      </c>
      <c r="V20" s="767"/>
      <c r="W20" s="797">
        <v>0</v>
      </c>
      <c r="X20" s="800">
        <v>0</v>
      </c>
      <c r="Y20" s="800">
        <v>0</v>
      </c>
      <c r="Z20" s="802">
        <v>0</v>
      </c>
      <c r="AA20" s="803"/>
      <c r="AB20" s="803">
        <f t="shared" si="3"/>
        <v>0</v>
      </c>
      <c r="AC20" s="767"/>
      <c r="AD20" s="804">
        <f t="shared" si="4"/>
        <v>0</v>
      </c>
      <c r="AE20" s="804">
        <f t="shared" si="13"/>
        <v>0</v>
      </c>
      <c r="AF20" s="768"/>
      <c r="AG20" s="767"/>
      <c r="AH20" s="805">
        <f t="shared" si="5"/>
        <v>0</v>
      </c>
      <c r="AI20" s="806">
        <f t="shared" si="6"/>
        <v>0</v>
      </c>
      <c r="AJ20" s="806">
        <f t="shared" si="6"/>
        <v>0</v>
      </c>
      <c r="AK20" s="803">
        <f t="shared" si="7"/>
        <v>0</v>
      </c>
      <c r="AL20" s="854">
        <f t="shared" si="14"/>
        <v>0</v>
      </c>
      <c r="AM20" s="854">
        <f t="shared" si="15"/>
        <v>0</v>
      </c>
      <c r="AN20" s="157"/>
      <c r="AO20" s="805">
        <f t="shared" si="8"/>
        <v>0</v>
      </c>
      <c r="AP20" s="806">
        <f t="shared" si="9"/>
        <v>0</v>
      </c>
      <c r="AQ20" s="803">
        <f t="shared" si="10"/>
        <v>0</v>
      </c>
      <c r="AR20" s="807"/>
      <c r="AS20" s="765">
        <f t="shared" si="16"/>
        <v>0</v>
      </c>
      <c r="AT20" s="807"/>
      <c r="AU20" s="765">
        <f t="shared" si="17"/>
        <v>0</v>
      </c>
      <c r="AV20" s="765">
        <f t="shared" si="11"/>
        <v>0</v>
      </c>
      <c r="AW20" s="765">
        <f t="shared" si="18"/>
        <v>0</v>
      </c>
      <c r="AX20" s="157"/>
      <c r="AY20" s="765">
        <f t="shared" ca="1" si="12"/>
        <v>0</v>
      </c>
    </row>
    <row r="21" spans="2:51">
      <c r="B21" s="763">
        <f>B17+1</f>
        <v>2015</v>
      </c>
      <c r="C21" s="764" cm="1">
        <f t="array" ref="C21">DATE(INDEX($B:$B,9+4*INT((ROW()-9)/4)), CHOOSE(MOD(ROW()-9,4)+1, 3,6,9,12), CHOOSE(MOD(ROW()-9,4)+1, 31,30,30,31))</f>
        <v>42094</v>
      </c>
      <c r="D21" s="765">
        <f>'Historical Cash Flows'!BZ22</f>
        <v>0</v>
      </c>
      <c r="E21" s="767"/>
      <c r="F21" s="797">
        <v>0</v>
      </c>
      <c r="G21" s="798">
        <v>0</v>
      </c>
      <c r="H21" s="765">
        <f t="shared" si="0"/>
        <v>0</v>
      </c>
      <c r="I21" s="767"/>
      <c r="J21" s="797">
        <v>0</v>
      </c>
      <c r="K21" s="799">
        <v>0</v>
      </c>
      <c r="L21" s="799">
        <v>0</v>
      </c>
      <c r="M21" s="799">
        <v>0</v>
      </c>
      <c r="N21" s="798">
        <v>0</v>
      </c>
      <c r="O21" s="765">
        <f t="shared" si="1"/>
        <v>0</v>
      </c>
      <c r="P21" s="767"/>
      <c r="Q21" s="797">
        <v>0</v>
      </c>
      <c r="R21" s="800">
        <v>0</v>
      </c>
      <c r="S21" s="801">
        <v>0</v>
      </c>
      <c r="T21" s="801">
        <v>0</v>
      </c>
      <c r="U21" s="765">
        <f t="shared" si="2"/>
        <v>0</v>
      </c>
      <c r="V21" s="767"/>
      <c r="W21" s="797">
        <v>0</v>
      </c>
      <c r="X21" s="800">
        <v>0</v>
      </c>
      <c r="Y21" s="800">
        <v>0</v>
      </c>
      <c r="Z21" s="802">
        <v>0</v>
      </c>
      <c r="AA21" s="803"/>
      <c r="AB21" s="803">
        <f t="shared" si="3"/>
        <v>0</v>
      </c>
      <c r="AC21" s="767"/>
      <c r="AD21" s="804">
        <f t="shared" si="4"/>
        <v>0</v>
      </c>
      <c r="AE21" s="804">
        <f t="shared" si="13"/>
        <v>0</v>
      </c>
      <c r="AF21" s="768"/>
      <c r="AG21" s="767"/>
      <c r="AH21" s="805">
        <f t="shared" si="5"/>
        <v>0</v>
      </c>
      <c r="AI21" s="806">
        <f t="shared" si="6"/>
        <v>0</v>
      </c>
      <c r="AJ21" s="806">
        <f t="shared" si="6"/>
        <v>0</v>
      </c>
      <c r="AK21" s="803">
        <f t="shared" si="7"/>
        <v>0</v>
      </c>
      <c r="AL21" s="854">
        <f t="shared" si="14"/>
        <v>0</v>
      </c>
      <c r="AM21" s="854">
        <f t="shared" si="15"/>
        <v>0</v>
      </c>
      <c r="AN21" s="157"/>
      <c r="AO21" s="805">
        <f t="shared" si="8"/>
        <v>0</v>
      </c>
      <c r="AP21" s="806">
        <f t="shared" si="9"/>
        <v>0</v>
      </c>
      <c r="AQ21" s="803">
        <f t="shared" si="10"/>
        <v>0</v>
      </c>
      <c r="AR21" s="807"/>
      <c r="AS21" s="765">
        <f t="shared" si="16"/>
        <v>0</v>
      </c>
      <c r="AT21" s="807"/>
      <c r="AU21" s="765">
        <f t="shared" si="17"/>
        <v>0</v>
      </c>
      <c r="AV21" s="765">
        <f t="shared" si="11"/>
        <v>0</v>
      </c>
      <c r="AW21" s="765">
        <f t="shared" si="18"/>
        <v>0</v>
      </c>
      <c r="AX21" s="157"/>
      <c r="AY21" s="765">
        <f t="shared" ca="1" si="12"/>
        <v>0</v>
      </c>
    </row>
    <row r="22" spans="2:51">
      <c r="B22" s="763"/>
      <c r="C22" s="764" cm="1">
        <f t="array" ref="C22">DATE(INDEX($B:$B,9+4*INT((ROW()-9)/4)), CHOOSE(MOD(ROW()-9,4)+1, 3,6,9,12), CHOOSE(MOD(ROW()-9,4)+1, 31,30,30,31))</f>
        <v>42185</v>
      </c>
      <c r="D22" s="765">
        <f>'Historical Cash Flows'!BZ23</f>
        <v>0</v>
      </c>
      <c r="E22" s="767"/>
      <c r="F22" s="797">
        <v>0</v>
      </c>
      <c r="G22" s="798">
        <v>0</v>
      </c>
      <c r="H22" s="765">
        <f t="shared" si="0"/>
        <v>0</v>
      </c>
      <c r="I22" s="767"/>
      <c r="J22" s="797">
        <v>0</v>
      </c>
      <c r="K22" s="799">
        <v>0</v>
      </c>
      <c r="L22" s="799">
        <v>0</v>
      </c>
      <c r="M22" s="799">
        <v>0</v>
      </c>
      <c r="N22" s="798">
        <v>0</v>
      </c>
      <c r="O22" s="765">
        <f t="shared" si="1"/>
        <v>0</v>
      </c>
      <c r="P22" s="767"/>
      <c r="Q22" s="797">
        <v>0</v>
      </c>
      <c r="R22" s="800">
        <v>0</v>
      </c>
      <c r="S22" s="801">
        <v>0</v>
      </c>
      <c r="T22" s="801">
        <v>0</v>
      </c>
      <c r="U22" s="765">
        <f t="shared" si="2"/>
        <v>0</v>
      </c>
      <c r="V22" s="767"/>
      <c r="W22" s="797">
        <v>0</v>
      </c>
      <c r="X22" s="800">
        <v>0</v>
      </c>
      <c r="Y22" s="800">
        <v>0</v>
      </c>
      <c r="Z22" s="802">
        <v>0</v>
      </c>
      <c r="AA22" s="803"/>
      <c r="AB22" s="803">
        <f t="shared" si="3"/>
        <v>0</v>
      </c>
      <c r="AC22" s="767"/>
      <c r="AD22" s="804">
        <f t="shared" si="4"/>
        <v>0</v>
      </c>
      <c r="AE22" s="804">
        <f t="shared" si="13"/>
        <v>0</v>
      </c>
      <c r="AF22" s="768"/>
      <c r="AG22" s="767"/>
      <c r="AH22" s="805">
        <f t="shared" si="5"/>
        <v>0</v>
      </c>
      <c r="AI22" s="806">
        <f t="shared" si="6"/>
        <v>0</v>
      </c>
      <c r="AJ22" s="806">
        <f t="shared" si="6"/>
        <v>0</v>
      </c>
      <c r="AK22" s="803">
        <f t="shared" si="7"/>
        <v>0</v>
      </c>
      <c r="AL22" s="854">
        <f t="shared" si="14"/>
        <v>0</v>
      </c>
      <c r="AM22" s="854">
        <f t="shared" si="15"/>
        <v>0</v>
      </c>
      <c r="AN22" s="157"/>
      <c r="AO22" s="805">
        <f t="shared" si="8"/>
        <v>0</v>
      </c>
      <c r="AP22" s="806">
        <f t="shared" si="9"/>
        <v>0</v>
      </c>
      <c r="AQ22" s="803">
        <f t="shared" si="10"/>
        <v>0</v>
      </c>
      <c r="AR22" s="807"/>
      <c r="AS22" s="765">
        <f t="shared" si="16"/>
        <v>0</v>
      </c>
      <c r="AT22" s="807"/>
      <c r="AU22" s="765">
        <f t="shared" si="17"/>
        <v>0</v>
      </c>
      <c r="AV22" s="765">
        <f t="shared" si="11"/>
        <v>0</v>
      </c>
      <c r="AW22" s="765">
        <f t="shared" si="18"/>
        <v>0</v>
      </c>
      <c r="AX22" s="157"/>
      <c r="AY22" s="765">
        <f t="shared" ca="1" si="12"/>
        <v>0</v>
      </c>
    </row>
    <row r="23" spans="2:51">
      <c r="B23" s="763"/>
      <c r="C23" s="764" cm="1">
        <f t="array" ref="C23">DATE(INDEX($B:$B,9+4*INT((ROW()-9)/4)), CHOOSE(MOD(ROW()-9,4)+1, 3,6,9,12), CHOOSE(MOD(ROW()-9,4)+1, 31,30,30,31))</f>
        <v>42277</v>
      </c>
      <c r="D23" s="765">
        <f>'Historical Cash Flows'!BZ24</f>
        <v>0</v>
      </c>
      <c r="E23" s="767"/>
      <c r="F23" s="797">
        <v>0</v>
      </c>
      <c r="G23" s="798">
        <v>0</v>
      </c>
      <c r="H23" s="765">
        <f t="shared" si="0"/>
        <v>0</v>
      </c>
      <c r="I23" s="767"/>
      <c r="J23" s="797">
        <v>0</v>
      </c>
      <c r="K23" s="799">
        <v>0</v>
      </c>
      <c r="L23" s="799">
        <v>0</v>
      </c>
      <c r="M23" s="799">
        <v>0</v>
      </c>
      <c r="N23" s="798">
        <v>0</v>
      </c>
      <c r="O23" s="765">
        <f t="shared" si="1"/>
        <v>0</v>
      </c>
      <c r="P23" s="767"/>
      <c r="Q23" s="797">
        <v>0</v>
      </c>
      <c r="R23" s="800">
        <v>0</v>
      </c>
      <c r="S23" s="801">
        <v>0</v>
      </c>
      <c r="T23" s="801">
        <v>0</v>
      </c>
      <c r="U23" s="765">
        <f t="shared" si="2"/>
        <v>0</v>
      </c>
      <c r="V23" s="767"/>
      <c r="W23" s="797">
        <v>0</v>
      </c>
      <c r="X23" s="800">
        <v>0</v>
      </c>
      <c r="Y23" s="800">
        <v>0</v>
      </c>
      <c r="Z23" s="802">
        <v>0</v>
      </c>
      <c r="AA23" s="803"/>
      <c r="AB23" s="803">
        <f t="shared" si="3"/>
        <v>0</v>
      </c>
      <c r="AC23" s="767"/>
      <c r="AD23" s="804">
        <f t="shared" si="4"/>
        <v>0</v>
      </c>
      <c r="AE23" s="804">
        <f t="shared" si="13"/>
        <v>0</v>
      </c>
      <c r="AF23" s="768"/>
      <c r="AG23" s="767"/>
      <c r="AH23" s="805">
        <f t="shared" si="5"/>
        <v>0</v>
      </c>
      <c r="AI23" s="806">
        <f t="shared" si="6"/>
        <v>0</v>
      </c>
      <c r="AJ23" s="806">
        <f t="shared" si="6"/>
        <v>0</v>
      </c>
      <c r="AK23" s="803">
        <f t="shared" si="7"/>
        <v>0</v>
      </c>
      <c r="AL23" s="854">
        <f t="shared" si="14"/>
        <v>0</v>
      </c>
      <c r="AM23" s="854">
        <f t="shared" si="15"/>
        <v>0</v>
      </c>
      <c r="AN23" s="157"/>
      <c r="AO23" s="805">
        <f t="shared" si="8"/>
        <v>0</v>
      </c>
      <c r="AP23" s="806">
        <f t="shared" si="9"/>
        <v>0</v>
      </c>
      <c r="AQ23" s="803">
        <f t="shared" si="10"/>
        <v>0</v>
      </c>
      <c r="AR23" s="807"/>
      <c r="AS23" s="765">
        <f t="shared" si="16"/>
        <v>0</v>
      </c>
      <c r="AT23" s="807"/>
      <c r="AU23" s="765">
        <f t="shared" si="17"/>
        <v>0</v>
      </c>
      <c r="AV23" s="765">
        <f t="shared" si="11"/>
        <v>0</v>
      </c>
      <c r="AW23" s="765">
        <f t="shared" si="18"/>
        <v>0</v>
      </c>
      <c r="AX23" s="157"/>
      <c r="AY23" s="765">
        <f t="shared" ca="1" si="12"/>
        <v>0</v>
      </c>
    </row>
    <row r="24" spans="2:51">
      <c r="B24" s="763"/>
      <c r="C24" s="764" cm="1">
        <f t="array" ref="C24">DATE(INDEX($B:$B,9+4*INT((ROW()-9)/4)), CHOOSE(MOD(ROW()-9,4)+1, 3,6,9,12), CHOOSE(MOD(ROW()-9,4)+1, 31,30,30,31))</f>
        <v>42369</v>
      </c>
      <c r="D24" s="765">
        <f>'Historical Cash Flows'!BZ25</f>
        <v>0</v>
      </c>
      <c r="E24" s="767"/>
      <c r="F24" s="797">
        <v>0</v>
      </c>
      <c r="G24" s="798">
        <v>0</v>
      </c>
      <c r="H24" s="765">
        <f t="shared" si="0"/>
        <v>0</v>
      </c>
      <c r="I24" s="767"/>
      <c r="J24" s="797">
        <v>0</v>
      </c>
      <c r="K24" s="799">
        <v>0</v>
      </c>
      <c r="L24" s="799">
        <v>0</v>
      </c>
      <c r="M24" s="799">
        <v>0</v>
      </c>
      <c r="N24" s="798">
        <v>0</v>
      </c>
      <c r="O24" s="765">
        <f t="shared" si="1"/>
        <v>0</v>
      </c>
      <c r="P24" s="767"/>
      <c r="Q24" s="797">
        <v>0</v>
      </c>
      <c r="R24" s="800">
        <v>0</v>
      </c>
      <c r="S24" s="801">
        <v>0</v>
      </c>
      <c r="T24" s="801">
        <v>0</v>
      </c>
      <c r="U24" s="765">
        <f t="shared" si="2"/>
        <v>0</v>
      </c>
      <c r="V24" s="767"/>
      <c r="W24" s="797">
        <v>0</v>
      </c>
      <c r="X24" s="800">
        <v>0</v>
      </c>
      <c r="Y24" s="800">
        <v>0</v>
      </c>
      <c r="Z24" s="802">
        <v>0</v>
      </c>
      <c r="AA24" s="803"/>
      <c r="AB24" s="803">
        <f t="shared" si="3"/>
        <v>0</v>
      </c>
      <c r="AC24" s="767"/>
      <c r="AD24" s="804">
        <f t="shared" si="4"/>
        <v>0</v>
      </c>
      <c r="AE24" s="804">
        <f t="shared" si="13"/>
        <v>0</v>
      </c>
      <c r="AF24" s="768"/>
      <c r="AG24" s="767"/>
      <c r="AH24" s="805">
        <f t="shared" si="5"/>
        <v>0</v>
      </c>
      <c r="AI24" s="806">
        <f t="shared" si="6"/>
        <v>0</v>
      </c>
      <c r="AJ24" s="806">
        <f t="shared" si="6"/>
        <v>0</v>
      </c>
      <c r="AK24" s="803">
        <f t="shared" si="7"/>
        <v>0</v>
      </c>
      <c r="AL24" s="854">
        <f t="shared" si="14"/>
        <v>0</v>
      </c>
      <c r="AM24" s="854">
        <f t="shared" si="15"/>
        <v>0</v>
      </c>
      <c r="AN24" s="157"/>
      <c r="AO24" s="805">
        <f t="shared" si="8"/>
        <v>0</v>
      </c>
      <c r="AP24" s="806">
        <f t="shared" si="9"/>
        <v>0</v>
      </c>
      <c r="AQ24" s="803">
        <f t="shared" si="10"/>
        <v>0</v>
      </c>
      <c r="AR24" s="807"/>
      <c r="AS24" s="765">
        <f t="shared" si="16"/>
        <v>0</v>
      </c>
      <c r="AT24" s="807"/>
      <c r="AU24" s="765">
        <f t="shared" si="17"/>
        <v>-1000000</v>
      </c>
      <c r="AV24" s="765">
        <f t="shared" si="11"/>
        <v>-1000000</v>
      </c>
      <c r="AW24" s="765">
        <f t="shared" si="18"/>
        <v>-1000000</v>
      </c>
      <c r="AX24" s="157"/>
      <c r="AY24" s="765">
        <f t="shared" ca="1" si="12"/>
        <v>-1000000</v>
      </c>
    </row>
    <row r="25" spans="2:51">
      <c r="B25" s="763">
        <f>B21+1</f>
        <v>2016</v>
      </c>
      <c r="C25" s="764" cm="1">
        <f t="array" ref="C25">DATE(INDEX($B:$B,9+4*INT((ROW()-9)/4)), CHOOSE(MOD(ROW()-9,4)+1, 3,6,9,12), CHOOSE(MOD(ROW()-9,4)+1, 31,30,30,31))</f>
        <v>42460</v>
      </c>
      <c r="D25" s="765">
        <f>'Historical Cash Flows'!BZ26</f>
        <v>0</v>
      </c>
      <c r="E25" s="767"/>
      <c r="F25" s="797">
        <v>0</v>
      </c>
      <c r="G25" s="798">
        <v>0</v>
      </c>
      <c r="H25" s="765">
        <f t="shared" si="0"/>
        <v>0</v>
      </c>
      <c r="I25" s="767"/>
      <c r="J25" s="797">
        <v>0</v>
      </c>
      <c r="K25" s="799">
        <v>0</v>
      </c>
      <c r="L25" s="799">
        <v>0</v>
      </c>
      <c r="M25" s="799">
        <v>0</v>
      </c>
      <c r="N25" s="798">
        <v>0</v>
      </c>
      <c r="O25" s="765">
        <f t="shared" si="1"/>
        <v>0</v>
      </c>
      <c r="P25" s="767"/>
      <c r="Q25" s="797">
        <v>0</v>
      </c>
      <c r="R25" s="800">
        <v>0</v>
      </c>
      <c r="S25" s="801">
        <v>0</v>
      </c>
      <c r="T25" s="801">
        <v>0</v>
      </c>
      <c r="U25" s="765">
        <f t="shared" si="2"/>
        <v>0</v>
      </c>
      <c r="V25" s="767"/>
      <c r="W25" s="797">
        <v>0</v>
      </c>
      <c r="X25" s="800">
        <v>0</v>
      </c>
      <c r="Y25" s="800">
        <v>0</v>
      </c>
      <c r="Z25" s="802">
        <v>0</v>
      </c>
      <c r="AA25" s="803"/>
      <c r="AB25" s="803">
        <f t="shared" si="3"/>
        <v>0</v>
      </c>
      <c r="AC25" s="767"/>
      <c r="AD25" s="804">
        <f t="shared" si="4"/>
        <v>0</v>
      </c>
      <c r="AE25" s="804">
        <f t="shared" si="13"/>
        <v>0</v>
      </c>
      <c r="AF25" s="768"/>
      <c r="AG25" s="767"/>
      <c r="AH25" s="805">
        <f t="shared" si="5"/>
        <v>0</v>
      </c>
      <c r="AI25" s="806">
        <f t="shared" si="6"/>
        <v>0</v>
      </c>
      <c r="AJ25" s="806">
        <f t="shared" si="6"/>
        <v>0</v>
      </c>
      <c r="AK25" s="803">
        <f t="shared" si="7"/>
        <v>0</v>
      </c>
      <c r="AL25" s="854">
        <f t="shared" si="14"/>
        <v>0</v>
      </c>
      <c r="AM25" s="854">
        <f t="shared" si="15"/>
        <v>0</v>
      </c>
      <c r="AN25" s="157"/>
      <c r="AO25" s="805">
        <f t="shared" si="8"/>
        <v>0</v>
      </c>
      <c r="AP25" s="806">
        <f t="shared" si="9"/>
        <v>0</v>
      </c>
      <c r="AQ25" s="803">
        <f t="shared" si="10"/>
        <v>0</v>
      </c>
      <c r="AR25" s="807"/>
      <c r="AS25" s="765">
        <f t="shared" si="16"/>
        <v>0</v>
      </c>
      <c r="AT25" s="807"/>
      <c r="AU25" s="765">
        <f t="shared" si="17"/>
        <v>-1000000</v>
      </c>
      <c r="AV25" s="765">
        <f t="shared" si="11"/>
        <v>-1000000</v>
      </c>
      <c r="AW25" s="765">
        <f t="shared" si="18"/>
        <v>-1000000</v>
      </c>
      <c r="AX25" s="157"/>
      <c r="AY25" s="765">
        <f t="shared" ca="1" si="12"/>
        <v>-1000000</v>
      </c>
    </row>
    <row r="26" spans="2:51">
      <c r="B26" s="763"/>
      <c r="C26" s="764" cm="1">
        <f t="array" ref="C26">DATE(INDEX($B:$B,9+4*INT((ROW()-9)/4)), CHOOSE(MOD(ROW()-9,4)+1, 3,6,9,12), CHOOSE(MOD(ROW()-9,4)+1, 31,30,30,31))</f>
        <v>42551</v>
      </c>
      <c r="D26" s="765">
        <f>'Historical Cash Flows'!BZ27</f>
        <v>0</v>
      </c>
      <c r="E26" s="767"/>
      <c r="F26" s="797">
        <v>0</v>
      </c>
      <c r="G26" s="798">
        <v>0</v>
      </c>
      <c r="H26" s="765">
        <f t="shared" si="0"/>
        <v>0</v>
      </c>
      <c r="I26" s="767"/>
      <c r="J26" s="797">
        <v>0</v>
      </c>
      <c r="K26" s="799">
        <v>0</v>
      </c>
      <c r="L26" s="799">
        <v>0</v>
      </c>
      <c r="M26" s="799">
        <v>0</v>
      </c>
      <c r="N26" s="798">
        <v>0</v>
      </c>
      <c r="O26" s="765">
        <f t="shared" si="1"/>
        <v>0</v>
      </c>
      <c r="P26" s="767"/>
      <c r="Q26" s="797">
        <v>0</v>
      </c>
      <c r="R26" s="800">
        <v>0</v>
      </c>
      <c r="S26" s="801">
        <v>0</v>
      </c>
      <c r="T26" s="801">
        <v>0</v>
      </c>
      <c r="U26" s="765">
        <f t="shared" si="2"/>
        <v>0</v>
      </c>
      <c r="V26" s="767"/>
      <c r="W26" s="797">
        <v>0</v>
      </c>
      <c r="X26" s="800">
        <v>0</v>
      </c>
      <c r="Y26" s="800">
        <v>0</v>
      </c>
      <c r="Z26" s="802">
        <v>0</v>
      </c>
      <c r="AA26" s="803"/>
      <c r="AB26" s="803">
        <f t="shared" si="3"/>
        <v>0</v>
      </c>
      <c r="AC26" s="767"/>
      <c r="AD26" s="804">
        <f t="shared" si="4"/>
        <v>0</v>
      </c>
      <c r="AE26" s="804">
        <f t="shared" si="13"/>
        <v>0</v>
      </c>
      <c r="AF26" s="768"/>
      <c r="AG26" s="767"/>
      <c r="AH26" s="805">
        <f t="shared" si="5"/>
        <v>0</v>
      </c>
      <c r="AI26" s="806">
        <f t="shared" si="6"/>
        <v>0</v>
      </c>
      <c r="AJ26" s="806">
        <f t="shared" si="6"/>
        <v>0</v>
      </c>
      <c r="AK26" s="803">
        <f t="shared" si="7"/>
        <v>0</v>
      </c>
      <c r="AL26" s="854">
        <f t="shared" si="14"/>
        <v>0</v>
      </c>
      <c r="AM26" s="854">
        <f t="shared" si="15"/>
        <v>0</v>
      </c>
      <c r="AN26" s="157"/>
      <c r="AO26" s="805">
        <f t="shared" si="8"/>
        <v>0</v>
      </c>
      <c r="AP26" s="806">
        <f t="shared" si="9"/>
        <v>0</v>
      </c>
      <c r="AQ26" s="803">
        <f t="shared" si="10"/>
        <v>0</v>
      </c>
      <c r="AR26" s="807"/>
      <c r="AS26" s="765">
        <f t="shared" si="16"/>
        <v>0</v>
      </c>
      <c r="AT26" s="807"/>
      <c r="AU26" s="765">
        <f t="shared" si="17"/>
        <v>-1000000</v>
      </c>
      <c r="AV26" s="765">
        <f t="shared" si="11"/>
        <v>-1000000</v>
      </c>
      <c r="AW26" s="765">
        <f t="shared" si="18"/>
        <v>-1000000</v>
      </c>
      <c r="AX26" s="157"/>
      <c r="AY26" s="765">
        <f t="shared" ca="1" si="12"/>
        <v>-1000000</v>
      </c>
    </row>
    <row r="27" spans="2:51">
      <c r="B27" s="763"/>
      <c r="C27" s="764" cm="1">
        <f t="array" ref="C27">DATE(INDEX($B:$B,9+4*INT((ROW()-9)/4)), CHOOSE(MOD(ROW()-9,4)+1, 3,6,9,12), CHOOSE(MOD(ROW()-9,4)+1, 31,30,30,31))</f>
        <v>42643</v>
      </c>
      <c r="D27" s="765">
        <f>'Historical Cash Flows'!BZ28</f>
        <v>0</v>
      </c>
      <c r="E27" s="767"/>
      <c r="F27" s="797">
        <v>0</v>
      </c>
      <c r="G27" s="798">
        <v>0</v>
      </c>
      <c r="H27" s="765">
        <f t="shared" si="0"/>
        <v>0</v>
      </c>
      <c r="I27" s="767"/>
      <c r="J27" s="797">
        <v>0</v>
      </c>
      <c r="K27" s="799">
        <v>0</v>
      </c>
      <c r="L27" s="799">
        <v>0</v>
      </c>
      <c r="M27" s="799">
        <v>0</v>
      </c>
      <c r="N27" s="798">
        <v>0</v>
      </c>
      <c r="O27" s="765">
        <f t="shared" si="1"/>
        <v>0</v>
      </c>
      <c r="P27" s="767"/>
      <c r="Q27" s="797">
        <v>0</v>
      </c>
      <c r="R27" s="800">
        <v>0</v>
      </c>
      <c r="S27" s="801">
        <v>0</v>
      </c>
      <c r="T27" s="801">
        <v>0</v>
      </c>
      <c r="U27" s="765">
        <f t="shared" si="2"/>
        <v>0</v>
      </c>
      <c r="V27" s="767"/>
      <c r="W27" s="797">
        <v>0</v>
      </c>
      <c r="X27" s="800">
        <v>0</v>
      </c>
      <c r="Y27" s="800">
        <v>0</v>
      </c>
      <c r="Z27" s="802">
        <v>0</v>
      </c>
      <c r="AA27" s="803"/>
      <c r="AB27" s="803">
        <f t="shared" si="3"/>
        <v>0</v>
      </c>
      <c r="AC27" s="767"/>
      <c r="AD27" s="804">
        <f t="shared" si="4"/>
        <v>0</v>
      </c>
      <c r="AE27" s="804">
        <f t="shared" si="13"/>
        <v>0</v>
      </c>
      <c r="AF27" s="768"/>
      <c r="AG27" s="767"/>
      <c r="AH27" s="805">
        <f t="shared" si="5"/>
        <v>0</v>
      </c>
      <c r="AI27" s="806">
        <f t="shared" si="6"/>
        <v>0</v>
      </c>
      <c r="AJ27" s="806">
        <f t="shared" si="6"/>
        <v>0</v>
      </c>
      <c r="AK27" s="803">
        <f t="shared" si="7"/>
        <v>0</v>
      </c>
      <c r="AL27" s="854">
        <f t="shared" si="14"/>
        <v>0</v>
      </c>
      <c r="AM27" s="854">
        <f t="shared" si="15"/>
        <v>0</v>
      </c>
      <c r="AN27" s="808"/>
      <c r="AO27" s="805">
        <f t="shared" si="8"/>
        <v>0</v>
      </c>
      <c r="AP27" s="806">
        <f t="shared" si="9"/>
        <v>0</v>
      </c>
      <c r="AQ27" s="803">
        <f t="shared" si="10"/>
        <v>0</v>
      </c>
      <c r="AR27" s="807"/>
      <c r="AS27" s="765">
        <f t="shared" si="16"/>
        <v>0</v>
      </c>
      <c r="AT27" s="807"/>
      <c r="AU27" s="765">
        <f t="shared" si="17"/>
        <v>-1000000</v>
      </c>
      <c r="AV27" s="765">
        <f t="shared" si="11"/>
        <v>-1000000</v>
      </c>
      <c r="AW27" s="765">
        <f t="shared" si="18"/>
        <v>-1000000</v>
      </c>
      <c r="AX27" s="157"/>
      <c r="AY27" s="765">
        <f t="shared" ca="1" si="12"/>
        <v>-1000000</v>
      </c>
    </row>
    <row r="28" spans="2:51">
      <c r="B28" s="763"/>
      <c r="C28" s="764" cm="1">
        <f t="array" ref="C28">DATE(INDEX($B:$B,9+4*INT((ROW()-9)/4)), CHOOSE(MOD(ROW()-9,4)+1, 3,6,9,12), CHOOSE(MOD(ROW()-9,4)+1, 31,30,30,31))</f>
        <v>42735</v>
      </c>
      <c r="D28" s="765">
        <f>'Historical Cash Flows'!BZ29</f>
        <v>0</v>
      </c>
      <c r="E28" s="767"/>
      <c r="F28" s="797">
        <v>0</v>
      </c>
      <c r="G28" s="798">
        <v>0</v>
      </c>
      <c r="H28" s="765">
        <f t="shared" si="0"/>
        <v>0</v>
      </c>
      <c r="I28" s="767"/>
      <c r="J28" s="797">
        <v>0</v>
      </c>
      <c r="K28" s="799">
        <v>0</v>
      </c>
      <c r="L28" s="799">
        <v>0</v>
      </c>
      <c r="M28" s="799">
        <v>0</v>
      </c>
      <c r="N28" s="798">
        <v>0</v>
      </c>
      <c r="O28" s="765">
        <f t="shared" si="1"/>
        <v>0</v>
      </c>
      <c r="P28" s="767"/>
      <c r="Q28" s="797">
        <v>0</v>
      </c>
      <c r="R28" s="800">
        <v>0</v>
      </c>
      <c r="S28" s="801">
        <v>0</v>
      </c>
      <c r="T28" s="801">
        <v>0</v>
      </c>
      <c r="U28" s="765">
        <f t="shared" si="2"/>
        <v>0</v>
      </c>
      <c r="V28" s="767"/>
      <c r="W28" s="797">
        <v>0</v>
      </c>
      <c r="X28" s="800">
        <v>0</v>
      </c>
      <c r="Y28" s="800">
        <v>0</v>
      </c>
      <c r="Z28" s="802">
        <v>0</v>
      </c>
      <c r="AA28" s="803"/>
      <c r="AB28" s="803">
        <f t="shared" si="3"/>
        <v>0</v>
      </c>
      <c r="AC28" s="767"/>
      <c r="AD28" s="804">
        <f t="shared" si="4"/>
        <v>0</v>
      </c>
      <c r="AE28" s="804">
        <f t="shared" si="13"/>
        <v>0</v>
      </c>
      <c r="AF28" s="768"/>
      <c r="AG28" s="767"/>
      <c r="AH28" s="805">
        <f t="shared" si="5"/>
        <v>0</v>
      </c>
      <c r="AI28" s="806">
        <f t="shared" si="6"/>
        <v>0</v>
      </c>
      <c r="AJ28" s="806">
        <f t="shared" si="6"/>
        <v>0</v>
      </c>
      <c r="AK28" s="803">
        <f t="shared" si="7"/>
        <v>0</v>
      </c>
      <c r="AL28" s="854">
        <f t="shared" si="14"/>
        <v>0</v>
      </c>
      <c r="AM28" s="854">
        <f t="shared" si="15"/>
        <v>0</v>
      </c>
      <c r="AN28" s="808"/>
      <c r="AO28" s="805">
        <f t="shared" si="8"/>
        <v>0</v>
      </c>
      <c r="AP28" s="806">
        <f t="shared" si="9"/>
        <v>0</v>
      </c>
      <c r="AQ28" s="803">
        <f t="shared" si="10"/>
        <v>0</v>
      </c>
      <c r="AR28" s="807"/>
      <c r="AS28" s="765">
        <f t="shared" si="16"/>
        <v>0</v>
      </c>
      <c r="AT28" s="807"/>
      <c r="AU28" s="765">
        <f t="shared" si="17"/>
        <v>-1000000</v>
      </c>
      <c r="AV28" s="765">
        <f t="shared" si="11"/>
        <v>-1000000</v>
      </c>
      <c r="AW28" s="765">
        <f t="shared" si="18"/>
        <v>-1000000</v>
      </c>
      <c r="AX28" s="157"/>
      <c r="AY28" s="765">
        <f t="shared" ca="1" si="12"/>
        <v>-1000000</v>
      </c>
    </row>
    <row r="29" spans="2:51">
      <c r="B29" s="763">
        <f>B25+1</f>
        <v>2017</v>
      </c>
      <c r="C29" s="764" cm="1">
        <f t="array" ref="C29">DATE(INDEX($B:$B,9+4*INT((ROW()-9)/4)), CHOOSE(MOD(ROW()-9,4)+1, 3,6,9,12), CHOOSE(MOD(ROW()-9,4)+1, 31,30,30,31))</f>
        <v>42825</v>
      </c>
      <c r="D29" s="765">
        <f>'Historical Cash Flows'!BZ30</f>
        <v>0</v>
      </c>
      <c r="E29" s="767"/>
      <c r="F29" s="797">
        <v>0</v>
      </c>
      <c r="G29" s="798">
        <v>0</v>
      </c>
      <c r="H29" s="765">
        <f t="shared" si="0"/>
        <v>0</v>
      </c>
      <c r="I29" s="767"/>
      <c r="J29" s="797">
        <v>0</v>
      </c>
      <c r="K29" s="799">
        <v>0</v>
      </c>
      <c r="L29" s="799">
        <v>0</v>
      </c>
      <c r="M29" s="799">
        <v>0</v>
      </c>
      <c r="N29" s="798">
        <v>0</v>
      </c>
      <c r="O29" s="765">
        <f t="shared" si="1"/>
        <v>0</v>
      </c>
      <c r="P29" s="767"/>
      <c r="Q29" s="797">
        <v>0</v>
      </c>
      <c r="R29" s="800">
        <v>0</v>
      </c>
      <c r="S29" s="801">
        <v>0</v>
      </c>
      <c r="T29" s="801">
        <v>0</v>
      </c>
      <c r="U29" s="765">
        <f t="shared" si="2"/>
        <v>0</v>
      </c>
      <c r="V29" s="767"/>
      <c r="W29" s="797">
        <v>0</v>
      </c>
      <c r="X29" s="800">
        <v>0</v>
      </c>
      <c r="Y29" s="800">
        <v>0</v>
      </c>
      <c r="Z29" s="802">
        <v>0</v>
      </c>
      <c r="AA29" s="803"/>
      <c r="AB29" s="803">
        <f t="shared" si="3"/>
        <v>0</v>
      </c>
      <c r="AC29" s="767"/>
      <c r="AD29" s="804">
        <f t="shared" si="4"/>
        <v>0</v>
      </c>
      <c r="AE29" s="804">
        <f t="shared" si="13"/>
        <v>0</v>
      </c>
      <c r="AF29" s="768"/>
      <c r="AG29" s="767"/>
      <c r="AH29" s="805">
        <f t="shared" si="5"/>
        <v>0</v>
      </c>
      <c r="AI29" s="806">
        <f t="shared" si="6"/>
        <v>0</v>
      </c>
      <c r="AJ29" s="806">
        <f t="shared" si="6"/>
        <v>0</v>
      </c>
      <c r="AK29" s="803">
        <f t="shared" si="7"/>
        <v>0</v>
      </c>
      <c r="AL29" s="854">
        <f t="shared" si="14"/>
        <v>0</v>
      </c>
      <c r="AM29" s="854">
        <f t="shared" si="15"/>
        <v>0</v>
      </c>
      <c r="AN29" s="808"/>
      <c r="AO29" s="805">
        <f t="shared" si="8"/>
        <v>0</v>
      </c>
      <c r="AP29" s="806">
        <f t="shared" si="9"/>
        <v>0</v>
      </c>
      <c r="AQ29" s="803">
        <f t="shared" si="10"/>
        <v>0</v>
      </c>
      <c r="AR29" s="807"/>
      <c r="AS29" s="765">
        <f t="shared" si="16"/>
        <v>0</v>
      </c>
      <c r="AT29" s="807"/>
      <c r="AU29" s="765">
        <f t="shared" si="17"/>
        <v>-1000000</v>
      </c>
      <c r="AV29" s="765">
        <f t="shared" si="11"/>
        <v>-1000000</v>
      </c>
      <c r="AW29" s="765">
        <f t="shared" si="18"/>
        <v>-1000000</v>
      </c>
      <c r="AX29" s="157"/>
      <c r="AY29" s="765">
        <f t="shared" ca="1" si="12"/>
        <v>-1000000</v>
      </c>
    </row>
    <row r="30" spans="2:51">
      <c r="B30" s="763"/>
      <c r="C30" s="764" cm="1">
        <f t="array" ref="C30">DATE(INDEX($B:$B,9+4*INT((ROW()-9)/4)), CHOOSE(MOD(ROW()-9,4)+1, 3,6,9,12), CHOOSE(MOD(ROW()-9,4)+1, 31,30,30,31))</f>
        <v>42916</v>
      </c>
      <c r="D30" s="765">
        <f>'Historical Cash Flows'!BZ31</f>
        <v>0</v>
      </c>
      <c r="E30" s="767"/>
      <c r="F30" s="797">
        <v>0</v>
      </c>
      <c r="G30" s="798">
        <v>0</v>
      </c>
      <c r="H30" s="765">
        <f t="shared" si="0"/>
        <v>0</v>
      </c>
      <c r="I30" s="767"/>
      <c r="J30" s="797">
        <v>0</v>
      </c>
      <c r="K30" s="799">
        <v>0</v>
      </c>
      <c r="L30" s="799">
        <v>0</v>
      </c>
      <c r="M30" s="799">
        <v>0</v>
      </c>
      <c r="N30" s="798">
        <v>0</v>
      </c>
      <c r="O30" s="765">
        <f t="shared" si="1"/>
        <v>0</v>
      </c>
      <c r="P30" s="767"/>
      <c r="Q30" s="797">
        <v>0</v>
      </c>
      <c r="R30" s="800">
        <v>0</v>
      </c>
      <c r="S30" s="801">
        <v>0</v>
      </c>
      <c r="T30" s="801">
        <v>0</v>
      </c>
      <c r="U30" s="765">
        <f t="shared" si="2"/>
        <v>0</v>
      </c>
      <c r="V30" s="767"/>
      <c r="W30" s="797">
        <v>0</v>
      </c>
      <c r="X30" s="800">
        <v>0</v>
      </c>
      <c r="Y30" s="800">
        <v>0</v>
      </c>
      <c r="Z30" s="802">
        <v>0</v>
      </c>
      <c r="AA30" s="803"/>
      <c r="AB30" s="803">
        <f t="shared" si="3"/>
        <v>0</v>
      </c>
      <c r="AC30" s="767"/>
      <c r="AD30" s="804">
        <f t="shared" si="4"/>
        <v>0</v>
      </c>
      <c r="AE30" s="804">
        <f t="shared" si="13"/>
        <v>0</v>
      </c>
      <c r="AF30" s="768"/>
      <c r="AG30" s="767"/>
      <c r="AH30" s="805">
        <f t="shared" si="5"/>
        <v>0</v>
      </c>
      <c r="AI30" s="806">
        <f t="shared" si="6"/>
        <v>0</v>
      </c>
      <c r="AJ30" s="806">
        <f t="shared" si="6"/>
        <v>0</v>
      </c>
      <c r="AK30" s="803">
        <f t="shared" si="7"/>
        <v>0</v>
      </c>
      <c r="AL30" s="854">
        <f t="shared" si="14"/>
        <v>0</v>
      </c>
      <c r="AM30" s="854">
        <f t="shared" si="15"/>
        <v>0</v>
      </c>
      <c r="AN30" s="808"/>
      <c r="AO30" s="805">
        <f t="shared" si="8"/>
        <v>0</v>
      </c>
      <c r="AP30" s="806">
        <f t="shared" si="9"/>
        <v>0</v>
      </c>
      <c r="AQ30" s="803">
        <f t="shared" si="10"/>
        <v>0</v>
      </c>
      <c r="AR30" s="807"/>
      <c r="AS30" s="765">
        <f t="shared" si="16"/>
        <v>0</v>
      </c>
      <c r="AT30" s="807"/>
      <c r="AU30" s="765">
        <f t="shared" si="17"/>
        <v>-1000000</v>
      </c>
      <c r="AV30" s="765">
        <f t="shared" si="11"/>
        <v>-1000000</v>
      </c>
      <c r="AW30" s="765">
        <f t="shared" si="18"/>
        <v>-1000000</v>
      </c>
      <c r="AX30" s="157"/>
      <c r="AY30" s="765">
        <f t="shared" ca="1" si="12"/>
        <v>-1000000</v>
      </c>
    </row>
    <row r="31" spans="2:51">
      <c r="B31" s="763"/>
      <c r="C31" s="764" cm="1">
        <f t="array" ref="C31">DATE(INDEX($B:$B,9+4*INT((ROW()-9)/4)), CHOOSE(MOD(ROW()-9,4)+1, 3,6,9,12), CHOOSE(MOD(ROW()-9,4)+1, 31,30,30,31))</f>
        <v>43008</v>
      </c>
      <c r="D31" s="765">
        <f>'Historical Cash Flows'!BZ32</f>
        <v>0</v>
      </c>
      <c r="E31" s="767"/>
      <c r="F31" s="797">
        <v>0</v>
      </c>
      <c r="G31" s="798">
        <v>0</v>
      </c>
      <c r="H31" s="765">
        <f t="shared" si="0"/>
        <v>0</v>
      </c>
      <c r="I31" s="767"/>
      <c r="J31" s="797">
        <v>0</v>
      </c>
      <c r="K31" s="799">
        <v>0</v>
      </c>
      <c r="L31" s="799">
        <v>0</v>
      </c>
      <c r="M31" s="799">
        <v>0</v>
      </c>
      <c r="N31" s="798">
        <v>0</v>
      </c>
      <c r="O31" s="765">
        <f t="shared" si="1"/>
        <v>0</v>
      </c>
      <c r="P31" s="767"/>
      <c r="Q31" s="797">
        <v>0</v>
      </c>
      <c r="R31" s="800">
        <v>0</v>
      </c>
      <c r="S31" s="801">
        <v>0</v>
      </c>
      <c r="T31" s="801">
        <v>0</v>
      </c>
      <c r="U31" s="765">
        <f t="shared" si="2"/>
        <v>0</v>
      </c>
      <c r="V31" s="767"/>
      <c r="W31" s="797">
        <v>0</v>
      </c>
      <c r="X31" s="800">
        <v>0</v>
      </c>
      <c r="Y31" s="800">
        <v>0</v>
      </c>
      <c r="Z31" s="802">
        <v>0</v>
      </c>
      <c r="AA31" s="803"/>
      <c r="AB31" s="803">
        <f t="shared" si="3"/>
        <v>0</v>
      </c>
      <c r="AC31" s="767"/>
      <c r="AD31" s="804">
        <f t="shared" si="4"/>
        <v>0</v>
      </c>
      <c r="AE31" s="804">
        <f t="shared" si="13"/>
        <v>0</v>
      </c>
      <c r="AF31" s="768"/>
      <c r="AG31" s="767"/>
      <c r="AH31" s="805">
        <f t="shared" si="5"/>
        <v>0</v>
      </c>
      <c r="AI31" s="806">
        <f t="shared" si="6"/>
        <v>0</v>
      </c>
      <c r="AJ31" s="806">
        <f t="shared" si="6"/>
        <v>0</v>
      </c>
      <c r="AK31" s="803">
        <f t="shared" si="7"/>
        <v>0</v>
      </c>
      <c r="AL31" s="854">
        <f t="shared" si="14"/>
        <v>0</v>
      </c>
      <c r="AM31" s="854">
        <f t="shared" si="15"/>
        <v>0</v>
      </c>
      <c r="AN31" s="808"/>
      <c r="AO31" s="805">
        <f t="shared" si="8"/>
        <v>0</v>
      </c>
      <c r="AP31" s="806">
        <f t="shared" si="9"/>
        <v>0</v>
      </c>
      <c r="AQ31" s="803">
        <f t="shared" si="10"/>
        <v>0</v>
      </c>
      <c r="AR31" s="807"/>
      <c r="AS31" s="765">
        <f t="shared" si="16"/>
        <v>0</v>
      </c>
      <c r="AT31" s="807"/>
      <c r="AU31" s="765">
        <f t="shared" si="17"/>
        <v>-1000000</v>
      </c>
      <c r="AV31" s="765">
        <f t="shared" si="11"/>
        <v>-1000000</v>
      </c>
      <c r="AW31" s="765">
        <f t="shared" si="18"/>
        <v>-1000000</v>
      </c>
      <c r="AX31" s="157"/>
      <c r="AY31" s="765">
        <f t="shared" ca="1" si="12"/>
        <v>-1000000</v>
      </c>
    </row>
    <row r="32" spans="2:51">
      <c r="B32" s="763"/>
      <c r="C32" s="764" cm="1">
        <f t="array" ref="C32">DATE(INDEX($B:$B,9+4*INT((ROW()-9)/4)), CHOOSE(MOD(ROW()-9,4)+1, 3,6,9,12), CHOOSE(MOD(ROW()-9,4)+1, 31,30,30,31))</f>
        <v>43100</v>
      </c>
      <c r="D32" s="765">
        <f>'Historical Cash Flows'!BZ33</f>
        <v>0</v>
      </c>
      <c r="E32" s="767"/>
      <c r="F32" s="797">
        <v>0</v>
      </c>
      <c r="G32" s="798">
        <v>0</v>
      </c>
      <c r="H32" s="765">
        <f t="shared" si="0"/>
        <v>0</v>
      </c>
      <c r="I32" s="767"/>
      <c r="J32" s="797">
        <v>0</v>
      </c>
      <c r="K32" s="799">
        <v>0</v>
      </c>
      <c r="L32" s="799">
        <v>0</v>
      </c>
      <c r="M32" s="799">
        <v>0</v>
      </c>
      <c r="N32" s="798">
        <v>0</v>
      </c>
      <c r="O32" s="765">
        <f t="shared" si="1"/>
        <v>0</v>
      </c>
      <c r="P32" s="767"/>
      <c r="Q32" s="797">
        <v>0</v>
      </c>
      <c r="R32" s="800">
        <v>0</v>
      </c>
      <c r="S32" s="801">
        <v>0</v>
      </c>
      <c r="T32" s="801">
        <v>0</v>
      </c>
      <c r="U32" s="765">
        <f t="shared" si="2"/>
        <v>0</v>
      </c>
      <c r="V32" s="767"/>
      <c r="W32" s="797">
        <v>0</v>
      </c>
      <c r="X32" s="800">
        <v>0</v>
      </c>
      <c r="Y32" s="800">
        <v>0</v>
      </c>
      <c r="Z32" s="802">
        <v>0</v>
      </c>
      <c r="AA32" s="803"/>
      <c r="AB32" s="803">
        <f t="shared" si="3"/>
        <v>0</v>
      </c>
      <c r="AC32" s="767"/>
      <c r="AD32" s="804">
        <f t="shared" si="4"/>
        <v>0</v>
      </c>
      <c r="AE32" s="804">
        <f t="shared" si="13"/>
        <v>0</v>
      </c>
      <c r="AF32" s="768"/>
      <c r="AG32" s="767"/>
      <c r="AH32" s="805">
        <f t="shared" si="5"/>
        <v>0</v>
      </c>
      <c r="AI32" s="806">
        <f t="shared" si="6"/>
        <v>0</v>
      </c>
      <c r="AJ32" s="806">
        <f t="shared" si="6"/>
        <v>0</v>
      </c>
      <c r="AK32" s="803">
        <f t="shared" si="7"/>
        <v>0</v>
      </c>
      <c r="AL32" s="854">
        <f t="shared" si="14"/>
        <v>0</v>
      </c>
      <c r="AM32" s="854">
        <f t="shared" si="15"/>
        <v>0</v>
      </c>
      <c r="AN32" s="808"/>
      <c r="AO32" s="805">
        <f t="shared" si="8"/>
        <v>0</v>
      </c>
      <c r="AP32" s="806">
        <f t="shared" si="9"/>
        <v>0</v>
      </c>
      <c r="AQ32" s="803">
        <f t="shared" si="10"/>
        <v>0</v>
      </c>
      <c r="AR32" s="807"/>
      <c r="AS32" s="765">
        <f t="shared" si="16"/>
        <v>0</v>
      </c>
      <c r="AT32" s="807"/>
      <c r="AU32" s="765">
        <f t="shared" si="17"/>
        <v>-1000000</v>
      </c>
      <c r="AV32" s="765">
        <f t="shared" si="11"/>
        <v>-1000000</v>
      </c>
      <c r="AW32" s="765">
        <f t="shared" si="18"/>
        <v>-1000000</v>
      </c>
      <c r="AX32" s="157"/>
      <c r="AY32" s="765">
        <f t="shared" ca="1" si="12"/>
        <v>-1000000</v>
      </c>
    </row>
    <row r="33" spans="2:51">
      <c r="B33" s="763">
        <f>B29+1</f>
        <v>2018</v>
      </c>
      <c r="C33" s="764" cm="1">
        <f t="array" ref="C33">DATE(INDEX($B:$B,9+4*INT((ROW()-9)/4)), CHOOSE(MOD(ROW()-9,4)+1, 3,6,9,12), CHOOSE(MOD(ROW()-9,4)+1, 31,30,30,31))</f>
        <v>43190</v>
      </c>
      <c r="D33" s="765">
        <f>'Historical Cash Flows'!BZ34</f>
        <v>0</v>
      </c>
      <c r="E33" s="767"/>
      <c r="F33" s="797">
        <v>0</v>
      </c>
      <c r="G33" s="798">
        <v>0</v>
      </c>
      <c r="H33" s="765">
        <f t="shared" si="0"/>
        <v>0</v>
      </c>
      <c r="I33" s="767"/>
      <c r="J33" s="797">
        <v>0</v>
      </c>
      <c r="K33" s="799">
        <v>0</v>
      </c>
      <c r="L33" s="799">
        <v>0</v>
      </c>
      <c r="M33" s="799">
        <v>0</v>
      </c>
      <c r="N33" s="798">
        <v>0</v>
      </c>
      <c r="O33" s="765">
        <f t="shared" si="1"/>
        <v>0</v>
      </c>
      <c r="P33" s="767"/>
      <c r="Q33" s="797">
        <v>0</v>
      </c>
      <c r="R33" s="800">
        <v>0</v>
      </c>
      <c r="S33" s="801">
        <v>0</v>
      </c>
      <c r="T33" s="801">
        <v>0</v>
      </c>
      <c r="U33" s="765">
        <f t="shared" si="2"/>
        <v>0</v>
      </c>
      <c r="V33" s="767"/>
      <c r="W33" s="797">
        <v>0</v>
      </c>
      <c r="X33" s="800">
        <v>0</v>
      </c>
      <c r="Y33" s="800">
        <v>0</v>
      </c>
      <c r="Z33" s="802">
        <v>0</v>
      </c>
      <c r="AA33" s="803"/>
      <c r="AB33" s="803">
        <f t="shared" si="3"/>
        <v>0</v>
      </c>
      <c r="AC33" s="767"/>
      <c r="AD33" s="804">
        <f t="shared" si="4"/>
        <v>0</v>
      </c>
      <c r="AE33" s="804">
        <f t="shared" si="13"/>
        <v>0</v>
      </c>
      <c r="AF33" s="768"/>
      <c r="AG33" s="767"/>
      <c r="AH33" s="805">
        <f t="shared" si="5"/>
        <v>0</v>
      </c>
      <c r="AI33" s="806">
        <f t="shared" si="6"/>
        <v>0</v>
      </c>
      <c r="AJ33" s="806">
        <f t="shared" si="6"/>
        <v>0</v>
      </c>
      <c r="AK33" s="803">
        <f t="shared" si="7"/>
        <v>0</v>
      </c>
      <c r="AL33" s="854">
        <f t="shared" si="14"/>
        <v>0</v>
      </c>
      <c r="AM33" s="854">
        <f t="shared" si="15"/>
        <v>0</v>
      </c>
      <c r="AN33" s="808"/>
      <c r="AO33" s="805">
        <f t="shared" si="8"/>
        <v>0</v>
      </c>
      <c r="AP33" s="806">
        <f t="shared" si="9"/>
        <v>0</v>
      </c>
      <c r="AQ33" s="803">
        <f t="shared" si="10"/>
        <v>0</v>
      </c>
      <c r="AR33" s="807"/>
      <c r="AS33" s="765">
        <f t="shared" si="16"/>
        <v>0</v>
      </c>
      <c r="AT33" s="807"/>
      <c r="AU33" s="765">
        <f t="shared" si="17"/>
        <v>-1000000</v>
      </c>
      <c r="AV33" s="765">
        <f t="shared" si="11"/>
        <v>-1000000</v>
      </c>
      <c r="AW33" s="765">
        <f t="shared" si="18"/>
        <v>-1000000</v>
      </c>
      <c r="AX33" s="157"/>
      <c r="AY33" s="765">
        <f t="shared" ca="1" si="12"/>
        <v>-1000000</v>
      </c>
    </row>
    <row r="34" spans="2:51">
      <c r="B34" s="763"/>
      <c r="C34" s="764" cm="1">
        <f t="array" ref="C34">DATE(INDEX($B:$B,9+4*INT((ROW()-9)/4)), CHOOSE(MOD(ROW()-9,4)+1, 3,6,9,12), CHOOSE(MOD(ROW()-9,4)+1, 31,30,30,31))</f>
        <v>43281</v>
      </c>
      <c r="D34" s="765">
        <f>'Historical Cash Flows'!BZ35</f>
        <v>0</v>
      </c>
      <c r="E34" s="767"/>
      <c r="F34" s="797">
        <v>0</v>
      </c>
      <c r="G34" s="798">
        <v>0</v>
      </c>
      <c r="H34" s="765">
        <f t="shared" si="0"/>
        <v>0</v>
      </c>
      <c r="I34" s="767"/>
      <c r="J34" s="797">
        <v>0</v>
      </c>
      <c r="K34" s="799">
        <v>0</v>
      </c>
      <c r="L34" s="799">
        <v>0</v>
      </c>
      <c r="M34" s="799">
        <v>0</v>
      </c>
      <c r="N34" s="798">
        <v>0</v>
      </c>
      <c r="O34" s="765">
        <f t="shared" si="1"/>
        <v>0</v>
      </c>
      <c r="P34" s="767"/>
      <c r="Q34" s="797">
        <v>0</v>
      </c>
      <c r="R34" s="800">
        <v>0</v>
      </c>
      <c r="S34" s="801">
        <v>0</v>
      </c>
      <c r="T34" s="801">
        <v>0</v>
      </c>
      <c r="U34" s="765">
        <f t="shared" si="2"/>
        <v>0</v>
      </c>
      <c r="V34" s="767"/>
      <c r="W34" s="797">
        <v>0</v>
      </c>
      <c r="X34" s="800">
        <v>0</v>
      </c>
      <c r="Y34" s="800">
        <v>0</v>
      </c>
      <c r="Z34" s="802">
        <v>0</v>
      </c>
      <c r="AA34" s="803"/>
      <c r="AB34" s="803">
        <f t="shared" si="3"/>
        <v>0</v>
      </c>
      <c r="AC34" s="767"/>
      <c r="AD34" s="804">
        <f t="shared" si="4"/>
        <v>0</v>
      </c>
      <c r="AE34" s="804">
        <f t="shared" si="13"/>
        <v>0</v>
      </c>
      <c r="AF34" s="768"/>
      <c r="AG34" s="767"/>
      <c r="AH34" s="805">
        <f t="shared" si="5"/>
        <v>0</v>
      </c>
      <c r="AI34" s="806">
        <f t="shared" si="6"/>
        <v>0</v>
      </c>
      <c r="AJ34" s="806">
        <f t="shared" si="6"/>
        <v>0</v>
      </c>
      <c r="AK34" s="803">
        <f t="shared" si="7"/>
        <v>0</v>
      </c>
      <c r="AL34" s="854">
        <f t="shared" si="14"/>
        <v>0</v>
      </c>
      <c r="AM34" s="854">
        <f t="shared" si="15"/>
        <v>0</v>
      </c>
      <c r="AN34" s="808"/>
      <c r="AO34" s="805">
        <f t="shared" si="8"/>
        <v>0</v>
      </c>
      <c r="AP34" s="806">
        <f t="shared" si="9"/>
        <v>0</v>
      </c>
      <c r="AQ34" s="803">
        <f t="shared" si="10"/>
        <v>0</v>
      </c>
      <c r="AR34" s="807"/>
      <c r="AS34" s="765">
        <f t="shared" si="16"/>
        <v>0</v>
      </c>
      <c r="AT34" s="807"/>
      <c r="AU34" s="765">
        <f t="shared" si="17"/>
        <v>-1000000</v>
      </c>
      <c r="AV34" s="765">
        <f t="shared" si="11"/>
        <v>-1000000</v>
      </c>
      <c r="AW34" s="765">
        <f t="shared" si="18"/>
        <v>-1000000</v>
      </c>
      <c r="AX34" s="157"/>
      <c r="AY34" s="765">
        <f t="shared" ca="1" si="12"/>
        <v>-1000000</v>
      </c>
    </row>
    <row r="35" spans="2:51" ht="12.75" customHeight="1">
      <c r="B35" s="763"/>
      <c r="C35" s="764" cm="1">
        <f t="array" ref="C35">DATE(INDEX($B:$B,9+4*INT((ROW()-9)/4)), CHOOSE(MOD(ROW()-9,4)+1, 3,6,9,12), CHOOSE(MOD(ROW()-9,4)+1, 31,30,30,31))</f>
        <v>43373</v>
      </c>
      <c r="D35" s="765">
        <f>'Historical Cash Flows'!BZ36</f>
        <v>0</v>
      </c>
      <c r="E35" s="767"/>
      <c r="F35" s="797">
        <v>0</v>
      </c>
      <c r="G35" s="798">
        <v>0</v>
      </c>
      <c r="H35" s="765">
        <f t="shared" si="0"/>
        <v>0</v>
      </c>
      <c r="I35" s="767"/>
      <c r="J35" s="797">
        <v>0</v>
      </c>
      <c r="K35" s="799">
        <v>0</v>
      </c>
      <c r="L35" s="799">
        <v>0</v>
      </c>
      <c r="M35" s="799">
        <v>0</v>
      </c>
      <c r="N35" s="798">
        <v>0</v>
      </c>
      <c r="O35" s="765">
        <f t="shared" si="1"/>
        <v>0</v>
      </c>
      <c r="P35" s="767"/>
      <c r="Q35" s="797">
        <v>0</v>
      </c>
      <c r="R35" s="800">
        <v>0</v>
      </c>
      <c r="S35" s="801">
        <v>0</v>
      </c>
      <c r="T35" s="801">
        <v>0</v>
      </c>
      <c r="U35" s="765">
        <f t="shared" si="2"/>
        <v>0</v>
      </c>
      <c r="V35" s="767"/>
      <c r="W35" s="797">
        <v>0</v>
      </c>
      <c r="X35" s="800">
        <v>0</v>
      </c>
      <c r="Y35" s="800">
        <v>0</v>
      </c>
      <c r="Z35" s="802">
        <v>0</v>
      </c>
      <c r="AA35" s="803"/>
      <c r="AB35" s="803">
        <f t="shared" si="3"/>
        <v>0</v>
      </c>
      <c r="AC35" s="767"/>
      <c r="AD35" s="804">
        <f t="shared" si="4"/>
        <v>0</v>
      </c>
      <c r="AE35" s="804">
        <f t="shared" si="13"/>
        <v>0</v>
      </c>
      <c r="AF35" s="768"/>
      <c r="AG35" s="767"/>
      <c r="AH35" s="805">
        <f t="shared" si="5"/>
        <v>0</v>
      </c>
      <c r="AI35" s="806">
        <f t="shared" si="6"/>
        <v>0</v>
      </c>
      <c r="AJ35" s="806">
        <f t="shared" si="6"/>
        <v>0</v>
      </c>
      <c r="AK35" s="803">
        <f t="shared" si="7"/>
        <v>0</v>
      </c>
      <c r="AL35" s="854">
        <f t="shared" si="14"/>
        <v>0</v>
      </c>
      <c r="AM35" s="854">
        <f t="shared" si="15"/>
        <v>0</v>
      </c>
      <c r="AN35" s="808"/>
      <c r="AO35" s="805">
        <f>AH35</f>
        <v>0</v>
      </c>
      <c r="AP35" s="806">
        <f>SUM(AI35:AJ35)</f>
        <v>0</v>
      </c>
      <c r="AQ35" s="803">
        <f>AK35</f>
        <v>0</v>
      </c>
      <c r="AR35" s="807"/>
      <c r="AS35" s="765">
        <f t="shared" si="16"/>
        <v>0</v>
      </c>
      <c r="AT35" s="807"/>
      <c r="AU35" s="765">
        <f t="shared" si="17"/>
        <v>-1000000</v>
      </c>
      <c r="AV35" s="765">
        <f t="shared" si="11"/>
        <v>-1000000</v>
      </c>
      <c r="AW35" s="765">
        <f t="shared" si="18"/>
        <v>-1000000</v>
      </c>
      <c r="AX35" s="157"/>
      <c r="AY35" s="765">
        <f t="shared" ca="1" si="12"/>
        <v>-1000000</v>
      </c>
    </row>
    <row r="36" spans="2:51" ht="12.75" customHeight="1">
      <c r="B36" s="763"/>
      <c r="C36" s="764" cm="1">
        <f t="array" ref="C36">DATE(INDEX($B:$B,9+4*INT((ROW()-9)/4)), CHOOSE(MOD(ROW()-9,4)+1, 3,6,9,12), CHOOSE(MOD(ROW()-9,4)+1, 31,30,30,31))</f>
        <v>43465</v>
      </c>
      <c r="D36" s="765">
        <f>'Historical Cash Flows'!BZ37</f>
        <v>0</v>
      </c>
      <c r="E36" s="767"/>
      <c r="F36" s="797">
        <v>0</v>
      </c>
      <c r="G36" s="798">
        <v>0</v>
      </c>
      <c r="H36" s="765">
        <f t="shared" si="0"/>
        <v>0</v>
      </c>
      <c r="I36" s="767"/>
      <c r="J36" s="797">
        <v>0</v>
      </c>
      <c r="K36" s="799">
        <v>0</v>
      </c>
      <c r="L36" s="799">
        <v>0</v>
      </c>
      <c r="M36" s="799">
        <v>0</v>
      </c>
      <c r="N36" s="798">
        <v>0</v>
      </c>
      <c r="O36" s="765">
        <f t="shared" si="1"/>
        <v>0</v>
      </c>
      <c r="P36" s="767"/>
      <c r="Q36" s="797">
        <v>0</v>
      </c>
      <c r="R36" s="800">
        <v>0</v>
      </c>
      <c r="S36" s="801">
        <v>0</v>
      </c>
      <c r="T36" s="801">
        <v>0</v>
      </c>
      <c r="U36" s="765">
        <f t="shared" si="2"/>
        <v>0</v>
      </c>
      <c r="V36" s="767"/>
      <c r="W36" s="797">
        <v>0</v>
      </c>
      <c r="X36" s="800">
        <v>0</v>
      </c>
      <c r="Y36" s="800">
        <v>0</v>
      </c>
      <c r="Z36" s="802">
        <v>0</v>
      </c>
      <c r="AA36" s="803"/>
      <c r="AB36" s="803">
        <f t="shared" si="3"/>
        <v>0</v>
      </c>
      <c r="AC36" s="767"/>
      <c r="AD36" s="804">
        <f t="shared" si="4"/>
        <v>0</v>
      </c>
      <c r="AE36" s="804">
        <f t="shared" si="13"/>
        <v>0</v>
      </c>
      <c r="AF36" s="768"/>
      <c r="AG36" s="767"/>
      <c r="AH36" s="805">
        <f t="shared" si="5"/>
        <v>0</v>
      </c>
      <c r="AI36" s="806">
        <f t="shared" si="6"/>
        <v>0</v>
      </c>
      <c r="AJ36" s="806">
        <f t="shared" si="6"/>
        <v>0</v>
      </c>
      <c r="AK36" s="803">
        <f t="shared" si="7"/>
        <v>0</v>
      </c>
      <c r="AL36" s="854">
        <f t="shared" si="14"/>
        <v>0</v>
      </c>
      <c r="AM36" s="854">
        <f t="shared" si="15"/>
        <v>0</v>
      </c>
      <c r="AN36" s="808"/>
      <c r="AO36" s="805">
        <f t="shared" ref="AO36:AO64" si="19">AO35+AH36</f>
        <v>0</v>
      </c>
      <c r="AP36" s="806">
        <f t="shared" ref="AP36:AP64" si="20">AP35+SUM(AI36:AJ36)</f>
        <v>0</v>
      </c>
      <c r="AQ36" s="803">
        <f t="shared" ref="AQ36:AQ64" si="21">AQ35+AK36</f>
        <v>0</v>
      </c>
      <c r="AR36" s="807"/>
      <c r="AS36" s="765">
        <f t="shared" si="16"/>
        <v>0</v>
      </c>
      <c r="AT36" s="807"/>
      <c r="AU36" s="765">
        <f t="shared" si="17"/>
        <v>-1000000</v>
      </c>
      <c r="AV36" s="765">
        <f t="shared" si="11"/>
        <v>-1000000</v>
      </c>
      <c r="AW36" s="765">
        <f t="shared" si="18"/>
        <v>-1000000</v>
      </c>
      <c r="AX36" s="157"/>
      <c r="AY36" s="765">
        <f t="shared" ca="1" si="12"/>
        <v>-1000000</v>
      </c>
    </row>
    <row r="37" spans="2:51" ht="12.75" customHeight="1">
      <c r="B37" s="763">
        <f>B33+1</f>
        <v>2019</v>
      </c>
      <c r="C37" s="764" cm="1">
        <f t="array" ref="C37">DATE(INDEX($B:$B,9+4*INT((ROW()-9)/4)), CHOOSE(MOD(ROW()-9,4)+1, 3,6,9,12), CHOOSE(MOD(ROW()-9,4)+1, 31,30,30,31))</f>
        <v>43555</v>
      </c>
      <c r="D37" s="765">
        <f>'Historical Cash Flows'!BZ38</f>
        <v>0</v>
      </c>
      <c r="E37" s="767"/>
      <c r="F37" s="797">
        <v>0</v>
      </c>
      <c r="G37" s="798">
        <v>0</v>
      </c>
      <c r="H37" s="765">
        <f t="shared" ref="H37:H64" si="22">SUM(F37:G37)</f>
        <v>0</v>
      </c>
      <c r="I37" s="767"/>
      <c r="J37" s="797">
        <v>0</v>
      </c>
      <c r="K37" s="799">
        <v>0</v>
      </c>
      <c r="L37" s="799">
        <v>0</v>
      </c>
      <c r="M37" s="799">
        <v>0</v>
      </c>
      <c r="N37" s="798">
        <v>0</v>
      </c>
      <c r="O37" s="765">
        <f t="shared" si="1"/>
        <v>0</v>
      </c>
      <c r="P37" s="767"/>
      <c r="Q37" s="797">
        <v>0</v>
      </c>
      <c r="R37" s="800">
        <v>0</v>
      </c>
      <c r="S37" s="801">
        <v>0</v>
      </c>
      <c r="T37" s="801">
        <v>0</v>
      </c>
      <c r="U37" s="765">
        <f t="shared" si="2"/>
        <v>0</v>
      </c>
      <c r="V37" s="767"/>
      <c r="W37" s="797">
        <v>0</v>
      </c>
      <c r="X37" s="800">
        <v>0</v>
      </c>
      <c r="Y37" s="800">
        <v>0</v>
      </c>
      <c r="Z37" s="802">
        <v>0</v>
      </c>
      <c r="AA37" s="803"/>
      <c r="AB37" s="803">
        <f t="shared" si="3"/>
        <v>0</v>
      </c>
      <c r="AC37" s="767"/>
      <c r="AD37" s="804">
        <f t="shared" si="4"/>
        <v>0</v>
      </c>
      <c r="AE37" s="804">
        <f t="shared" si="13"/>
        <v>0</v>
      </c>
      <c r="AF37" s="768"/>
      <c r="AG37" s="767"/>
      <c r="AH37" s="805">
        <f t="shared" si="5"/>
        <v>0</v>
      </c>
      <c r="AI37" s="806">
        <f t="shared" si="6"/>
        <v>0</v>
      </c>
      <c r="AJ37" s="806">
        <f t="shared" si="6"/>
        <v>0</v>
      </c>
      <c r="AK37" s="803">
        <f t="shared" si="7"/>
        <v>0</v>
      </c>
      <c r="AL37" s="854">
        <f t="shared" si="14"/>
        <v>0</v>
      </c>
      <c r="AM37" s="854">
        <f t="shared" si="15"/>
        <v>0</v>
      </c>
      <c r="AN37" s="808"/>
      <c r="AO37" s="805">
        <f t="shared" si="19"/>
        <v>0</v>
      </c>
      <c r="AP37" s="806">
        <f t="shared" si="20"/>
        <v>0</v>
      </c>
      <c r="AQ37" s="803">
        <f t="shared" si="21"/>
        <v>0</v>
      </c>
      <c r="AR37" s="807"/>
      <c r="AS37" s="765">
        <f t="shared" si="16"/>
        <v>0</v>
      </c>
      <c r="AT37" s="807"/>
      <c r="AU37" s="765">
        <f t="shared" si="17"/>
        <v>-1000000</v>
      </c>
      <c r="AV37" s="765">
        <f t="shared" si="11"/>
        <v>-1000000</v>
      </c>
      <c r="AW37" s="765">
        <f t="shared" si="18"/>
        <v>-1000000</v>
      </c>
      <c r="AX37" s="157"/>
      <c r="AY37" s="765">
        <f t="shared" ca="1" si="12"/>
        <v>-1000000</v>
      </c>
    </row>
    <row r="38" spans="2:51" ht="12.75" customHeight="1">
      <c r="B38" s="763"/>
      <c r="C38" s="764" cm="1">
        <f t="array" ref="C38">DATE(INDEX($B:$B,9+4*INT((ROW()-9)/4)), CHOOSE(MOD(ROW()-9,4)+1, 3,6,9,12), CHOOSE(MOD(ROW()-9,4)+1, 31,30,30,31))</f>
        <v>43646</v>
      </c>
      <c r="D38" s="765">
        <f>'Historical Cash Flows'!BZ39</f>
        <v>0</v>
      </c>
      <c r="E38" s="767"/>
      <c r="F38" s="797">
        <v>0</v>
      </c>
      <c r="G38" s="798">
        <v>0</v>
      </c>
      <c r="H38" s="765">
        <f t="shared" si="22"/>
        <v>0</v>
      </c>
      <c r="I38" s="767"/>
      <c r="J38" s="797">
        <v>0</v>
      </c>
      <c r="K38" s="799">
        <v>0</v>
      </c>
      <c r="L38" s="799">
        <v>0</v>
      </c>
      <c r="M38" s="799">
        <v>0</v>
      </c>
      <c r="N38" s="798">
        <v>0</v>
      </c>
      <c r="O38" s="765">
        <f t="shared" si="1"/>
        <v>0</v>
      </c>
      <c r="P38" s="767"/>
      <c r="Q38" s="797">
        <v>0</v>
      </c>
      <c r="R38" s="800">
        <v>0</v>
      </c>
      <c r="S38" s="801">
        <v>0</v>
      </c>
      <c r="T38" s="801">
        <v>0</v>
      </c>
      <c r="U38" s="765">
        <f t="shared" si="2"/>
        <v>0</v>
      </c>
      <c r="V38" s="767"/>
      <c r="W38" s="797">
        <v>0</v>
      </c>
      <c r="X38" s="800">
        <v>0</v>
      </c>
      <c r="Y38" s="800">
        <v>0</v>
      </c>
      <c r="Z38" s="802">
        <v>0</v>
      </c>
      <c r="AA38" s="803"/>
      <c r="AB38" s="803">
        <f t="shared" si="3"/>
        <v>0</v>
      </c>
      <c r="AC38" s="767"/>
      <c r="AD38" s="804">
        <f t="shared" si="4"/>
        <v>0</v>
      </c>
      <c r="AE38" s="804">
        <f t="shared" si="13"/>
        <v>0</v>
      </c>
      <c r="AF38" s="768"/>
      <c r="AG38" s="767"/>
      <c r="AH38" s="805">
        <f t="shared" si="5"/>
        <v>0</v>
      </c>
      <c r="AI38" s="806">
        <f t="shared" si="6"/>
        <v>0</v>
      </c>
      <c r="AJ38" s="806">
        <f t="shared" si="6"/>
        <v>0</v>
      </c>
      <c r="AK38" s="803">
        <f t="shared" si="7"/>
        <v>0</v>
      </c>
      <c r="AL38" s="854">
        <f t="shared" si="14"/>
        <v>0</v>
      </c>
      <c r="AM38" s="854">
        <f t="shared" si="15"/>
        <v>0</v>
      </c>
      <c r="AN38" s="808"/>
      <c r="AO38" s="805">
        <f t="shared" si="19"/>
        <v>0</v>
      </c>
      <c r="AP38" s="806">
        <f t="shared" si="20"/>
        <v>0</v>
      </c>
      <c r="AQ38" s="803">
        <f t="shared" si="21"/>
        <v>0</v>
      </c>
      <c r="AR38" s="807"/>
      <c r="AS38" s="765">
        <f t="shared" si="16"/>
        <v>0</v>
      </c>
      <c r="AT38" s="807"/>
      <c r="AU38" s="765">
        <f t="shared" si="17"/>
        <v>-1000000</v>
      </c>
      <c r="AV38" s="765">
        <f t="shared" si="11"/>
        <v>-1000000</v>
      </c>
      <c r="AW38" s="765">
        <f t="shared" si="18"/>
        <v>-1000000</v>
      </c>
      <c r="AX38" s="157"/>
      <c r="AY38" s="765">
        <f t="shared" ca="1" si="12"/>
        <v>-1000000</v>
      </c>
    </row>
    <row r="39" spans="2:51" ht="12.75" customHeight="1">
      <c r="B39" s="763"/>
      <c r="C39" s="764" cm="1">
        <f t="array" ref="C39">DATE(INDEX($B:$B,9+4*INT((ROW()-9)/4)), CHOOSE(MOD(ROW()-9,4)+1, 3,6,9,12), CHOOSE(MOD(ROW()-9,4)+1, 31,30,30,31))</f>
        <v>43738</v>
      </c>
      <c r="D39" s="765">
        <f>'Historical Cash Flows'!BZ40</f>
        <v>0</v>
      </c>
      <c r="E39" s="767"/>
      <c r="F39" s="797">
        <v>0</v>
      </c>
      <c r="G39" s="798">
        <v>0</v>
      </c>
      <c r="H39" s="765">
        <f t="shared" si="22"/>
        <v>0</v>
      </c>
      <c r="I39" s="767"/>
      <c r="J39" s="797">
        <v>0</v>
      </c>
      <c r="K39" s="799">
        <v>0</v>
      </c>
      <c r="L39" s="799">
        <v>0</v>
      </c>
      <c r="M39" s="799">
        <v>0</v>
      </c>
      <c r="N39" s="798">
        <v>0</v>
      </c>
      <c r="O39" s="765">
        <f t="shared" si="1"/>
        <v>0</v>
      </c>
      <c r="P39" s="767"/>
      <c r="Q39" s="797">
        <v>0</v>
      </c>
      <c r="R39" s="800">
        <v>0</v>
      </c>
      <c r="S39" s="801">
        <v>0</v>
      </c>
      <c r="T39" s="801">
        <v>0</v>
      </c>
      <c r="U39" s="765">
        <f t="shared" si="2"/>
        <v>0</v>
      </c>
      <c r="V39" s="767"/>
      <c r="W39" s="797">
        <v>0</v>
      </c>
      <c r="X39" s="800">
        <v>0</v>
      </c>
      <c r="Y39" s="800">
        <v>0</v>
      </c>
      <c r="Z39" s="802">
        <v>0</v>
      </c>
      <c r="AA39" s="803"/>
      <c r="AB39" s="803">
        <f t="shared" si="3"/>
        <v>0</v>
      </c>
      <c r="AC39" s="767"/>
      <c r="AD39" s="804">
        <f t="shared" si="4"/>
        <v>0</v>
      </c>
      <c r="AE39" s="804">
        <f t="shared" si="13"/>
        <v>0</v>
      </c>
      <c r="AF39" s="768"/>
      <c r="AG39" s="767"/>
      <c r="AH39" s="805">
        <f t="shared" si="5"/>
        <v>0</v>
      </c>
      <c r="AI39" s="806">
        <f t="shared" si="6"/>
        <v>0</v>
      </c>
      <c r="AJ39" s="806">
        <f t="shared" si="6"/>
        <v>0</v>
      </c>
      <c r="AK39" s="803">
        <f t="shared" si="7"/>
        <v>0</v>
      </c>
      <c r="AL39" s="854">
        <f t="shared" si="14"/>
        <v>0</v>
      </c>
      <c r="AM39" s="854">
        <f t="shared" si="15"/>
        <v>0</v>
      </c>
      <c r="AN39" s="808"/>
      <c r="AO39" s="805">
        <f t="shared" si="19"/>
        <v>0</v>
      </c>
      <c r="AP39" s="806">
        <f t="shared" si="20"/>
        <v>0</v>
      </c>
      <c r="AQ39" s="803">
        <f t="shared" si="21"/>
        <v>0</v>
      </c>
      <c r="AR39" s="807"/>
      <c r="AS39" s="765">
        <f t="shared" si="16"/>
        <v>0</v>
      </c>
      <c r="AT39" s="807"/>
      <c r="AU39" s="765">
        <f t="shared" si="17"/>
        <v>-1000000</v>
      </c>
      <c r="AV39" s="765">
        <f t="shared" si="11"/>
        <v>-1000000</v>
      </c>
      <c r="AW39" s="765">
        <f t="shared" si="18"/>
        <v>-1000000</v>
      </c>
      <c r="AX39" s="157"/>
      <c r="AY39" s="765">
        <f t="shared" ca="1" si="12"/>
        <v>-1000000</v>
      </c>
    </row>
    <row r="40" spans="2:51" ht="12.75" customHeight="1">
      <c r="B40" s="763"/>
      <c r="C40" s="764" cm="1">
        <f t="array" ref="C40">DATE(INDEX($B:$B,9+4*INT((ROW()-9)/4)), CHOOSE(MOD(ROW()-9,4)+1, 3,6,9,12), CHOOSE(MOD(ROW()-9,4)+1, 31,30,30,31))</f>
        <v>43830</v>
      </c>
      <c r="D40" s="765">
        <f>'Historical Cash Flows'!BZ41</f>
        <v>0</v>
      </c>
      <c r="E40" s="767"/>
      <c r="F40" s="797">
        <v>0</v>
      </c>
      <c r="G40" s="798">
        <v>0</v>
      </c>
      <c r="H40" s="765">
        <f t="shared" si="22"/>
        <v>0</v>
      </c>
      <c r="I40" s="767"/>
      <c r="J40" s="797">
        <v>0</v>
      </c>
      <c r="K40" s="799">
        <v>0</v>
      </c>
      <c r="L40" s="799">
        <v>0</v>
      </c>
      <c r="M40" s="799">
        <v>0</v>
      </c>
      <c r="N40" s="798">
        <v>0</v>
      </c>
      <c r="O40" s="765">
        <f t="shared" si="1"/>
        <v>0</v>
      </c>
      <c r="P40" s="767"/>
      <c r="Q40" s="797">
        <v>0</v>
      </c>
      <c r="R40" s="800">
        <v>0</v>
      </c>
      <c r="S40" s="801">
        <v>0</v>
      </c>
      <c r="T40" s="801">
        <v>0</v>
      </c>
      <c r="U40" s="765">
        <f t="shared" si="2"/>
        <v>0</v>
      </c>
      <c r="V40" s="767"/>
      <c r="W40" s="797">
        <v>0</v>
      </c>
      <c r="X40" s="800">
        <v>0</v>
      </c>
      <c r="Y40" s="800">
        <v>0</v>
      </c>
      <c r="Z40" s="802">
        <v>0</v>
      </c>
      <c r="AA40" s="803"/>
      <c r="AB40" s="803">
        <f t="shared" si="3"/>
        <v>0</v>
      </c>
      <c r="AC40" s="767"/>
      <c r="AD40" s="804">
        <f t="shared" si="4"/>
        <v>0</v>
      </c>
      <c r="AE40" s="804">
        <f t="shared" si="13"/>
        <v>0</v>
      </c>
      <c r="AF40" s="768"/>
      <c r="AG40" s="767"/>
      <c r="AH40" s="805">
        <f t="shared" si="5"/>
        <v>0</v>
      </c>
      <c r="AI40" s="806">
        <f t="shared" si="6"/>
        <v>0</v>
      </c>
      <c r="AJ40" s="806">
        <f t="shared" si="6"/>
        <v>0</v>
      </c>
      <c r="AK40" s="803">
        <f t="shared" si="7"/>
        <v>0</v>
      </c>
      <c r="AL40" s="854">
        <f t="shared" si="14"/>
        <v>0</v>
      </c>
      <c r="AM40" s="854">
        <f t="shared" si="15"/>
        <v>0</v>
      </c>
      <c r="AN40" s="808"/>
      <c r="AO40" s="805">
        <f t="shared" si="19"/>
        <v>0</v>
      </c>
      <c r="AP40" s="806">
        <f t="shared" si="20"/>
        <v>0</v>
      </c>
      <c r="AQ40" s="803">
        <f t="shared" si="21"/>
        <v>0</v>
      </c>
      <c r="AR40" s="807"/>
      <c r="AS40" s="765">
        <f t="shared" si="16"/>
        <v>0</v>
      </c>
      <c r="AT40" s="807"/>
      <c r="AU40" s="765">
        <f t="shared" si="17"/>
        <v>-1000000</v>
      </c>
      <c r="AV40" s="765">
        <f t="shared" si="11"/>
        <v>-1000000</v>
      </c>
      <c r="AW40" s="765">
        <f t="shared" si="18"/>
        <v>-1000000</v>
      </c>
      <c r="AX40" s="157"/>
      <c r="AY40" s="765">
        <f t="shared" ca="1" si="12"/>
        <v>-1000000</v>
      </c>
    </row>
    <row r="41" spans="2:51" ht="12.75" customHeight="1">
      <c r="B41" s="763">
        <f>B37+1</f>
        <v>2020</v>
      </c>
      <c r="C41" s="764" cm="1">
        <f t="array" ref="C41">DATE(INDEX($B:$B,9+4*INT((ROW()-9)/4)), CHOOSE(MOD(ROW()-9,4)+1, 3,6,9,12), CHOOSE(MOD(ROW()-9,4)+1, 31,30,30,31))</f>
        <v>43921</v>
      </c>
      <c r="D41" s="765">
        <f>'Historical Cash Flows'!BZ42</f>
        <v>0</v>
      </c>
      <c r="E41" s="767"/>
      <c r="F41" s="797">
        <v>0</v>
      </c>
      <c r="G41" s="798">
        <v>0</v>
      </c>
      <c r="H41" s="765">
        <f t="shared" si="22"/>
        <v>0</v>
      </c>
      <c r="I41" s="767"/>
      <c r="J41" s="797">
        <v>0</v>
      </c>
      <c r="K41" s="799">
        <v>0</v>
      </c>
      <c r="L41" s="799">
        <v>0</v>
      </c>
      <c r="M41" s="799">
        <v>0</v>
      </c>
      <c r="N41" s="798">
        <v>0</v>
      </c>
      <c r="O41" s="765">
        <f t="shared" si="1"/>
        <v>0</v>
      </c>
      <c r="P41" s="767"/>
      <c r="Q41" s="797">
        <v>0</v>
      </c>
      <c r="R41" s="800">
        <v>0</v>
      </c>
      <c r="S41" s="801">
        <v>0</v>
      </c>
      <c r="T41" s="801">
        <v>0</v>
      </c>
      <c r="U41" s="765">
        <f t="shared" si="2"/>
        <v>0</v>
      </c>
      <c r="V41" s="767"/>
      <c r="W41" s="797">
        <v>0</v>
      </c>
      <c r="X41" s="800">
        <v>0</v>
      </c>
      <c r="Y41" s="800">
        <v>0</v>
      </c>
      <c r="Z41" s="802">
        <v>0</v>
      </c>
      <c r="AA41" s="803"/>
      <c r="AB41" s="803">
        <f t="shared" si="3"/>
        <v>0</v>
      </c>
      <c r="AC41" s="767"/>
      <c r="AD41" s="804">
        <f t="shared" si="4"/>
        <v>0</v>
      </c>
      <c r="AE41" s="804">
        <f t="shared" si="13"/>
        <v>0</v>
      </c>
      <c r="AF41" s="768"/>
      <c r="AG41" s="767"/>
      <c r="AH41" s="805">
        <f t="shared" si="5"/>
        <v>0</v>
      </c>
      <c r="AI41" s="806">
        <f t="shared" si="6"/>
        <v>0</v>
      </c>
      <c r="AJ41" s="806">
        <f t="shared" si="6"/>
        <v>0</v>
      </c>
      <c r="AK41" s="803">
        <f t="shared" si="7"/>
        <v>0</v>
      </c>
      <c r="AL41" s="854">
        <f t="shared" si="14"/>
        <v>0</v>
      </c>
      <c r="AM41" s="854">
        <f t="shared" si="15"/>
        <v>0</v>
      </c>
      <c r="AN41" s="809"/>
      <c r="AO41" s="805">
        <f t="shared" si="19"/>
        <v>0</v>
      </c>
      <c r="AP41" s="806">
        <f t="shared" si="20"/>
        <v>0</v>
      </c>
      <c r="AQ41" s="803">
        <f t="shared" si="21"/>
        <v>0</v>
      </c>
      <c r="AR41" s="807"/>
      <c r="AS41" s="765">
        <f t="shared" si="16"/>
        <v>0</v>
      </c>
      <c r="AT41" s="807"/>
      <c r="AU41" s="765">
        <f t="shared" si="17"/>
        <v>-1000000</v>
      </c>
      <c r="AV41" s="765">
        <f t="shared" si="11"/>
        <v>-1000000</v>
      </c>
      <c r="AW41" s="765">
        <f t="shared" si="18"/>
        <v>-1000000</v>
      </c>
      <c r="AX41" s="157"/>
      <c r="AY41" s="765">
        <f t="shared" ca="1" si="12"/>
        <v>-1000000</v>
      </c>
    </row>
    <row r="42" spans="2:51" ht="12.75" customHeight="1">
      <c r="B42" s="763"/>
      <c r="C42" s="764" cm="1">
        <f t="array" ref="C42">DATE(INDEX($B:$B,9+4*INT((ROW()-9)/4)), CHOOSE(MOD(ROW()-9,4)+1, 3,6,9,12), CHOOSE(MOD(ROW()-9,4)+1, 31,30,30,31))</f>
        <v>44012</v>
      </c>
      <c r="D42" s="765">
        <f>'Historical Cash Flows'!BZ43</f>
        <v>0</v>
      </c>
      <c r="E42" s="767"/>
      <c r="F42" s="797">
        <v>0</v>
      </c>
      <c r="G42" s="798">
        <v>0</v>
      </c>
      <c r="H42" s="765">
        <f t="shared" si="22"/>
        <v>0</v>
      </c>
      <c r="I42" s="767"/>
      <c r="J42" s="797">
        <v>0</v>
      </c>
      <c r="K42" s="799">
        <v>0</v>
      </c>
      <c r="L42" s="799">
        <v>0</v>
      </c>
      <c r="M42" s="799">
        <v>0</v>
      </c>
      <c r="N42" s="798">
        <v>0</v>
      </c>
      <c r="O42" s="765">
        <f t="shared" si="1"/>
        <v>0</v>
      </c>
      <c r="P42" s="767"/>
      <c r="Q42" s="797">
        <v>0</v>
      </c>
      <c r="R42" s="800">
        <v>0</v>
      </c>
      <c r="S42" s="801">
        <v>0</v>
      </c>
      <c r="T42" s="801">
        <v>0</v>
      </c>
      <c r="U42" s="765">
        <f t="shared" si="2"/>
        <v>0</v>
      </c>
      <c r="V42" s="767"/>
      <c r="W42" s="797">
        <v>0</v>
      </c>
      <c r="X42" s="800">
        <v>0</v>
      </c>
      <c r="Y42" s="800">
        <v>0</v>
      </c>
      <c r="Z42" s="802">
        <v>0</v>
      </c>
      <c r="AA42" s="803"/>
      <c r="AB42" s="803">
        <f t="shared" si="3"/>
        <v>0</v>
      </c>
      <c r="AC42" s="767"/>
      <c r="AD42" s="804">
        <f t="shared" si="4"/>
        <v>0</v>
      </c>
      <c r="AE42" s="804">
        <f t="shared" si="13"/>
        <v>0</v>
      </c>
      <c r="AF42" s="768"/>
      <c r="AG42" s="767"/>
      <c r="AH42" s="805">
        <f t="shared" si="5"/>
        <v>0</v>
      </c>
      <c r="AI42" s="806">
        <f t="shared" si="6"/>
        <v>0</v>
      </c>
      <c r="AJ42" s="806">
        <f t="shared" si="6"/>
        <v>0</v>
      </c>
      <c r="AK42" s="803">
        <f t="shared" si="7"/>
        <v>0</v>
      </c>
      <c r="AL42" s="854">
        <f t="shared" si="14"/>
        <v>0</v>
      </c>
      <c r="AM42" s="854">
        <f t="shared" si="15"/>
        <v>0</v>
      </c>
      <c r="AN42" s="809"/>
      <c r="AO42" s="805">
        <f t="shared" si="19"/>
        <v>0</v>
      </c>
      <c r="AP42" s="806">
        <f t="shared" si="20"/>
        <v>0</v>
      </c>
      <c r="AQ42" s="803">
        <f t="shared" si="21"/>
        <v>0</v>
      </c>
      <c r="AR42" s="807"/>
      <c r="AS42" s="765">
        <f t="shared" si="16"/>
        <v>0</v>
      </c>
      <c r="AT42" s="807"/>
      <c r="AU42" s="765">
        <f t="shared" si="17"/>
        <v>-1000000</v>
      </c>
      <c r="AV42" s="765">
        <f t="shared" si="11"/>
        <v>-1000000</v>
      </c>
      <c r="AW42" s="765">
        <f t="shared" si="18"/>
        <v>-1000000</v>
      </c>
      <c r="AX42" s="157"/>
      <c r="AY42" s="765">
        <f t="shared" ca="1" si="12"/>
        <v>-1000000</v>
      </c>
    </row>
    <row r="43" spans="2:51" ht="12.75" customHeight="1">
      <c r="B43" s="763"/>
      <c r="C43" s="764" cm="1">
        <f t="array" ref="C43">DATE(INDEX($B:$B,9+4*INT((ROW()-9)/4)), CHOOSE(MOD(ROW()-9,4)+1, 3,6,9,12), CHOOSE(MOD(ROW()-9,4)+1, 31,30,30,31))</f>
        <v>44104</v>
      </c>
      <c r="D43" s="765">
        <f>'Historical Cash Flows'!BZ44</f>
        <v>0</v>
      </c>
      <c r="E43" s="767"/>
      <c r="F43" s="797">
        <v>0</v>
      </c>
      <c r="G43" s="798">
        <v>0</v>
      </c>
      <c r="H43" s="765">
        <f t="shared" si="22"/>
        <v>0</v>
      </c>
      <c r="I43" s="767"/>
      <c r="J43" s="797">
        <v>0</v>
      </c>
      <c r="K43" s="799">
        <v>0</v>
      </c>
      <c r="L43" s="799">
        <v>0</v>
      </c>
      <c r="M43" s="799">
        <v>0</v>
      </c>
      <c r="N43" s="798">
        <v>0</v>
      </c>
      <c r="O43" s="765">
        <f t="shared" ref="O43:O64" si="23">SUM(J43:N43)</f>
        <v>0</v>
      </c>
      <c r="P43" s="767"/>
      <c r="Q43" s="797">
        <v>0</v>
      </c>
      <c r="R43" s="800">
        <v>0</v>
      </c>
      <c r="S43" s="801">
        <v>0</v>
      </c>
      <c r="T43" s="801">
        <v>0</v>
      </c>
      <c r="U43" s="765">
        <f t="shared" ref="U43:U64" si="24">SUM(Q43:T43)</f>
        <v>0</v>
      </c>
      <c r="V43" s="767"/>
      <c r="W43" s="797">
        <v>0</v>
      </c>
      <c r="X43" s="800">
        <v>0</v>
      </c>
      <c r="Y43" s="800">
        <v>0</v>
      </c>
      <c r="Z43" s="802">
        <v>0</v>
      </c>
      <c r="AA43" s="803"/>
      <c r="AB43" s="803">
        <f t="shared" ref="AB43:AB64" si="25">SUM(W43:Z43)</f>
        <v>0</v>
      </c>
      <c r="AC43" s="767"/>
      <c r="AD43" s="804">
        <f t="shared" ref="AD43:AD64" si="26">D43+(H43+U43)+(O43+AB43)</f>
        <v>0</v>
      </c>
      <c r="AE43" s="804">
        <f t="shared" si="13"/>
        <v>0</v>
      </c>
      <c r="AF43" s="768"/>
      <c r="AG43" s="767"/>
      <c r="AH43" s="805">
        <f t="shared" ref="AH43:AH64" si="27">-SUM(Q43,W43)</f>
        <v>0</v>
      </c>
      <c r="AI43" s="806">
        <f t="shared" si="6"/>
        <v>0</v>
      </c>
      <c r="AJ43" s="806">
        <f t="shared" si="6"/>
        <v>0</v>
      </c>
      <c r="AK43" s="803">
        <f t="shared" si="7"/>
        <v>0</v>
      </c>
      <c r="AL43" s="854">
        <f t="shared" si="14"/>
        <v>0</v>
      </c>
      <c r="AM43" s="854">
        <f t="shared" si="15"/>
        <v>0</v>
      </c>
      <c r="AN43" s="809"/>
      <c r="AO43" s="805">
        <f t="shared" si="19"/>
        <v>0</v>
      </c>
      <c r="AP43" s="806">
        <f t="shared" si="20"/>
        <v>0</v>
      </c>
      <c r="AQ43" s="803">
        <f t="shared" si="21"/>
        <v>0</v>
      </c>
      <c r="AR43" s="807"/>
      <c r="AS43" s="765">
        <f t="shared" si="16"/>
        <v>0</v>
      </c>
      <c r="AT43" s="807"/>
      <c r="AU43" s="765">
        <f t="shared" ref="AU43:AU64" si="28">IF($C43&lt;MIN(InvDate),0,IF(AND($C43&gt;=MIN(InvDate),$C43&lt;=DATE(YEAR(MIN(InvDate))+5,MONTH(MIN(InvDate)),DAY(MIN(InvDate)))),-TotalComCap*MFeeEst*0.25,IF($C43&gt;DATE(YEAR(MIN(InvDate))+5,MONTH(MIN(InvDate)),DAY(MIN(InvDate))),AU42*Factor,0)))</f>
        <v>-1000000</v>
      </c>
      <c r="AV43" s="765">
        <f t="shared" ref="AV43:AV64" si="29">IF($C43&lt;MIN(InvDate),0,IF(AND($C43&gt;=MIN(InvDate),$C43&lt;=DATE(YEAR(MIN(InvDate))+5,MONTH(MIN(InvDate)),DAY(MIN(InvDate)))),-TotalComCap*MFeeEst*0.25,IF($C43&gt;DATE(YEAR(MIN(InvDate))+5,MONTH(MIN(InvDate)),DAY(MIN(InvDate))),MIN($AS43*MFeeEst*0.25,0))))</f>
        <v>-1000000</v>
      </c>
      <c r="AW43" s="765">
        <f t="shared" ref="AW43:AW64" si="30">IF($C43&lt;MIN(InvDate),0,IF(AND($C43&gt;=MIN(InvDate),$C43&lt;=DATE(YEAR(MIN(InvDate))+5,MONTH(MIN(InvDate)),DAY(MIN(InvDate)))),-TotalComCap*MFeeEst*0.25,IF($C43&gt;DATE(YEAR(MIN(InvDate))+5,MONTH(MIN(InvDate)),DAY(MIN(InvDate))),MIN(AW42-(-TotalComCap*MFeeEst*0.25*0.05),0))))</f>
        <v>-1000000</v>
      </c>
      <c r="AX43" s="157"/>
      <c r="AY43" s="765">
        <f t="shared" ref="AY43:AY64" ca="1" si="31">AK43+(OFFSET($AU43,0,MFeeMenuNum)-$J43)</f>
        <v>-1000000</v>
      </c>
    </row>
    <row r="44" spans="2:51" ht="12.75" customHeight="1">
      <c r="B44" s="763"/>
      <c r="C44" s="764" cm="1">
        <f t="array" ref="C44">DATE(INDEX($B:$B,9+4*INT((ROW()-9)/4)), CHOOSE(MOD(ROW()-9,4)+1, 3,6,9,12), CHOOSE(MOD(ROW()-9,4)+1, 31,30,30,31))</f>
        <v>44196</v>
      </c>
      <c r="D44" s="765">
        <f>'Historical Cash Flows'!BZ45</f>
        <v>0</v>
      </c>
      <c r="E44" s="767"/>
      <c r="F44" s="797">
        <v>0</v>
      </c>
      <c r="G44" s="798">
        <v>0</v>
      </c>
      <c r="H44" s="765">
        <f t="shared" si="22"/>
        <v>0</v>
      </c>
      <c r="I44" s="767"/>
      <c r="J44" s="797">
        <v>0</v>
      </c>
      <c r="K44" s="799">
        <v>0</v>
      </c>
      <c r="L44" s="799">
        <v>0</v>
      </c>
      <c r="M44" s="799">
        <v>0</v>
      </c>
      <c r="N44" s="798">
        <v>0</v>
      </c>
      <c r="O44" s="765">
        <f t="shared" si="23"/>
        <v>0</v>
      </c>
      <c r="P44" s="767"/>
      <c r="Q44" s="797">
        <v>0</v>
      </c>
      <c r="R44" s="800">
        <v>0</v>
      </c>
      <c r="S44" s="801">
        <v>0</v>
      </c>
      <c r="T44" s="801">
        <v>0</v>
      </c>
      <c r="U44" s="765">
        <f t="shared" si="24"/>
        <v>0</v>
      </c>
      <c r="V44" s="767"/>
      <c r="W44" s="797">
        <v>0</v>
      </c>
      <c r="X44" s="800">
        <v>0</v>
      </c>
      <c r="Y44" s="800">
        <v>0</v>
      </c>
      <c r="Z44" s="802">
        <v>0</v>
      </c>
      <c r="AA44" s="803"/>
      <c r="AB44" s="803">
        <f t="shared" si="25"/>
        <v>0</v>
      </c>
      <c r="AC44" s="767"/>
      <c r="AD44" s="804">
        <f t="shared" si="26"/>
        <v>0</v>
      </c>
      <c r="AE44" s="804">
        <f t="shared" si="13"/>
        <v>0</v>
      </c>
      <c r="AF44" s="768"/>
      <c r="AG44" s="767"/>
      <c r="AH44" s="805">
        <f t="shared" si="27"/>
        <v>0</v>
      </c>
      <c r="AI44" s="806">
        <f t="shared" ref="AI44:AJ64" si="32">-SUM(R44,K44,X44)</f>
        <v>0</v>
      </c>
      <c r="AJ44" s="806">
        <f t="shared" si="32"/>
        <v>0</v>
      </c>
      <c r="AK44" s="803">
        <f t="shared" ref="AK44:AK64" si="33">SUM(AH44:AJ44)</f>
        <v>0</v>
      </c>
      <c r="AL44" s="854">
        <f t="shared" si="14"/>
        <v>0</v>
      </c>
      <c r="AM44" s="854">
        <f t="shared" si="15"/>
        <v>0</v>
      </c>
      <c r="AN44" s="809"/>
      <c r="AO44" s="805">
        <f t="shared" si="19"/>
        <v>0</v>
      </c>
      <c r="AP44" s="806">
        <f t="shared" si="20"/>
        <v>0</v>
      </c>
      <c r="AQ44" s="803">
        <f t="shared" si="21"/>
        <v>0</v>
      </c>
      <c r="AR44" s="807"/>
      <c r="AS44" s="765">
        <f t="shared" si="16"/>
        <v>0</v>
      </c>
      <c r="AT44" s="807"/>
      <c r="AU44" s="765">
        <f t="shared" si="28"/>
        <v>-900000</v>
      </c>
      <c r="AV44" s="765">
        <f t="shared" si="29"/>
        <v>0</v>
      </c>
      <c r="AW44" s="765">
        <f t="shared" si="30"/>
        <v>-950000</v>
      </c>
      <c r="AX44" s="157"/>
      <c r="AY44" s="765">
        <f t="shared" ca="1" si="31"/>
        <v>-900000</v>
      </c>
    </row>
    <row r="45" spans="2:51" ht="12.75" customHeight="1">
      <c r="B45" s="763">
        <f>B41+1</f>
        <v>2021</v>
      </c>
      <c r="C45" s="764" cm="1">
        <f t="array" ref="C45">DATE(INDEX($B:$B,9+4*INT((ROW()-9)/4)), CHOOSE(MOD(ROW()-9,4)+1, 3,6,9,12), CHOOSE(MOD(ROW()-9,4)+1, 31,30,30,31))</f>
        <v>44286</v>
      </c>
      <c r="D45" s="765">
        <f>'Historical Cash Flows'!BZ46</f>
        <v>0</v>
      </c>
      <c r="E45" s="767"/>
      <c r="F45" s="797">
        <v>0</v>
      </c>
      <c r="G45" s="798">
        <v>0</v>
      </c>
      <c r="H45" s="765">
        <f t="shared" si="22"/>
        <v>0</v>
      </c>
      <c r="I45" s="767"/>
      <c r="J45" s="797">
        <v>0</v>
      </c>
      <c r="K45" s="799">
        <v>0</v>
      </c>
      <c r="L45" s="799">
        <v>0</v>
      </c>
      <c r="M45" s="799">
        <v>0</v>
      </c>
      <c r="N45" s="798">
        <v>0</v>
      </c>
      <c r="O45" s="765">
        <f t="shared" si="23"/>
        <v>0</v>
      </c>
      <c r="P45" s="767"/>
      <c r="Q45" s="797">
        <v>0</v>
      </c>
      <c r="R45" s="800">
        <v>0</v>
      </c>
      <c r="S45" s="801">
        <v>0</v>
      </c>
      <c r="T45" s="801">
        <v>0</v>
      </c>
      <c r="U45" s="765">
        <f t="shared" si="24"/>
        <v>0</v>
      </c>
      <c r="V45" s="767"/>
      <c r="W45" s="797">
        <v>0</v>
      </c>
      <c r="X45" s="800">
        <v>0</v>
      </c>
      <c r="Y45" s="800">
        <v>0</v>
      </c>
      <c r="Z45" s="802">
        <v>0</v>
      </c>
      <c r="AA45" s="803"/>
      <c r="AB45" s="803">
        <f t="shared" si="25"/>
        <v>0</v>
      </c>
      <c r="AC45" s="767"/>
      <c r="AD45" s="804">
        <f t="shared" si="26"/>
        <v>0</v>
      </c>
      <c r="AE45" s="804">
        <f t="shared" ref="AE45:AE64" si="34">AE44+AD45</f>
        <v>0</v>
      </c>
      <c r="AF45" s="768"/>
      <c r="AG45" s="767"/>
      <c r="AH45" s="805">
        <f t="shared" si="27"/>
        <v>0</v>
      </c>
      <c r="AI45" s="806">
        <f t="shared" si="32"/>
        <v>0</v>
      </c>
      <c r="AJ45" s="806">
        <f t="shared" si="32"/>
        <v>0</v>
      </c>
      <c r="AK45" s="803">
        <f t="shared" si="33"/>
        <v>0</v>
      </c>
      <c r="AL45" s="854">
        <f t="shared" si="14"/>
        <v>0</v>
      </c>
      <c r="AM45" s="854">
        <f t="shared" si="15"/>
        <v>0</v>
      </c>
      <c r="AN45" s="809"/>
      <c r="AO45" s="805">
        <f t="shared" si="19"/>
        <v>0</v>
      </c>
      <c r="AP45" s="806">
        <f t="shared" si="20"/>
        <v>0</v>
      </c>
      <c r="AQ45" s="803">
        <f t="shared" si="21"/>
        <v>0</v>
      </c>
      <c r="AR45" s="807"/>
      <c r="AS45" s="765">
        <f t="shared" ref="AS45:AS64" si="35">AS44+D45</f>
        <v>0</v>
      </c>
      <c r="AT45" s="807"/>
      <c r="AU45" s="765">
        <f t="shared" si="28"/>
        <v>-810000</v>
      </c>
      <c r="AV45" s="765">
        <f t="shared" si="29"/>
        <v>0</v>
      </c>
      <c r="AW45" s="765">
        <f t="shared" si="30"/>
        <v>-900000</v>
      </c>
      <c r="AX45" s="157"/>
      <c r="AY45" s="765">
        <f t="shared" ca="1" si="31"/>
        <v>-810000</v>
      </c>
    </row>
    <row r="46" spans="2:51" ht="12.75" customHeight="1">
      <c r="B46" s="763"/>
      <c r="C46" s="764" cm="1">
        <f t="array" ref="C46">DATE(INDEX($B:$B,9+4*INT((ROW()-9)/4)), CHOOSE(MOD(ROW()-9,4)+1, 3,6,9,12), CHOOSE(MOD(ROW()-9,4)+1, 31,30,30,31))</f>
        <v>44377</v>
      </c>
      <c r="D46" s="765">
        <f>'Historical Cash Flows'!BZ47</f>
        <v>0</v>
      </c>
      <c r="E46" s="767"/>
      <c r="F46" s="797">
        <v>0</v>
      </c>
      <c r="G46" s="798">
        <v>0</v>
      </c>
      <c r="H46" s="765">
        <f t="shared" si="22"/>
        <v>0</v>
      </c>
      <c r="I46" s="767"/>
      <c r="J46" s="797">
        <v>0</v>
      </c>
      <c r="K46" s="799">
        <v>0</v>
      </c>
      <c r="L46" s="799">
        <v>0</v>
      </c>
      <c r="M46" s="799">
        <v>0</v>
      </c>
      <c r="N46" s="798">
        <v>0</v>
      </c>
      <c r="O46" s="765">
        <f t="shared" si="23"/>
        <v>0</v>
      </c>
      <c r="P46" s="767"/>
      <c r="Q46" s="797">
        <v>0</v>
      </c>
      <c r="R46" s="800">
        <v>0</v>
      </c>
      <c r="S46" s="801">
        <v>0</v>
      </c>
      <c r="T46" s="801">
        <v>0</v>
      </c>
      <c r="U46" s="765">
        <f t="shared" si="24"/>
        <v>0</v>
      </c>
      <c r="V46" s="767"/>
      <c r="W46" s="797">
        <v>0</v>
      </c>
      <c r="X46" s="800">
        <v>0</v>
      </c>
      <c r="Y46" s="800">
        <v>0</v>
      </c>
      <c r="Z46" s="802">
        <v>0</v>
      </c>
      <c r="AA46" s="803"/>
      <c r="AB46" s="803">
        <f t="shared" si="25"/>
        <v>0</v>
      </c>
      <c r="AC46" s="767"/>
      <c r="AD46" s="804">
        <f t="shared" si="26"/>
        <v>0</v>
      </c>
      <c r="AE46" s="804">
        <f t="shared" si="34"/>
        <v>0</v>
      </c>
      <c r="AF46" s="768"/>
      <c r="AG46" s="767"/>
      <c r="AH46" s="805">
        <f t="shared" si="27"/>
        <v>0</v>
      </c>
      <c r="AI46" s="806">
        <f t="shared" si="32"/>
        <v>0</v>
      </c>
      <c r="AJ46" s="806">
        <f t="shared" si="32"/>
        <v>0</v>
      </c>
      <c r="AK46" s="803">
        <f t="shared" si="33"/>
        <v>0</v>
      </c>
      <c r="AL46" s="854">
        <f t="shared" si="14"/>
        <v>0</v>
      </c>
      <c r="AM46" s="854">
        <f t="shared" si="15"/>
        <v>0</v>
      </c>
      <c r="AN46" s="809"/>
      <c r="AO46" s="805">
        <f t="shared" si="19"/>
        <v>0</v>
      </c>
      <c r="AP46" s="806">
        <f t="shared" si="20"/>
        <v>0</v>
      </c>
      <c r="AQ46" s="803">
        <f t="shared" si="21"/>
        <v>0</v>
      </c>
      <c r="AR46" s="807"/>
      <c r="AS46" s="765">
        <f t="shared" si="35"/>
        <v>0</v>
      </c>
      <c r="AT46" s="807"/>
      <c r="AU46" s="765">
        <f t="shared" si="28"/>
        <v>-729000</v>
      </c>
      <c r="AV46" s="765">
        <f t="shared" si="29"/>
        <v>0</v>
      </c>
      <c r="AW46" s="765">
        <f t="shared" si="30"/>
        <v>-850000</v>
      </c>
      <c r="AX46" s="157"/>
      <c r="AY46" s="765">
        <f t="shared" ca="1" si="31"/>
        <v>-729000</v>
      </c>
    </row>
    <row r="47" spans="2:51" ht="12.75" customHeight="1">
      <c r="B47" s="763"/>
      <c r="C47" s="764" cm="1">
        <f t="array" ref="C47">DATE(INDEX($B:$B,9+4*INT((ROW()-9)/4)), CHOOSE(MOD(ROW()-9,4)+1, 3,6,9,12), CHOOSE(MOD(ROW()-9,4)+1, 31,30,30,31))</f>
        <v>44469</v>
      </c>
      <c r="D47" s="765">
        <f>'Historical Cash Flows'!BZ48</f>
        <v>0</v>
      </c>
      <c r="E47" s="767"/>
      <c r="F47" s="797">
        <v>0</v>
      </c>
      <c r="G47" s="798">
        <v>0</v>
      </c>
      <c r="H47" s="765">
        <f t="shared" si="22"/>
        <v>0</v>
      </c>
      <c r="I47" s="767"/>
      <c r="J47" s="797">
        <v>0</v>
      </c>
      <c r="K47" s="799">
        <v>0</v>
      </c>
      <c r="L47" s="799">
        <v>0</v>
      </c>
      <c r="M47" s="799">
        <v>0</v>
      </c>
      <c r="N47" s="798">
        <v>0</v>
      </c>
      <c r="O47" s="765">
        <f t="shared" si="23"/>
        <v>0</v>
      </c>
      <c r="P47" s="767"/>
      <c r="Q47" s="797">
        <v>0</v>
      </c>
      <c r="R47" s="800">
        <v>0</v>
      </c>
      <c r="S47" s="801">
        <v>0</v>
      </c>
      <c r="T47" s="801">
        <v>0</v>
      </c>
      <c r="U47" s="765">
        <f t="shared" si="24"/>
        <v>0</v>
      </c>
      <c r="V47" s="767"/>
      <c r="W47" s="797">
        <v>0</v>
      </c>
      <c r="X47" s="800">
        <v>0</v>
      </c>
      <c r="Y47" s="800">
        <v>0</v>
      </c>
      <c r="Z47" s="802">
        <v>0</v>
      </c>
      <c r="AA47" s="803"/>
      <c r="AB47" s="803">
        <f t="shared" si="25"/>
        <v>0</v>
      </c>
      <c r="AC47" s="767"/>
      <c r="AD47" s="804">
        <f t="shared" si="26"/>
        <v>0</v>
      </c>
      <c r="AE47" s="804">
        <f t="shared" si="34"/>
        <v>0</v>
      </c>
      <c r="AF47" s="768"/>
      <c r="AG47" s="767"/>
      <c r="AH47" s="805">
        <f t="shared" si="27"/>
        <v>0</v>
      </c>
      <c r="AI47" s="806">
        <f t="shared" si="32"/>
        <v>0</v>
      </c>
      <c r="AJ47" s="806">
        <f t="shared" si="32"/>
        <v>0</v>
      </c>
      <c r="AK47" s="803">
        <f t="shared" si="33"/>
        <v>0</v>
      </c>
      <c r="AL47" s="854">
        <f t="shared" si="14"/>
        <v>0</v>
      </c>
      <c r="AM47" s="854">
        <f t="shared" si="15"/>
        <v>0</v>
      </c>
      <c r="AN47" s="809"/>
      <c r="AO47" s="805">
        <f t="shared" si="19"/>
        <v>0</v>
      </c>
      <c r="AP47" s="806">
        <f t="shared" si="20"/>
        <v>0</v>
      </c>
      <c r="AQ47" s="803">
        <f t="shared" si="21"/>
        <v>0</v>
      </c>
      <c r="AR47" s="807"/>
      <c r="AS47" s="765">
        <f t="shared" si="35"/>
        <v>0</v>
      </c>
      <c r="AT47" s="807"/>
      <c r="AU47" s="765">
        <f t="shared" si="28"/>
        <v>-656100</v>
      </c>
      <c r="AV47" s="765">
        <f t="shared" si="29"/>
        <v>0</v>
      </c>
      <c r="AW47" s="765">
        <f t="shared" si="30"/>
        <v>-800000</v>
      </c>
      <c r="AX47" s="157"/>
      <c r="AY47" s="765">
        <f t="shared" ca="1" si="31"/>
        <v>-656100</v>
      </c>
    </row>
    <row r="48" spans="2:51" ht="12.75" customHeight="1">
      <c r="B48" s="763">
        <f>B44+1</f>
        <v>1</v>
      </c>
      <c r="C48" s="764" cm="1">
        <f t="array" ref="C48">DATE(INDEX($B:$B,9+4*INT((ROW()-9)/4)), CHOOSE(MOD(ROW()-9,4)+1, 3,6,9,12), CHOOSE(MOD(ROW()-9,4)+1, 31,30,30,31))</f>
        <v>44561</v>
      </c>
      <c r="D48" s="765">
        <f>'Historical Cash Flows'!BZ49</f>
        <v>0</v>
      </c>
      <c r="E48" s="767"/>
      <c r="F48" s="797">
        <v>0</v>
      </c>
      <c r="G48" s="798">
        <v>0</v>
      </c>
      <c r="H48" s="765">
        <f t="shared" si="22"/>
        <v>0</v>
      </c>
      <c r="I48" s="767"/>
      <c r="J48" s="797">
        <v>0</v>
      </c>
      <c r="K48" s="799">
        <v>0</v>
      </c>
      <c r="L48" s="799">
        <v>0</v>
      </c>
      <c r="M48" s="799">
        <v>0</v>
      </c>
      <c r="N48" s="798">
        <v>0</v>
      </c>
      <c r="O48" s="765">
        <f t="shared" si="23"/>
        <v>0</v>
      </c>
      <c r="P48" s="767"/>
      <c r="Q48" s="797">
        <v>0</v>
      </c>
      <c r="R48" s="800">
        <v>0</v>
      </c>
      <c r="S48" s="801">
        <v>0</v>
      </c>
      <c r="T48" s="801">
        <v>0</v>
      </c>
      <c r="U48" s="765">
        <f t="shared" si="24"/>
        <v>0</v>
      </c>
      <c r="V48" s="767"/>
      <c r="W48" s="797">
        <v>0</v>
      </c>
      <c r="X48" s="800">
        <v>0</v>
      </c>
      <c r="Y48" s="800">
        <v>0</v>
      </c>
      <c r="Z48" s="802">
        <v>0</v>
      </c>
      <c r="AA48" s="803"/>
      <c r="AB48" s="803">
        <f t="shared" si="25"/>
        <v>0</v>
      </c>
      <c r="AC48" s="767"/>
      <c r="AD48" s="804">
        <f t="shared" si="26"/>
        <v>0</v>
      </c>
      <c r="AE48" s="804">
        <f t="shared" si="34"/>
        <v>0</v>
      </c>
      <c r="AF48" s="768"/>
      <c r="AG48" s="767"/>
      <c r="AH48" s="805">
        <f t="shared" si="27"/>
        <v>0</v>
      </c>
      <c r="AI48" s="806">
        <f t="shared" si="32"/>
        <v>0</v>
      </c>
      <c r="AJ48" s="806">
        <f t="shared" si="32"/>
        <v>0</v>
      </c>
      <c r="AK48" s="803">
        <f t="shared" si="33"/>
        <v>0</v>
      </c>
      <c r="AL48" s="854">
        <f t="shared" si="14"/>
        <v>0</v>
      </c>
      <c r="AM48" s="854">
        <f t="shared" si="15"/>
        <v>0</v>
      </c>
      <c r="AN48" s="809"/>
      <c r="AO48" s="805">
        <f t="shared" si="19"/>
        <v>0</v>
      </c>
      <c r="AP48" s="806">
        <f t="shared" si="20"/>
        <v>0</v>
      </c>
      <c r="AQ48" s="803">
        <f t="shared" si="21"/>
        <v>0</v>
      </c>
      <c r="AR48" s="807"/>
      <c r="AS48" s="765">
        <f t="shared" si="35"/>
        <v>0</v>
      </c>
      <c r="AT48" s="807"/>
      <c r="AU48" s="765">
        <f t="shared" si="28"/>
        <v>-590490</v>
      </c>
      <c r="AV48" s="765">
        <f t="shared" si="29"/>
        <v>0</v>
      </c>
      <c r="AW48" s="765">
        <f t="shared" si="30"/>
        <v>-750000</v>
      </c>
      <c r="AX48" s="157"/>
      <c r="AY48" s="765">
        <f t="shared" ca="1" si="31"/>
        <v>-590490</v>
      </c>
    </row>
    <row r="49" spans="2:51" ht="12.75" customHeight="1">
      <c r="B49" s="763">
        <f>B45+1</f>
        <v>2022</v>
      </c>
      <c r="C49" s="764" cm="1">
        <f t="array" ref="C49">DATE(INDEX($B:$B,9+4*INT((ROW()-9)/4)), CHOOSE(MOD(ROW()-9,4)+1, 3,6,9,12), CHOOSE(MOD(ROW()-9,4)+1, 31,30,30,31))</f>
        <v>44651</v>
      </c>
      <c r="D49" s="765">
        <f>'Historical Cash Flows'!BZ50</f>
        <v>0</v>
      </c>
      <c r="E49" s="767"/>
      <c r="F49" s="797">
        <v>0</v>
      </c>
      <c r="G49" s="798">
        <v>0</v>
      </c>
      <c r="H49" s="765">
        <f t="shared" si="22"/>
        <v>0</v>
      </c>
      <c r="I49" s="767"/>
      <c r="J49" s="797">
        <v>0</v>
      </c>
      <c r="K49" s="799">
        <v>0</v>
      </c>
      <c r="L49" s="799">
        <v>0</v>
      </c>
      <c r="M49" s="799">
        <v>0</v>
      </c>
      <c r="N49" s="798">
        <v>0</v>
      </c>
      <c r="O49" s="765">
        <f t="shared" si="23"/>
        <v>0</v>
      </c>
      <c r="P49" s="767"/>
      <c r="Q49" s="797">
        <v>0</v>
      </c>
      <c r="R49" s="800">
        <v>0</v>
      </c>
      <c r="S49" s="801">
        <v>0</v>
      </c>
      <c r="T49" s="801">
        <v>0</v>
      </c>
      <c r="U49" s="765">
        <f t="shared" si="24"/>
        <v>0</v>
      </c>
      <c r="V49" s="767"/>
      <c r="W49" s="797">
        <v>0</v>
      </c>
      <c r="X49" s="800">
        <v>0</v>
      </c>
      <c r="Y49" s="800">
        <v>0</v>
      </c>
      <c r="Z49" s="802">
        <v>0</v>
      </c>
      <c r="AA49" s="803"/>
      <c r="AB49" s="803">
        <f t="shared" si="25"/>
        <v>0</v>
      </c>
      <c r="AC49" s="767"/>
      <c r="AD49" s="804">
        <f t="shared" si="26"/>
        <v>0</v>
      </c>
      <c r="AE49" s="804">
        <f t="shared" si="34"/>
        <v>0</v>
      </c>
      <c r="AF49" s="768"/>
      <c r="AG49" s="767"/>
      <c r="AH49" s="805">
        <f t="shared" si="27"/>
        <v>0</v>
      </c>
      <c r="AI49" s="806">
        <f t="shared" si="32"/>
        <v>0</v>
      </c>
      <c r="AJ49" s="806">
        <f t="shared" si="32"/>
        <v>0</v>
      </c>
      <c r="AK49" s="803">
        <f t="shared" si="33"/>
        <v>0</v>
      </c>
      <c r="AL49" s="854">
        <f t="shared" si="14"/>
        <v>0</v>
      </c>
      <c r="AM49" s="854">
        <f t="shared" si="15"/>
        <v>0</v>
      </c>
      <c r="AN49" s="809"/>
      <c r="AO49" s="805">
        <f t="shared" si="19"/>
        <v>0</v>
      </c>
      <c r="AP49" s="806">
        <f t="shared" si="20"/>
        <v>0</v>
      </c>
      <c r="AQ49" s="803">
        <f t="shared" si="21"/>
        <v>0</v>
      </c>
      <c r="AR49" s="807"/>
      <c r="AS49" s="765">
        <f t="shared" si="35"/>
        <v>0</v>
      </c>
      <c r="AT49" s="807"/>
      <c r="AU49" s="765">
        <f t="shared" si="28"/>
        <v>-531441</v>
      </c>
      <c r="AV49" s="765">
        <f t="shared" si="29"/>
        <v>0</v>
      </c>
      <c r="AW49" s="765">
        <f t="shared" si="30"/>
        <v>-700000</v>
      </c>
      <c r="AX49" s="157"/>
      <c r="AY49" s="765">
        <f t="shared" ca="1" si="31"/>
        <v>-531441</v>
      </c>
    </row>
    <row r="50" spans="2:51" ht="12.75" customHeight="1">
      <c r="B50" s="763"/>
      <c r="C50" s="764" cm="1">
        <f t="array" ref="C50">DATE(INDEX($B:$B,9+4*INT((ROW()-9)/4)), CHOOSE(MOD(ROW()-9,4)+1, 3,6,9,12), CHOOSE(MOD(ROW()-9,4)+1, 31,30,30,31))</f>
        <v>44742</v>
      </c>
      <c r="D50" s="765">
        <f>'Historical Cash Flows'!BZ51</f>
        <v>0</v>
      </c>
      <c r="E50" s="767"/>
      <c r="F50" s="797">
        <v>0</v>
      </c>
      <c r="G50" s="798">
        <v>0</v>
      </c>
      <c r="H50" s="765">
        <f t="shared" si="22"/>
        <v>0</v>
      </c>
      <c r="I50" s="767"/>
      <c r="J50" s="797">
        <v>0</v>
      </c>
      <c r="K50" s="799">
        <v>0</v>
      </c>
      <c r="L50" s="799">
        <v>0</v>
      </c>
      <c r="M50" s="799">
        <v>0</v>
      </c>
      <c r="N50" s="798">
        <v>0</v>
      </c>
      <c r="O50" s="765">
        <f t="shared" si="23"/>
        <v>0</v>
      </c>
      <c r="P50" s="767"/>
      <c r="Q50" s="797">
        <v>0</v>
      </c>
      <c r="R50" s="800">
        <v>0</v>
      </c>
      <c r="S50" s="801">
        <v>0</v>
      </c>
      <c r="T50" s="801">
        <v>0</v>
      </c>
      <c r="U50" s="765">
        <f t="shared" si="24"/>
        <v>0</v>
      </c>
      <c r="V50" s="767"/>
      <c r="W50" s="797">
        <v>0</v>
      </c>
      <c r="X50" s="800">
        <v>0</v>
      </c>
      <c r="Y50" s="800">
        <v>0</v>
      </c>
      <c r="Z50" s="802">
        <v>0</v>
      </c>
      <c r="AA50" s="803"/>
      <c r="AB50" s="803">
        <f t="shared" si="25"/>
        <v>0</v>
      </c>
      <c r="AC50" s="767"/>
      <c r="AD50" s="804">
        <f t="shared" si="26"/>
        <v>0</v>
      </c>
      <c r="AE50" s="804">
        <f t="shared" si="34"/>
        <v>0</v>
      </c>
      <c r="AF50" s="768"/>
      <c r="AG50" s="767"/>
      <c r="AH50" s="805">
        <f t="shared" si="27"/>
        <v>0</v>
      </c>
      <c r="AI50" s="806">
        <f t="shared" si="32"/>
        <v>0</v>
      </c>
      <c r="AJ50" s="806">
        <f t="shared" si="32"/>
        <v>0</v>
      </c>
      <c r="AK50" s="803">
        <f t="shared" si="33"/>
        <v>0</v>
      </c>
      <c r="AL50" s="854">
        <f t="shared" si="14"/>
        <v>0</v>
      </c>
      <c r="AM50" s="854">
        <f t="shared" si="15"/>
        <v>0</v>
      </c>
      <c r="AN50" s="809"/>
      <c r="AO50" s="805">
        <f t="shared" si="19"/>
        <v>0</v>
      </c>
      <c r="AP50" s="806">
        <f t="shared" si="20"/>
        <v>0</v>
      </c>
      <c r="AQ50" s="803">
        <f t="shared" si="21"/>
        <v>0</v>
      </c>
      <c r="AR50" s="807"/>
      <c r="AS50" s="765">
        <f t="shared" si="35"/>
        <v>0</v>
      </c>
      <c r="AT50" s="807"/>
      <c r="AU50" s="765">
        <f t="shared" si="28"/>
        <v>-478296.9</v>
      </c>
      <c r="AV50" s="765">
        <f t="shared" si="29"/>
        <v>0</v>
      </c>
      <c r="AW50" s="765">
        <f t="shared" si="30"/>
        <v>-650000</v>
      </c>
      <c r="AX50" s="157"/>
      <c r="AY50" s="765">
        <f t="shared" ca="1" si="31"/>
        <v>-478296.9</v>
      </c>
    </row>
    <row r="51" spans="2:51" ht="12.75" customHeight="1">
      <c r="B51" s="763"/>
      <c r="C51" s="764" cm="1">
        <f t="array" ref="C51">DATE(INDEX($B:$B,9+4*INT((ROW()-9)/4)), CHOOSE(MOD(ROW()-9,4)+1, 3,6,9,12), CHOOSE(MOD(ROW()-9,4)+1, 31,30,30,31))</f>
        <v>44834</v>
      </c>
      <c r="D51" s="765">
        <f>'Historical Cash Flows'!BZ52</f>
        <v>0</v>
      </c>
      <c r="E51" s="767"/>
      <c r="F51" s="797">
        <v>0</v>
      </c>
      <c r="G51" s="798">
        <v>0</v>
      </c>
      <c r="H51" s="765">
        <f t="shared" si="22"/>
        <v>0</v>
      </c>
      <c r="I51" s="767"/>
      <c r="J51" s="797">
        <v>0</v>
      </c>
      <c r="K51" s="799">
        <v>0</v>
      </c>
      <c r="L51" s="799">
        <v>0</v>
      </c>
      <c r="M51" s="799">
        <v>0</v>
      </c>
      <c r="N51" s="798">
        <v>0</v>
      </c>
      <c r="O51" s="765">
        <f t="shared" si="23"/>
        <v>0</v>
      </c>
      <c r="P51" s="767"/>
      <c r="Q51" s="797">
        <v>0</v>
      </c>
      <c r="R51" s="800">
        <v>0</v>
      </c>
      <c r="S51" s="801">
        <v>0</v>
      </c>
      <c r="T51" s="801">
        <v>0</v>
      </c>
      <c r="U51" s="765">
        <f t="shared" si="24"/>
        <v>0</v>
      </c>
      <c r="V51" s="767"/>
      <c r="W51" s="797">
        <v>0</v>
      </c>
      <c r="X51" s="800">
        <v>0</v>
      </c>
      <c r="Y51" s="800">
        <v>0</v>
      </c>
      <c r="Z51" s="802">
        <v>0</v>
      </c>
      <c r="AA51" s="803">
        <f>Y51+Z51</f>
        <v>0</v>
      </c>
      <c r="AB51" s="803">
        <f t="shared" si="25"/>
        <v>0</v>
      </c>
      <c r="AC51" s="767"/>
      <c r="AD51" s="804">
        <f t="shared" si="26"/>
        <v>0</v>
      </c>
      <c r="AE51" s="804">
        <f t="shared" si="34"/>
        <v>0</v>
      </c>
      <c r="AF51" s="768"/>
      <c r="AG51" s="767"/>
      <c r="AH51" s="805">
        <f t="shared" si="27"/>
        <v>0</v>
      </c>
      <c r="AI51" s="806">
        <f t="shared" si="32"/>
        <v>0</v>
      </c>
      <c r="AJ51" s="806">
        <f t="shared" si="32"/>
        <v>0</v>
      </c>
      <c r="AK51" s="803">
        <f t="shared" si="33"/>
        <v>0</v>
      </c>
      <c r="AL51" s="854">
        <f t="shared" si="14"/>
        <v>0</v>
      </c>
      <c r="AM51" s="854">
        <f t="shared" si="15"/>
        <v>0</v>
      </c>
      <c r="AN51" s="809"/>
      <c r="AO51" s="805">
        <f t="shared" si="19"/>
        <v>0</v>
      </c>
      <c r="AP51" s="806">
        <f t="shared" si="20"/>
        <v>0</v>
      </c>
      <c r="AQ51" s="803">
        <f t="shared" si="21"/>
        <v>0</v>
      </c>
      <c r="AR51" s="807"/>
      <c r="AS51" s="765">
        <f t="shared" si="35"/>
        <v>0</v>
      </c>
      <c r="AT51" s="807"/>
      <c r="AU51" s="765">
        <f t="shared" si="28"/>
        <v>-430467.21</v>
      </c>
      <c r="AV51" s="765">
        <f t="shared" si="29"/>
        <v>0</v>
      </c>
      <c r="AW51" s="765">
        <f t="shared" si="30"/>
        <v>-600000</v>
      </c>
      <c r="AX51" s="157"/>
      <c r="AY51" s="765">
        <f t="shared" ca="1" si="31"/>
        <v>-430467.21</v>
      </c>
    </row>
    <row r="52" spans="2:51" ht="12.75" customHeight="1">
      <c r="B52" s="763"/>
      <c r="C52" s="764" cm="1">
        <f t="array" ref="C52">DATE(INDEX($B:$B,9+4*INT((ROW()-9)/4)), CHOOSE(MOD(ROW()-9,4)+1, 3,6,9,12), CHOOSE(MOD(ROW()-9,4)+1, 31,30,30,31))</f>
        <v>44926</v>
      </c>
      <c r="D52" s="765">
        <f>'Historical Cash Flows'!BZ53</f>
        <v>0</v>
      </c>
      <c r="E52" s="767"/>
      <c r="F52" s="797">
        <v>0</v>
      </c>
      <c r="G52" s="798">
        <v>0</v>
      </c>
      <c r="H52" s="765">
        <f t="shared" si="22"/>
        <v>0</v>
      </c>
      <c r="I52" s="767"/>
      <c r="J52" s="797">
        <v>0</v>
      </c>
      <c r="K52" s="799">
        <v>0</v>
      </c>
      <c r="L52" s="799">
        <v>0</v>
      </c>
      <c r="M52" s="799">
        <v>0</v>
      </c>
      <c r="N52" s="798">
        <v>0</v>
      </c>
      <c r="O52" s="765">
        <f t="shared" si="23"/>
        <v>0</v>
      </c>
      <c r="P52" s="767"/>
      <c r="Q52" s="797">
        <v>0</v>
      </c>
      <c r="R52" s="800">
        <v>0</v>
      </c>
      <c r="S52" s="801">
        <v>0</v>
      </c>
      <c r="T52" s="801">
        <v>0</v>
      </c>
      <c r="U52" s="765">
        <f t="shared" si="24"/>
        <v>0</v>
      </c>
      <c r="V52" s="767"/>
      <c r="W52" s="797">
        <v>0</v>
      </c>
      <c r="X52" s="800">
        <v>0</v>
      </c>
      <c r="Y52" s="800">
        <v>0</v>
      </c>
      <c r="Z52" s="802">
        <v>0</v>
      </c>
      <c r="AA52" s="803">
        <f t="shared" ref="AA52:AA64" si="36">Y52+Z52</f>
        <v>0</v>
      </c>
      <c r="AB52" s="803">
        <f t="shared" si="25"/>
        <v>0</v>
      </c>
      <c r="AC52" s="767"/>
      <c r="AD52" s="804">
        <f t="shared" si="26"/>
        <v>0</v>
      </c>
      <c r="AE52" s="804">
        <f t="shared" si="34"/>
        <v>0</v>
      </c>
      <c r="AF52" s="768"/>
      <c r="AG52" s="767"/>
      <c r="AH52" s="805">
        <f t="shared" si="27"/>
        <v>0</v>
      </c>
      <c r="AI52" s="806">
        <f t="shared" si="32"/>
        <v>0</v>
      </c>
      <c r="AJ52" s="806">
        <f t="shared" si="32"/>
        <v>0</v>
      </c>
      <c r="AK52" s="803">
        <f t="shared" si="33"/>
        <v>0</v>
      </c>
      <c r="AL52" s="854">
        <f t="shared" si="14"/>
        <v>0</v>
      </c>
      <c r="AM52" s="854">
        <f t="shared" si="15"/>
        <v>0</v>
      </c>
      <c r="AN52" s="809"/>
      <c r="AO52" s="805">
        <f t="shared" si="19"/>
        <v>0</v>
      </c>
      <c r="AP52" s="806">
        <f t="shared" si="20"/>
        <v>0</v>
      </c>
      <c r="AQ52" s="803">
        <f t="shared" si="21"/>
        <v>0</v>
      </c>
      <c r="AR52" s="807"/>
      <c r="AS52" s="765">
        <f t="shared" si="35"/>
        <v>0</v>
      </c>
      <c r="AT52" s="807"/>
      <c r="AU52" s="765">
        <f t="shared" si="28"/>
        <v>-387420.489</v>
      </c>
      <c r="AV52" s="765">
        <f t="shared" si="29"/>
        <v>0</v>
      </c>
      <c r="AW52" s="765">
        <f t="shared" si="30"/>
        <v>-550000</v>
      </c>
      <c r="AX52" s="157"/>
      <c r="AY52" s="765">
        <f t="shared" ca="1" si="31"/>
        <v>-387420.489</v>
      </c>
    </row>
    <row r="53" spans="2:51" ht="12.75" customHeight="1">
      <c r="B53" s="763">
        <f>B49+1</f>
        <v>2023</v>
      </c>
      <c r="C53" s="764" cm="1">
        <f t="array" ref="C53">DATE(INDEX($B:$B,9+4*INT((ROW()-9)/4)), CHOOSE(MOD(ROW()-9,4)+1, 3,6,9,12), CHOOSE(MOD(ROW()-9,4)+1, 31,30,30,31))</f>
        <v>45016</v>
      </c>
      <c r="D53" s="765">
        <f>'Historical Cash Flows'!BZ54</f>
        <v>0</v>
      </c>
      <c r="E53" s="767"/>
      <c r="F53" s="797">
        <v>0</v>
      </c>
      <c r="G53" s="798">
        <v>0</v>
      </c>
      <c r="H53" s="765">
        <f t="shared" si="22"/>
        <v>0</v>
      </c>
      <c r="I53" s="767"/>
      <c r="J53" s="797">
        <v>0</v>
      </c>
      <c r="K53" s="799">
        <v>0</v>
      </c>
      <c r="L53" s="799">
        <v>0</v>
      </c>
      <c r="M53" s="799">
        <v>0</v>
      </c>
      <c r="N53" s="798">
        <v>0</v>
      </c>
      <c r="O53" s="765">
        <f t="shared" si="23"/>
        <v>0</v>
      </c>
      <c r="P53" s="767"/>
      <c r="Q53" s="797">
        <v>0</v>
      </c>
      <c r="R53" s="800">
        <v>0</v>
      </c>
      <c r="S53" s="801">
        <v>0</v>
      </c>
      <c r="T53" s="801">
        <v>0</v>
      </c>
      <c r="U53" s="765">
        <f t="shared" si="24"/>
        <v>0</v>
      </c>
      <c r="V53" s="767"/>
      <c r="W53" s="797">
        <v>0</v>
      </c>
      <c r="X53" s="800">
        <v>0</v>
      </c>
      <c r="Y53" s="800">
        <v>0</v>
      </c>
      <c r="Z53" s="802">
        <v>0</v>
      </c>
      <c r="AA53" s="803">
        <f t="shared" si="36"/>
        <v>0</v>
      </c>
      <c r="AB53" s="803">
        <f t="shared" si="25"/>
        <v>0</v>
      </c>
      <c r="AC53" s="767"/>
      <c r="AD53" s="804">
        <f t="shared" si="26"/>
        <v>0</v>
      </c>
      <c r="AE53" s="804">
        <f t="shared" si="34"/>
        <v>0</v>
      </c>
      <c r="AF53" s="768"/>
      <c r="AG53" s="767"/>
      <c r="AH53" s="805">
        <f t="shared" si="27"/>
        <v>0</v>
      </c>
      <c r="AI53" s="806">
        <f t="shared" si="32"/>
        <v>0</v>
      </c>
      <c r="AJ53" s="806">
        <f t="shared" si="32"/>
        <v>0</v>
      </c>
      <c r="AK53" s="803">
        <f t="shared" si="33"/>
        <v>0</v>
      </c>
      <c r="AL53" s="854">
        <f t="shared" si="14"/>
        <v>0</v>
      </c>
      <c r="AM53" s="854">
        <f t="shared" si="15"/>
        <v>0</v>
      </c>
      <c r="AN53" s="809"/>
      <c r="AO53" s="805">
        <f t="shared" si="19"/>
        <v>0</v>
      </c>
      <c r="AP53" s="806">
        <f t="shared" si="20"/>
        <v>0</v>
      </c>
      <c r="AQ53" s="803">
        <f t="shared" si="21"/>
        <v>0</v>
      </c>
      <c r="AR53" s="807"/>
      <c r="AS53" s="765">
        <f t="shared" si="35"/>
        <v>0</v>
      </c>
      <c r="AT53" s="807"/>
      <c r="AU53" s="765">
        <f t="shared" si="28"/>
        <v>-348678.44010000001</v>
      </c>
      <c r="AV53" s="765">
        <f t="shared" si="29"/>
        <v>0</v>
      </c>
      <c r="AW53" s="765">
        <f t="shared" si="30"/>
        <v>-500000</v>
      </c>
      <c r="AX53" s="157"/>
      <c r="AY53" s="765">
        <f t="shared" ca="1" si="31"/>
        <v>-348678.44010000001</v>
      </c>
    </row>
    <row r="54" spans="2:51" ht="12.75" customHeight="1">
      <c r="B54" s="763"/>
      <c r="C54" s="764" cm="1">
        <f t="array" ref="C54">DATE(INDEX($B:$B,9+4*INT((ROW()-9)/4)), CHOOSE(MOD(ROW()-9,4)+1, 3,6,9,12), CHOOSE(MOD(ROW()-9,4)+1, 31,30,30,31))</f>
        <v>45107</v>
      </c>
      <c r="D54" s="765">
        <f>'Historical Cash Flows'!BZ55</f>
        <v>0</v>
      </c>
      <c r="E54" s="767"/>
      <c r="F54" s="797">
        <v>0</v>
      </c>
      <c r="G54" s="798">
        <v>0</v>
      </c>
      <c r="H54" s="765">
        <f t="shared" si="22"/>
        <v>0</v>
      </c>
      <c r="I54" s="767"/>
      <c r="J54" s="797">
        <v>0</v>
      </c>
      <c r="K54" s="799">
        <v>0</v>
      </c>
      <c r="L54" s="799">
        <v>0</v>
      </c>
      <c r="M54" s="799">
        <v>0</v>
      </c>
      <c r="N54" s="798">
        <v>0</v>
      </c>
      <c r="O54" s="765">
        <f t="shared" si="23"/>
        <v>0</v>
      </c>
      <c r="P54" s="767"/>
      <c r="Q54" s="797">
        <v>0</v>
      </c>
      <c r="R54" s="800">
        <v>0</v>
      </c>
      <c r="S54" s="801">
        <v>0</v>
      </c>
      <c r="T54" s="801">
        <v>0</v>
      </c>
      <c r="U54" s="765">
        <f t="shared" si="24"/>
        <v>0</v>
      </c>
      <c r="V54" s="767"/>
      <c r="W54" s="797">
        <v>0</v>
      </c>
      <c r="X54" s="800">
        <v>0</v>
      </c>
      <c r="Y54" s="800">
        <v>0</v>
      </c>
      <c r="Z54" s="802">
        <v>0</v>
      </c>
      <c r="AA54" s="803">
        <f t="shared" si="36"/>
        <v>0</v>
      </c>
      <c r="AB54" s="803">
        <f t="shared" si="25"/>
        <v>0</v>
      </c>
      <c r="AC54" s="767"/>
      <c r="AD54" s="804">
        <f t="shared" si="26"/>
        <v>0</v>
      </c>
      <c r="AE54" s="804">
        <f t="shared" si="34"/>
        <v>0</v>
      </c>
      <c r="AF54" s="768"/>
      <c r="AG54" s="767"/>
      <c r="AH54" s="805">
        <f t="shared" si="27"/>
        <v>0</v>
      </c>
      <c r="AI54" s="806">
        <f t="shared" si="32"/>
        <v>0</v>
      </c>
      <c r="AJ54" s="806">
        <f t="shared" si="32"/>
        <v>0</v>
      </c>
      <c r="AK54" s="803">
        <f t="shared" si="33"/>
        <v>0</v>
      </c>
      <c r="AL54" s="854">
        <f t="shared" si="14"/>
        <v>0</v>
      </c>
      <c r="AM54" s="854">
        <f t="shared" si="15"/>
        <v>0</v>
      </c>
      <c r="AN54" s="809"/>
      <c r="AO54" s="805">
        <f t="shared" si="19"/>
        <v>0</v>
      </c>
      <c r="AP54" s="806">
        <f t="shared" si="20"/>
        <v>0</v>
      </c>
      <c r="AQ54" s="803">
        <f t="shared" si="21"/>
        <v>0</v>
      </c>
      <c r="AR54" s="807"/>
      <c r="AS54" s="765">
        <f t="shared" si="35"/>
        <v>0</v>
      </c>
      <c r="AT54" s="807"/>
      <c r="AU54" s="765">
        <f t="shared" si="28"/>
        <v>-313810.59609000001</v>
      </c>
      <c r="AV54" s="765">
        <f t="shared" si="29"/>
        <v>0</v>
      </c>
      <c r="AW54" s="765">
        <f t="shared" si="30"/>
        <v>-450000</v>
      </c>
      <c r="AX54" s="157"/>
      <c r="AY54" s="765">
        <f t="shared" ca="1" si="31"/>
        <v>-313810.59609000001</v>
      </c>
    </row>
    <row r="55" spans="2:51" ht="12.75" customHeight="1">
      <c r="B55" s="763"/>
      <c r="C55" s="764" cm="1">
        <f t="array" ref="C55">DATE(INDEX($B:$B,9+4*INT((ROW()-9)/4)), CHOOSE(MOD(ROW()-9,4)+1, 3,6,9,12), CHOOSE(MOD(ROW()-9,4)+1, 31,30,30,31))</f>
        <v>45199</v>
      </c>
      <c r="D55" s="765">
        <f>'Historical Cash Flows'!BZ56</f>
        <v>0</v>
      </c>
      <c r="E55" s="767"/>
      <c r="F55" s="797">
        <v>0</v>
      </c>
      <c r="G55" s="798">
        <v>0</v>
      </c>
      <c r="H55" s="765">
        <f t="shared" si="22"/>
        <v>0</v>
      </c>
      <c r="I55" s="767"/>
      <c r="J55" s="797">
        <v>0</v>
      </c>
      <c r="K55" s="799">
        <v>0</v>
      </c>
      <c r="L55" s="799">
        <v>0</v>
      </c>
      <c r="M55" s="799">
        <v>0</v>
      </c>
      <c r="N55" s="798">
        <v>0</v>
      </c>
      <c r="O55" s="765">
        <f t="shared" si="23"/>
        <v>0</v>
      </c>
      <c r="P55" s="767"/>
      <c r="Q55" s="797">
        <v>0</v>
      </c>
      <c r="R55" s="800">
        <v>0</v>
      </c>
      <c r="S55" s="801">
        <v>0</v>
      </c>
      <c r="T55" s="801">
        <v>0</v>
      </c>
      <c r="U55" s="765">
        <f t="shared" si="24"/>
        <v>0</v>
      </c>
      <c r="V55" s="767"/>
      <c r="W55" s="797">
        <v>0</v>
      </c>
      <c r="X55" s="800">
        <v>0</v>
      </c>
      <c r="Y55" s="800">
        <v>0</v>
      </c>
      <c r="Z55" s="802">
        <v>0</v>
      </c>
      <c r="AA55" s="803">
        <f t="shared" si="36"/>
        <v>0</v>
      </c>
      <c r="AB55" s="803">
        <f t="shared" si="25"/>
        <v>0</v>
      </c>
      <c r="AC55" s="767"/>
      <c r="AD55" s="804">
        <f t="shared" si="26"/>
        <v>0</v>
      </c>
      <c r="AE55" s="804">
        <f t="shared" si="34"/>
        <v>0</v>
      </c>
      <c r="AF55" s="768"/>
      <c r="AG55" s="767"/>
      <c r="AH55" s="805">
        <f t="shared" si="27"/>
        <v>0</v>
      </c>
      <c r="AI55" s="806">
        <f t="shared" si="32"/>
        <v>0</v>
      </c>
      <c r="AJ55" s="806">
        <f t="shared" si="32"/>
        <v>0</v>
      </c>
      <c r="AK55" s="803">
        <f t="shared" si="33"/>
        <v>0</v>
      </c>
      <c r="AL55" s="854">
        <f t="shared" si="14"/>
        <v>0</v>
      </c>
      <c r="AM55" s="854">
        <f t="shared" si="15"/>
        <v>0</v>
      </c>
      <c r="AN55" s="809"/>
      <c r="AO55" s="805">
        <f t="shared" si="19"/>
        <v>0</v>
      </c>
      <c r="AP55" s="806">
        <f t="shared" si="20"/>
        <v>0</v>
      </c>
      <c r="AQ55" s="803">
        <f t="shared" si="21"/>
        <v>0</v>
      </c>
      <c r="AR55" s="807"/>
      <c r="AS55" s="765">
        <f t="shared" si="35"/>
        <v>0</v>
      </c>
      <c r="AT55" s="807"/>
      <c r="AU55" s="765">
        <f t="shared" si="28"/>
        <v>-282429.53648100002</v>
      </c>
      <c r="AV55" s="765">
        <f t="shared" si="29"/>
        <v>0</v>
      </c>
      <c r="AW55" s="765">
        <f t="shared" si="30"/>
        <v>-400000</v>
      </c>
      <c r="AX55" s="157"/>
      <c r="AY55" s="765">
        <f t="shared" ca="1" si="31"/>
        <v>-282429.53648100002</v>
      </c>
    </row>
    <row r="56" spans="2:51" ht="12.75" customHeight="1">
      <c r="B56" s="763">
        <f>B52+1</f>
        <v>1</v>
      </c>
      <c r="C56" s="764" cm="1">
        <f t="array" ref="C56">DATE(INDEX($B:$B,9+4*INT((ROW()-9)/4)), CHOOSE(MOD(ROW()-9,4)+1, 3,6,9,12), CHOOSE(MOD(ROW()-9,4)+1, 31,30,30,31))</f>
        <v>45291</v>
      </c>
      <c r="D56" s="765">
        <f>'Historical Cash Flows'!BZ57</f>
        <v>0</v>
      </c>
      <c r="E56" s="767"/>
      <c r="F56" s="797">
        <v>0</v>
      </c>
      <c r="G56" s="798">
        <v>0</v>
      </c>
      <c r="H56" s="765">
        <f t="shared" si="22"/>
        <v>0</v>
      </c>
      <c r="I56" s="767"/>
      <c r="J56" s="797">
        <v>0</v>
      </c>
      <c r="K56" s="799">
        <v>0</v>
      </c>
      <c r="L56" s="799">
        <v>0</v>
      </c>
      <c r="M56" s="799">
        <v>0</v>
      </c>
      <c r="N56" s="798">
        <v>0</v>
      </c>
      <c r="O56" s="765">
        <f t="shared" si="23"/>
        <v>0</v>
      </c>
      <c r="P56" s="767"/>
      <c r="Q56" s="797">
        <v>0</v>
      </c>
      <c r="R56" s="800">
        <v>0</v>
      </c>
      <c r="S56" s="801">
        <v>0</v>
      </c>
      <c r="T56" s="801">
        <v>0</v>
      </c>
      <c r="U56" s="765">
        <f t="shared" si="24"/>
        <v>0</v>
      </c>
      <c r="V56" s="767"/>
      <c r="W56" s="797">
        <v>0</v>
      </c>
      <c r="X56" s="800">
        <v>0</v>
      </c>
      <c r="Y56" s="800">
        <v>0</v>
      </c>
      <c r="Z56" s="802">
        <v>0</v>
      </c>
      <c r="AA56" s="803">
        <f t="shared" si="36"/>
        <v>0</v>
      </c>
      <c r="AB56" s="803">
        <f t="shared" si="25"/>
        <v>0</v>
      </c>
      <c r="AC56" s="767"/>
      <c r="AD56" s="804">
        <f t="shared" si="26"/>
        <v>0</v>
      </c>
      <c r="AE56" s="804">
        <f t="shared" si="34"/>
        <v>0</v>
      </c>
      <c r="AF56" s="768"/>
      <c r="AG56" s="767"/>
      <c r="AH56" s="805">
        <f t="shared" si="27"/>
        <v>0</v>
      </c>
      <c r="AI56" s="806">
        <f t="shared" si="32"/>
        <v>0</v>
      </c>
      <c r="AJ56" s="806">
        <f t="shared" si="32"/>
        <v>0</v>
      </c>
      <c r="AK56" s="803">
        <f t="shared" si="33"/>
        <v>0</v>
      </c>
      <c r="AL56" s="854">
        <f t="shared" si="14"/>
        <v>0</v>
      </c>
      <c r="AM56" s="854">
        <f t="shared" si="15"/>
        <v>0</v>
      </c>
      <c r="AN56" s="809"/>
      <c r="AO56" s="805">
        <f t="shared" si="19"/>
        <v>0</v>
      </c>
      <c r="AP56" s="806">
        <f t="shared" si="20"/>
        <v>0</v>
      </c>
      <c r="AQ56" s="803">
        <f t="shared" si="21"/>
        <v>0</v>
      </c>
      <c r="AR56" s="807"/>
      <c r="AS56" s="765">
        <f t="shared" si="35"/>
        <v>0</v>
      </c>
      <c r="AT56" s="807"/>
      <c r="AU56" s="765">
        <f t="shared" si="28"/>
        <v>-254186.58283290002</v>
      </c>
      <c r="AV56" s="765">
        <f t="shared" si="29"/>
        <v>0</v>
      </c>
      <c r="AW56" s="765">
        <f t="shared" si="30"/>
        <v>-350000</v>
      </c>
      <c r="AX56" s="157"/>
      <c r="AY56" s="765">
        <f t="shared" ca="1" si="31"/>
        <v>-254186.58283290002</v>
      </c>
    </row>
    <row r="57" spans="2:51" ht="12.75" customHeight="1">
      <c r="B57" s="763">
        <f>B53+1</f>
        <v>2024</v>
      </c>
      <c r="C57" s="764" cm="1">
        <f t="array" ref="C57">DATE(INDEX($B:$B,9+4*INT((ROW()-9)/4)), CHOOSE(MOD(ROW()-9,4)+1, 3,6,9,12), CHOOSE(MOD(ROW()-9,4)+1, 31,30,30,31))</f>
        <v>45382</v>
      </c>
      <c r="D57" s="765">
        <f>'Historical Cash Flows'!BZ58</f>
        <v>0</v>
      </c>
      <c r="E57" s="767"/>
      <c r="F57" s="797">
        <v>0</v>
      </c>
      <c r="G57" s="798">
        <v>0</v>
      </c>
      <c r="H57" s="765">
        <f t="shared" si="22"/>
        <v>0</v>
      </c>
      <c r="I57" s="767"/>
      <c r="J57" s="797">
        <v>0</v>
      </c>
      <c r="K57" s="799">
        <v>0</v>
      </c>
      <c r="L57" s="799">
        <v>0</v>
      </c>
      <c r="M57" s="799">
        <v>0</v>
      </c>
      <c r="N57" s="798">
        <v>0</v>
      </c>
      <c r="O57" s="765">
        <f t="shared" si="23"/>
        <v>0</v>
      </c>
      <c r="P57" s="767"/>
      <c r="Q57" s="797">
        <v>0</v>
      </c>
      <c r="R57" s="800">
        <v>0</v>
      </c>
      <c r="S57" s="801">
        <v>0</v>
      </c>
      <c r="T57" s="801">
        <v>0</v>
      </c>
      <c r="U57" s="765">
        <f t="shared" si="24"/>
        <v>0</v>
      </c>
      <c r="V57" s="767"/>
      <c r="W57" s="797">
        <v>0</v>
      </c>
      <c r="X57" s="800">
        <v>0</v>
      </c>
      <c r="Y57" s="800">
        <v>0</v>
      </c>
      <c r="Z57" s="802">
        <v>0</v>
      </c>
      <c r="AA57" s="803">
        <f t="shared" si="36"/>
        <v>0</v>
      </c>
      <c r="AB57" s="803">
        <f t="shared" si="25"/>
        <v>0</v>
      </c>
      <c r="AC57" s="767"/>
      <c r="AD57" s="804">
        <f t="shared" si="26"/>
        <v>0</v>
      </c>
      <c r="AE57" s="804">
        <f t="shared" si="34"/>
        <v>0</v>
      </c>
      <c r="AF57" s="768"/>
      <c r="AG57" s="767"/>
      <c r="AH57" s="805">
        <f t="shared" si="27"/>
        <v>0</v>
      </c>
      <c r="AI57" s="806">
        <f t="shared" si="32"/>
        <v>0</v>
      </c>
      <c r="AJ57" s="806">
        <f t="shared" si="32"/>
        <v>0</v>
      </c>
      <c r="AK57" s="803">
        <f t="shared" si="33"/>
        <v>0</v>
      </c>
      <c r="AL57" s="854">
        <f t="shared" si="14"/>
        <v>0</v>
      </c>
      <c r="AM57" s="854">
        <f t="shared" si="15"/>
        <v>0</v>
      </c>
      <c r="AN57" s="809"/>
      <c r="AO57" s="805">
        <f t="shared" si="19"/>
        <v>0</v>
      </c>
      <c r="AP57" s="806">
        <f t="shared" si="20"/>
        <v>0</v>
      </c>
      <c r="AQ57" s="803">
        <f t="shared" si="21"/>
        <v>0</v>
      </c>
      <c r="AR57" s="807"/>
      <c r="AS57" s="765">
        <f t="shared" si="35"/>
        <v>0</v>
      </c>
      <c r="AT57" s="807"/>
      <c r="AU57" s="765">
        <f t="shared" si="28"/>
        <v>-228767.92454961003</v>
      </c>
      <c r="AV57" s="765">
        <f t="shared" si="29"/>
        <v>0</v>
      </c>
      <c r="AW57" s="765">
        <f t="shared" si="30"/>
        <v>-300000</v>
      </c>
      <c r="AX57" s="157"/>
      <c r="AY57" s="765">
        <f t="shared" ca="1" si="31"/>
        <v>-228767.92454961003</v>
      </c>
    </row>
    <row r="58" spans="2:51" ht="12.75" customHeight="1">
      <c r="B58" s="763"/>
      <c r="C58" s="764" cm="1">
        <f t="array" ref="C58">DATE(INDEX($B:$B,9+4*INT((ROW()-9)/4)), CHOOSE(MOD(ROW()-9,4)+1, 3,6,9,12), CHOOSE(MOD(ROW()-9,4)+1, 31,30,30,31))</f>
        <v>45473</v>
      </c>
      <c r="D58" s="765">
        <f>'Historical Cash Flows'!BZ59</f>
        <v>0</v>
      </c>
      <c r="E58" s="767"/>
      <c r="F58" s="797">
        <v>0</v>
      </c>
      <c r="G58" s="798">
        <v>0</v>
      </c>
      <c r="H58" s="765">
        <f t="shared" si="22"/>
        <v>0</v>
      </c>
      <c r="I58" s="767"/>
      <c r="J58" s="797">
        <v>0</v>
      </c>
      <c r="K58" s="799">
        <v>0</v>
      </c>
      <c r="L58" s="799">
        <v>0</v>
      </c>
      <c r="M58" s="799">
        <v>0</v>
      </c>
      <c r="N58" s="798">
        <v>0</v>
      </c>
      <c r="O58" s="765">
        <f t="shared" si="23"/>
        <v>0</v>
      </c>
      <c r="P58" s="767"/>
      <c r="Q58" s="797">
        <v>0</v>
      </c>
      <c r="R58" s="800">
        <v>0</v>
      </c>
      <c r="S58" s="801">
        <v>0</v>
      </c>
      <c r="T58" s="801">
        <v>0</v>
      </c>
      <c r="U58" s="765">
        <f t="shared" si="24"/>
        <v>0</v>
      </c>
      <c r="V58" s="767"/>
      <c r="W58" s="797">
        <v>0</v>
      </c>
      <c r="X58" s="800">
        <v>0</v>
      </c>
      <c r="Y58" s="800">
        <v>0</v>
      </c>
      <c r="Z58" s="802">
        <v>0</v>
      </c>
      <c r="AA58" s="803">
        <f t="shared" si="36"/>
        <v>0</v>
      </c>
      <c r="AB58" s="803">
        <f t="shared" si="25"/>
        <v>0</v>
      </c>
      <c r="AC58" s="767"/>
      <c r="AD58" s="804">
        <f t="shared" si="26"/>
        <v>0</v>
      </c>
      <c r="AE58" s="804">
        <f t="shared" si="34"/>
        <v>0</v>
      </c>
      <c r="AF58" s="768"/>
      <c r="AG58" s="767"/>
      <c r="AH58" s="805">
        <f t="shared" si="27"/>
        <v>0</v>
      </c>
      <c r="AI58" s="806">
        <f t="shared" si="32"/>
        <v>0</v>
      </c>
      <c r="AJ58" s="806">
        <f t="shared" si="32"/>
        <v>0</v>
      </c>
      <c r="AK58" s="803">
        <f t="shared" si="33"/>
        <v>0</v>
      </c>
      <c r="AL58" s="854">
        <f t="shared" si="14"/>
        <v>0</v>
      </c>
      <c r="AM58" s="854">
        <f t="shared" si="15"/>
        <v>0</v>
      </c>
      <c r="AN58" s="809"/>
      <c r="AO58" s="805">
        <f t="shared" si="19"/>
        <v>0</v>
      </c>
      <c r="AP58" s="806">
        <f t="shared" si="20"/>
        <v>0</v>
      </c>
      <c r="AQ58" s="803">
        <f t="shared" si="21"/>
        <v>0</v>
      </c>
      <c r="AR58" s="807"/>
      <c r="AS58" s="765">
        <f t="shared" si="35"/>
        <v>0</v>
      </c>
      <c r="AT58" s="807"/>
      <c r="AU58" s="765">
        <f t="shared" si="28"/>
        <v>-205891.13209464905</v>
      </c>
      <c r="AV58" s="765">
        <f t="shared" si="29"/>
        <v>0</v>
      </c>
      <c r="AW58" s="765">
        <f t="shared" si="30"/>
        <v>-250000</v>
      </c>
      <c r="AX58" s="157"/>
      <c r="AY58" s="765">
        <f t="shared" ca="1" si="31"/>
        <v>-205891.13209464905</v>
      </c>
    </row>
    <row r="59" spans="2:51" ht="12.75" customHeight="1">
      <c r="B59" s="763"/>
      <c r="C59" s="764" cm="1">
        <f t="array" ref="C59">DATE(INDEX($B:$B,9+4*INT((ROW()-9)/4)), CHOOSE(MOD(ROW()-9,4)+1, 3,6,9,12), CHOOSE(MOD(ROW()-9,4)+1, 31,30,30,31))</f>
        <v>45565</v>
      </c>
      <c r="D59" s="765">
        <f>'Historical Cash Flows'!BZ60</f>
        <v>0</v>
      </c>
      <c r="E59" s="767"/>
      <c r="F59" s="797">
        <v>0</v>
      </c>
      <c r="G59" s="798">
        <v>0</v>
      </c>
      <c r="H59" s="765">
        <f t="shared" si="22"/>
        <v>0</v>
      </c>
      <c r="I59" s="767"/>
      <c r="J59" s="797">
        <v>0</v>
      </c>
      <c r="K59" s="799">
        <v>0</v>
      </c>
      <c r="L59" s="799">
        <v>0</v>
      </c>
      <c r="M59" s="799">
        <v>0</v>
      </c>
      <c r="N59" s="798">
        <v>0</v>
      </c>
      <c r="O59" s="765">
        <f t="shared" si="23"/>
        <v>0</v>
      </c>
      <c r="P59" s="767"/>
      <c r="Q59" s="797">
        <v>0</v>
      </c>
      <c r="R59" s="800">
        <v>0</v>
      </c>
      <c r="S59" s="801">
        <v>0</v>
      </c>
      <c r="T59" s="801">
        <v>0</v>
      </c>
      <c r="U59" s="765">
        <f t="shared" si="24"/>
        <v>0</v>
      </c>
      <c r="V59" s="767"/>
      <c r="W59" s="797">
        <v>0</v>
      </c>
      <c r="X59" s="800">
        <v>0</v>
      </c>
      <c r="Y59" s="800">
        <v>0</v>
      </c>
      <c r="Z59" s="802">
        <v>0</v>
      </c>
      <c r="AA59" s="803">
        <f t="shared" si="36"/>
        <v>0</v>
      </c>
      <c r="AB59" s="803">
        <f t="shared" si="25"/>
        <v>0</v>
      </c>
      <c r="AC59" s="767"/>
      <c r="AD59" s="804">
        <f t="shared" si="26"/>
        <v>0</v>
      </c>
      <c r="AE59" s="804">
        <f t="shared" si="34"/>
        <v>0</v>
      </c>
      <c r="AF59" s="768"/>
      <c r="AG59" s="767"/>
      <c r="AH59" s="805">
        <f t="shared" si="27"/>
        <v>0</v>
      </c>
      <c r="AI59" s="806">
        <f t="shared" si="32"/>
        <v>0</v>
      </c>
      <c r="AJ59" s="806">
        <f t="shared" si="32"/>
        <v>0</v>
      </c>
      <c r="AK59" s="803">
        <f t="shared" si="33"/>
        <v>0</v>
      </c>
      <c r="AL59" s="854">
        <f t="shared" si="14"/>
        <v>0</v>
      </c>
      <c r="AM59" s="854">
        <f t="shared" si="15"/>
        <v>0</v>
      </c>
      <c r="AN59" s="809"/>
      <c r="AO59" s="805">
        <f t="shared" si="19"/>
        <v>0</v>
      </c>
      <c r="AP59" s="806">
        <f t="shared" si="20"/>
        <v>0</v>
      </c>
      <c r="AQ59" s="803">
        <f t="shared" si="21"/>
        <v>0</v>
      </c>
      <c r="AR59" s="807"/>
      <c r="AS59" s="765">
        <f t="shared" si="35"/>
        <v>0</v>
      </c>
      <c r="AT59" s="807"/>
      <c r="AU59" s="765">
        <f t="shared" si="28"/>
        <v>-185302.01888518414</v>
      </c>
      <c r="AV59" s="765">
        <f t="shared" si="29"/>
        <v>0</v>
      </c>
      <c r="AW59" s="765">
        <f t="shared" si="30"/>
        <v>-200000</v>
      </c>
      <c r="AX59" s="157"/>
      <c r="AY59" s="765">
        <f t="shared" ca="1" si="31"/>
        <v>-185302.01888518414</v>
      </c>
    </row>
    <row r="60" spans="2:51" ht="12.75" customHeight="1">
      <c r="B60" s="763"/>
      <c r="C60" s="764" cm="1">
        <f t="array" ref="C60">DATE(INDEX($B:$B,9+4*INT((ROW()-9)/4)), CHOOSE(MOD(ROW()-9,4)+1, 3,6,9,12), CHOOSE(MOD(ROW()-9,4)+1, 31,30,30,31))</f>
        <v>45657</v>
      </c>
      <c r="D60" s="765">
        <f>'Historical Cash Flows'!BZ61</f>
        <v>0</v>
      </c>
      <c r="E60" s="767"/>
      <c r="F60" s="797">
        <v>0</v>
      </c>
      <c r="G60" s="798">
        <v>0</v>
      </c>
      <c r="H60" s="765">
        <f t="shared" si="22"/>
        <v>0</v>
      </c>
      <c r="I60" s="767"/>
      <c r="J60" s="797">
        <v>0</v>
      </c>
      <c r="K60" s="799">
        <v>0</v>
      </c>
      <c r="L60" s="799">
        <v>0</v>
      </c>
      <c r="M60" s="799">
        <v>0</v>
      </c>
      <c r="N60" s="798">
        <v>0</v>
      </c>
      <c r="O60" s="765">
        <f t="shared" si="23"/>
        <v>0</v>
      </c>
      <c r="P60" s="767"/>
      <c r="Q60" s="797">
        <v>0</v>
      </c>
      <c r="R60" s="800">
        <v>0</v>
      </c>
      <c r="S60" s="801">
        <v>0</v>
      </c>
      <c r="T60" s="801">
        <v>0</v>
      </c>
      <c r="U60" s="765">
        <f t="shared" si="24"/>
        <v>0</v>
      </c>
      <c r="V60" s="767"/>
      <c r="W60" s="797">
        <v>0</v>
      </c>
      <c r="X60" s="800">
        <v>0</v>
      </c>
      <c r="Y60" s="800">
        <v>0</v>
      </c>
      <c r="Z60" s="802">
        <v>0</v>
      </c>
      <c r="AA60" s="803">
        <f t="shared" si="36"/>
        <v>0</v>
      </c>
      <c r="AB60" s="803">
        <f t="shared" si="25"/>
        <v>0</v>
      </c>
      <c r="AC60" s="767"/>
      <c r="AD60" s="804">
        <f t="shared" si="26"/>
        <v>0</v>
      </c>
      <c r="AE60" s="804">
        <f t="shared" si="34"/>
        <v>0</v>
      </c>
      <c r="AF60" s="768"/>
      <c r="AG60" s="767"/>
      <c r="AH60" s="805">
        <f t="shared" si="27"/>
        <v>0</v>
      </c>
      <c r="AI60" s="806">
        <f t="shared" si="32"/>
        <v>0</v>
      </c>
      <c r="AJ60" s="806">
        <f t="shared" si="32"/>
        <v>0</v>
      </c>
      <c r="AK60" s="803">
        <f t="shared" si="33"/>
        <v>0</v>
      </c>
      <c r="AL60" s="854">
        <f t="shared" si="14"/>
        <v>0</v>
      </c>
      <c r="AM60" s="854">
        <f t="shared" si="15"/>
        <v>0</v>
      </c>
      <c r="AN60" s="809"/>
      <c r="AO60" s="805">
        <f t="shared" si="19"/>
        <v>0</v>
      </c>
      <c r="AP60" s="806">
        <f t="shared" si="20"/>
        <v>0</v>
      </c>
      <c r="AQ60" s="803">
        <f t="shared" si="21"/>
        <v>0</v>
      </c>
      <c r="AR60" s="807"/>
      <c r="AS60" s="765">
        <f t="shared" si="35"/>
        <v>0</v>
      </c>
      <c r="AT60" s="807"/>
      <c r="AU60" s="765">
        <f t="shared" si="28"/>
        <v>-166771.81699666573</v>
      </c>
      <c r="AV60" s="765">
        <f t="shared" si="29"/>
        <v>0</v>
      </c>
      <c r="AW60" s="765">
        <f t="shared" si="30"/>
        <v>-150000</v>
      </c>
      <c r="AX60" s="157"/>
      <c r="AY60" s="765">
        <f t="shared" ca="1" si="31"/>
        <v>-166771.81699666573</v>
      </c>
    </row>
    <row r="61" spans="2:51" ht="12.75" customHeight="1">
      <c r="B61" s="763">
        <f>B57+1</f>
        <v>2025</v>
      </c>
      <c r="C61" s="764" cm="1">
        <f t="array" ref="C61">DATE(INDEX($B:$B,9+4*INT((ROW()-9)/4)), CHOOSE(MOD(ROW()-9,4)+1, 3,6,9,12), CHOOSE(MOD(ROW()-9,4)+1, 31,30,30,31))</f>
        <v>45747</v>
      </c>
      <c r="D61" s="765">
        <f>'Historical Cash Flows'!BZ62</f>
        <v>0</v>
      </c>
      <c r="E61" s="767"/>
      <c r="F61" s="797">
        <v>0</v>
      </c>
      <c r="G61" s="798">
        <v>0</v>
      </c>
      <c r="H61" s="765">
        <f t="shared" si="22"/>
        <v>0</v>
      </c>
      <c r="I61" s="767"/>
      <c r="J61" s="797">
        <v>0</v>
      </c>
      <c r="K61" s="799">
        <v>0</v>
      </c>
      <c r="L61" s="799">
        <v>0</v>
      </c>
      <c r="M61" s="799">
        <v>0</v>
      </c>
      <c r="N61" s="798">
        <v>0</v>
      </c>
      <c r="O61" s="765">
        <f t="shared" si="23"/>
        <v>0</v>
      </c>
      <c r="P61" s="767"/>
      <c r="Q61" s="797">
        <v>0</v>
      </c>
      <c r="R61" s="800">
        <v>0</v>
      </c>
      <c r="S61" s="801">
        <v>0</v>
      </c>
      <c r="T61" s="801">
        <v>0</v>
      </c>
      <c r="U61" s="765">
        <f t="shared" si="24"/>
        <v>0</v>
      </c>
      <c r="V61" s="767"/>
      <c r="W61" s="797">
        <v>0</v>
      </c>
      <c r="X61" s="800">
        <v>0</v>
      </c>
      <c r="Y61" s="800">
        <v>0</v>
      </c>
      <c r="Z61" s="802">
        <v>0</v>
      </c>
      <c r="AA61" s="803">
        <f t="shared" si="36"/>
        <v>0</v>
      </c>
      <c r="AB61" s="803">
        <f t="shared" si="25"/>
        <v>0</v>
      </c>
      <c r="AC61" s="767"/>
      <c r="AD61" s="804">
        <f t="shared" si="26"/>
        <v>0</v>
      </c>
      <c r="AE61" s="804">
        <f t="shared" si="34"/>
        <v>0</v>
      </c>
      <c r="AF61" s="768"/>
      <c r="AG61" s="767"/>
      <c r="AH61" s="805">
        <f t="shared" si="27"/>
        <v>0</v>
      </c>
      <c r="AI61" s="806">
        <f t="shared" si="32"/>
        <v>0</v>
      </c>
      <c r="AJ61" s="806">
        <f t="shared" si="32"/>
        <v>0</v>
      </c>
      <c r="AK61" s="803">
        <f t="shared" si="33"/>
        <v>0</v>
      </c>
      <c r="AL61" s="854">
        <f t="shared" si="14"/>
        <v>0</v>
      </c>
      <c r="AM61" s="854">
        <f t="shared" si="15"/>
        <v>0</v>
      </c>
      <c r="AN61" s="809"/>
      <c r="AO61" s="805">
        <f t="shared" si="19"/>
        <v>0</v>
      </c>
      <c r="AP61" s="806">
        <f t="shared" si="20"/>
        <v>0</v>
      </c>
      <c r="AQ61" s="803">
        <f t="shared" si="21"/>
        <v>0</v>
      </c>
      <c r="AR61" s="807"/>
      <c r="AS61" s="765">
        <f t="shared" si="35"/>
        <v>0</v>
      </c>
      <c r="AT61" s="807"/>
      <c r="AU61" s="765">
        <f t="shared" si="28"/>
        <v>-150094.63529699916</v>
      </c>
      <c r="AV61" s="765">
        <f t="shared" si="29"/>
        <v>0</v>
      </c>
      <c r="AW61" s="765">
        <f t="shared" si="30"/>
        <v>-100000</v>
      </c>
      <c r="AX61" s="157"/>
      <c r="AY61" s="765">
        <f t="shared" ca="1" si="31"/>
        <v>-150094.63529699916</v>
      </c>
    </row>
    <row r="62" spans="2:51" ht="12.75" customHeight="1">
      <c r="B62" s="763"/>
      <c r="C62" s="764" cm="1">
        <f t="array" ref="C62">DATE(INDEX($B:$B,9+4*INT((ROW()-9)/4)), CHOOSE(MOD(ROW()-9,4)+1, 3,6,9,12), CHOOSE(MOD(ROW()-9,4)+1, 31,30,30,31))</f>
        <v>45838</v>
      </c>
      <c r="D62" s="765">
        <f>'Historical Cash Flows'!BZ63</f>
        <v>0</v>
      </c>
      <c r="E62" s="767"/>
      <c r="F62" s="810">
        <v>0</v>
      </c>
      <c r="G62" s="811">
        <v>0</v>
      </c>
      <c r="H62" s="812">
        <f t="shared" si="22"/>
        <v>0</v>
      </c>
      <c r="I62" s="767"/>
      <c r="J62" s="797">
        <v>0</v>
      </c>
      <c r="K62" s="813">
        <v>0</v>
      </c>
      <c r="L62" s="813">
        <v>0</v>
      </c>
      <c r="M62" s="813">
        <v>0</v>
      </c>
      <c r="N62" s="811">
        <v>0</v>
      </c>
      <c r="O62" s="812">
        <f t="shared" si="23"/>
        <v>0</v>
      </c>
      <c r="P62" s="767"/>
      <c r="Q62" s="797">
        <v>0</v>
      </c>
      <c r="R62" s="800">
        <v>0</v>
      </c>
      <c r="S62" s="801">
        <v>0</v>
      </c>
      <c r="T62" s="801">
        <v>0</v>
      </c>
      <c r="U62" s="765">
        <f t="shared" si="24"/>
        <v>0</v>
      </c>
      <c r="V62" s="767"/>
      <c r="W62" s="797">
        <v>0</v>
      </c>
      <c r="X62" s="800">
        <v>0</v>
      </c>
      <c r="Y62" s="800">
        <v>0</v>
      </c>
      <c r="Z62" s="802">
        <v>0</v>
      </c>
      <c r="AA62" s="803">
        <f t="shared" si="36"/>
        <v>0</v>
      </c>
      <c r="AB62" s="803">
        <f t="shared" si="25"/>
        <v>0</v>
      </c>
      <c r="AC62" s="767"/>
      <c r="AD62" s="804">
        <f t="shared" si="26"/>
        <v>0</v>
      </c>
      <c r="AE62" s="804">
        <f t="shared" si="34"/>
        <v>0</v>
      </c>
      <c r="AF62" s="768"/>
      <c r="AG62" s="767"/>
      <c r="AH62" s="805">
        <f t="shared" si="27"/>
        <v>0</v>
      </c>
      <c r="AI62" s="806">
        <f t="shared" si="32"/>
        <v>0</v>
      </c>
      <c r="AJ62" s="806">
        <f t="shared" si="32"/>
        <v>0</v>
      </c>
      <c r="AK62" s="803">
        <f t="shared" si="33"/>
        <v>0</v>
      </c>
      <c r="AL62" s="854">
        <f t="shared" si="14"/>
        <v>0</v>
      </c>
      <c r="AM62" s="854">
        <f t="shared" si="15"/>
        <v>0</v>
      </c>
      <c r="AN62" s="809"/>
      <c r="AO62" s="805">
        <f t="shared" si="19"/>
        <v>0</v>
      </c>
      <c r="AP62" s="806">
        <f t="shared" si="20"/>
        <v>0</v>
      </c>
      <c r="AQ62" s="803">
        <f t="shared" si="21"/>
        <v>0</v>
      </c>
      <c r="AR62" s="807"/>
      <c r="AS62" s="765">
        <f t="shared" si="35"/>
        <v>0</v>
      </c>
      <c r="AT62" s="807"/>
      <c r="AU62" s="765">
        <f t="shared" si="28"/>
        <v>-135085.17176729924</v>
      </c>
      <c r="AV62" s="765">
        <f t="shared" si="29"/>
        <v>0</v>
      </c>
      <c r="AW62" s="765">
        <f t="shared" si="30"/>
        <v>-50000</v>
      </c>
      <c r="AX62" s="157"/>
      <c r="AY62" s="765">
        <f t="shared" ca="1" si="31"/>
        <v>-135085.17176729924</v>
      </c>
    </row>
    <row r="63" spans="2:51" s="760" customFormat="1" ht="12.75" customHeight="1">
      <c r="B63" s="763"/>
      <c r="C63" s="764" cm="1">
        <f t="array" ref="C63">DATE(INDEX($B:$B,9+4*INT((ROW()-9)/4)), CHOOSE(MOD(ROW()-9,4)+1, 3,6,9,12), CHOOSE(MOD(ROW()-9,4)+1, 31,30,30,31))</f>
        <v>45930</v>
      </c>
      <c r="D63" s="765">
        <f>'Historical Cash Flows'!BZ64</f>
        <v>0</v>
      </c>
      <c r="E63" s="767"/>
      <c r="F63" s="810">
        <v>0</v>
      </c>
      <c r="G63" s="811">
        <v>0</v>
      </c>
      <c r="H63" s="812">
        <f t="shared" si="22"/>
        <v>0</v>
      </c>
      <c r="I63" s="767"/>
      <c r="J63" s="797">
        <v>0</v>
      </c>
      <c r="K63" s="799">
        <v>0</v>
      </c>
      <c r="L63" s="813">
        <v>0</v>
      </c>
      <c r="M63" s="813">
        <v>0</v>
      </c>
      <c r="N63" s="811">
        <v>0</v>
      </c>
      <c r="O63" s="812">
        <f t="shared" si="23"/>
        <v>0</v>
      </c>
      <c r="P63" s="767"/>
      <c r="Q63" s="797">
        <v>0</v>
      </c>
      <c r="R63" s="800">
        <v>0</v>
      </c>
      <c r="S63" s="801">
        <v>0</v>
      </c>
      <c r="T63" s="801">
        <v>0</v>
      </c>
      <c r="U63" s="765">
        <f t="shared" si="24"/>
        <v>0</v>
      </c>
      <c r="V63" s="767"/>
      <c r="W63" s="797">
        <v>0</v>
      </c>
      <c r="X63" s="800">
        <v>0</v>
      </c>
      <c r="Y63" s="800">
        <v>0</v>
      </c>
      <c r="Z63" s="802">
        <v>0</v>
      </c>
      <c r="AA63" s="803">
        <f t="shared" si="36"/>
        <v>0</v>
      </c>
      <c r="AB63" s="803">
        <f t="shared" si="25"/>
        <v>0</v>
      </c>
      <c r="AC63" s="767"/>
      <c r="AD63" s="804">
        <f t="shared" si="26"/>
        <v>0</v>
      </c>
      <c r="AE63" s="804">
        <f t="shared" si="34"/>
        <v>0</v>
      </c>
      <c r="AF63" s="768"/>
      <c r="AG63" s="767"/>
      <c r="AH63" s="805">
        <f t="shared" si="27"/>
        <v>0</v>
      </c>
      <c r="AI63" s="806">
        <f t="shared" si="32"/>
        <v>0</v>
      </c>
      <c r="AJ63" s="806">
        <f t="shared" si="32"/>
        <v>0</v>
      </c>
      <c r="AK63" s="803">
        <f t="shared" si="33"/>
        <v>0</v>
      </c>
      <c r="AL63" s="854">
        <f t="shared" si="14"/>
        <v>0</v>
      </c>
      <c r="AM63" s="854">
        <f t="shared" si="15"/>
        <v>0</v>
      </c>
      <c r="AN63" s="163"/>
      <c r="AO63" s="805">
        <f t="shared" si="19"/>
        <v>0</v>
      </c>
      <c r="AP63" s="806">
        <f t="shared" si="20"/>
        <v>0</v>
      </c>
      <c r="AQ63" s="803">
        <f t="shared" si="21"/>
        <v>0</v>
      </c>
      <c r="AR63" s="807"/>
      <c r="AS63" s="765">
        <f t="shared" si="35"/>
        <v>0</v>
      </c>
      <c r="AT63" s="807"/>
      <c r="AU63" s="765">
        <f t="shared" si="28"/>
        <v>-121576.65459056932</v>
      </c>
      <c r="AV63" s="765">
        <f t="shared" si="29"/>
        <v>0</v>
      </c>
      <c r="AW63" s="765">
        <f t="shared" si="30"/>
        <v>0</v>
      </c>
      <c r="AX63" s="163"/>
      <c r="AY63" s="765">
        <f t="shared" ca="1" si="31"/>
        <v>-121576.65459056932</v>
      </c>
    </row>
    <row r="64" spans="2:51" s="760" customFormat="1" ht="12.75" customHeight="1" thickBot="1">
      <c r="B64" s="814"/>
      <c r="C64" s="815" cm="1">
        <f t="array" ref="C64">DATE(INDEX($B:$B,9+4*INT((ROW()-9)/4)), CHOOSE(MOD(ROW()-9,4)+1, 3,6,9,12), CHOOSE(MOD(ROW()-9,4)+1, 31,30,30,31))</f>
        <v>46022</v>
      </c>
      <c r="D64" s="765">
        <f>'Historical Cash Flows'!BZ65</f>
        <v>0</v>
      </c>
      <c r="E64" s="767"/>
      <c r="F64" s="797">
        <v>0</v>
      </c>
      <c r="G64" s="798">
        <v>0</v>
      </c>
      <c r="H64" s="765">
        <f t="shared" si="22"/>
        <v>0</v>
      </c>
      <c r="I64" s="767"/>
      <c r="J64" s="797">
        <v>0</v>
      </c>
      <c r="K64" s="800">
        <v>0</v>
      </c>
      <c r="L64" s="799">
        <v>0</v>
      </c>
      <c r="M64" s="799">
        <v>0</v>
      </c>
      <c r="N64" s="798">
        <v>0</v>
      </c>
      <c r="O64" s="765">
        <f t="shared" si="23"/>
        <v>0</v>
      </c>
      <c r="P64" s="767"/>
      <c r="Q64" s="797">
        <v>0</v>
      </c>
      <c r="R64" s="800">
        <v>0</v>
      </c>
      <c r="S64" s="801">
        <v>0</v>
      </c>
      <c r="T64" s="801">
        <v>0</v>
      </c>
      <c r="U64" s="765">
        <f t="shared" si="24"/>
        <v>0</v>
      </c>
      <c r="V64" s="767"/>
      <c r="W64" s="797">
        <v>0</v>
      </c>
      <c r="X64" s="800">
        <v>0</v>
      </c>
      <c r="Y64" s="800">
        <v>0</v>
      </c>
      <c r="Z64" s="802">
        <v>0</v>
      </c>
      <c r="AA64" s="803">
        <f t="shared" si="36"/>
        <v>0</v>
      </c>
      <c r="AB64" s="803">
        <f t="shared" si="25"/>
        <v>0</v>
      </c>
      <c r="AC64" s="767"/>
      <c r="AD64" s="804">
        <f t="shared" si="26"/>
        <v>0</v>
      </c>
      <c r="AE64" s="804">
        <f t="shared" si="34"/>
        <v>0</v>
      </c>
      <c r="AF64" s="768"/>
      <c r="AG64" s="767"/>
      <c r="AH64" s="805">
        <f t="shared" si="27"/>
        <v>0</v>
      </c>
      <c r="AI64" s="806">
        <f t="shared" si="32"/>
        <v>0</v>
      </c>
      <c r="AJ64" s="806">
        <f t="shared" si="32"/>
        <v>0</v>
      </c>
      <c r="AK64" s="803">
        <f t="shared" si="33"/>
        <v>0</v>
      </c>
      <c r="AL64" s="854">
        <f t="shared" si="14"/>
        <v>0</v>
      </c>
      <c r="AM64" s="854">
        <f t="shared" si="15"/>
        <v>0</v>
      </c>
      <c r="AN64" s="163"/>
      <c r="AO64" s="805">
        <f t="shared" si="19"/>
        <v>0</v>
      </c>
      <c r="AP64" s="806">
        <f t="shared" si="20"/>
        <v>0</v>
      </c>
      <c r="AQ64" s="803">
        <f t="shared" si="21"/>
        <v>0</v>
      </c>
      <c r="AR64" s="807"/>
      <c r="AS64" s="765">
        <f t="shared" si="35"/>
        <v>0</v>
      </c>
      <c r="AT64" s="807"/>
      <c r="AU64" s="765">
        <f t="shared" si="28"/>
        <v>-109418.9891315124</v>
      </c>
      <c r="AV64" s="765">
        <f t="shared" si="29"/>
        <v>0</v>
      </c>
      <c r="AW64" s="765">
        <f t="shared" si="30"/>
        <v>0</v>
      </c>
      <c r="AX64" s="163"/>
      <c r="AY64" s="765">
        <f t="shared" ca="1" si="31"/>
        <v>-109418.9891315124</v>
      </c>
    </row>
    <row r="65" spans="2:51" s="760" customFormat="1" ht="12.75" customHeight="1" thickBot="1">
      <c r="B65" s="816"/>
      <c r="C65" s="817">
        <f>C67</f>
        <v>47483</v>
      </c>
      <c r="D65" s="818"/>
      <c r="E65" s="767"/>
      <c r="F65" s="818"/>
      <c r="G65" s="818"/>
      <c r="H65" s="818"/>
      <c r="I65" s="768"/>
      <c r="J65" s="818"/>
      <c r="K65" s="818"/>
      <c r="L65" s="818"/>
      <c r="M65" s="818"/>
      <c r="N65" s="818"/>
      <c r="O65" s="818"/>
      <c r="P65" s="768"/>
      <c r="Q65" s="818"/>
      <c r="R65" s="818"/>
      <c r="S65" s="818"/>
      <c r="T65" s="818"/>
      <c r="U65" s="818"/>
      <c r="V65" s="768"/>
      <c r="W65" s="818"/>
      <c r="X65" s="818"/>
      <c r="Y65" s="818"/>
      <c r="Z65" s="818"/>
      <c r="AA65" s="818"/>
      <c r="AB65" s="818"/>
      <c r="AC65" s="768"/>
      <c r="AD65" s="818"/>
      <c r="AE65" s="768"/>
      <c r="AF65" s="819"/>
      <c r="AG65" s="768"/>
      <c r="AH65" s="820">
        <f>-$W$67</f>
        <v>0</v>
      </c>
      <c r="AI65" s="821">
        <f>-SUM(K67,X67)</f>
        <v>0</v>
      </c>
      <c r="AJ65" s="821">
        <f>-SUM(L67,Y67)</f>
        <v>0</v>
      </c>
      <c r="AK65" s="822">
        <f>SUM(AH65:AJ65)</f>
        <v>0</v>
      </c>
      <c r="AL65" s="855">
        <f>AH65</f>
        <v>0</v>
      </c>
      <c r="AM65" s="855">
        <f>AI65</f>
        <v>0</v>
      </c>
      <c r="AN65" s="163"/>
      <c r="AO65" s="820">
        <f>AO64+AH65</f>
        <v>0</v>
      </c>
      <c r="AP65" s="821">
        <f>AP64+SUM(AI65:AJ65)</f>
        <v>0</v>
      </c>
      <c r="AQ65" s="822">
        <f>AQ64+AK65</f>
        <v>0</v>
      </c>
      <c r="AR65" s="163"/>
      <c r="AS65" s="163"/>
      <c r="AT65" s="163"/>
      <c r="AU65" s="163"/>
      <c r="AV65" s="163"/>
      <c r="AW65" s="163"/>
      <c r="AX65" s="163"/>
      <c r="AY65" s="823">
        <f>AK65</f>
        <v>0</v>
      </c>
    </row>
    <row r="66" spans="2:51" s="760" customFormat="1" ht="50.25" customHeight="1" thickBot="1">
      <c r="B66" s="824" t="s">
        <v>721</v>
      </c>
      <c r="C66" s="825"/>
      <c r="D66" s="826" t="s">
        <v>722</v>
      </c>
      <c r="E66" s="767"/>
      <c r="F66" s="826" t="s">
        <v>723</v>
      </c>
      <c r="G66" s="826" t="s">
        <v>724</v>
      </c>
      <c r="H66" s="826" t="s">
        <v>725</v>
      </c>
      <c r="I66" s="767"/>
      <c r="J66" s="826" t="s">
        <v>726</v>
      </c>
      <c r="K66" s="826" t="s">
        <v>674</v>
      </c>
      <c r="L66" s="826" t="s">
        <v>727</v>
      </c>
      <c r="M66" s="826" t="s">
        <v>728</v>
      </c>
      <c r="N66" s="826" t="s">
        <v>729</v>
      </c>
      <c r="O66" s="826" t="s">
        <v>730</v>
      </c>
      <c r="P66" s="767"/>
      <c r="Q66" s="827" t="s">
        <v>675</v>
      </c>
      <c r="R66" s="827" t="s">
        <v>501</v>
      </c>
      <c r="S66" s="827" t="s">
        <v>731</v>
      </c>
      <c r="T66" s="827" t="s">
        <v>676</v>
      </c>
      <c r="U66" s="827" t="s">
        <v>677</v>
      </c>
      <c r="V66" s="767"/>
      <c r="W66" s="826" t="s">
        <v>732</v>
      </c>
      <c r="X66" s="826" t="s">
        <v>678</v>
      </c>
      <c r="Y66" s="826" t="s">
        <v>733</v>
      </c>
      <c r="Z66" s="826" t="s">
        <v>679</v>
      </c>
      <c r="AA66" s="826"/>
      <c r="AB66" s="826" t="s">
        <v>734</v>
      </c>
      <c r="AC66" s="767"/>
      <c r="AD66" s="827" t="s">
        <v>735</v>
      </c>
      <c r="AE66" s="768"/>
      <c r="AF66" s="768"/>
      <c r="AG66" s="767"/>
      <c r="AH66" s="500" t="str">
        <f>AH11</f>
        <v>NCF to LPs</v>
      </c>
      <c r="AI66" s="500" t="str">
        <f>AI11</f>
        <v>NCF to SBA</v>
      </c>
      <c r="AJ66" s="500" t="s">
        <v>736</v>
      </c>
      <c r="AK66" s="500" t="str">
        <f>AK11</f>
        <v>Unlevered NCF</v>
      </c>
      <c r="AL66" s="500"/>
      <c r="AM66" s="500"/>
      <c r="AN66" s="163"/>
      <c r="AO66" s="827"/>
      <c r="AP66" s="827"/>
      <c r="AQ66" s="827"/>
      <c r="AR66" s="163"/>
      <c r="AS66" s="828" t="s">
        <v>737</v>
      </c>
      <c r="AT66" s="828"/>
      <c r="AU66" s="829">
        <f>SUM(AU12:AU64)</f>
        <v>-28015229.097816389</v>
      </c>
      <c r="AV66" s="829">
        <f>SUM(AV12:AV64)</f>
        <v>-20000000</v>
      </c>
      <c r="AW66" s="829">
        <f>SUM(AW12:AW64)</f>
        <v>-29500000</v>
      </c>
      <c r="AX66" s="163"/>
      <c r="AY66" s="500" t="str">
        <f>AY11</f>
        <v>Adjusted Unlevered NCF</v>
      </c>
    </row>
    <row r="67" spans="2:51" ht="18" customHeight="1" thickBot="1">
      <c r="B67" s="500" t="s">
        <v>738</v>
      </c>
      <c r="C67" s="889">
        <f>'Historical Cash Flows'!Valuationdate</f>
        <v>47483</v>
      </c>
      <c r="D67" s="830">
        <f>'Historical Cash Flows'!ResidualValue</f>
        <v>0</v>
      </c>
      <c r="E67" s="767"/>
      <c r="F67" s="831">
        <v>0</v>
      </c>
      <c r="G67" s="832">
        <v>0</v>
      </c>
      <c r="H67" s="830">
        <f>SUM(D67:G67)</f>
        <v>0</v>
      </c>
      <c r="I67" s="767"/>
      <c r="J67" s="833">
        <v>0</v>
      </c>
      <c r="K67" s="833">
        <v>0</v>
      </c>
      <c r="L67" s="833">
        <v>0</v>
      </c>
      <c r="M67" s="833">
        <v>0</v>
      </c>
      <c r="N67" s="833">
        <v>0</v>
      </c>
      <c r="O67" s="834">
        <f>SUM(J67:N67)</f>
        <v>0</v>
      </c>
      <c r="P67" s="767"/>
      <c r="Q67" s="835">
        <f>SUM($Q$12:$Q$64)</f>
        <v>0</v>
      </c>
      <c r="R67" s="835">
        <f>SUM($R$12:$R$64)</f>
        <v>0</v>
      </c>
      <c r="S67" s="835">
        <f>SUM($S$12:$S$64)</f>
        <v>0</v>
      </c>
      <c r="T67" s="835">
        <f>SUM($T$12:$T$64)</f>
        <v>0</v>
      </c>
      <c r="U67" s="835">
        <f>SUM($U$12:$U$64)</f>
        <v>0</v>
      </c>
      <c r="V67" s="767"/>
      <c r="W67" s="833">
        <v>0</v>
      </c>
      <c r="X67" s="833">
        <v>0</v>
      </c>
      <c r="Y67" s="833">
        <v>0</v>
      </c>
      <c r="Z67" s="833">
        <v>0</v>
      </c>
      <c r="AA67" s="836">
        <v>0</v>
      </c>
      <c r="AB67" s="837">
        <f>SUM(W67:Z67)</f>
        <v>0</v>
      </c>
      <c r="AC67" s="767"/>
      <c r="AD67" s="858">
        <f>AE9+SUM(AD12:AD64)+(H67)+(O67+AB67)</f>
        <v>0</v>
      </c>
      <c r="AE67" s="768"/>
      <c r="AF67" s="838" t="s">
        <v>739</v>
      </c>
      <c r="AG67" s="767"/>
      <c r="AH67" s="851" t="str">
        <f>IFERROR((((1+IRR(AH$13:AH$65,-0.4))^4)-1),"")</f>
        <v/>
      </c>
      <c r="AI67" s="851" t="str">
        <f>IFERROR((((1+IRR(AI$12:AI$65,-0.4))^4)-1),"")</f>
        <v/>
      </c>
      <c r="AJ67" s="851" t="str">
        <f>IFERROR((((1+IRR(AJ$12:AJ$65,-0.4))^4)-1),"")</f>
        <v/>
      </c>
      <c r="AK67" s="851" t="str">
        <f>IFERROR((((1+IRR(AK$12:AK$65,-0.4))^4)-1),"")</f>
        <v/>
      </c>
      <c r="AL67" s="856" t="str" cm="1">
        <f t="array" ref="AL67">IFERROR((((1+IRR(_xlfn._xlws.FILTER(AL$13:AL$65, AL$13:AL$65&lt;&gt;""), -0.4))^4)-1), "")</f>
        <v/>
      </c>
      <c r="AM67" s="856" t="str" cm="1">
        <f t="array" ref="AM67">IFERROR((((1+IRR(_xlfn._xlws.FILTER(AM$13:AM$65, AM$13:AM$65&lt;&gt;""), -0.4))^4)-1), "")</f>
        <v/>
      </c>
      <c r="AN67" s="809"/>
      <c r="AO67" s="157"/>
      <c r="AP67" s="157"/>
      <c r="AQ67" s="157"/>
      <c r="AR67" s="157"/>
      <c r="AS67" s="157"/>
      <c r="AT67" s="157"/>
      <c r="AU67" s="157"/>
      <c r="AV67" s="157"/>
      <c r="AW67" s="157"/>
      <c r="AX67" s="838" t="s">
        <v>739</v>
      </c>
      <c r="AY67" s="851" t="str">
        <f ca="1">IFERROR((((1+IRR(AY$12:AY$65,-0.4))^4)-1),"")</f>
        <v/>
      </c>
    </row>
    <row r="68" spans="2:51" ht="18" customHeight="1">
      <c r="B68" s="157"/>
      <c r="C68" s="158"/>
      <c r="D68" s="157"/>
      <c r="E68" s="767"/>
      <c r="F68" s="157"/>
      <c r="G68" s="157"/>
      <c r="H68" s="157"/>
      <c r="I68" s="767"/>
      <c r="J68" s="157"/>
      <c r="K68" s="157"/>
      <c r="L68" s="157"/>
      <c r="M68" s="157"/>
      <c r="N68" s="157"/>
      <c r="O68" s="157"/>
      <c r="P68" s="767"/>
      <c r="Q68" s="157"/>
      <c r="R68" s="157"/>
      <c r="S68" s="157"/>
      <c r="T68" s="157"/>
      <c r="U68" s="157"/>
      <c r="V68" s="767"/>
      <c r="W68" s="839"/>
      <c r="X68" s="157"/>
      <c r="Y68" s="157"/>
      <c r="Z68" s="157"/>
      <c r="AA68" s="157"/>
      <c r="AB68" s="157"/>
      <c r="AC68" s="767"/>
      <c r="AD68" s="157"/>
      <c r="AE68" s="768"/>
      <c r="AF68" s="838" t="s">
        <v>740</v>
      </c>
      <c r="AG68" s="767"/>
      <c r="AH68" s="852" t="str">
        <f>IFERROR(-(SUM(W$13:W$64)+W$67)/PaidIn,"")</f>
        <v/>
      </c>
      <c r="AI68" s="852" t="str">
        <f>IFERROR(-(SUM(X$12:X$64)+X$67)/SBADrawn,"")</f>
        <v/>
      </c>
      <c r="AJ68" s="852" t="str">
        <f>IFERROR(-(SUM(Y$12:Y$64)+Y$67)/OtherDrawn,"")</f>
        <v/>
      </c>
      <c r="AK68" s="852" t="str">
        <f>IFERROR(-(SUM(AB$12:AB$64)+AB$67)/TotalDrawn,"")</f>
        <v/>
      </c>
      <c r="AL68" s="857" t="str">
        <f>IFERROR(-(SUM(W$13:W$64)+W$67)/$Q67,"")</f>
        <v/>
      </c>
      <c r="AM68" s="857"/>
      <c r="AN68" s="157"/>
      <c r="AO68" s="157"/>
      <c r="AP68" s="157"/>
      <c r="AQ68" s="157"/>
      <c r="AR68" s="157"/>
      <c r="AS68" s="840" t="s">
        <v>741</v>
      </c>
      <c r="AT68" s="157"/>
      <c r="AU68" s="862">
        <v>0.02</v>
      </c>
      <c r="AV68" s="841"/>
      <c r="AW68" s="157"/>
      <c r="AX68" s="838" t="s">
        <v>740</v>
      </c>
      <c r="AY68" s="852">
        <f ca="1">IFERROR(-(SUM(AB$12:AB$64)+AB$67)/(TotalDrawn-(OFFSET($AU$66,0,MFeeMenuNum)-SUM($J$12:$J$64))),"")</f>
        <v>0</v>
      </c>
    </row>
    <row r="69" spans="2:51" ht="18" customHeight="1">
      <c r="B69" s="157"/>
      <c r="C69" s="158"/>
      <c r="D69" s="157"/>
      <c r="E69" s="767"/>
      <c r="F69" s="157"/>
      <c r="G69" s="157"/>
      <c r="H69" s="157"/>
      <c r="I69" s="767"/>
      <c r="J69" s="157"/>
      <c r="K69" s="157"/>
      <c r="L69" s="157"/>
      <c r="M69" s="157"/>
      <c r="N69" s="157"/>
      <c r="O69" s="157"/>
      <c r="P69" s="767"/>
      <c r="Q69" s="157"/>
      <c r="R69" s="157"/>
      <c r="S69" s="157"/>
      <c r="T69" s="157"/>
      <c r="U69" s="157"/>
      <c r="V69" s="767"/>
      <c r="W69" s="157"/>
      <c r="X69" s="157"/>
      <c r="Y69" s="157"/>
      <c r="Z69" s="157"/>
      <c r="AA69" s="157"/>
      <c r="AB69" s="157"/>
      <c r="AC69" s="767"/>
      <c r="AD69" s="157"/>
      <c r="AE69" s="768"/>
      <c r="AF69" s="838" t="s">
        <v>742</v>
      </c>
      <c r="AG69" s="767"/>
      <c r="AH69" s="852" t="str">
        <f>IFERROR(-SUM(W$13:W$64)/PaidIn,"")</f>
        <v/>
      </c>
      <c r="AI69" s="852" t="str">
        <f>IFERROR(-SUM(X$12:X$64)/SBADrawn,"")</f>
        <v/>
      </c>
      <c r="AJ69" s="852" t="str">
        <f>IFERROR(-SUM(Y$12:Y$64)/OtherDrawn,"")</f>
        <v/>
      </c>
      <c r="AK69" s="852" t="str">
        <f>IFERROR(-SUM(AB$12:AB$64)/TotalDrawn,"")</f>
        <v/>
      </c>
      <c r="AL69" s="857" t="str">
        <f>IFERROR(-SUM(W$13:W$64)/$Q67,"")</f>
        <v/>
      </c>
      <c r="AM69" s="857"/>
      <c r="AN69" s="157"/>
      <c r="AO69" s="157"/>
      <c r="AP69" s="157"/>
      <c r="AQ69" s="157"/>
      <c r="AR69" s="157"/>
      <c r="AS69" s="840" t="s">
        <v>743</v>
      </c>
      <c r="AT69" s="157"/>
      <c r="AU69" s="863" t="s">
        <v>744</v>
      </c>
      <c r="AV69" s="842">
        <f>IF($AU$69="Factor",0,IF($AU$69="Gross",1,IF($AU$69="Straight-Line",2)))</f>
        <v>0</v>
      </c>
      <c r="AW69" s="157"/>
      <c r="AX69" s="838" t="s">
        <v>742</v>
      </c>
      <c r="AY69" s="852">
        <f ca="1">IFERROR(-(SUM(AB$12:AB$64))/(TotalDrawn-(OFFSET($AU$66,0,MFeeMenuNum)-SUM($J$12:$J$64))),"")</f>
        <v>0</v>
      </c>
    </row>
    <row r="70" spans="2:51" ht="18" customHeight="1">
      <c r="B70" s="157"/>
      <c r="C70" s="158"/>
      <c r="D70" s="157"/>
      <c r="E70" s="767"/>
      <c r="F70" s="157"/>
      <c r="G70" s="157"/>
      <c r="H70" s="157"/>
      <c r="I70" s="767"/>
      <c r="J70" s="157"/>
      <c r="K70" s="157"/>
      <c r="L70" s="157"/>
      <c r="M70" s="157"/>
      <c r="N70" s="157"/>
      <c r="O70" s="157"/>
      <c r="P70" s="767"/>
      <c r="Q70" s="157"/>
      <c r="R70" s="157"/>
      <c r="S70" s="157"/>
      <c r="T70" s="157"/>
      <c r="U70" s="157"/>
      <c r="V70" s="767"/>
      <c r="W70" s="157"/>
      <c r="X70" s="157"/>
      <c r="Y70" s="157"/>
      <c r="Z70" s="157"/>
      <c r="AA70" s="157"/>
      <c r="AB70" s="157"/>
      <c r="AC70" s="767"/>
      <c r="AD70" s="157"/>
      <c r="AE70" s="768"/>
      <c r="AF70" s="838" t="s">
        <v>745</v>
      </c>
      <c r="AG70" s="767"/>
      <c r="AH70" s="853" t="str">
        <f>IFERROR(-W67/PaidIn,"")</f>
        <v/>
      </c>
      <c r="AI70" s="853" t="str">
        <f>IFERROR(-X67/S,"")</f>
        <v/>
      </c>
      <c r="AJ70" s="853" t="str">
        <f>IFERROR(-Y67/OtherDrawn,"")</f>
        <v/>
      </c>
      <c r="AK70" s="853" t="str">
        <f>IFERROR(-AB67/TotalDrawn,"")</f>
        <v/>
      </c>
      <c r="AL70" s="857" t="str">
        <f>IFERROR(-W67/Q67,"")</f>
        <v/>
      </c>
      <c r="AM70" s="857"/>
      <c r="AN70" s="157"/>
      <c r="AO70" s="157"/>
      <c r="AP70" s="157"/>
      <c r="AQ70" s="157"/>
      <c r="AR70" s="157"/>
      <c r="AS70" s="843" t="s">
        <v>746</v>
      </c>
      <c r="AT70" s="157"/>
      <c r="AU70" s="864">
        <v>0.9</v>
      </c>
      <c r="AV70" s="157"/>
      <c r="AW70" s="157"/>
      <c r="AX70" s="838" t="s">
        <v>747</v>
      </c>
      <c r="AY70" s="853">
        <f ca="1">IFERROR((-AB$67)/(TotalDrawn-(OFFSET($AU$66,0,MFeeMenuNum)-SUM($J$12:$J$64))),"")</f>
        <v>0</v>
      </c>
    </row>
    <row r="71" spans="2:51" ht="18" customHeight="1">
      <c r="B71" s="157"/>
      <c r="C71" s="158"/>
      <c r="D71" s="157"/>
      <c r="E71" s="767"/>
      <c r="F71" s="157"/>
      <c r="G71" s="157"/>
      <c r="H71" s="157"/>
      <c r="I71" s="767"/>
      <c r="J71" s="157"/>
      <c r="K71" s="157"/>
      <c r="L71" s="157"/>
      <c r="M71" s="157"/>
      <c r="N71" s="157"/>
      <c r="O71" s="157"/>
      <c r="P71" s="767"/>
      <c r="Q71" s="157"/>
      <c r="R71" s="157"/>
      <c r="S71" s="157"/>
      <c r="T71" s="157"/>
      <c r="U71" s="157"/>
      <c r="V71" s="767"/>
      <c r="W71" s="157"/>
      <c r="X71" s="157"/>
      <c r="Y71" s="157"/>
      <c r="Z71" s="157"/>
      <c r="AA71" s="157"/>
      <c r="AB71" s="157"/>
      <c r="AC71" s="767"/>
      <c r="AD71" s="157"/>
      <c r="AE71" s="768"/>
      <c r="AF71" s="828" t="s">
        <v>748</v>
      </c>
      <c r="AG71" s="767"/>
      <c r="AH71" s="888">
        <f>IFERROR(-SUM($J$13:$J$64)/TotalComCap,"")</f>
        <v>0</v>
      </c>
      <c r="AI71" s="157"/>
      <c r="AJ71" s="157"/>
      <c r="AK71" s="157"/>
      <c r="AL71" s="157"/>
      <c r="AM71" s="157"/>
      <c r="AN71" s="157"/>
      <c r="AO71" s="157"/>
      <c r="AP71" s="157"/>
      <c r="AQ71" s="157"/>
      <c r="AR71" s="157"/>
      <c r="AS71" s="157"/>
      <c r="AT71" s="157"/>
      <c r="AU71" s="844" t="s">
        <v>749</v>
      </c>
      <c r="AV71" s="157"/>
      <c r="AW71" s="157"/>
      <c r="AX71" s="828" t="s">
        <v>748</v>
      </c>
      <c r="AY71" s="866">
        <f>IF(MFeeMenuNum=0,-SUM($AU$12:$AU$64)/TotalComCap,IF(MFeeMenuNum=1,-SUM($AV$12:$AV$64)/TotalComCap,IF(MFeeMenuNum=2,-SUM($AW$12:$AW$64)/TotalComCap)))</f>
        <v>0.14007614548908195</v>
      </c>
    </row>
    <row r="72" spans="2:51" ht="15" customHeight="1">
      <c r="B72" s="157"/>
      <c r="C72" s="158"/>
      <c r="D72" s="157"/>
      <c r="E72" s="767"/>
      <c r="F72" s="157"/>
      <c r="G72" s="157"/>
      <c r="H72" s="157"/>
      <c r="I72" s="767"/>
      <c r="J72" s="157"/>
      <c r="K72" s="157"/>
      <c r="L72" s="157"/>
      <c r="M72" s="157"/>
      <c r="N72" s="157"/>
      <c r="O72" s="157"/>
      <c r="P72" s="767"/>
      <c r="Q72" s="157"/>
      <c r="R72" s="157"/>
      <c r="S72" s="157"/>
      <c r="T72" s="157"/>
      <c r="U72" s="157"/>
      <c r="V72" s="767"/>
      <c r="W72" s="157"/>
      <c r="X72" s="157"/>
      <c r="Y72" s="157"/>
      <c r="Z72" s="157"/>
      <c r="AA72" s="157"/>
      <c r="AB72" s="157"/>
      <c r="AC72" s="767"/>
      <c r="AD72" s="157"/>
      <c r="AE72" s="768"/>
      <c r="AF72" s="828" t="s">
        <v>750</v>
      </c>
      <c r="AG72" s="767"/>
      <c r="AH72" s="865"/>
      <c r="AI72" s="157"/>
      <c r="AJ72" s="157"/>
      <c r="AK72" s="157"/>
      <c r="AL72" s="157"/>
      <c r="AM72" s="157"/>
      <c r="AN72" s="157"/>
      <c r="AO72" s="157"/>
      <c r="AP72" s="157"/>
      <c r="AQ72" s="157"/>
      <c r="AR72" s="157"/>
      <c r="AS72" s="157"/>
      <c r="AT72" s="157"/>
      <c r="AU72" s="842" t="s">
        <v>744</v>
      </c>
      <c r="AV72" s="157"/>
      <c r="AW72" s="157"/>
      <c r="AX72" s="157"/>
      <c r="AY72" s="845"/>
    </row>
    <row r="73" spans="2:51" ht="15" customHeight="1" thickBot="1">
      <c r="B73" s="501" t="s">
        <v>751</v>
      </c>
      <c r="C73" s="158"/>
      <c r="D73" s="157"/>
      <c r="E73" s="767"/>
      <c r="F73" s="157"/>
      <c r="G73" s="157"/>
      <c r="H73" s="157"/>
      <c r="I73" s="767"/>
      <c r="J73" s="157"/>
      <c r="K73" s="157"/>
      <c r="L73" s="157"/>
      <c r="M73" s="157"/>
      <c r="N73" s="157"/>
      <c r="O73" s="157"/>
      <c r="P73" s="767"/>
      <c r="Q73" s="157"/>
      <c r="R73" s="157"/>
      <c r="S73" s="157"/>
      <c r="T73" s="157"/>
      <c r="U73" s="157"/>
      <c r="V73" s="767"/>
      <c r="W73" s="157"/>
      <c r="X73" s="157"/>
      <c r="Y73" s="157"/>
      <c r="Z73" s="157"/>
      <c r="AA73" s="157"/>
      <c r="AB73" s="157"/>
      <c r="AC73" s="767"/>
      <c r="AD73" s="157"/>
      <c r="AE73" s="768"/>
      <c r="AF73" s="768"/>
      <c r="AG73" s="767"/>
      <c r="AH73" s="157"/>
      <c r="AI73" s="157"/>
      <c r="AJ73" s="157"/>
      <c r="AK73" s="157"/>
      <c r="AL73" s="157"/>
      <c r="AM73" s="157"/>
      <c r="AN73" s="157"/>
      <c r="AO73" s="157"/>
      <c r="AP73" s="157"/>
      <c r="AQ73" s="157"/>
      <c r="AR73" s="157"/>
      <c r="AS73" s="157"/>
      <c r="AT73" s="157"/>
      <c r="AU73" s="842" t="s">
        <v>752</v>
      </c>
      <c r="AV73" s="767"/>
      <c r="AW73" s="157"/>
      <c r="AX73" s="157"/>
      <c r="AY73" s="846">
        <f ca="1">OFFSET(AY70,2,0)</f>
        <v>0</v>
      </c>
    </row>
    <row r="74" spans="2:51" ht="55.5" customHeight="1" thickBot="1">
      <c r="B74" s="501" t="s">
        <v>753</v>
      </c>
      <c r="C74" s="1273"/>
      <c r="D74" s="1274"/>
      <c r="E74" s="1274"/>
      <c r="F74" s="1274"/>
      <c r="G74" s="1274"/>
      <c r="H74" s="1275"/>
      <c r="I74" s="767"/>
      <c r="J74" s="157"/>
      <c r="K74" s="157"/>
      <c r="L74" s="157"/>
      <c r="M74" s="157"/>
      <c r="N74" s="157"/>
      <c r="O74" s="157"/>
      <c r="P74" s="767"/>
      <c r="Q74" s="157"/>
      <c r="R74" s="157"/>
      <c r="S74" s="157"/>
      <c r="T74" s="157"/>
      <c r="U74" s="157"/>
      <c r="V74" s="767"/>
      <c r="W74" s="157"/>
      <c r="X74" s="157"/>
      <c r="Y74" s="157"/>
      <c r="Z74" s="157"/>
      <c r="AA74" s="157"/>
      <c r="AB74" s="157"/>
      <c r="AC74" s="767"/>
      <c r="AD74" s="157"/>
      <c r="AE74" s="768"/>
      <c r="AF74" s="768"/>
      <c r="AG74" s="767"/>
      <c r="AH74" s="157"/>
      <c r="AI74" s="157"/>
      <c r="AJ74" s="157"/>
      <c r="AK74" s="157"/>
      <c r="AL74" s="157"/>
      <c r="AM74" s="157"/>
      <c r="AN74" s="157"/>
      <c r="AO74" s="157"/>
      <c r="AP74" s="157"/>
      <c r="AQ74" s="157"/>
      <c r="AR74" s="157"/>
      <c r="AS74" s="157"/>
      <c r="AT74" s="157"/>
      <c r="AU74" s="842" t="s">
        <v>754</v>
      </c>
      <c r="AV74" s="157"/>
      <c r="AW74" s="157"/>
      <c r="AX74" s="157"/>
      <c r="AY74" s="847"/>
    </row>
    <row r="75" spans="2:51" ht="55.5" customHeight="1">
      <c r="B75" s="501" t="s">
        <v>755</v>
      </c>
      <c r="C75" s="1273" t="s">
        <v>756</v>
      </c>
      <c r="D75" s="1274"/>
      <c r="E75" s="1274"/>
      <c r="F75" s="1274"/>
      <c r="G75" s="1274"/>
      <c r="H75" s="1275"/>
      <c r="I75" s="767"/>
      <c r="J75" s="157"/>
      <c r="K75" s="157"/>
      <c r="L75" s="157"/>
      <c r="M75" s="157"/>
      <c r="N75" s="157"/>
      <c r="O75" s="157"/>
      <c r="P75" s="767"/>
      <c r="Q75" s="157"/>
      <c r="R75" s="157"/>
      <c r="S75" s="157"/>
      <c r="T75" s="157"/>
      <c r="U75" s="157"/>
      <c r="V75" s="767"/>
      <c r="W75" s="157"/>
      <c r="X75" s="157"/>
      <c r="Y75" s="157"/>
      <c r="Z75" s="157"/>
      <c r="AA75" s="157"/>
      <c r="AB75" s="157"/>
      <c r="AC75" s="767"/>
      <c r="AD75" s="157"/>
      <c r="AE75" s="768"/>
      <c r="AF75" s="768"/>
      <c r="AG75" s="767"/>
      <c r="AH75" s="157"/>
      <c r="AI75" s="157"/>
      <c r="AJ75" s="157"/>
      <c r="AK75" s="157"/>
      <c r="AL75" s="157"/>
      <c r="AM75" s="157"/>
      <c r="AN75" s="157"/>
      <c r="AO75" s="157"/>
      <c r="AP75" s="157"/>
      <c r="AQ75" s="157"/>
      <c r="AR75" s="157"/>
      <c r="AS75" s="157"/>
      <c r="AT75" s="157"/>
      <c r="AU75" s="842" t="s">
        <v>754</v>
      </c>
      <c r="AV75" s="157"/>
      <c r="AW75" s="157"/>
      <c r="AX75" s="157"/>
      <c r="AY75" s="847"/>
    </row>
    <row r="76" spans="2:51" ht="55.5" customHeight="1">
      <c r="B76" s="501" t="s">
        <v>757</v>
      </c>
      <c r="C76" s="1276" t="s">
        <v>758</v>
      </c>
      <c r="D76" s="1277"/>
      <c r="E76" s="1277"/>
      <c r="F76" s="1277"/>
      <c r="G76" s="1277"/>
      <c r="H76" s="1278"/>
      <c r="I76" s="767"/>
      <c r="J76" s="157"/>
      <c r="K76" s="848"/>
      <c r="L76" s="848"/>
      <c r="M76" s="157"/>
      <c r="N76" s="157"/>
      <c r="O76" s="157"/>
      <c r="P76" s="767"/>
      <c r="Q76" s="157"/>
      <c r="R76" s="157"/>
      <c r="S76" s="157"/>
      <c r="T76" s="157"/>
      <c r="U76" s="157"/>
      <c r="V76" s="767"/>
      <c r="W76" s="157"/>
      <c r="X76" s="157"/>
      <c r="Y76" s="157"/>
      <c r="Z76" s="157"/>
      <c r="AA76" s="157"/>
      <c r="AB76" s="157"/>
      <c r="AC76" s="767"/>
      <c r="AD76" s="157"/>
      <c r="AE76" s="768"/>
      <c r="AF76" s="768"/>
      <c r="AG76" s="767"/>
      <c r="AH76" s="157"/>
      <c r="AI76" s="157"/>
      <c r="AJ76" s="157"/>
      <c r="AK76" s="157"/>
      <c r="AL76" s="157"/>
      <c r="AM76" s="157"/>
      <c r="AN76" s="157"/>
      <c r="AO76" s="157"/>
      <c r="AP76" s="157"/>
      <c r="AQ76" s="157"/>
      <c r="AR76" s="157"/>
      <c r="AS76" s="157"/>
      <c r="AT76" s="157"/>
      <c r="AU76" s="157"/>
      <c r="AV76" s="841"/>
      <c r="AW76" s="157"/>
      <c r="AX76" s="157"/>
      <c r="AY76" s="157"/>
    </row>
    <row r="77" spans="2:51" ht="55.5" customHeight="1">
      <c r="B77" s="501" t="s">
        <v>759</v>
      </c>
      <c r="C77" s="1276" t="s">
        <v>760</v>
      </c>
      <c r="D77" s="1277"/>
      <c r="E77" s="1277"/>
      <c r="F77" s="1277"/>
      <c r="G77" s="1277"/>
      <c r="H77" s="1278"/>
    </row>
    <row r="78" spans="2:51" ht="55.5" customHeight="1" thickBot="1">
      <c r="B78" s="501" t="s">
        <v>761</v>
      </c>
      <c r="C78" s="1279" t="s">
        <v>762</v>
      </c>
      <c r="D78" s="1280"/>
      <c r="E78" s="1280"/>
      <c r="F78" s="1280"/>
      <c r="G78" s="1280"/>
      <c r="H78" s="1281"/>
    </row>
    <row r="79" spans="2:51" ht="15" customHeight="1">
      <c r="C79" s="759"/>
    </row>
    <row r="80" spans="2:51" ht="15" hidden="1" customHeight="1">
      <c r="C80" s="759"/>
    </row>
    <row r="81" spans="3:13" ht="15" hidden="1" customHeight="1">
      <c r="C81" s="759"/>
      <c r="K81" s="761"/>
      <c r="L81" s="761"/>
    </row>
    <row r="82" spans="3:13" ht="15" hidden="1" customHeight="1">
      <c r="C82" s="759"/>
      <c r="M82" s="762"/>
    </row>
    <row r="83" spans="3:13" ht="15" hidden="1" customHeight="1"/>
    <row r="84" spans="3:13" ht="15" hidden="1" customHeight="1"/>
    <row r="85" spans="3:13" ht="15" hidden="1" customHeight="1"/>
    <row r="86" spans="3:13" ht="15" hidden="1" customHeight="1"/>
    <row r="87" spans="3:13" ht="15" hidden="1" customHeight="1"/>
  </sheetData>
  <sheetProtection algorithmName="SHA-512" hashValue="94EYShF2hBMFrTXrJMKD7Vqpqw/ZfWgzrtEmfpKlZftLRwJJSGZEGy+yZX3Ah3IwvesLnhN8EJJPJQk6QOAtUg==" saltValue="+mFOv2lQWvalzUsiNlU85g==" spinCount="100000" sheet="1" objects="1" scenarios="1" formatCells="0" formatColumns="0" formatRows="0"/>
  <mergeCells count="5">
    <mergeCell ref="C74:H74"/>
    <mergeCell ref="C75:H75"/>
    <mergeCell ref="C76:H76"/>
    <mergeCell ref="C77:H77"/>
    <mergeCell ref="C78:H78"/>
  </mergeCells>
  <conditionalFormatting sqref="B12:B64">
    <cfRule type="expression" dxfId="223" priority="45">
      <formula>IF(MONTH($C12)=3,TRUE,FALSE)</formula>
    </cfRule>
    <cfRule type="expression" dxfId="222" priority="44">
      <formula>IF(MONTH($C12)&lt;&gt;3,TRUE,FALSE)</formula>
    </cfRule>
  </conditionalFormatting>
  <conditionalFormatting sqref="C12:C64">
    <cfRule type="expression" dxfId="221" priority="46">
      <formula>IF(MONTH($C12)=3,TRUE,FALSE)</formula>
    </cfRule>
  </conditionalFormatting>
  <conditionalFormatting sqref="D11 F11:H11">
    <cfRule type="expression" dxfId="220" priority="59">
      <formula>IF(#REF!=0,TRUE,FALSE)</formula>
    </cfRule>
    <cfRule type="expression" dxfId="219" priority="57">
      <formula>IF(D$11="U",TRUE,FALSE)</formula>
    </cfRule>
    <cfRule type="expression" dxfId="218" priority="58">
      <formula>IF(D$11="R",TRUE,FALSE)</formula>
    </cfRule>
  </conditionalFormatting>
  <conditionalFormatting sqref="D12:D64 F12:H64 W12:AB64 AH12:AK64 AU12:AW64 AD12:AE64 J12:O64 Q12:U64 AO12:AQ64 AS12:AS64 AY12:AY64">
    <cfRule type="cellIs" dxfId="217" priority="48" stopIfTrue="1" operator="equal">
      <formula>""</formula>
    </cfRule>
  </conditionalFormatting>
  <conditionalFormatting sqref="D12:D64 F12:H64 W12:AB64 AH12:AK64 AU12:AW64">
    <cfRule type="expression" dxfId="216" priority="47">
      <formula>IF(#REF!=0,TRUE,FALSE)</formula>
    </cfRule>
  </conditionalFormatting>
  <conditionalFormatting sqref="D67">
    <cfRule type="cellIs" dxfId="215" priority="56" stopIfTrue="1" operator="equal">
      <formula>""</formula>
    </cfRule>
    <cfRule type="expression" dxfId="214" priority="55">
      <formula>IF(#REF!=0,TRUE,FALSE)</formula>
    </cfRule>
  </conditionalFormatting>
  <conditionalFormatting sqref="F67:G67">
    <cfRule type="expression" dxfId="213" priority="3">
      <formula>IF(#REF!=0,TRUE,FALSE)</formula>
    </cfRule>
    <cfRule type="cellIs" dxfId="212" priority="4" stopIfTrue="1" operator="equal">
      <formula>""</formula>
    </cfRule>
  </conditionalFormatting>
  <conditionalFormatting sqref="J67:N67">
    <cfRule type="cellIs" dxfId="211" priority="2" stopIfTrue="1" operator="equal">
      <formula>""</formula>
    </cfRule>
    <cfRule type="expression" dxfId="210" priority="1">
      <formula>IF(#REF!=0,TRUE,FALSE)</formula>
    </cfRule>
  </conditionalFormatting>
  <conditionalFormatting sqref="J11:O11">
    <cfRule type="expression" dxfId="209" priority="36">
      <formula>IF(J$11="U",TRUE,FALSE)</formula>
    </cfRule>
    <cfRule type="expression" dxfId="208" priority="37">
      <formula>IF(J$11="R",TRUE,FALSE)</formula>
    </cfRule>
  </conditionalFormatting>
  <conditionalFormatting sqref="J11:O64">
    <cfRule type="expression" dxfId="207" priority="38">
      <formula>IF(#REF!=0,TRUE,FALSE)</formula>
    </cfRule>
  </conditionalFormatting>
  <conditionalFormatting sqref="Q11:U11">
    <cfRule type="expression" dxfId="206" priority="34">
      <formula>IF(Q$11="R",TRUE,FALSE)</formula>
    </cfRule>
    <cfRule type="expression" dxfId="205" priority="33">
      <formula>IF(Q$11="U",TRUE,FALSE)</formula>
    </cfRule>
  </conditionalFormatting>
  <conditionalFormatting sqref="Q11:U64">
    <cfRule type="expression" dxfId="204" priority="35">
      <formula>IF(#REF!=0,TRUE,FALSE)</formula>
    </cfRule>
  </conditionalFormatting>
  <conditionalFormatting sqref="W11:AB11">
    <cfRule type="expression" dxfId="203" priority="49">
      <formula>IF(W$11="U",TRUE,FALSE)</formula>
    </cfRule>
    <cfRule type="expression" dxfId="202" priority="50">
      <formula>IF(W$11="R",TRUE,FALSE)</formula>
    </cfRule>
    <cfRule type="expression" dxfId="201" priority="51">
      <formula>IF(#REF!=0,TRUE,FALSE)</formula>
    </cfRule>
  </conditionalFormatting>
  <conditionalFormatting sqref="AD11:AE11">
    <cfRule type="expression" dxfId="200" priority="41">
      <formula>IF(AD$11="U",TRUE,FALSE)</formula>
    </cfRule>
    <cfRule type="expression" dxfId="199" priority="42">
      <formula>IF(AD$11="R",TRUE,FALSE)</formula>
    </cfRule>
  </conditionalFormatting>
  <conditionalFormatting sqref="AD11:AE64">
    <cfRule type="expression" dxfId="198" priority="43">
      <formula>IF(#REF!=0,TRUE,FALSE)</formula>
    </cfRule>
  </conditionalFormatting>
  <conditionalFormatting sqref="AH71:AH72">
    <cfRule type="cellIs" dxfId="197" priority="13" operator="lessThan">
      <formula>0</formula>
    </cfRule>
  </conditionalFormatting>
  <conditionalFormatting sqref="AH11:AM11 AL12:AM64">
    <cfRule type="expression" dxfId="196" priority="52">
      <formula>IF(AH$11="U",TRUE,FALSE)</formula>
    </cfRule>
    <cfRule type="expression" dxfId="195" priority="53">
      <formula>IF(AH$11="R",TRUE,FALSE)</formula>
    </cfRule>
    <cfRule type="expression" dxfId="194" priority="54">
      <formula>IF(#REF!=0,TRUE,FALSE)</formula>
    </cfRule>
  </conditionalFormatting>
  <conditionalFormatting sqref="AH67:AM70">
    <cfRule type="cellIs" dxfId="193" priority="21" operator="lessThan">
      <formula>0</formula>
    </cfRule>
  </conditionalFormatting>
  <conditionalFormatting sqref="AO11:AQ11">
    <cfRule type="expression" dxfId="192" priority="27">
      <formula>IF(AO$11="R",TRUE,FALSE)</formula>
    </cfRule>
    <cfRule type="expression" dxfId="191" priority="26">
      <formula>IF(AO$11="U",TRUE,FALSE)</formula>
    </cfRule>
  </conditionalFormatting>
  <conditionalFormatting sqref="AO11:AQ64">
    <cfRule type="expression" dxfId="190" priority="28">
      <formula>IF(#REF!=0,TRUE,FALSE)</formula>
    </cfRule>
  </conditionalFormatting>
  <conditionalFormatting sqref="AS11">
    <cfRule type="expression" dxfId="189" priority="18">
      <formula>IF(AS$11="U",TRUE,FALSE)</formula>
    </cfRule>
    <cfRule type="expression" dxfId="188" priority="19">
      <formula>IF(AS$11="R",TRUE,FALSE)</formula>
    </cfRule>
  </conditionalFormatting>
  <conditionalFormatting sqref="AS11:AS64">
    <cfRule type="expression" dxfId="187" priority="20">
      <formula>IF(#REF!=0,TRUE,FALSE)</formula>
    </cfRule>
  </conditionalFormatting>
  <conditionalFormatting sqref="AY11">
    <cfRule type="expression" dxfId="186" priority="10">
      <formula>IF(AY$11="U",TRUE,FALSE)</formula>
    </cfRule>
    <cfRule type="expression" dxfId="185" priority="11">
      <formula>IF(AY$11="R",TRUE,FALSE)</formula>
    </cfRule>
  </conditionalFormatting>
  <conditionalFormatting sqref="AY11:AY64">
    <cfRule type="expression" dxfId="184" priority="12">
      <formula>IF(#REF!=0,TRUE,FALSE)</formula>
    </cfRule>
  </conditionalFormatting>
  <conditionalFormatting sqref="AY67:AY71">
    <cfRule type="cellIs" dxfId="183" priority="7" operator="lessThan">
      <formula>0</formula>
    </cfRule>
  </conditionalFormatting>
  <dataValidations count="1">
    <dataValidation type="list" allowBlank="1" showInputMessage="1" showErrorMessage="1" sqref="AU69" xr:uid="{3D541E46-8644-45BC-A427-EF83C451CC7B}">
      <formula1>$AU$72:$AU$75</formula1>
    </dataValidation>
  </dataValidations>
  <pageMargins left="0.25" right="0.25" top="0.75" bottom="0.75" header="0.3" footer="0.3"/>
  <pageSetup scale="40" fitToWidth="0" pageOrder="overThenDown" orientation="landscape" cellComments="asDisplayed" r:id="rId1"/>
  <headerFooter>
    <oddHeader>&amp;L&amp;"Arial,Bold"&amp;8&amp;K0000FFE1-I. Fund Cash Flows</oddHeader>
    <oddFooter>&amp;R&amp;P of &amp;N&amp;L&amp;8 AM 45497054.3</oddFooter>
  </headerFooter>
  <colBreaks count="1" manualBreakCount="1">
    <brk id="31" min="4" max="12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1FCAB-8E57-4C3A-90DB-EEA8E673D9AA}">
  <sheetPr codeName="Sheet3">
    <tabColor rgb="FF00B0F0"/>
  </sheetPr>
  <dimension ref="A1:BS43"/>
  <sheetViews>
    <sheetView showGridLines="0" workbookViewId="0">
      <selection activeCell="A41" sqref="A41"/>
    </sheetView>
  </sheetViews>
  <sheetFormatPr defaultColWidth="0" defaultRowHeight="15" zeroHeight="1"/>
  <cols>
    <col min="1" max="1" width="25.42578125" customWidth="1"/>
    <col min="2" max="2" width="26" customWidth="1"/>
    <col min="3" max="3" width="34" customWidth="1"/>
    <col min="4" max="4" width="18.42578125" customWidth="1"/>
    <col min="5" max="5" width="20.42578125" customWidth="1"/>
    <col min="6" max="6" width="22.7109375" customWidth="1"/>
    <col min="7" max="7" width="21.140625" customWidth="1"/>
    <col min="8" max="8" width="27.28515625" customWidth="1"/>
    <col min="9" max="9" width="23.7109375" customWidth="1"/>
    <col min="10" max="10" width="29.28515625" customWidth="1"/>
    <col min="11" max="11" width="18.85546875" customWidth="1"/>
    <col min="12" max="12" width="24.85546875" customWidth="1"/>
    <col min="13" max="14" width="19.85546875" customWidth="1"/>
    <col min="15" max="15" width="41.140625" customWidth="1"/>
    <col min="16" max="16" width="24.28515625" customWidth="1"/>
    <col min="17" max="32" width="0" hidden="1" customWidth="1"/>
    <col min="33" max="33" width="10" hidden="1" customWidth="1"/>
    <col min="34" max="71" width="0" hidden="1" customWidth="1"/>
    <col min="72" max="16384" width="9.140625" hidden="1"/>
  </cols>
  <sheetData>
    <row r="1" spans="1:16">
      <c r="A1" s="387" t="s">
        <v>763</v>
      </c>
      <c r="B1" s="387"/>
      <c r="C1" s="387"/>
      <c r="D1" s="387"/>
      <c r="E1" s="387"/>
      <c r="F1" s="387"/>
      <c r="G1" s="387"/>
      <c r="H1" s="387"/>
      <c r="I1" s="387"/>
      <c r="J1" s="387"/>
      <c r="K1" s="387"/>
      <c r="L1" s="387"/>
      <c r="M1" s="387"/>
      <c r="N1" s="387"/>
      <c r="O1" s="387"/>
      <c r="P1" s="583" t="str">
        <f>Instructions!$N$1</f>
        <v>OMB Approval No. 3245-0062</v>
      </c>
    </row>
    <row r="2" spans="1:16">
      <c r="A2" s="140" t="s">
        <v>373</v>
      </c>
      <c r="B2" s="141">
        <f>Overview!B43</f>
        <v>45628</v>
      </c>
      <c r="C2" s="140"/>
      <c r="D2" s="140"/>
      <c r="E2" s="140"/>
      <c r="F2" s="140"/>
      <c r="G2" s="140"/>
      <c r="H2" s="140"/>
      <c r="I2" s="140"/>
      <c r="J2" s="140"/>
      <c r="K2" s="140"/>
      <c r="L2" s="140"/>
      <c r="M2" s="140"/>
      <c r="N2" s="140"/>
      <c r="O2" s="140"/>
      <c r="P2" s="583" t="str">
        <f>Instructions!$N$2</f>
        <v>Expiration Date 2/28/2026</v>
      </c>
    </row>
    <row r="3" spans="1:16" ht="24" customHeight="1">
      <c r="A3" s="580" t="s">
        <v>764</v>
      </c>
      <c r="B3" s="410"/>
      <c r="C3" s="410"/>
      <c r="D3" s="410"/>
      <c r="E3" s="410"/>
      <c r="F3" s="409"/>
      <c r="G3" s="409"/>
      <c r="H3" s="409"/>
      <c r="I3" s="409"/>
      <c r="J3" s="409"/>
      <c r="K3" s="46"/>
      <c r="L3" s="46"/>
      <c r="M3" s="46"/>
      <c r="N3" s="46"/>
      <c r="O3" s="46"/>
      <c r="P3" s="46"/>
    </row>
    <row r="4" spans="1:16">
      <c r="A4" s="101" t="s">
        <v>15</v>
      </c>
      <c r="B4" s="101" t="str">
        <f>Overview!B7</f>
        <v>Applicant Fund Name</v>
      </c>
      <c r="C4" s="101"/>
      <c r="D4" s="101"/>
      <c r="E4" s="101"/>
      <c r="F4" s="101" t="s">
        <v>2</v>
      </c>
      <c r="G4" s="101"/>
      <c r="H4" s="101"/>
      <c r="I4" s="101"/>
      <c r="J4" s="101"/>
      <c r="K4" s="101"/>
      <c r="L4" s="101"/>
      <c r="M4" s="101"/>
      <c r="N4" s="101"/>
      <c r="O4" s="101"/>
      <c r="P4" s="101"/>
    </row>
    <row r="5" spans="1:16" ht="38.25" customHeight="1" thickBot="1">
      <c r="A5" s="21" t="s">
        <v>765</v>
      </c>
      <c r="B5" s="9"/>
      <c r="C5" s="9"/>
      <c r="D5" s="9"/>
      <c r="E5" s="9"/>
      <c r="F5" s="9"/>
      <c r="G5" s="9"/>
      <c r="H5" s="9"/>
      <c r="I5" s="9"/>
      <c r="J5" s="9"/>
      <c r="K5" s="9"/>
      <c r="L5" s="9"/>
      <c r="P5" s="9"/>
    </row>
    <row r="6" spans="1:16" s="691" customFormat="1" ht="65.25" customHeight="1" thickBot="1">
      <c r="A6" s="694" t="s">
        <v>766</v>
      </c>
      <c r="B6" s="695" t="s">
        <v>511</v>
      </c>
      <c r="C6" s="696" t="s">
        <v>513</v>
      </c>
      <c r="D6" s="695" t="s">
        <v>514</v>
      </c>
      <c r="E6" s="695" t="s">
        <v>515</v>
      </c>
      <c r="F6" s="695" t="s">
        <v>522</v>
      </c>
      <c r="G6" s="695" t="s">
        <v>767</v>
      </c>
      <c r="H6" s="695" t="s">
        <v>524</v>
      </c>
      <c r="I6" s="695" t="s">
        <v>768</v>
      </c>
      <c r="J6" s="695" t="s">
        <v>526</v>
      </c>
      <c r="K6" s="695" t="s">
        <v>527</v>
      </c>
      <c r="L6" s="695" t="s">
        <v>528</v>
      </c>
      <c r="M6" s="695" t="s">
        <v>769</v>
      </c>
      <c r="N6" s="695" t="s">
        <v>2308</v>
      </c>
      <c r="O6" s="695" t="s">
        <v>770</v>
      </c>
      <c r="P6" s="695" t="s">
        <v>408</v>
      </c>
    </row>
    <row r="7" spans="1:16" s="18" customFormat="1" ht="10.5">
      <c r="A7" s="867" t="s">
        <v>562</v>
      </c>
      <c r="B7" s="868">
        <f>IF(ISBLANK(A7),"",_xlfn.XLOOKUP(A7,'Investment Track Record'!$B$19:$B$170,'Investment Track Record'!$C$19:$C$170))</f>
        <v>12345678</v>
      </c>
      <c r="C7" s="869" t="str">
        <f>IF($A7="", "", _xlfn.XLOOKUP($A7, 'Investment Track Record'!$B:$B, 'Investment Track Record'!$E:$E, ""))</f>
        <v>325110:  Petrochemical Manufacturing</v>
      </c>
      <c r="D7" s="869" t="str">
        <f>IF($A7="", "", _xlfn.XLOOKUP($A7, 'Investment Track Record'!$B:$B, 'Investment Track Record'!$F:$F, ""))</f>
        <v>Manufacturing</v>
      </c>
      <c r="E7" s="870" t="str">
        <f>IF($A7="", "", _xlfn.XLOOKUP($A7, 'Investment Track Record'!$B:$B, 'Investment Track Record'!$G:$G, ""))</f>
        <v>SD</v>
      </c>
      <c r="F7" s="870" t="str">
        <f>IF($A7="", "", _xlfn.XLOOKUP($A7, 'Investment Track Record'!$B:$B, 'Investment Track Record'!$O:$O, ""))</f>
        <v>Change of Control</v>
      </c>
      <c r="G7" s="871">
        <f>IF($A7="", "",IF(_xlfn.MINIFS('Investment Track Record'!$P:$P, 'Investment Track Record'!$B:$B, $A7, 'Investment Track Record'!$P:$P, "&lt;&gt;")=0,"No Date Entered",_xlfn.MINIFS('Investment Track Record'!$P:$P, 'Investment Track Record'!$B:$B, $A7, 'Investment Track Record'!$P:$P, "&lt;&gt;")))</f>
        <v>41610</v>
      </c>
      <c r="H7" s="871">
        <f>IF($A7="", "",IF(_xlfn.MINIFS('Investment Track Record'!$Q:$Q, 'Investment Track Record'!$B:$B, $A7, 'Investment Track Record'!$Q:$Q, "&lt;&gt;")=0,"No Exit",_xlfn.MINIFS('Investment Track Record'!$Q:$Q, 'Investment Track Record'!$B:$B, $A7, 'Investment Track Record'!$Q:$Q, "&lt;&gt;")))</f>
        <v>43983</v>
      </c>
      <c r="I7" s="872">
        <f>IF('Small Business Impact'!$A7="", "", SUMIFS('Investment Track Record'!$R$19:$R$170, 'Investment Track Record'!$B$19:$B$170, 'Small Business Impact'!$A7))</f>
        <v>5000000</v>
      </c>
      <c r="J7" s="872">
        <f>IF(A7="","",SUMIFS('Investment Track Record'!$S$19:$S$170,'Investment Track Record'!$B$19:$B$170,'Small Business Impact'!$A7))</f>
        <v>8000000</v>
      </c>
      <c r="K7" s="872">
        <f>IF(A7="","",SUMIFS('Investment Track Record'!$T$19:$T$170,'Investment Track Record'!$B$19:$B$170,'Small Business Impact'!$A7))</f>
        <v>0</v>
      </c>
      <c r="L7" s="872">
        <f>IF(A7="","",SUMIFS('Investment Track Record'!$U$19:$U$170,'Investment Track Record'!$B$19:$B$170,'Small Business Impact'!$A7))</f>
        <v>0</v>
      </c>
      <c r="M7" s="872">
        <f>IF(A7="","",SUMIFS('Investment Track Record'!$V$19:$V$170,'Investment Track Record'!$B$19:$B$170,'Small Business Impact'!$A7))</f>
        <v>8000000</v>
      </c>
      <c r="N7" s="1042">
        <f>IF($A7="","",IFERROR(SUMIF('Investment Track Record'!B:B,$A7,'Investment Track Record'!BF:BF),""))</f>
        <v>0</v>
      </c>
      <c r="O7" s="692"/>
      <c r="P7" s="693"/>
    </row>
    <row r="8" spans="1:16" s="18" customFormat="1" ht="10.5">
      <c r="A8" s="867" t="s">
        <v>570</v>
      </c>
      <c r="B8" s="868">
        <f>IF(ISBLANK(A8),"",_xlfn.XLOOKUP(A8,'Investment Track Record'!$B$19:$B$170,'Investment Track Record'!$C$19:$C$170))</f>
        <v>999999999</v>
      </c>
      <c r="C8" s="869" t="str">
        <f>IF($A8="", "", _xlfn.XLOOKUP($A8, 'Investment Track Record'!$B:$B, 'Investment Track Record'!$E:$E, ""))</f>
        <v xml:space="preserve">561439:  Other Business Service Centers (including Copy Shops) </v>
      </c>
      <c r="D8" s="869" t="str">
        <f>IF($A8="", "", _xlfn.XLOOKUP($A8, 'Investment Track Record'!$B:$B, 'Investment Track Record'!$F:$F, ""))</f>
        <v xml:space="preserve">Business Products &amp; Services </v>
      </c>
      <c r="E8" s="870" t="str">
        <f>IF($A8="", "", _xlfn.XLOOKUP($A8, 'Investment Track Record'!$B:$B, 'Investment Track Record'!$G:$G, ""))</f>
        <v>MD</v>
      </c>
      <c r="F8" s="870" t="str">
        <f>IF($A8="", "", _xlfn.XLOOKUP($A8, 'Investment Track Record'!$B:$B, 'Investment Track Record'!$O:$O, ""))</f>
        <v>Growth Financing</v>
      </c>
      <c r="G8" s="871">
        <f>IF($A8="", "",IF(_xlfn.MINIFS('Investment Track Record'!$P:$P, 'Investment Track Record'!$B:$B, $A8, 'Investment Track Record'!$P:$P, "&lt;&gt;")=0,"No Date Entered",_xlfn.MINIFS('Investment Track Record'!$P:$P, 'Investment Track Record'!$B:$B, $A8, 'Investment Track Record'!$P:$P, "&lt;&gt;")))</f>
        <v>42797</v>
      </c>
      <c r="H8" s="871" t="str">
        <f>IF($A8="", "",IF(_xlfn.MINIFS('Investment Track Record'!$Q:$Q, 'Investment Track Record'!$B:$B, $A8, 'Investment Track Record'!$Q:$Q, "&lt;&gt;")=0,"No Exit",_xlfn.MINIFS('Investment Track Record'!$Q:$Q, 'Investment Track Record'!$B:$B, $A8, 'Investment Track Record'!$Q:$Q, "&lt;&gt;")))</f>
        <v>No Exit</v>
      </c>
      <c r="I8" s="873">
        <f>IF('Small Business Impact'!$A8="", "", SUMIFS('Investment Track Record'!$R$19:$R$170, 'Investment Track Record'!$B$19:$B$170, 'Small Business Impact'!$A8))</f>
        <v>6500000</v>
      </c>
      <c r="J8" s="873">
        <f>IF(A8="","",SUMIFS('Investment Track Record'!$S$19:$S$170,'Investment Track Record'!$B$19:$B$170,'Small Business Impact'!$A8))</f>
        <v>10000000</v>
      </c>
      <c r="K8" s="873">
        <f>IF(A8="","",SUMIFS('Investment Track Record'!$T$19:$T$170,'Investment Track Record'!$B$19:$B$170,'Small Business Impact'!$A8))</f>
        <v>950000</v>
      </c>
      <c r="L8" s="873">
        <f>IF(A8="","",SUMIFS('Investment Track Record'!$U$19:$U$170,'Investment Track Record'!$B$19:$B$170,'Small Business Impact'!$A8))</f>
        <v>3000000</v>
      </c>
      <c r="M8" s="873">
        <f>IF(A8="","",SUMIFS('Investment Track Record'!$V$19:$V$170,'Investment Track Record'!$B$19:$B$170,'Small Business Impact'!$A8))</f>
        <v>13000000</v>
      </c>
      <c r="N8" s="1042">
        <f>IF($A8="","",IFERROR(SUMIF('Investment Track Record'!B:B,$A8,'Investment Track Record'!BF:BF),""))</f>
        <v>0</v>
      </c>
      <c r="O8" s="692"/>
      <c r="P8" s="693"/>
    </row>
    <row r="9" spans="1:16" s="18" customFormat="1" ht="10.5">
      <c r="A9" s="867" t="s">
        <v>576</v>
      </c>
      <c r="B9" s="868">
        <f>IF(ISBLANK(A9),"",_xlfn.XLOOKUP(A9,'Investment Track Record'!$B$19:$B$170,'Investment Track Record'!$C$19:$C$170))</f>
        <v>888888888</v>
      </c>
      <c r="C9" s="869" t="str">
        <f>IF($A9="", "", _xlfn.XLOOKUP($A9, 'Investment Track Record'!$B:$B, 'Investment Track Record'!$E:$E, ""))</f>
        <v xml:space="preserve">484110:  General Freight Trucking, Local </v>
      </c>
      <c r="D9" s="869" t="str">
        <f>IF($A9="", "", _xlfn.XLOOKUP($A9, 'Investment Track Record'!$B:$B, 'Investment Track Record'!$F:$F, ""))</f>
        <v>Trucking</v>
      </c>
      <c r="E9" s="870" t="str">
        <f>IF($A9="", "", _xlfn.XLOOKUP($A9, 'Investment Track Record'!$B:$B, 'Investment Track Record'!$G:$G, ""))</f>
        <v>MD</v>
      </c>
      <c r="F9" s="870" t="str">
        <f>IF($A9="", "", _xlfn.XLOOKUP($A9, 'Investment Track Record'!$B:$B, 'Investment Track Record'!$O:$O, ""))</f>
        <v>Growth Financing</v>
      </c>
      <c r="G9" s="871">
        <f>IF($A9="", "",IF(_xlfn.MINIFS('Investment Track Record'!$P:$P, 'Investment Track Record'!$B:$B, $A9, 'Investment Track Record'!$P:$P, "&lt;&gt;")=0,"No Date Entered",_xlfn.MINIFS('Investment Track Record'!$P:$P, 'Investment Track Record'!$B:$B, $A9, 'Investment Track Record'!$P:$P, "&lt;&gt;")))</f>
        <v>43191</v>
      </c>
      <c r="H9" s="871">
        <f>IF($A9="", "",IF(_xlfn.MINIFS('Investment Track Record'!$Q:$Q, 'Investment Track Record'!$B:$B, $A9, 'Investment Track Record'!$Q:$Q, "&lt;&gt;")=0,"No Exit",_xlfn.MINIFS('Investment Track Record'!$Q:$Q, 'Investment Track Record'!$B:$B, $A9, 'Investment Track Record'!$Q:$Q, "&lt;&gt;")))</f>
        <v>44713</v>
      </c>
      <c r="I9" s="873">
        <f>IF('Small Business Impact'!$A9="", "", SUMIFS('Investment Track Record'!$R$19:$R$170, 'Investment Track Record'!$B$19:$B$170, 'Small Business Impact'!$A9))</f>
        <v>6000000</v>
      </c>
      <c r="J9" s="873">
        <f>IF(A9="","",SUMIFS('Investment Track Record'!$S$19:$S$170,'Investment Track Record'!$B$19:$B$170,'Small Business Impact'!$A9))</f>
        <v>9500000</v>
      </c>
      <c r="K9" s="873">
        <f>IF(A9="","",SUMIFS('Investment Track Record'!$T$19:$T$170,'Investment Track Record'!$B$19:$B$170,'Small Business Impact'!$A9))</f>
        <v>0</v>
      </c>
      <c r="L9" s="873">
        <f>IF(A9="","",SUMIFS('Investment Track Record'!$U$19:$U$170,'Investment Track Record'!$B$19:$B$170,'Small Business Impact'!$A9))</f>
        <v>0</v>
      </c>
      <c r="M9" s="873">
        <f>IF(A9="","",SUMIFS('Investment Track Record'!$V$19:$V$170,'Investment Track Record'!$B$19:$B$170,'Small Business Impact'!$A9))</f>
        <v>9500000</v>
      </c>
      <c r="N9" s="1042">
        <f>IF($A9="","",IFERROR(SUMIF('Investment Track Record'!B:B,$A9,'Investment Track Record'!BF:BF),""))</f>
        <v>0</v>
      </c>
      <c r="O9" s="692"/>
      <c r="P9" s="693"/>
    </row>
    <row r="10" spans="1:16" s="18" customFormat="1" ht="10.5">
      <c r="A10" s="867" t="s">
        <v>579</v>
      </c>
      <c r="B10" s="868">
        <f>IF(ISBLANK(A10),"",_xlfn.XLOOKUP(A10,'Investment Track Record'!$B$19:$B$170,'Investment Track Record'!$C$19:$C$170))</f>
        <v>777777777</v>
      </c>
      <c r="C10" s="869" t="str">
        <f>IF($A10="", "", _xlfn.XLOOKUP($A10, 'Investment Track Record'!$B:$B, 'Investment Track Record'!$E:$E, ""))</f>
        <v xml:space="preserve">313310:  Textile and Fabric Finishing Mills </v>
      </c>
      <c r="D10" s="869" t="str">
        <f>IF($A10="", "", _xlfn.XLOOKUP($A10, 'Investment Track Record'!$B:$B, 'Investment Track Record'!$F:$F, ""))</f>
        <v>Textiles</v>
      </c>
      <c r="E10" s="870" t="str">
        <f>IF($A10="", "", _xlfn.XLOOKUP($A10, 'Investment Track Record'!$B:$B, 'Investment Track Record'!$G:$G, ""))</f>
        <v>DC</v>
      </c>
      <c r="F10" s="870" t="str">
        <f>IF($A10="", "", _xlfn.XLOOKUP($A10, 'Investment Track Record'!$B:$B, 'Investment Track Record'!$O:$O, ""))</f>
        <v>Change of Control</v>
      </c>
      <c r="G10" s="871">
        <f>IF($A10="", "",IF(_xlfn.MINIFS('Investment Track Record'!$P:$P, 'Investment Track Record'!$B:$B, $A10, 'Investment Track Record'!$P:$P, "&lt;&gt;")=0,"No Date Entered",_xlfn.MINIFS('Investment Track Record'!$P:$P, 'Investment Track Record'!$B:$B, $A10, 'Investment Track Record'!$P:$P, "&lt;&gt;")))</f>
        <v>43617</v>
      </c>
      <c r="H10" s="871">
        <f>IF($A10="", "",IF(_xlfn.MINIFS('Investment Track Record'!$Q:$Q, 'Investment Track Record'!$B:$B, $A10, 'Investment Track Record'!$Q:$Q, "&lt;&gt;")=0,"No Exit",_xlfn.MINIFS('Investment Track Record'!$Q:$Q, 'Investment Track Record'!$B:$B, $A10, 'Investment Track Record'!$Q:$Q, "&lt;&gt;")))</f>
        <v>44501</v>
      </c>
      <c r="I10" s="873">
        <f>IF('Small Business Impact'!$A10="", "", SUMIFS('Investment Track Record'!$R$19:$R$170, 'Investment Track Record'!$B$19:$B$170, 'Small Business Impact'!$A10))</f>
        <v>2000000</v>
      </c>
      <c r="J10" s="873">
        <f>IF(A10="","",SUMIFS('Investment Track Record'!$S$19:$S$170,'Investment Track Record'!$B$19:$B$170,'Small Business Impact'!$A10))</f>
        <v>1800000</v>
      </c>
      <c r="K10" s="873">
        <f>IF(A10="","",SUMIFS('Investment Track Record'!$T$19:$T$170,'Investment Track Record'!$B$19:$B$170,'Small Business Impact'!$A10))</f>
        <v>0</v>
      </c>
      <c r="L10" s="873">
        <f>IF(A10="","",SUMIFS('Investment Track Record'!$U$19:$U$170,'Investment Track Record'!$B$19:$B$170,'Small Business Impact'!$A10))</f>
        <v>0</v>
      </c>
      <c r="M10" s="873">
        <f>IF(A10="","",SUMIFS('Investment Track Record'!$V$19:$V$170,'Investment Track Record'!$B$19:$B$170,'Small Business Impact'!$A10))</f>
        <v>1800000</v>
      </c>
      <c r="N10" s="1042">
        <f>IF($A10="","",IFERROR(SUMIF('Investment Track Record'!B:B,$A10,'Investment Track Record'!BF:BF),""))</f>
        <v>0</v>
      </c>
      <c r="O10" s="692"/>
      <c r="P10" s="693"/>
    </row>
    <row r="11" spans="1:16" s="18" customFormat="1" ht="10.5">
      <c r="A11" s="867"/>
      <c r="B11" s="868" t="str">
        <f>IF(ISBLANK(A11),"",_xlfn.XLOOKUP(A11,'Investment Track Record'!$B$19:$B$170,'Investment Track Record'!$C$19:$C$170))</f>
        <v/>
      </c>
      <c r="C11" s="869" t="str">
        <f>IF($A11="", "", _xlfn.XLOOKUP($A11, 'Investment Track Record'!$B:$B, 'Investment Track Record'!$E:$E, ""))</f>
        <v/>
      </c>
      <c r="D11" s="869" t="str">
        <f>IF($A11="", "", _xlfn.XLOOKUP($A11, 'Investment Track Record'!$B:$B, 'Investment Track Record'!$F:$F, ""))</f>
        <v/>
      </c>
      <c r="E11" s="870" t="str">
        <f>IF($A11="", "", _xlfn.XLOOKUP($A11, 'Investment Track Record'!$B:$B, 'Investment Track Record'!$G:$G, ""))</f>
        <v/>
      </c>
      <c r="F11" s="870" t="str">
        <f>IF($A11="", "", _xlfn.XLOOKUP($A11, 'Investment Track Record'!$B:$B, 'Investment Track Record'!$O:$O, ""))</f>
        <v/>
      </c>
      <c r="G11" s="871" t="str">
        <f>IF($A11="", "",IF(_xlfn.MINIFS('Investment Track Record'!$P:$P, 'Investment Track Record'!$B:$B, $A11, 'Investment Track Record'!$P:$P, "&lt;&gt;")=0,"No Date Entered",_xlfn.MINIFS('Investment Track Record'!$P:$P, 'Investment Track Record'!$B:$B, $A11, 'Investment Track Record'!$P:$P, "&lt;&gt;")))</f>
        <v/>
      </c>
      <c r="H11" s="871" t="str">
        <f>IF($A11="", "",IF(_xlfn.MINIFS('Investment Track Record'!$Q:$Q, 'Investment Track Record'!$B:$B, $A11, 'Investment Track Record'!$Q:$Q, "&lt;&gt;")=0,"No Exit",_xlfn.MINIFS('Investment Track Record'!$Q:$Q, 'Investment Track Record'!$B:$B, $A11, 'Investment Track Record'!$Q:$Q, "&lt;&gt;")))</f>
        <v/>
      </c>
      <c r="I11" s="873" t="str">
        <f>IF('Small Business Impact'!$A11="", "", SUMIFS('Investment Track Record'!$R$19:$R$170, 'Investment Track Record'!$B$19:$B$170, 'Small Business Impact'!$A11))</f>
        <v/>
      </c>
      <c r="J11" s="873" t="str">
        <f>IF(A11="","",SUMIFS('Investment Track Record'!$S$19:$S$170,'Investment Track Record'!$B$19:$B$170,'Small Business Impact'!$A11))</f>
        <v/>
      </c>
      <c r="K11" s="873" t="str">
        <f>IF(A11="","",SUMIFS('Investment Track Record'!$T$19:$T$170,'Investment Track Record'!$B$19:$B$170,'Small Business Impact'!$A11))</f>
        <v/>
      </c>
      <c r="L11" s="873" t="str">
        <f>IF(A11="","",SUMIFS('Investment Track Record'!$U$19:$U$170,'Investment Track Record'!$B$19:$B$170,'Small Business Impact'!$A11))</f>
        <v/>
      </c>
      <c r="M11" s="873" t="str">
        <f>IF(A11="","",SUMIFS('Investment Track Record'!$V$19:$V$170,'Investment Track Record'!$B$19:$B$170,'Small Business Impact'!$A11))</f>
        <v/>
      </c>
      <c r="N11" s="1042" t="str">
        <f>IF($A11="","",IFERROR(SUMIF('Investment Track Record'!B:B,$A11,'Investment Track Record'!BF:BF),""))</f>
        <v/>
      </c>
      <c r="O11" s="692"/>
      <c r="P11" s="693"/>
    </row>
    <row r="12" spans="1:16" s="18" customFormat="1" ht="10.5">
      <c r="A12" s="867"/>
      <c r="B12" s="868" t="str">
        <f>IF(ISBLANK(A12),"",_xlfn.XLOOKUP(A12,'Investment Track Record'!$B$19:$B$170,'Investment Track Record'!$C$19:$C$170))</f>
        <v/>
      </c>
      <c r="C12" s="869" t="str">
        <f>IF($A12="", "", _xlfn.XLOOKUP($A12, 'Investment Track Record'!$B:$B, 'Investment Track Record'!$E:$E, ""))</f>
        <v/>
      </c>
      <c r="D12" s="869" t="str">
        <f>IF($A12="", "", _xlfn.XLOOKUP($A12, 'Investment Track Record'!$B:$B, 'Investment Track Record'!$F:$F, ""))</f>
        <v/>
      </c>
      <c r="E12" s="870" t="str">
        <f>IF($A12="", "", _xlfn.XLOOKUP($A12, 'Investment Track Record'!$B:$B, 'Investment Track Record'!$G:$G, ""))</f>
        <v/>
      </c>
      <c r="F12" s="870" t="str">
        <f>IF($A12="", "", _xlfn.XLOOKUP($A12, 'Investment Track Record'!$B:$B, 'Investment Track Record'!$O:$O, ""))</f>
        <v/>
      </c>
      <c r="G12" s="871" t="str">
        <f>IF($A12="", "",IF(_xlfn.MINIFS('Investment Track Record'!$P:$P, 'Investment Track Record'!$B:$B, $A12, 'Investment Track Record'!$P:$P, "&lt;&gt;")=0,"No Date Entered",_xlfn.MINIFS('Investment Track Record'!$P:$P, 'Investment Track Record'!$B:$B, $A12, 'Investment Track Record'!$P:$P, "&lt;&gt;")))</f>
        <v/>
      </c>
      <c r="H12" s="871" t="str">
        <f>IF($A12="", "",IF(_xlfn.MINIFS('Investment Track Record'!$Q:$Q, 'Investment Track Record'!$B:$B, $A12, 'Investment Track Record'!$Q:$Q, "&lt;&gt;")=0,"No Exit",_xlfn.MINIFS('Investment Track Record'!$Q:$Q, 'Investment Track Record'!$B:$B, $A12, 'Investment Track Record'!$Q:$Q, "&lt;&gt;")))</f>
        <v/>
      </c>
      <c r="I12" s="873" t="str">
        <f>IF('Small Business Impact'!$A12="", "", SUMIFS('Investment Track Record'!$R$19:$R$170, 'Investment Track Record'!$B$19:$B$170, 'Small Business Impact'!$A12))</f>
        <v/>
      </c>
      <c r="J12" s="873" t="str">
        <f>IF(A12="","",SUMIFS('Investment Track Record'!$S$19:$S$170,'Investment Track Record'!$B$19:$B$170,'Small Business Impact'!$A12))</f>
        <v/>
      </c>
      <c r="K12" s="873" t="str">
        <f>IF(A12="","",SUMIFS('Investment Track Record'!$T$19:$T$170,'Investment Track Record'!$B$19:$B$170,'Small Business Impact'!$A12))</f>
        <v/>
      </c>
      <c r="L12" s="873" t="str">
        <f>IF(A12="","",SUMIFS('Investment Track Record'!$U$19:$U$170,'Investment Track Record'!$B$19:$B$170,'Small Business Impact'!$A12))</f>
        <v/>
      </c>
      <c r="M12" s="873" t="str">
        <f>IF(A12="","",SUMIFS('Investment Track Record'!$V$19:$V$170,'Investment Track Record'!$B$19:$B$170,'Small Business Impact'!$A12))</f>
        <v/>
      </c>
      <c r="N12" s="1042" t="str">
        <f>IF($A12="","",IFERROR(SUMIF('Investment Track Record'!B:B,$A12,'Investment Track Record'!BF:BF),""))</f>
        <v/>
      </c>
      <c r="O12" s="692"/>
      <c r="P12" s="693"/>
    </row>
    <row r="13" spans="1:16" s="18" customFormat="1" ht="10.5">
      <c r="A13" s="867"/>
      <c r="B13" s="868" t="str">
        <f>IF(ISBLANK(A13),"",_xlfn.XLOOKUP(A13,'Investment Track Record'!$B$19:$B$170,'Investment Track Record'!$C$19:$C$170))</f>
        <v/>
      </c>
      <c r="C13" s="869" t="str">
        <f>IF($A13="", "", _xlfn.XLOOKUP($A13, 'Investment Track Record'!$B:$B, 'Investment Track Record'!$E:$E, ""))</f>
        <v/>
      </c>
      <c r="D13" s="869" t="str">
        <f>IF($A13="", "", _xlfn.XLOOKUP($A13, 'Investment Track Record'!$B:$B, 'Investment Track Record'!$F:$F, ""))</f>
        <v/>
      </c>
      <c r="E13" s="870" t="str">
        <f>IF($A13="", "", _xlfn.XLOOKUP($A13, 'Investment Track Record'!$B:$B, 'Investment Track Record'!$G:$G, ""))</f>
        <v/>
      </c>
      <c r="F13" s="870" t="str">
        <f>IF($A13="", "", _xlfn.XLOOKUP($A13, 'Investment Track Record'!$B:$B, 'Investment Track Record'!$O:$O, ""))</f>
        <v/>
      </c>
      <c r="G13" s="871" t="str">
        <f>IF($A13="", "",IF(_xlfn.MINIFS('Investment Track Record'!$P:$P, 'Investment Track Record'!$B:$B, $A13, 'Investment Track Record'!$P:$P, "&lt;&gt;")=0,"No Date Entered",_xlfn.MINIFS('Investment Track Record'!$P:$P, 'Investment Track Record'!$B:$B, $A13, 'Investment Track Record'!$P:$P, "&lt;&gt;")))</f>
        <v/>
      </c>
      <c r="H13" s="871" t="str">
        <f>IF($A13="", "",IF(_xlfn.MINIFS('Investment Track Record'!$Q:$Q, 'Investment Track Record'!$B:$B, $A13, 'Investment Track Record'!$Q:$Q, "&lt;&gt;")=0,"No Exit",_xlfn.MINIFS('Investment Track Record'!$Q:$Q, 'Investment Track Record'!$B:$B, $A13, 'Investment Track Record'!$Q:$Q, "&lt;&gt;")))</f>
        <v/>
      </c>
      <c r="I13" s="873" t="str">
        <f>IF('Small Business Impact'!$A13="", "", SUMIFS('Investment Track Record'!$R$19:$R$170, 'Investment Track Record'!$B$19:$B$170, 'Small Business Impact'!$A13))</f>
        <v/>
      </c>
      <c r="J13" s="873" t="str">
        <f>IF(A13="","",SUMIFS('Investment Track Record'!$S$19:$S$170,'Investment Track Record'!$B$19:$B$170,'Small Business Impact'!$A13))</f>
        <v/>
      </c>
      <c r="K13" s="873" t="str">
        <f>IF(A13="","",SUMIFS('Investment Track Record'!$T$19:$T$170,'Investment Track Record'!$B$19:$B$170,'Small Business Impact'!$A13))</f>
        <v/>
      </c>
      <c r="L13" s="873" t="str">
        <f>IF(A13="","",SUMIFS('Investment Track Record'!$U$19:$U$170,'Investment Track Record'!$B$19:$B$170,'Small Business Impact'!$A13))</f>
        <v/>
      </c>
      <c r="M13" s="873" t="str">
        <f>IF(A13="","",SUMIFS('Investment Track Record'!$V$19:$V$170,'Investment Track Record'!$B$19:$B$170,'Small Business Impact'!$A13))</f>
        <v/>
      </c>
      <c r="N13" s="1042" t="str">
        <f>IF($A13="","",IFERROR(SUMIF('Investment Track Record'!B:B,$A13,'Investment Track Record'!BF:BF),""))</f>
        <v/>
      </c>
      <c r="O13" s="692"/>
      <c r="P13" s="693"/>
    </row>
    <row r="14" spans="1:16" s="18" customFormat="1" ht="10.5">
      <c r="A14" s="867"/>
      <c r="B14" s="868" t="str">
        <f>IF(ISBLANK(A14),"",_xlfn.XLOOKUP(A14,'Investment Track Record'!$B$19:$B$170,'Investment Track Record'!$C$19:$C$170))</f>
        <v/>
      </c>
      <c r="C14" s="869" t="str">
        <f>IF($A14="", "", _xlfn.XLOOKUP($A14, 'Investment Track Record'!$B:$B, 'Investment Track Record'!$E:$E, ""))</f>
        <v/>
      </c>
      <c r="D14" s="869" t="str">
        <f>IF($A14="", "", _xlfn.XLOOKUP($A14, 'Investment Track Record'!$B:$B, 'Investment Track Record'!$F:$F, ""))</f>
        <v/>
      </c>
      <c r="E14" s="870" t="str">
        <f>IF($A14="", "", _xlfn.XLOOKUP($A14, 'Investment Track Record'!$B:$B, 'Investment Track Record'!$G:$G, ""))</f>
        <v/>
      </c>
      <c r="F14" s="870" t="str">
        <f>IF($A14="", "", _xlfn.XLOOKUP($A14, 'Investment Track Record'!$B:$B, 'Investment Track Record'!$O:$O, ""))</f>
        <v/>
      </c>
      <c r="G14" s="871" t="str">
        <f>IF($A14="", "",IF(_xlfn.MINIFS('Investment Track Record'!$P:$P, 'Investment Track Record'!$B:$B, $A14, 'Investment Track Record'!$P:$P, "&lt;&gt;")=0,"No Date Entered",_xlfn.MINIFS('Investment Track Record'!$P:$P, 'Investment Track Record'!$B:$B, $A14, 'Investment Track Record'!$P:$P, "&lt;&gt;")))</f>
        <v/>
      </c>
      <c r="H14" s="871" t="str">
        <f>IF($A14="", "",IF(_xlfn.MINIFS('Investment Track Record'!$Q:$Q, 'Investment Track Record'!$B:$B, $A14, 'Investment Track Record'!$Q:$Q, "&lt;&gt;")=0,"No Exit",_xlfn.MINIFS('Investment Track Record'!$Q:$Q, 'Investment Track Record'!$B:$B, $A14, 'Investment Track Record'!$Q:$Q, "&lt;&gt;")))</f>
        <v/>
      </c>
      <c r="I14" s="873" t="str">
        <f>IF('Small Business Impact'!$A14="", "", SUMIFS('Investment Track Record'!$R$19:$R$170, 'Investment Track Record'!$B$19:$B$170, 'Small Business Impact'!$A14))</f>
        <v/>
      </c>
      <c r="J14" s="873" t="str">
        <f>IF(A14="","",SUMIFS('Investment Track Record'!$S$19:$S$170,'Investment Track Record'!$B$19:$B$170,'Small Business Impact'!$A14))</f>
        <v/>
      </c>
      <c r="K14" s="873" t="str">
        <f>IF(A14="","",SUMIFS('Investment Track Record'!$T$19:$T$170,'Investment Track Record'!$B$19:$B$170,'Small Business Impact'!$A14))</f>
        <v/>
      </c>
      <c r="L14" s="873" t="str">
        <f>IF(A14="","",SUMIFS('Investment Track Record'!$U$19:$U$170,'Investment Track Record'!$B$19:$B$170,'Small Business Impact'!$A14))</f>
        <v/>
      </c>
      <c r="M14" s="873" t="str">
        <f>IF(A14="","",SUMIFS('Investment Track Record'!$V$19:$V$170,'Investment Track Record'!$B$19:$B$170,'Small Business Impact'!$A14))</f>
        <v/>
      </c>
      <c r="N14" s="1042" t="str">
        <f>IF($A14="","",IFERROR(SUMIF('Investment Track Record'!B:B,$A14,'Investment Track Record'!BF:BF),""))</f>
        <v/>
      </c>
      <c r="O14" s="692"/>
      <c r="P14" s="693"/>
    </row>
    <row r="15" spans="1:16" s="18" customFormat="1" ht="10.5">
      <c r="A15" s="867"/>
      <c r="B15" s="868" t="str">
        <f>IF(ISBLANK(A15),"",_xlfn.XLOOKUP(A15,'Investment Track Record'!$B$19:$B$170,'Investment Track Record'!$C$19:$C$170))</f>
        <v/>
      </c>
      <c r="C15" s="869" t="str">
        <f>IF($A15="", "", _xlfn.XLOOKUP($A15, 'Investment Track Record'!$B:$B, 'Investment Track Record'!$E:$E, ""))</f>
        <v/>
      </c>
      <c r="D15" s="869" t="str">
        <f>IF($A15="", "", _xlfn.XLOOKUP($A15, 'Investment Track Record'!$B:$B, 'Investment Track Record'!$F:$F, ""))</f>
        <v/>
      </c>
      <c r="E15" s="870" t="str">
        <f>IF($A15="", "", _xlfn.XLOOKUP($A15, 'Investment Track Record'!$B:$B, 'Investment Track Record'!$G:$G, ""))</f>
        <v/>
      </c>
      <c r="F15" s="870" t="str">
        <f>IF($A15="", "", _xlfn.XLOOKUP($A15, 'Investment Track Record'!$B:$B, 'Investment Track Record'!$O:$O, ""))</f>
        <v/>
      </c>
      <c r="G15" s="871" t="str">
        <f>IF($A15="", "",IF(_xlfn.MINIFS('Investment Track Record'!$P:$P, 'Investment Track Record'!$B:$B, $A15, 'Investment Track Record'!$P:$P, "&lt;&gt;")=0,"No Date Entered",_xlfn.MINIFS('Investment Track Record'!$P:$P, 'Investment Track Record'!$B:$B, $A15, 'Investment Track Record'!$P:$P, "&lt;&gt;")))</f>
        <v/>
      </c>
      <c r="H15" s="871" t="str">
        <f>IF($A15="", "",IF(_xlfn.MINIFS('Investment Track Record'!$Q:$Q, 'Investment Track Record'!$B:$B, $A15, 'Investment Track Record'!$Q:$Q, "&lt;&gt;")=0,"No Exit",_xlfn.MINIFS('Investment Track Record'!$Q:$Q, 'Investment Track Record'!$B:$B, $A15, 'Investment Track Record'!$Q:$Q, "&lt;&gt;")))</f>
        <v/>
      </c>
      <c r="I15" s="873" t="str">
        <f>IF('Small Business Impact'!$A15="", "", SUMIFS('Investment Track Record'!$R$19:$R$170, 'Investment Track Record'!$B$19:$B$170, 'Small Business Impact'!$A15))</f>
        <v/>
      </c>
      <c r="J15" s="873" t="str">
        <f>IF(A15="","",SUMIFS('Investment Track Record'!$S$19:$S$170,'Investment Track Record'!$B$19:$B$170,'Small Business Impact'!$A15))</f>
        <v/>
      </c>
      <c r="K15" s="873" t="str">
        <f>IF(A15="","",SUMIFS('Investment Track Record'!$T$19:$T$170,'Investment Track Record'!$B$19:$B$170,'Small Business Impact'!$A15))</f>
        <v/>
      </c>
      <c r="L15" s="873" t="str">
        <f>IF(A15="","",SUMIFS('Investment Track Record'!$U$19:$U$170,'Investment Track Record'!$B$19:$B$170,'Small Business Impact'!$A15))</f>
        <v/>
      </c>
      <c r="M15" s="873" t="str">
        <f>IF(A15="","",SUMIFS('Investment Track Record'!$V$19:$V$170,'Investment Track Record'!$B$19:$B$170,'Small Business Impact'!$A15))</f>
        <v/>
      </c>
      <c r="N15" s="1042" t="str">
        <f>IF($A15="","",IFERROR(SUMIF('Investment Track Record'!B:B,$A15,'Investment Track Record'!BF:BF),""))</f>
        <v/>
      </c>
      <c r="O15" s="692"/>
      <c r="P15" s="693"/>
    </row>
    <row r="16" spans="1:16" s="18" customFormat="1" ht="10.5">
      <c r="A16" s="867"/>
      <c r="B16" s="868" t="str">
        <f>IF(ISBLANK(A16),"",_xlfn.XLOOKUP(A16,'Investment Track Record'!$B$19:$B$170,'Investment Track Record'!$C$19:$C$170))</f>
        <v/>
      </c>
      <c r="C16" s="869" t="str">
        <f>IF($A16="", "", _xlfn.XLOOKUP($A16, 'Investment Track Record'!$B:$B, 'Investment Track Record'!$E:$E, ""))</f>
        <v/>
      </c>
      <c r="D16" s="869" t="str">
        <f>IF($A16="", "", _xlfn.XLOOKUP($A16, 'Investment Track Record'!$B:$B, 'Investment Track Record'!$F:$F, ""))</f>
        <v/>
      </c>
      <c r="E16" s="870" t="str">
        <f>IF($A16="", "", _xlfn.XLOOKUP($A16, 'Investment Track Record'!$B:$B, 'Investment Track Record'!$G:$G, ""))</f>
        <v/>
      </c>
      <c r="F16" s="870" t="str">
        <f>IF($A16="", "", _xlfn.XLOOKUP($A16, 'Investment Track Record'!$B:$B, 'Investment Track Record'!$O:$O, ""))</f>
        <v/>
      </c>
      <c r="G16" s="871" t="str">
        <f>IF($A16="", "",IF(_xlfn.MINIFS('Investment Track Record'!$P:$P, 'Investment Track Record'!$B:$B, $A16, 'Investment Track Record'!$P:$P, "&lt;&gt;")=0,"No Date Entered",_xlfn.MINIFS('Investment Track Record'!$P:$P, 'Investment Track Record'!$B:$B, $A16, 'Investment Track Record'!$P:$P, "&lt;&gt;")))</f>
        <v/>
      </c>
      <c r="H16" s="871" t="str">
        <f>IF($A16="", "",IF(_xlfn.MINIFS('Investment Track Record'!$Q:$Q, 'Investment Track Record'!$B:$B, $A16, 'Investment Track Record'!$Q:$Q, "&lt;&gt;")=0,"No Exit",_xlfn.MINIFS('Investment Track Record'!$Q:$Q, 'Investment Track Record'!$B:$B, $A16, 'Investment Track Record'!$Q:$Q, "&lt;&gt;")))</f>
        <v/>
      </c>
      <c r="I16" s="873" t="str">
        <f>IF('Small Business Impact'!$A16="", "", SUMIFS('Investment Track Record'!$R$19:$R$170, 'Investment Track Record'!$B$19:$B$170, 'Small Business Impact'!$A16))</f>
        <v/>
      </c>
      <c r="J16" s="873" t="str">
        <f>IF(A16="","",SUMIFS('Investment Track Record'!$S$19:$S$170,'Investment Track Record'!$B$19:$B$170,'Small Business Impact'!$A16))</f>
        <v/>
      </c>
      <c r="K16" s="873" t="str">
        <f>IF(A16="","",SUMIFS('Investment Track Record'!$T$19:$T$170,'Investment Track Record'!$B$19:$B$170,'Small Business Impact'!$A16))</f>
        <v/>
      </c>
      <c r="L16" s="873" t="str">
        <f>IF(A16="","",SUMIFS('Investment Track Record'!$U$19:$U$170,'Investment Track Record'!$B$19:$B$170,'Small Business Impact'!$A16))</f>
        <v/>
      </c>
      <c r="M16" s="873" t="str">
        <f>IF(A16="","",SUMIFS('Investment Track Record'!$V$19:$V$170,'Investment Track Record'!$B$19:$B$170,'Small Business Impact'!$A16))</f>
        <v/>
      </c>
      <c r="N16" s="1042" t="str">
        <f>IF($A16="","",IFERROR(SUMIF('Investment Track Record'!B:B,$A16,'Investment Track Record'!BF:BF),""))</f>
        <v/>
      </c>
      <c r="O16" s="692"/>
      <c r="P16" s="693"/>
    </row>
    <row r="17" spans="1:16" s="18" customFormat="1" ht="10.5">
      <c r="A17" s="867"/>
      <c r="B17" s="868" t="str">
        <f>IF(ISBLANK(A17),"",_xlfn.XLOOKUP(A17,'Investment Track Record'!$B$19:$B$170,'Investment Track Record'!$C$19:$C$170))</f>
        <v/>
      </c>
      <c r="C17" s="869" t="str">
        <f>IF($A17="", "", _xlfn.XLOOKUP($A17, 'Investment Track Record'!$B:$B, 'Investment Track Record'!$E:$E, ""))</f>
        <v/>
      </c>
      <c r="D17" s="869" t="str">
        <f>IF($A17="", "", _xlfn.XLOOKUP($A17, 'Investment Track Record'!$B:$B, 'Investment Track Record'!$F:$F, ""))</f>
        <v/>
      </c>
      <c r="E17" s="870" t="str">
        <f>IF($A17="", "", _xlfn.XLOOKUP($A17, 'Investment Track Record'!$B:$B, 'Investment Track Record'!$G:$G, ""))</f>
        <v/>
      </c>
      <c r="F17" s="870" t="str">
        <f>IF($A17="", "", _xlfn.XLOOKUP($A17, 'Investment Track Record'!$B:$B, 'Investment Track Record'!$O:$O, ""))</f>
        <v/>
      </c>
      <c r="G17" s="871" t="str">
        <f>IF($A17="", "",IF(_xlfn.MINIFS('Investment Track Record'!$P:$P, 'Investment Track Record'!$B:$B, $A17, 'Investment Track Record'!$P:$P, "&lt;&gt;")=0,"No Date Entered",_xlfn.MINIFS('Investment Track Record'!$P:$P, 'Investment Track Record'!$B:$B, $A17, 'Investment Track Record'!$P:$P, "&lt;&gt;")))</f>
        <v/>
      </c>
      <c r="H17" s="871" t="str">
        <f>IF($A17="", "",IF(_xlfn.MINIFS('Investment Track Record'!$Q:$Q, 'Investment Track Record'!$B:$B, $A17, 'Investment Track Record'!$Q:$Q, "&lt;&gt;")=0,"No Exit",_xlfn.MINIFS('Investment Track Record'!$Q:$Q, 'Investment Track Record'!$B:$B, $A17, 'Investment Track Record'!$Q:$Q, "&lt;&gt;")))</f>
        <v/>
      </c>
      <c r="I17" s="873" t="str">
        <f>IF('Small Business Impact'!$A17="", "", SUMIFS('Investment Track Record'!$R$19:$R$170, 'Investment Track Record'!$B$19:$B$170, 'Small Business Impact'!$A17))</f>
        <v/>
      </c>
      <c r="J17" s="873" t="str">
        <f>IF(A17="","",SUMIFS('Investment Track Record'!$S$19:$S$170,'Investment Track Record'!$B$19:$B$170,'Small Business Impact'!$A17))</f>
        <v/>
      </c>
      <c r="K17" s="873" t="str">
        <f>IF(A17="","",SUMIFS('Investment Track Record'!$T$19:$T$170,'Investment Track Record'!$B$19:$B$170,'Small Business Impact'!$A17))</f>
        <v/>
      </c>
      <c r="L17" s="873" t="str">
        <f>IF(A17="","",SUMIFS('Investment Track Record'!$U$19:$U$170,'Investment Track Record'!$B$19:$B$170,'Small Business Impact'!$A17))</f>
        <v/>
      </c>
      <c r="M17" s="873" t="str">
        <f>IF(A17="","",SUMIFS('Investment Track Record'!$V$19:$V$170,'Investment Track Record'!$B$19:$B$170,'Small Business Impact'!$A17))</f>
        <v/>
      </c>
      <c r="N17" s="1042" t="str">
        <f>IF($A17="","",IFERROR(SUMIF('Investment Track Record'!B:B,$A17,'Investment Track Record'!BF:BF),""))</f>
        <v/>
      </c>
      <c r="O17" s="692"/>
      <c r="P17" s="693"/>
    </row>
    <row r="18" spans="1:16" s="18" customFormat="1" ht="10.5">
      <c r="A18" s="867"/>
      <c r="B18" s="868" t="str">
        <f>IF(ISBLANK(A18),"",_xlfn.XLOOKUP(A18,'Investment Track Record'!$B$19:$B$170,'Investment Track Record'!$C$19:$C$170))</f>
        <v/>
      </c>
      <c r="C18" s="869" t="str">
        <f>IF($A18="", "", _xlfn.XLOOKUP($A18, 'Investment Track Record'!$B:$B, 'Investment Track Record'!$E:$E, ""))</f>
        <v/>
      </c>
      <c r="D18" s="869" t="str">
        <f>IF($A18="", "", _xlfn.XLOOKUP($A18, 'Investment Track Record'!$B:$B, 'Investment Track Record'!$F:$F, ""))</f>
        <v/>
      </c>
      <c r="E18" s="870" t="str">
        <f>IF($A18="", "", _xlfn.XLOOKUP($A18, 'Investment Track Record'!$B:$B, 'Investment Track Record'!$G:$G, ""))</f>
        <v/>
      </c>
      <c r="F18" s="870" t="str">
        <f>IF($A18="", "", _xlfn.XLOOKUP($A18, 'Investment Track Record'!$B:$B, 'Investment Track Record'!$O:$O, ""))</f>
        <v/>
      </c>
      <c r="G18" s="871" t="str">
        <f>IF($A18="", "",IF(_xlfn.MINIFS('Investment Track Record'!$P:$P, 'Investment Track Record'!$B:$B, $A18, 'Investment Track Record'!$P:$P, "&lt;&gt;")=0,"No Date Entered",_xlfn.MINIFS('Investment Track Record'!$P:$P, 'Investment Track Record'!$B:$B, $A18, 'Investment Track Record'!$P:$P, "&lt;&gt;")))</f>
        <v/>
      </c>
      <c r="H18" s="871" t="str">
        <f>IF($A18="", "",IF(_xlfn.MINIFS('Investment Track Record'!$Q:$Q, 'Investment Track Record'!$B:$B, $A18, 'Investment Track Record'!$Q:$Q, "&lt;&gt;")=0,"No Exit",_xlfn.MINIFS('Investment Track Record'!$Q:$Q, 'Investment Track Record'!$B:$B, $A18, 'Investment Track Record'!$Q:$Q, "&lt;&gt;")))</f>
        <v/>
      </c>
      <c r="I18" s="873" t="str">
        <f>IF('Small Business Impact'!$A18="", "", SUMIFS('Investment Track Record'!$R$19:$R$170, 'Investment Track Record'!$B$19:$B$170, 'Small Business Impact'!$A18))</f>
        <v/>
      </c>
      <c r="J18" s="873" t="str">
        <f>IF(A18="","",SUMIFS('Investment Track Record'!$S$19:$S$170,'Investment Track Record'!$B$19:$B$170,'Small Business Impact'!$A18))</f>
        <v/>
      </c>
      <c r="K18" s="873" t="str">
        <f>IF(A18="","",SUMIFS('Investment Track Record'!$T$19:$T$170,'Investment Track Record'!$B$19:$B$170,'Small Business Impact'!$A18))</f>
        <v/>
      </c>
      <c r="L18" s="873" t="str">
        <f>IF(A18="","",SUMIFS('Investment Track Record'!$U$19:$U$170,'Investment Track Record'!$B$19:$B$170,'Small Business Impact'!$A18))</f>
        <v/>
      </c>
      <c r="M18" s="873" t="str">
        <f>IF(A18="","",SUMIFS('Investment Track Record'!$V$19:$V$170,'Investment Track Record'!$B$19:$B$170,'Small Business Impact'!$A18))</f>
        <v/>
      </c>
      <c r="N18" s="1042" t="str">
        <f>IF($A18="","",IFERROR(SUMIF('Investment Track Record'!B:B,$A18,'Investment Track Record'!BF:BF),""))</f>
        <v/>
      </c>
      <c r="O18" s="692"/>
      <c r="P18" s="693"/>
    </row>
    <row r="19" spans="1:16" s="18" customFormat="1" ht="10.5">
      <c r="A19" s="867"/>
      <c r="B19" s="868" t="str">
        <f>IF(ISBLANK(A19),"",_xlfn.XLOOKUP(A19,'Investment Track Record'!$B$19:$B$170,'Investment Track Record'!$C$19:$C$170))</f>
        <v/>
      </c>
      <c r="C19" s="869" t="str">
        <f>IF($A19="", "", _xlfn.XLOOKUP($A19, 'Investment Track Record'!$B:$B, 'Investment Track Record'!$E:$E, ""))</f>
        <v/>
      </c>
      <c r="D19" s="869" t="str">
        <f>IF($A19="", "", _xlfn.XLOOKUP($A19, 'Investment Track Record'!$B:$B, 'Investment Track Record'!$F:$F, ""))</f>
        <v/>
      </c>
      <c r="E19" s="870" t="str">
        <f>IF($A19="", "", _xlfn.XLOOKUP($A19, 'Investment Track Record'!$B:$B, 'Investment Track Record'!$G:$G, ""))</f>
        <v/>
      </c>
      <c r="F19" s="870" t="str">
        <f>IF($A19="", "", _xlfn.XLOOKUP($A19, 'Investment Track Record'!$B:$B, 'Investment Track Record'!$O:$O, ""))</f>
        <v/>
      </c>
      <c r="G19" s="871" t="str">
        <f>IF($A19="", "",IF(_xlfn.MINIFS('Investment Track Record'!$P:$P, 'Investment Track Record'!$B:$B, $A19, 'Investment Track Record'!$P:$P, "&lt;&gt;")=0,"No Date Entered",_xlfn.MINIFS('Investment Track Record'!$P:$P, 'Investment Track Record'!$B:$B, $A19, 'Investment Track Record'!$P:$P, "&lt;&gt;")))</f>
        <v/>
      </c>
      <c r="H19" s="871" t="str">
        <f>IF($A19="", "",IF(_xlfn.MINIFS('Investment Track Record'!$Q:$Q, 'Investment Track Record'!$B:$B, $A19, 'Investment Track Record'!$Q:$Q, "&lt;&gt;")=0,"No Exit",_xlfn.MINIFS('Investment Track Record'!$Q:$Q, 'Investment Track Record'!$B:$B, $A19, 'Investment Track Record'!$Q:$Q, "&lt;&gt;")))</f>
        <v/>
      </c>
      <c r="I19" s="873" t="str">
        <f>IF('Small Business Impact'!$A19="", "", SUMIFS('Investment Track Record'!$R$19:$R$170, 'Investment Track Record'!$B$19:$B$170, 'Small Business Impact'!$A19))</f>
        <v/>
      </c>
      <c r="J19" s="873" t="str">
        <f>IF(A19="","",SUMIFS('Investment Track Record'!$S$19:$S$170,'Investment Track Record'!$B$19:$B$170,'Small Business Impact'!$A19))</f>
        <v/>
      </c>
      <c r="K19" s="873" t="str">
        <f>IF(A19="","",SUMIFS('Investment Track Record'!$T$19:$T$170,'Investment Track Record'!$B$19:$B$170,'Small Business Impact'!$A19))</f>
        <v/>
      </c>
      <c r="L19" s="873" t="str">
        <f>IF(A19="","",SUMIFS('Investment Track Record'!$U$19:$U$170,'Investment Track Record'!$B$19:$B$170,'Small Business Impact'!$A19))</f>
        <v/>
      </c>
      <c r="M19" s="873" t="str">
        <f>IF(A19="","",SUMIFS('Investment Track Record'!$V$19:$V$170,'Investment Track Record'!$B$19:$B$170,'Small Business Impact'!$A19))</f>
        <v/>
      </c>
      <c r="N19" s="1042" t="str">
        <f>IF($A19="","",IFERROR(SUMIF('Investment Track Record'!B:B,$A19,'Investment Track Record'!BF:BF),""))</f>
        <v/>
      </c>
      <c r="O19" s="692"/>
      <c r="P19" s="693"/>
    </row>
    <row r="20" spans="1:16" s="18" customFormat="1" ht="10.5">
      <c r="A20" s="867"/>
      <c r="B20" s="868" t="str">
        <f>IF(ISBLANK(A20),"",_xlfn.XLOOKUP(A20,'Investment Track Record'!$B$19:$B$170,'Investment Track Record'!$C$19:$C$170))</f>
        <v/>
      </c>
      <c r="C20" s="869" t="str">
        <f>IF($A20="", "", _xlfn.XLOOKUP($A20, 'Investment Track Record'!$B:$B, 'Investment Track Record'!$E:$E, ""))</f>
        <v/>
      </c>
      <c r="D20" s="869" t="str">
        <f>IF($A20="", "", _xlfn.XLOOKUP($A20, 'Investment Track Record'!$B:$B, 'Investment Track Record'!$F:$F, ""))</f>
        <v/>
      </c>
      <c r="E20" s="870" t="str">
        <f>IF($A20="", "", _xlfn.XLOOKUP($A20, 'Investment Track Record'!$B:$B, 'Investment Track Record'!$G:$G, ""))</f>
        <v/>
      </c>
      <c r="F20" s="870" t="str">
        <f>IF($A20="", "", _xlfn.XLOOKUP($A20, 'Investment Track Record'!$B:$B, 'Investment Track Record'!$O:$O, ""))</f>
        <v/>
      </c>
      <c r="G20" s="871" t="str">
        <f>IF($A20="", "",IF(_xlfn.MINIFS('Investment Track Record'!$P:$P, 'Investment Track Record'!$B:$B, $A20, 'Investment Track Record'!$P:$P, "&lt;&gt;")=0,"No Date Entered",_xlfn.MINIFS('Investment Track Record'!$P:$P, 'Investment Track Record'!$B:$B, $A20, 'Investment Track Record'!$P:$P, "&lt;&gt;")))</f>
        <v/>
      </c>
      <c r="H20" s="871" t="str">
        <f>IF($A20="", "",IF(_xlfn.MINIFS('Investment Track Record'!$Q:$Q, 'Investment Track Record'!$B:$B, $A20, 'Investment Track Record'!$Q:$Q, "&lt;&gt;")=0,"No Exit",_xlfn.MINIFS('Investment Track Record'!$Q:$Q, 'Investment Track Record'!$B:$B, $A20, 'Investment Track Record'!$Q:$Q, "&lt;&gt;")))</f>
        <v/>
      </c>
      <c r="I20" s="873" t="str">
        <f>IF('Small Business Impact'!$A20="", "", SUMIFS('Investment Track Record'!$R$19:$R$170, 'Investment Track Record'!$B$19:$B$170, 'Small Business Impact'!$A20))</f>
        <v/>
      </c>
      <c r="J20" s="873" t="str">
        <f>IF(A20="","",SUMIFS('Investment Track Record'!$S$19:$S$170,'Investment Track Record'!$B$19:$B$170,'Small Business Impact'!$A20))</f>
        <v/>
      </c>
      <c r="K20" s="873" t="str">
        <f>IF(A20="","",SUMIFS('Investment Track Record'!$T$19:$T$170,'Investment Track Record'!$B$19:$B$170,'Small Business Impact'!$A20))</f>
        <v/>
      </c>
      <c r="L20" s="873" t="str">
        <f>IF(A20="","",SUMIFS('Investment Track Record'!$U$19:$U$170,'Investment Track Record'!$B$19:$B$170,'Small Business Impact'!$A20))</f>
        <v/>
      </c>
      <c r="M20" s="873" t="str">
        <f>IF(A20="","",SUMIFS('Investment Track Record'!$V$19:$V$170,'Investment Track Record'!$B$19:$B$170,'Small Business Impact'!$A20))</f>
        <v/>
      </c>
      <c r="N20" s="1042" t="str">
        <f>IF($A20="","",IFERROR(SUMIF('Investment Track Record'!B:B,$A20,'Investment Track Record'!BF:BF),""))</f>
        <v/>
      </c>
      <c r="O20" s="692"/>
      <c r="P20" s="693"/>
    </row>
    <row r="21" spans="1:16" s="18" customFormat="1" ht="10.5">
      <c r="A21" s="867"/>
      <c r="B21" s="868" t="str">
        <f>IF(ISBLANK(A21),"",_xlfn.XLOOKUP(A21,'Investment Track Record'!$B$19:$B$170,'Investment Track Record'!$C$19:$C$170))</f>
        <v/>
      </c>
      <c r="C21" s="869" t="str">
        <f>IF($A21="", "", _xlfn.XLOOKUP($A21, 'Investment Track Record'!$B:$B, 'Investment Track Record'!$E:$E, ""))</f>
        <v/>
      </c>
      <c r="D21" s="869" t="str">
        <f>IF($A21="", "", _xlfn.XLOOKUP($A21, 'Investment Track Record'!$B:$B, 'Investment Track Record'!$F:$F, ""))</f>
        <v/>
      </c>
      <c r="E21" s="870" t="str">
        <f>IF($A21="", "", _xlfn.XLOOKUP($A21, 'Investment Track Record'!$B:$B, 'Investment Track Record'!$G:$G, ""))</f>
        <v/>
      </c>
      <c r="F21" s="870" t="str">
        <f>IF($A21="", "", _xlfn.XLOOKUP($A21, 'Investment Track Record'!$B:$B, 'Investment Track Record'!$O:$O, ""))</f>
        <v/>
      </c>
      <c r="G21" s="871" t="str">
        <f>IF($A21="", "",IF(_xlfn.MINIFS('Investment Track Record'!$P:$P, 'Investment Track Record'!$B:$B, $A21, 'Investment Track Record'!$P:$P, "&lt;&gt;")=0,"No Date Entered",_xlfn.MINIFS('Investment Track Record'!$P:$P, 'Investment Track Record'!$B:$B, $A21, 'Investment Track Record'!$P:$P, "&lt;&gt;")))</f>
        <v/>
      </c>
      <c r="H21" s="871" t="str">
        <f>IF($A21="", "",IF(_xlfn.MINIFS('Investment Track Record'!$Q:$Q, 'Investment Track Record'!$B:$B, $A21, 'Investment Track Record'!$Q:$Q, "&lt;&gt;")=0,"No Exit",_xlfn.MINIFS('Investment Track Record'!$Q:$Q, 'Investment Track Record'!$B:$B, $A21, 'Investment Track Record'!$Q:$Q, "&lt;&gt;")))</f>
        <v/>
      </c>
      <c r="I21" s="873" t="str">
        <f>IF('Small Business Impact'!$A21="", "", SUMIFS('Investment Track Record'!$R$19:$R$170, 'Investment Track Record'!$B$19:$B$170, 'Small Business Impact'!$A21))</f>
        <v/>
      </c>
      <c r="J21" s="873" t="str">
        <f>IF(A21="","",SUMIFS('Investment Track Record'!$S$19:$S$170,'Investment Track Record'!$B$19:$B$170,'Small Business Impact'!$A21))</f>
        <v/>
      </c>
      <c r="K21" s="873" t="str">
        <f>IF(A21="","",SUMIFS('Investment Track Record'!$T$19:$T$170,'Investment Track Record'!$B$19:$B$170,'Small Business Impact'!$A21))</f>
        <v/>
      </c>
      <c r="L21" s="873" t="str">
        <f>IF(A21="","",SUMIFS('Investment Track Record'!$U$19:$U$170,'Investment Track Record'!$B$19:$B$170,'Small Business Impact'!$A21))</f>
        <v/>
      </c>
      <c r="M21" s="873" t="str">
        <f>IF(A21="","",SUMIFS('Investment Track Record'!$V$19:$V$170,'Investment Track Record'!$B$19:$B$170,'Small Business Impact'!$A21))</f>
        <v/>
      </c>
      <c r="N21" s="1042" t="str">
        <f>IF($A21="","",IFERROR(SUMIF('Investment Track Record'!B:B,$A21,'Investment Track Record'!BF:BF),""))</f>
        <v/>
      </c>
      <c r="O21" s="692"/>
      <c r="P21" s="693"/>
    </row>
    <row r="22" spans="1:16" s="18" customFormat="1" ht="10.5">
      <c r="A22" s="867"/>
      <c r="B22" s="868" t="str">
        <f>IF(ISBLANK(A22),"",_xlfn.XLOOKUP(A22,'Investment Track Record'!$B$19:$B$170,'Investment Track Record'!$C$19:$C$170))</f>
        <v/>
      </c>
      <c r="C22" s="869" t="str">
        <f>IF($A22="", "", _xlfn.XLOOKUP($A22, 'Investment Track Record'!$B:$B, 'Investment Track Record'!$E:$E, ""))</f>
        <v/>
      </c>
      <c r="D22" s="869" t="str">
        <f>IF($A22="", "", _xlfn.XLOOKUP($A22, 'Investment Track Record'!$B:$B, 'Investment Track Record'!$F:$F, ""))</f>
        <v/>
      </c>
      <c r="E22" s="870" t="str">
        <f>IF($A22="", "", _xlfn.XLOOKUP($A22, 'Investment Track Record'!$B:$B, 'Investment Track Record'!$G:$G, ""))</f>
        <v/>
      </c>
      <c r="F22" s="870" t="str">
        <f>IF($A22="", "", _xlfn.XLOOKUP($A22, 'Investment Track Record'!$B:$B, 'Investment Track Record'!$O:$O, ""))</f>
        <v/>
      </c>
      <c r="G22" s="871" t="str">
        <f>IF($A22="", "",IF(_xlfn.MINIFS('Investment Track Record'!$P:$P, 'Investment Track Record'!$B:$B, $A22, 'Investment Track Record'!$P:$P, "&lt;&gt;")=0,"No Date Entered",_xlfn.MINIFS('Investment Track Record'!$P:$P, 'Investment Track Record'!$B:$B, $A22, 'Investment Track Record'!$P:$P, "&lt;&gt;")))</f>
        <v/>
      </c>
      <c r="H22" s="871" t="str">
        <f>IF($A22="", "",IF(_xlfn.MINIFS('Investment Track Record'!$Q:$Q, 'Investment Track Record'!$B:$B, $A22, 'Investment Track Record'!$Q:$Q, "&lt;&gt;")=0,"No Exit",_xlfn.MINIFS('Investment Track Record'!$Q:$Q, 'Investment Track Record'!$B:$B, $A22, 'Investment Track Record'!$Q:$Q, "&lt;&gt;")))</f>
        <v/>
      </c>
      <c r="I22" s="873" t="str">
        <f>IF('Small Business Impact'!$A22="", "", SUMIFS('Investment Track Record'!$R$19:$R$170, 'Investment Track Record'!$B$19:$B$170, 'Small Business Impact'!$A22))</f>
        <v/>
      </c>
      <c r="J22" s="873" t="str">
        <f>IF(A22="","",SUMIFS('Investment Track Record'!$S$19:$S$170,'Investment Track Record'!$B$19:$B$170,'Small Business Impact'!$A22))</f>
        <v/>
      </c>
      <c r="K22" s="873" t="str">
        <f>IF(A22="","",SUMIFS('Investment Track Record'!$T$19:$T$170,'Investment Track Record'!$B$19:$B$170,'Small Business Impact'!$A22))</f>
        <v/>
      </c>
      <c r="L22" s="873" t="str">
        <f>IF(A22="","",SUMIFS('Investment Track Record'!$U$19:$U$170,'Investment Track Record'!$B$19:$B$170,'Small Business Impact'!$A22))</f>
        <v/>
      </c>
      <c r="M22" s="873" t="str">
        <f>IF(A22="","",SUMIFS('Investment Track Record'!$V$19:$V$170,'Investment Track Record'!$B$19:$B$170,'Small Business Impact'!$A22))</f>
        <v/>
      </c>
      <c r="N22" s="1042" t="str">
        <f>IF($A22="","",IFERROR(SUMIF('Investment Track Record'!B:B,$A22,'Investment Track Record'!BF:BF),""))</f>
        <v/>
      </c>
      <c r="O22" s="692"/>
      <c r="P22" s="693"/>
    </row>
    <row r="23" spans="1:16" s="18" customFormat="1" ht="10.5">
      <c r="A23" s="867"/>
      <c r="B23" s="868" t="str">
        <f>IF(ISBLANK(A23),"",_xlfn.XLOOKUP(A23,'Investment Track Record'!$B$19:$B$170,'Investment Track Record'!$C$19:$C$170))</f>
        <v/>
      </c>
      <c r="C23" s="869" t="str">
        <f>IF($A23="", "", _xlfn.XLOOKUP($A23, 'Investment Track Record'!$B:$B, 'Investment Track Record'!$E:$E, ""))</f>
        <v/>
      </c>
      <c r="D23" s="869" t="str">
        <f>IF($A23="", "", _xlfn.XLOOKUP($A23, 'Investment Track Record'!$B:$B, 'Investment Track Record'!$F:$F, ""))</f>
        <v/>
      </c>
      <c r="E23" s="870" t="str">
        <f>IF($A23="", "", _xlfn.XLOOKUP($A23, 'Investment Track Record'!$B:$B, 'Investment Track Record'!$G:$G, ""))</f>
        <v/>
      </c>
      <c r="F23" s="870" t="str">
        <f>IF($A23="", "", _xlfn.XLOOKUP($A23, 'Investment Track Record'!$B:$B, 'Investment Track Record'!$O:$O, ""))</f>
        <v/>
      </c>
      <c r="G23" s="871" t="str">
        <f>IF($A23="", "",IF(_xlfn.MINIFS('Investment Track Record'!$P:$P, 'Investment Track Record'!$B:$B, $A23, 'Investment Track Record'!$P:$P, "&lt;&gt;")=0,"No Date Entered",_xlfn.MINIFS('Investment Track Record'!$P:$P, 'Investment Track Record'!$B:$B, $A23, 'Investment Track Record'!$P:$P, "&lt;&gt;")))</f>
        <v/>
      </c>
      <c r="H23" s="871" t="str">
        <f>IF($A23="", "",IF(_xlfn.MINIFS('Investment Track Record'!$Q:$Q, 'Investment Track Record'!$B:$B, $A23, 'Investment Track Record'!$Q:$Q, "&lt;&gt;")=0,"No Exit",_xlfn.MINIFS('Investment Track Record'!$Q:$Q, 'Investment Track Record'!$B:$B, $A23, 'Investment Track Record'!$Q:$Q, "&lt;&gt;")))</f>
        <v/>
      </c>
      <c r="I23" s="873" t="str">
        <f>IF('Small Business Impact'!$A23="", "", SUMIFS('Investment Track Record'!$R$19:$R$170, 'Investment Track Record'!$B$19:$B$170, 'Small Business Impact'!$A23))</f>
        <v/>
      </c>
      <c r="J23" s="873" t="str">
        <f>IF(A23="","",SUMIFS('Investment Track Record'!$S$19:$S$170,'Investment Track Record'!$B$19:$B$170,'Small Business Impact'!$A23))</f>
        <v/>
      </c>
      <c r="K23" s="873" t="str">
        <f>IF(A23="","",SUMIFS('Investment Track Record'!$T$19:$T$170,'Investment Track Record'!$B$19:$B$170,'Small Business Impact'!$A23))</f>
        <v/>
      </c>
      <c r="L23" s="873" t="str">
        <f>IF(A23="","",SUMIFS('Investment Track Record'!$U$19:$U$170,'Investment Track Record'!$B$19:$B$170,'Small Business Impact'!$A23))</f>
        <v/>
      </c>
      <c r="M23" s="873" t="str">
        <f>IF(A23="","",SUMIFS('Investment Track Record'!$V$19:$V$170,'Investment Track Record'!$B$19:$B$170,'Small Business Impact'!$A23))</f>
        <v/>
      </c>
      <c r="N23" s="1042" t="str">
        <f>IF($A23="","",IFERROR(SUMIF('Investment Track Record'!B:B,$A23,'Investment Track Record'!BF:BF),""))</f>
        <v/>
      </c>
      <c r="O23" s="692"/>
      <c r="P23" s="693"/>
    </row>
    <row r="24" spans="1:16" s="18" customFormat="1" ht="10.5">
      <c r="A24" s="867"/>
      <c r="B24" s="868" t="str">
        <f>IF(ISBLANK(A24),"",_xlfn.XLOOKUP(A24,'Investment Track Record'!$B$19:$B$170,'Investment Track Record'!$C$19:$C$170))</f>
        <v/>
      </c>
      <c r="C24" s="869" t="str">
        <f>IF($A24="", "", _xlfn.XLOOKUP($A24, 'Investment Track Record'!$B:$B, 'Investment Track Record'!$E:$E, ""))</f>
        <v/>
      </c>
      <c r="D24" s="869" t="str">
        <f>IF($A24="", "", _xlfn.XLOOKUP($A24, 'Investment Track Record'!$B:$B, 'Investment Track Record'!$F:$F, ""))</f>
        <v/>
      </c>
      <c r="E24" s="870" t="str">
        <f>IF($A24="", "", _xlfn.XLOOKUP($A24, 'Investment Track Record'!$B:$B, 'Investment Track Record'!$G:$G, ""))</f>
        <v/>
      </c>
      <c r="F24" s="870" t="str">
        <f>IF($A24="", "", _xlfn.XLOOKUP($A24, 'Investment Track Record'!$B:$B, 'Investment Track Record'!$O:$O, ""))</f>
        <v/>
      </c>
      <c r="G24" s="871" t="str">
        <f>IF($A24="", "",IF(_xlfn.MINIFS('Investment Track Record'!$P:$P, 'Investment Track Record'!$B:$B, $A24, 'Investment Track Record'!$P:$P, "&lt;&gt;")=0,"No Date Entered",_xlfn.MINIFS('Investment Track Record'!$P:$P, 'Investment Track Record'!$B:$B, $A24, 'Investment Track Record'!$P:$P, "&lt;&gt;")))</f>
        <v/>
      </c>
      <c r="H24" s="871" t="str">
        <f>IF($A24="", "",IF(_xlfn.MINIFS('Investment Track Record'!$Q:$Q, 'Investment Track Record'!$B:$B, $A24, 'Investment Track Record'!$Q:$Q, "&lt;&gt;")=0,"No Exit",_xlfn.MINIFS('Investment Track Record'!$Q:$Q, 'Investment Track Record'!$B:$B, $A24, 'Investment Track Record'!$Q:$Q, "&lt;&gt;")))</f>
        <v/>
      </c>
      <c r="I24" s="873" t="str">
        <f>IF('Small Business Impact'!$A24="", "", SUMIFS('Investment Track Record'!$R$19:$R$170, 'Investment Track Record'!$B$19:$B$170, 'Small Business Impact'!$A24))</f>
        <v/>
      </c>
      <c r="J24" s="873" t="str">
        <f>IF(A24="","",SUMIFS('Investment Track Record'!$S$19:$S$170,'Investment Track Record'!$B$19:$B$170,'Small Business Impact'!$A24))</f>
        <v/>
      </c>
      <c r="K24" s="873" t="str">
        <f>IF(A24="","",SUMIFS('Investment Track Record'!$T$19:$T$170,'Investment Track Record'!$B$19:$B$170,'Small Business Impact'!$A24))</f>
        <v/>
      </c>
      <c r="L24" s="873" t="str">
        <f>IF(A24="","",SUMIFS('Investment Track Record'!$U$19:$U$170,'Investment Track Record'!$B$19:$B$170,'Small Business Impact'!$A24))</f>
        <v/>
      </c>
      <c r="M24" s="873" t="str">
        <f>IF(A24="","",SUMIFS('Investment Track Record'!$V$19:$V$170,'Investment Track Record'!$B$19:$B$170,'Small Business Impact'!$A24))</f>
        <v/>
      </c>
      <c r="N24" s="1042" t="str">
        <f>IF($A24="","",IFERROR(SUMIF('Investment Track Record'!B:B,$A24,'Investment Track Record'!BF:BF),""))</f>
        <v/>
      </c>
      <c r="O24" s="692"/>
      <c r="P24" s="693"/>
    </row>
    <row r="25" spans="1:16" s="18" customFormat="1" ht="10.5">
      <c r="A25" s="867"/>
      <c r="B25" s="868" t="str">
        <f>IF(ISBLANK(A25),"",_xlfn.XLOOKUP(A25,'Investment Track Record'!$B$19:$B$170,'Investment Track Record'!$C$19:$C$170))</f>
        <v/>
      </c>
      <c r="C25" s="869" t="str">
        <f>IF($A25="", "", _xlfn.XLOOKUP($A25, 'Investment Track Record'!$B:$B, 'Investment Track Record'!$E:$E, ""))</f>
        <v/>
      </c>
      <c r="D25" s="869" t="str">
        <f>IF($A25="", "", _xlfn.XLOOKUP($A25, 'Investment Track Record'!$B:$B, 'Investment Track Record'!$F:$F, ""))</f>
        <v/>
      </c>
      <c r="E25" s="870" t="str">
        <f>IF($A25="", "", _xlfn.XLOOKUP($A25, 'Investment Track Record'!$B:$B, 'Investment Track Record'!$G:$G, ""))</f>
        <v/>
      </c>
      <c r="F25" s="870" t="str">
        <f>IF($A25="", "", _xlfn.XLOOKUP($A25, 'Investment Track Record'!$B:$B, 'Investment Track Record'!$O:$O, ""))</f>
        <v/>
      </c>
      <c r="G25" s="871" t="str">
        <f>IF($A25="", "",IF(_xlfn.MINIFS('Investment Track Record'!$P:$P, 'Investment Track Record'!$B:$B, $A25, 'Investment Track Record'!$P:$P, "&lt;&gt;")=0,"No Date Entered",_xlfn.MINIFS('Investment Track Record'!$P:$P, 'Investment Track Record'!$B:$B, $A25, 'Investment Track Record'!$P:$P, "&lt;&gt;")))</f>
        <v/>
      </c>
      <c r="H25" s="871" t="str">
        <f>IF($A25="", "",IF(_xlfn.MINIFS('Investment Track Record'!$Q:$Q, 'Investment Track Record'!$B:$B, $A25, 'Investment Track Record'!$Q:$Q, "&lt;&gt;")=0,"No Exit",_xlfn.MINIFS('Investment Track Record'!$Q:$Q, 'Investment Track Record'!$B:$B, $A25, 'Investment Track Record'!$Q:$Q, "&lt;&gt;")))</f>
        <v/>
      </c>
      <c r="I25" s="873" t="str">
        <f>IF('Small Business Impact'!$A25="", "", SUMIFS('Investment Track Record'!$R$19:$R$170, 'Investment Track Record'!$B$19:$B$170, 'Small Business Impact'!$A25))</f>
        <v/>
      </c>
      <c r="J25" s="873" t="str">
        <f>IF(A25="","",SUMIFS('Investment Track Record'!$S$19:$S$170,'Investment Track Record'!$B$19:$B$170,'Small Business Impact'!$A25))</f>
        <v/>
      </c>
      <c r="K25" s="873" t="str">
        <f>IF(A25="","",SUMIFS('Investment Track Record'!$T$19:$T$170,'Investment Track Record'!$B$19:$B$170,'Small Business Impact'!$A25))</f>
        <v/>
      </c>
      <c r="L25" s="873" t="str">
        <f>IF(A25="","",SUMIFS('Investment Track Record'!$U$19:$U$170,'Investment Track Record'!$B$19:$B$170,'Small Business Impact'!$A25))</f>
        <v/>
      </c>
      <c r="M25" s="873" t="str">
        <f>IF(A25="","",SUMIFS('Investment Track Record'!$V$19:$V$170,'Investment Track Record'!$B$19:$B$170,'Small Business Impact'!$A25))</f>
        <v/>
      </c>
      <c r="N25" s="1042" t="str">
        <f>IF($A25="","",IFERROR(SUMIF('Investment Track Record'!B:B,$A25,'Investment Track Record'!BF:BF),""))</f>
        <v/>
      </c>
      <c r="O25" s="692"/>
      <c r="P25" s="693"/>
    </row>
    <row r="26" spans="1:16" s="18" customFormat="1" ht="10.5">
      <c r="A26" s="867"/>
      <c r="B26" s="868" t="str">
        <f>IF(ISBLANK(A26),"",_xlfn.XLOOKUP(A26,'Investment Track Record'!$B$19:$B$170,'Investment Track Record'!$C$19:$C$170))</f>
        <v/>
      </c>
      <c r="C26" s="869" t="str">
        <f>IF($A26="", "", _xlfn.XLOOKUP($A26, 'Investment Track Record'!$B:$B, 'Investment Track Record'!$E:$E, ""))</f>
        <v/>
      </c>
      <c r="D26" s="869" t="str">
        <f>IF($A26="", "", _xlfn.XLOOKUP($A26, 'Investment Track Record'!$B:$B, 'Investment Track Record'!$F:$F, ""))</f>
        <v/>
      </c>
      <c r="E26" s="870" t="str">
        <f>IF($A26="", "", _xlfn.XLOOKUP($A26, 'Investment Track Record'!$B:$B, 'Investment Track Record'!$G:$G, ""))</f>
        <v/>
      </c>
      <c r="F26" s="870" t="str">
        <f>IF($A26="", "", _xlfn.XLOOKUP($A26, 'Investment Track Record'!$B:$B, 'Investment Track Record'!$O:$O, ""))</f>
        <v/>
      </c>
      <c r="G26" s="871" t="str">
        <f>IF($A26="", "",IF(_xlfn.MINIFS('Investment Track Record'!$P:$P, 'Investment Track Record'!$B:$B, $A26, 'Investment Track Record'!$P:$P, "&lt;&gt;")=0,"No Date Entered",_xlfn.MINIFS('Investment Track Record'!$P:$P, 'Investment Track Record'!$B:$B, $A26, 'Investment Track Record'!$P:$P, "&lt;&gt;")))</f>
        <v/>
      </c>
      <c r="H26" s="871" t="str">
        <f>IF($A26="", "",IF(_xlfn.MINIFS('Investment Track Record'!$Q:$Q, 'Investment Track Record'!$B:$B, $A26, 'Investment Track Record'!$Q:$Q, "&lt;&gt;")=0,"No Exit",_xlfn.MINIFS('Investment Track Record'!$Q:$Q, 'Investment Track Record'!$B:$B, $A26, 'Investment Track Record'!$Q:$Q, "&lt;&gt;")))</f>
        <v/>
      </c>
      <c r="I26" s="873" t="str">
        <f>IF('Small Business Impact'!$A26="", "", SUMIFS('Investment Track Record'!$R$19:$R$170, 'Investment Track Record'!$B$19:$B$170, 'Small Business Impact'!$A26))</f>
        <v/>
      </c>
      <c r="J26" s="873" t="str">
        <f>IF(A26="","",SUMIFS('Investment Track Record'!$S$19:$S$170,'Investment Track Record'!$B$19:$B$170,'Small Business Impact'!$A26))</f>
        <v/>
      </c>
      <c r="K26" s="873" t="str">
        <f>IF(A26="","",SUMIFS('Investment Track Record'!$T$19:$T$170,'Investment Track Record'!$B$19:$B$170,'Small Business Impact'!$A26))</f>
        <v/>
      </c>
      <c r="L26" s="873" t="str">
        <f>IF(A26="","",SUMIFS('Investment Track Record'!$U$19:$U$170,'Investment Track Record'!$B$19:$B$170,'Small Business Impact'!$A26))</f>
        <v/>
      </c>
      <c r="M26" s="873" t="str">
        <f>IF(A26="","",SUMIFS('Investment Track Record'!$V$19:$V$170,'Investment Track Record'!$B$19:$B$170,'Small Business Impact'!$A26))</f>
        <v/>
      </c>
      <c r="N26" s="1042" t="str">
        <f>IF($A26="","",IFERROR(SUMIF('Investment Track Record'!B:B,$A26,'Investment Track Record'!BF:BF),""))</f>
        <v/>
      </c>
      <c r="O26" s="692"/>
      <c r="P26" s="693"/>
    </row>
    <row r="27" spans="1:16" s="18" customFormat="1" ht="10.5">
      <c r="A27" s="867"/>
      <c r="B27" s="868" t="str">
        <f>IF(ISBLANK(A27),"",_xlfn.XLOOKUP(A27,'Investment Track Record'!$B$19:$B$170,'Investment Track Record'!$C$19:$C$170))</f>
        <v/>
      </c>
      <c r="C27" s="869" t="str">
        <f>IF($A27="", "", _xlfn.XLOOKUP($A27, 'Investment Track Record'!$B:$B, 'Investment Track Record'!$E:$E, ""))</f>
        <v/>
      </c>
      <c r="D27" s="869" t="str">
        <f>IF($A27="", "", _xlfn.XLOOKUP($A27, 'Investment Track Record'!$B:$B, 'Investment Track Record'!$F:$F, ""))</f>
        <v/>
      </c>
      <c r="E27" s="870" t="str">
        <f>IF($A27="", "", _xlfn.XLOOKUP($A27, 'Investment Track Record'!$B:$B, 'Investment Track Record'!$G:$G, ""))</f>
        <v/>
      </c>
      <c r="F27" s="870" t="str">
        <f>IF($A27="", "", _xlfn.XLOOKUP($A27, 'Investment Track Record'!$B:$B, 'Investment Track Record'!$O:$O, ""))</f>
        <v/>
      </c>
      <c r="G27" s="871" t="str">
        <f>IF($A27="", "",IF(_xlfn.MINIFS('Investment Track Record'!$P:$P, 'Investment Track Record'!$B:$B, $A27, 'Investment Track Record'!$P:$P, "&lt;&gt;")=0,"No Date Entered",_xlfn.MINIFS('Investment Track Record'!$P:$P, 'Investment Track Record'!$B:$B, $A27, 'Investment Track Record'!$P:$P, "&lt;&gt;")))</f>
        <v/>
      </c>
      <c r="H27" s="871" t="str">
        <f>IF($A27="", "",IF(_xlfn.MINIFS('Investment Track Record'!$Q:$Q, 'Investment Track Record'!$B:$B, $A27, 'Investment Track Record'!$Q:$Q, "&lt;&gt;")=0,"No Exit",_xlfn.MINIFS('Investment Track Record'!$Q:$Q, 'Investment Track Record'!$B:$B, $A27, 'Investment Track Record'!$Q:$Q, "&lt;&gt;")))</f>
        <v/>
      </c>
      <c r="I27" s="873" t="str">
        <f>IF('Small Business Impact'!$A27="", "", SUMIFS('Investment Track Record'!$R$19:$R$170, 'Investment Track Record'!$B$19:$B$170, 'Small Business Impact'!$A27))</f>
        <v/>
      </c>
      <c r="J27" s="873" t="str">
        <f>IF(A27="","",SUMIFS('Investment Track Record'!$S$19:$S$170,'Investment Track Record'!$B$19:$B$170,'Small Business Impact'!$A27))</f>
        <v/>
      </c>
      <c r="K27" s="873" t="str">
        <f>IF(A27="","",SUMIFS('Investment Track Record'!$T$19:$T$170,'Investment Track Record'!$B$19:$B$170,'Small Business Impact'!$A27))</f>
        <v/>
      </c>
      <c r="L27" s="873" t="str">
        <f>IF(A27="","",SUMIFS('Investment Track Record'!$U$19:$U$170,'Investment Track Record'!$B$19:$B$170,'Small Business Impact'!$A27))</f>
        <v/>
      </c>
      <c r="M27" s="873" t="str">
        <f>IF(A27="","",SUMIFS('Investment Track Record'!$V$19:$V$170,'Investment Track Record'!$B$19:$B$170,'Small Business Impact'!$A27))</f>
        <v/>
      </c>
      <c r="N27" s="1042" t="str">
        <f>IF($A27="","",IFERROR(SUMIF('Investment Track Record'!B:B,$A27,'Investment Track Record'!BF:BF),""))</f>
        <v/>
      </c>
      <c r="O27" s="692"/>
      <c r="P27" s="693"/>
    </row>
    <row r="28" spans="1:16" s="18" customFormat="1" ht="10.5">
      <c r="A28" s="867"/>
      <c r="B28" s="868" t="str">
        <f>IF(ISBLANK(A28),"",_xlfn.XLOOKUP(A28,'Investment Track Record'!$B$19:$B$170,'Investment Track Record'!$C$19:$C$170))</f>
        <v/>
      </c>
      <c r="C28" s="869" t="str">
        <f>IF($A28="", "", _xlfn.XLOOKUP($A28, 'Investment Track Record'!$B:$B, 'Investment Track Record'!$E:$E, ""))</f>
        <v/>
      </c>
      <c r="D28" s="869" t="str">
        <f>IF($A28="", "", _xlfn.XLOOKUP($A28, 'Investment Track Record'!$B:$B, 'Investment Track Record'!$F:$F, ""))</f>
        <v/>
      </c>
      <c r="E28" s="870" t="str">
        <f>IF($A28="", "", _xlfn.XLOOKUP($A28, 'Investment Track Record'!$B:$B, 'Investment Track Record'!$G:$G, ""))</f>
        <v/>
      </c>
      <c r="F28" s="870" t="str">
        <f>IF($A28="", "", _xlfn.XLOOKUP($A28, 'Investment Track Record'!$B:$B, 'Investment Track Record'!$O:$O, ""))</f>
        <v/>
      </c>
      <c r="G28" s="871" t="str">
        <f>IF($A28="", "",IF(_xlfn.MINIFS('Investment Track Record'!$P:$P, 'Investment Track Record'!$B:$B, $A28, 'Investment Track Record'!$P:$P, "&lt;&gt;")=0,"No Date Entered",_xlfn.MINIFS('Investment Track Record'!$P:$P, 'Investment Track Record'!$B:$B, $A28, 'Investment Track Record'!$P:$P, "&lt;&gt;")))</f>
        <v/>
      </c>
      <c r="H28" s="871" t="str">
        <f>IF($A28="", "",IF(_xlfn.MINIFS('Investment Track Record'!$Q:$Q, 'Investment Track Record'!$B:$B, $A28, 'Investment Track Record'!$Q:$Q, "&lt;&gt;")=0,"No Exit",_xlfn.MINIFS('Investment Track Record'!$Q:$Q, 'Investment Track Record'!$B:$B, $A28, 'Investment Track Record'!$Q:$Q, "&lt;&gt;")))</f>
        <v/>
      </c>
      <c r="I28" s="873" t="str">
        <f>IF('Small Business Impact'!$A28="", "", SUMIFS('Investment Track Record'!$R$19:$R$170, 'Investment Track Record'!$B$19:$B$170, 'Small Business Impact'!$A28))</f>
        <v/>
      </c>
      <c r="J28" s="873" t="str">
        <f>IF(A28="","",SUMIFS('Investment Track Record'!$S$19:$S$170,'Investment Track Record'!$B$19:$B$170,'Small Business Impact'!$A28))</f>
        <v/>
      </c>
      <c r="K28" s="873" t="str">
        <f>IF(A28="","",SUMIFS('Investment Track Record'!$T$19:$T$170,'Investment Track Record'!$B$19:$B$170,'Small Business Impact'!$A28))</f>
        <v/>
      </c>
      <c r="L28" s="873" t="str">
        <f>IF(A28="","",SUMIFS('Investment Track Record'!$U$19:$U$170,'Investment Track Record'!$B$19:$B$170,'Small Business Impact'!$A28))</f>
        <v/>
      </c>
      <c r="M28" s="873" t="str">
        <f>IF(A28="","",SUMIFS('Investment Track Record'!$V$19:$V$170,'Investment Track Record'!$B$19:$B$170,'Small Business Impact'!$A28))</f>
        <v/>
      </c>
      <c r="N28" s="1042" t="str">
        <f>IF($A28="","",IFERROR(SUMIF('Investment Track Record'!B:B,$A28,'Investment Track Record'!BF:BF),""))</f>
        <v/>
      </c>
      <c r="O28" s="692"/>
      <c r="P28" s="693"/>
    </row>
    <row r="29" spans="1:16" s="18" customFormat="1" ht="10.5">
      <c r="A29" s="867"/>
      <c r="B29" s="868" t="str">
        <f>IF(ISBLANK(A29),"",_xlfn.XLOOKUP(A29,'Investment Track Record'!$B$19:$B$170,'Investment Track Record'!$C$19:$C$170))</f>
        <v/>
      </c>
      <c r="C29" s="869" t="str">
        <f>IF($A29="", "", _xlfn.XLOOKUP($A29, 'Investment Track Record'!$B:$B, 'Investment Track Record'!$E:$E, ""))</f>
        <v/>
      </c>
      <c r="D29" s="869" t="str">
        <f>IF($A29="", "", _xlfn.XLOOKUP($A29, 'Investment Track Record'!$B:$B, 'Investment Track Record'!$F:$F, ""))</f>
        <v/>
      </c>
      <c r="E29" s="870" t="str">
        <f>IF($A29="", "", _xlfn.XLOOKUP($A29, 'Investment Track Record'!$B:$B, 'Investment Track Record'!$G:$G, ""))</f>
        <v/>
      </c>
      <c r="F29" s="870" t="str">
        <f>IF($A29="", "", _xlfn.XLOOKUP($A29, 'Investment Track Record'!$B:$B, 'Investment Track Record'!$O:$O, ""))</f>
        <v/>
      </c>
      <c r="G29" s="871" t="str">
        <f>IF($A29="", "",IF(_xlfn.MINIFS('Investment Track Record'!$P:$P, 'Investment Track Record'!$B:$B, $A29, 'Investment Track Record'!$P:$P, "&lt;&gt;")=0,"No Date Entered",_xlfn.MINIFS('Investment Track Record'!$P:$P, 'Investment Track Record'!$B:$B, $A29, 'Investment Track Record'!$P:$P, "&lt;&gt;")))</f>
        <v/>
      </c>
      <c r="H29" s="871" t="str">
        <f>IF($A29="", "",IF(_xlfn.MINIFS('Investment Track Record'!$Q:$Q, 'Investment Track Record'!$B:$B, $A29, 'Investment Track Record'!$Q:$Q, "&lt;&gt;")=0,"No Exit",_xlfn.MINIFS('Investment Track Record'!$Q:$Q, 'Investment Track Record'!$B:$B, $A29, 'Investment Track Record'!$Q:$Q, "&lt;&gt;")))</f>
        <v/>
      </c>
      <c r="I29" s="873" t="str">
        <f>IF('Small Business Impact'!$A29="", "", SUMIFS('Investment Track Record'!$R$19:$R$170, 'Investment Track Record'!$B$19:$B$170, 'Small Business Impact'!$A29))</f>
        <v/>
      </c>
      <c r="J29" s="873" t="str">
        <f>IF(A29="","",SUMIFS('Investment Track Record'!$S$19:$S$170,'Investment Track Record'!$B$19:$B$170,'Small Business Impact'!$A29))</f>
        <v/>
      </c>
      <c r="K29" s="873" t="str">
        <f>IF(A29="","",SUMIFS('Investment Track Record'!$T$19:$T$170,'Investment Track Record'!$B$19:$B$170,'Small Business Impact'!$A29))</f>
        <v/>
      </c>
      <c r="L29" s="873" t="str">
        <f>IF(A29="","",SUMIFS('Investment Track Record'!$U$19:$U$170,'Investment Track Record'!$B$19:$B$170,'Small Business Impact'!$A29))</f>
        <v/>
      </c>
      <c r="M29" s="873" t="str">
        <f>IF(A29="","",SUMIFS('Investment Track Record'!$V$19:$V$170,'Investment Track Record'!$B$19:$B$170,'Small Business Impact'!$A29))</f>
        <v/>
      </c>
      <c r="N29" s="1042" t="str">
        <f>IF($A29="","",IFERROR(SUMIF('Investment Track Record'!B:B,$A29,'Investment Track Record'!BF:BF),""))</f>
        <v/>
      </c>
      <c r="O29" s="692"/>
      <c r="P29" s="693"/>
    </row>
    <row r="30" spans="1:16" s="18" customFormat="1" ht="10.5">
      <c r="A30" s="867"/>
      <c r="B30" s="868" t="str">
        <f>IF(ISBLANK(A30),"",_xlfn.XLOOKUP(A30,'Investment Track Record'!$B$19:$B$170,'Investment Track Record'!$C$19:$C$170))</f>
        <v/>
      </c>
      <c r="C30" s="869" t="str">
        <f>IF($A30="", "", _xlfn.XLOOKUP($A30, 'Investment Track Record'!$B:$B, 'Investment Track Record'!$E:$E, ""))</f>
        <v/>
      </c>
      <c r="D30" s="869" t="str">
        <f>IF($A30="", "", _xlfn.XLOOKUP($A30, 'Investment Track Record'!$B:$B, 'Investment Track Record'!$F:$F, ""))</f>
        <v/>
      </c>
      <c r="E30" s="870" t="str">
        <f>IF($A30="", "", _xlfn.XLOOKUP($A30, 'Investment Track Record'!$B:$B, 'Investment Track Record'!$G:$G, ""))</f>
        <v/>
      </c>
      <c r="F30" s="870" t="str">
        <f>IF($A30="", "", _xlfn.XLOOKUP($A30, 'Investment Track Record'!$B:$B, 'Investment Track Record'!$O:$O, ""))</f>
        <v/>
      </c>
      <c r="G30" s="871" t="str">
        <f>IF($A30="", "",IF(_xlfn.MINIFS('Investment Track Record'!$P:$P, 'Investment Track Record'!$B:$B, $A30, 'Investment Track Record'!$P:$P, "&lt;&gt;")=0,"No Date Entered",_xlfn.MINIFS('Investment Track Record'!$P:$P, 'Investment Track Record'!$B:$B, $A30, 'Investment Track Record'!$P:$P, "&lt;&gt;")))</f>
        <v/>
      </c>
      <c r="H30" s="871" t="str">
        <f>IF($A30="", "",IF(_xlfn.MINIFS('Investment Track Record'!$Q:$Q, 'Investment Track Record'!$B:$B, $A30, 'Investment Track Record'!$Q:$Q, "&lt;&gt;")=0,"No Exit",_xlfn.MINIFS('Investment Track Record'!$Q:$Q, 'Investment Track Record'!$B:$B, $A30, 'Investment Track Record'!$Q:$Q, "&lt;&gt;")))</f>
        <v/>
      </c>
      <c r="I30" s="873" t="str">
        <f>IF('Small Business Impact'!$A30="", "", SUMIFS('Investment Track Record'!$R$19:$R$170, 'Investment Track Record'!$B$19:$B$170, 'Small Business Impact'!$A30))</f>
        <v/>
      </c>
      <c r="J30" s="873" t="str">
        <f>IF(A30="","",SUMIFS('Investment Track Record'!$S$19:$S$170,'Investment Track Record'!$B$19:$B$170,'Small Business Impact'!$A30))</f>
        <v/>
      </c>
      <c r="K30" s="873" t="str">
        <f>IF(A30="","",SUMIFS('Investment Track Record'!$T$19:$T$170,'Investment Track Record'!$B$19:$B$170,'Small Business Impact'!$A30))</f>
        <v/>
      </c>
      <c r="L30" s="873" t="str">
        <f>IF(A30="","",SUMIFS('Investment Track Record'!$U$19:$U$170,'Investment Track Record'!$B$19:$B$170,'Small Business Impact'!$A30))</f>
        <v/>
      </c>
      <c r="M30" s="873" t="str">
        <f>IF(A30="","",SUMIFS('Investment Track Record'!$V$19:$V$170,'Investment Track Record'!$B$19:$B$170,'Small Business Impact'!$A30))</f>
        <v/>
      </c>
      <c r="N30" s="1042" t="str">
        <f>IF($A30="","",IFERROR(SUMIF('Investment Track Record'!B:B,$A30,'Investment Track Record'!BF:BF),""))</f>
        <v/>
      </c>
      <c r="O30" s="692"/>
      <c r="P30" s="693"/>
    </row>
    <row r="31" spans="1:16" s="18" customFormat="1" ht="10.5">
      <c r="A31" s="867"/>
      <c r="B31" s="868" t="str">
        <f>IF(ISBLANK(A31),"",_xlfn.XLOOKUP(A31,'Investment Track Record'!$B$19:$B$170,'Investment Track Record'!$C$19:$C$170))</f>
        <v/>
      </c>
      <c r="C31" s="869" t="str">
        <f>IF($A31="", "", _xlfn.XLOOKUP($A31, 'Investment Track Record'!$B:$B, 'Investment Track Record'!$E:$E, ""))</f>
        <v/>
      </c>
      <c r="D31" s="869" t="str">
        <f>IF($A31="", "", _xlfn.XLOOKUP($A31, 'Investment Track Record'!$B:$B, 'Investment Track Record'!$F:$F, ""))</f>
        <v/>
      </c>
      <c r="E31" s="870" t="str">
        <f>IF($A31="", "", _xlfn.XLOOKUP($A31, 'Investment Track Record'!$B:$B, 'Investment Track Record'!$G:$G, ""))</f>
        <v/>
      </c>
      <c r="F31" s="870" t="str">
        <f>IF($A31="", "", _xlfn.XLOOKUP($A31, 'Investment Track Record'!$B:$B, 'Investment Track Record'!$O:$O, ""))</f>
        <v/>
      </c>
      <c r="G31" s="871" t="str">
        <f>IF($A31="", "",IF(_xlfn.MINIFS('Investment Track Record'!$P:$P, 'Investment Track Record'!$B:$B, $A31, 'Investment Track Record'!$P:$P, "&lt;&gt;")=0,"No Date Entered",_xlfn.MINIFS('Investment Track Record'!$P:$P, 'Investment Track Record'!$B:$B, $A31, 'Investment Track Record'!$P:$P, "&lt;&gt;")))</f>
        <v/>
      </c>
      <c r="H31" s="871" t="str">
        <f>IF($A31="", "",IF(_xlfn.MINIFS('Investment Track Record'!$Q:$Q, 'Investment Track Record'!$B:$B, $A31, 'Investment Track Record'!$Q:$Q, "&lt;&gt;")=0,"No Exit",_xlfn.MINIFS('Investment Track Record'!$Q:$Q, 'Investment Track Record'!$B:$B, $A31, 'Investment Track Record'!$Q:$Q, "&lt;&gt;")))</f>
        <v/>
      </c>
      <c r="I31" s="873" t="str">
        <f>IF('Small Business Impact'!$A31="", "", SUMIFS('Investment Track Record'!$R$19:$R$170, 'Investment Track Record'!$B$19:$B$170, 'Small Business Impact'!$A31))</f>
        <v/>
      </c>
      <c r="J31" s="873" t="str">
        <f>IF(A31="","",SUMIFS('Investment Track Record'!$S$19:$S$170,'Investment Track Record'!$B$19:$B$170,'Small Business Impact'!$A31))</f>
        <v/>
      </c>
      <c r="K31" s="873" t="str">
        <f>IF(A31="","",SUMIFS('Investment Track Record'!$T$19:$T$170,'Investment Track Record'!$B$19:$B$170,'Small Business Impact'!$A31))</f>
        <v/>
      </c>
      <c r="L31" s="873" t="str">
        <f>IF(A31="","",SUMIFS('Investment Track Record'!$U$19:$U$170,'Investment Track Record'!$B$19:$B$170,'Small Business Impact'!$A31))</f>
        <v/>
      </c>
      <c r="M31" s="873" t="str">
        <f>IF(A31="","",SUMIFS('Investment Track Record'!$V$19:$V$170,'Investment Track Record'!$B$19:$B$170,'Small Business Impact'!$A31))</f>
        <v/>
      </c>
      <c r="N31" s="1042" t="str">
        <f>IF($A31="","",IFERROR(SUMIF('Investment Track Record'!B:B,$A31,'Investment Track Record'!BF:BF),""))</f>
        <v/>
      </c>
      <c r="O31" s="692"/>
      <c r="P31" s="693"/>
    </row>
    <row r="32" spans="1:16" s="18" customFormat="1" ht="10.5">
      <c r="A32" s="867"/>
      <c r="B32" s="868" t="str">
        <f>IF(ISBLANK(A32),"",_xlfn.XLOOKUP(A32,'Investment Track Record'!$B$19:$B$170,'Investment Track Record'!$C$19:$C$170))</f>
        <v/>
      </c>
      <c r="C32" s="869" t="str">
        <f>IF($A32="", "", _xlfn.XLOOKUP($A32, 'Investment Track Record'!$B:$B, 'Investment Track Record'!$E:$E, ""))</f>
        <v/>
      </c>
      <c r="D32" s="869" t="str">
        <f>IF($A32="", "", _xlfn.XLOOKUP($A32, 'Investment Track Record'!$B:$B, 'Investment Track Record'!$F:$F, ""))</f>
        <v/>
      </c>
      <c r="E32" s="870" t="str">
        <f>IF($A32="", "", _xlfn.XLOOKUP($A32, 'Investment Track Record'!$B:$B, 'Investment Track Record'!$G:$G, ""))</f>
        <v/>
      </c>
      <c r="F32" s="870" t="str">
        <f>IF($A32="", "", _xlfn.XLOOKUP($A32, 'Investment Track Record'!$B:$B, 'Investment Track Record'!$O:$O, ""))</f>
        <v/>
      </c>
      <c r="G32" s="871" t="str">
        <f>IF($A32="", "",IF(_xlfn.MINIFS('Investment Track Record'!$P:$P, 'Investment Track Record'!$B:$B, $A32, 'Investment Track Record'!$P:$P, "&lt;&gt;")=0,"No Date Entered",_xlfn.MINIFS('Investment Track Record'!$P:$P, 'Investment Track Record'!$B:$B, $A32, 'Investment Track Record'!$P:$P, "&lt;&gt;")))</f>
        <v/>
      </c>
      <c r="H32" s="871" t="str">
        <f>IF($A32="", "",IF(_xlfn.MINIFS('Investment Track Record'!$Q:$Q, 'Investment Track Record'!$B:$B, $A32, 'Investment Track Record'!$Q:$Q, "&lt;&gt;")=0,"No Exit",_xlfn.MINIFS('Investment Track Record'!$Q:$Q, 'Investment Track Record'!$B:$B, $A32, 'Investment Track Record'!$Q:$Q, "&lt;&gt;")))</f>
        <v/>
      </c>
      <c r="I32" s="873" t="str">
        <f>IF('Small Business Impact'!$A32="", "", SUMIFS('Investment Track Record'!$R$19:$R$170, 'Investment Track Record'!$B$19:$B$170, 'Small Business Impact'!$A32))</f>
        <v/>
      </c>
      <c r="J32" s="873" t="str">
        <f>IF(A32="","",SUMIFS('Investment Track Record'!$S$19:$S$170,'Investment Track Record'!$B$19:$B$170,'Small Business Impact'!$A32))</f>
        <v/>
      </c>
      <c r="K32" s="873" t="str">
        <f>IF(A32="","",SUMIFS('Investment Track Record'!$T$19:$T$170,'Investment Track Record'!$B$19:$B$170,'Small Business Impact'!$A32))</f>
        <v/>
      </c>
      <c r="L32" s="873" t="str">
        <f>IF(A32="","",SUMIFS('Investment Track Record'!$U$19:$U$170,'Investment Track Record'!$B$19:$B$170,'Small Business Impact'!$A32))</f>
        <v/>
      </c>
      <c r="M32" s="873" t="str">
        <f>IF(A32="","",SUMIFS('Investment Track Record'!$V$19:$V$170,'Investment Track Record'!$B$19:$B$170,'Small Business Impact'!$A32))</f>
        <v/>
      </c>
      <c r="N32" s="1042" t="str">
        <f>IF($A32="","",IFERROR(SUMIF('Investment Track Record'!B:B,$A32,'Investment Track Record'!BF:BF),""))</f>
        <v/>
      </c>
      <c r="O32" s="692"/>
      <c r="P32" s="693"/>
    </row>
    <row r="33" spans="1:16" s="18" customFormat="1" ht="10.5">
      <c r="A33" s="867"/>
      <c r="B33" s="868" t="str">
        <f>IF(ISBLANK(A33),"",_xlfn.XLOOKUP(A33,'Investment Track Record'!$B$19:$B$170,'Investment Track Record'!$C$19:$C$170))</f>
        <v/>
      </c>
      <c r="C33" s="869" t="str">
        <f>IF($A33="", "", _xlfn.XLOOKUP($A33, 'Investment Track Record'!$B:$B, 'Investment Track Record'!$E:$E, ""))</f>
        <v/>
      </c>
      <c r="D33" s="869" t="str">
        <f>IF($A33="", "", _xlfn.XLOOKUP($A33, 'Investment Track Record'!$B:$B, 'Investment Track Record'!$F:$F, ""))</f>
        <v/>
      </c>
      <c r="E33" s="870" t="str">
        <f>IF($A33="", "", _xlfn.XLOOKUP($A33, 'Investment Track Record'!$B:$B, 'Investment Track Record'!$G:$G, ""))</f>
        <v/>
      </c>
      <c r="F33" s="870" t="str">
        <f>IF($A33="", "", _xlfn.XLOOKUP($A33, 'Investment Track Record'!$B:$B, 'Investment Track Record'!$O:$O, ""))</f>
        <v/>
      </c>
      <c r="G33" s="871" t="str">
        <f>IF($A33="", "",IF(_xlfn.MINIFS('Investment Track Record'!$P:$P, 'Investment Track Record'!$B:$B, $A33, 'Investment Track Record'!$P:$P, "&lt;&gt;")=0,"No Date Entered",_xlfn.MINIFS('Investment Track Record'!$P:$P, 'Investment Track Record'!$B:$B, $A33, 'Investment Track Record'!$P:$P, "&lt;&gt;")))</f>
        <v/>
      </c>
      <c r="H33" s="871" t="str">
        <f>IF($A33="", "",IF(_xlfn.MINIFS('Investment Track Record'!$Q:$Q, 'Investment Track Record'!$B:$B, $A33, 'Investment Track Record'!$Q:$Q, "&lt;&gt;")=0,"No Exit",_xlfn.MINIFS('Investment Track Record'!$Q:$Q, 'Investment Track Record'!$B:$B, $A33, 'Investment Track Record'!$Q:$Q, "&lt;&gt;")))</f>
        <v/>
      </c>
      <c r="I33" s="873" t="str">
        <f>IF('Small Business Impact'!$A33="", "", SUMIFS('Investment Track Record'!$R$19:$R$170, 'Investment Track Record'!$B$19:$B$170, 'Small Business Impact'!$A33))</f>
        <v/>
      </c>
      <c r="J33" s="873" t="str">
        <f>IF(A33="","",SUMIFS('Investment Track Record'!$S$19:$S$170,'Investment Track Record'!$B$19:$B$170,'Small Business Impact'!$A33))</f>
        <v/>
      </c>
      <c r="K33" s="873" t="str">
        <f>IF(A33="","",SUMIFS('Investment Track Record'!$T$19:$T$170,'Investment Track Record'!$B$19:$B$170,'Small Business Impact'!$A33))</f>
        <v/>
      </c>
      <c r="L33" s="873" t="str">
        <f>IF(A33="","",SUMIFS('Investment Track Record'!$U$19:$U$170,'Investment Track Record'!$B$19:$B$170,'Small Business Impact'!$A33))</f>
        <v/>
      </c>
      <c r="M33" s="873" t="str">
        <f>IF(A33="","",SUMIFS('Investment Track Record'!$V$19:$V$170,'Investment Track Record'!$B$19:$B$170,'Small Business Impact'!$A33))</f>
        <v/>
      </c>
      <c r="N33" s="1042" t="str">
        <f>IF($A33="","",IFERROR(SUMIF('Investment Track Record'!B:B,$A33,'Investment Track Record'!BF:BF),""))</f>
        <v/>
      </c>
      <c r="O33" s="692"/>
      <c r="P33" s="693"/>
    </row>
    <row r="34" spans="1:16" s="18" customFormat="1" ht="10.5">
      <c r="A34" s="867"/>
      <c r="B34" s="868" t="str">
        <f>IF(ISBLANK(A34),"",_xlfn.XLOOKUP(A34,'Investment Track Record'!$B$19:$B$170,'Investment Track Record'!$C$19:$C$170))</f>
        <v/>
      </c>
      <c r="C34" s="869" t="str">
        <f>IF($A34="", "", _xlfn.XLOOKUP($A34, 'Investment Track Record'!$B:$B, 'Investment Track Record'!$E:$E, ""))</f>
        <v/>
      </c>
      <c r="D34" s="869" t="str">
        <f>IF($A34="", "", _xlfn.XLOOKUP($A34, 'Investment Track Record'!$B:$B, 'Investment Track Record'!$F:$F, ""))</f>
        <v/>
      </c>
      <c r="E34" s="870" t="str">
        <f>IF($A34="", "", _xlfn.XLOOKUP($A34, 'Investment Track Record'!$B:$B, 'Investment Track Record'!$G:$G, ""))</f>
        <v/>
      </c>
      <c r="F34" s="870" t="str">
        <f>IF($A34="", "", _xlfn.XLOOKUP($A34, 'Investment Track Record'!$B:$B, 'Investment Track Record'!$O:$O, ""))</f>
        <v/>
      </c>
      <c r="G34" s="871" t="str">
        <f>IF($A34="", "",IF(_xlfn.MINIFS('Investment Track Record'!$P:$P, 'Investment Track Record'!$B:$B, $A34, 'Investment Track Record'!$P:$P, "&lt;&gt;")=0,"No Date Entered",_xlfn.MINIFS('Investment Track Record'!$P:$P, 'Investment Track Record'!$B:$B, $A34, 'Investment Track Record'!$P:$P, "&lt;&gt;")))</f>
        <v/>
      </c>
      <c r="H34" s="871" t="str">
        <f>IF($A34="", "",IF(_xlfn.MINIFS('Investment Track Record'!$Q:$Q, 'Investment Track Record'!$B:$B, $A34, 'Investment Track Record'!$Q:$Q, "&lt;&gt;")=0,"No Exit",_xlfn.MINIFS('Investment Track Record'!$Q:$Q, 'Investment Track Record'!$B:$B, $A34, 'Investment Track Record'!$Q:$Q, "&lt;&gt;")))</f>
        <v/>
      </c>
      <c r="I34" s="873" t="str">
        <f>IF('Small Business Impact'!$A34="", "", SUMIFS('Investment Track Record'!$R$19:$R$170, 'Investment Track Record'!$B$19:$B$170, 'Small Business Impact'!$A34))</f>
        <v/>
      </c>
      <c r="J34" s="873" t="str">
        <f>IF(A34="","",SUMIFS('Investment Track Record'!$S$19:$S$170,'Investment Track Record'!$B$19:$B$170,'Small Business Impact'!$A34))</f>
        <v/>
      </c>
      <c r="K34" s="873" t="str">
        <f>IF(A34="","",SUMIFS('Investment Track Record'!$T$19:$T$170,'Investment Track Record'!$B$19:$B$170,'Small Business Impact'!$A34))</f>
        <v/>
      </c>
      <c r="L34" s="873" t="str">
        <f>IF(A34="","",SUMIFS('Investment Track Record'!$U$19:$U$170,'Investment Track Record'!$B$19:$B$170,'Small Business Impact'!$A34))</f>
        <v/>
      </c>
      <c r="M34" s="873" t="str">
        <f>IF(A34="","",SUMIFS('Investment Track Record'!$V$19:$V$170,'Investment Track Record'!$B$19:$B$170,'Small Business Impact'!$A34))</f>
        <v/>
      </c>
      <c r="N34" s="1042" t="str">
        <f>IF($A34="","",IFERROR(SUMIF('Investment Track Record'!B:B,$A34,'Investment Track Record'!BF:BF),""))</f>
        <v/>
      </c>
      <c r="O34" s="692"/>
      <c r="P34" s="693"/>
    </row>
    <row r="35" spans="1:16" s="18" customFormat="1" ht="10.5">
      <c r="A35" s="867"/>
      <c r="B35" s="868" t="str">
        <f>IF(ISBLANK(A35),"",_xlfn.XLOOKUP(A35,'Investment Track Record'!$B$19:$B$170,'Investment Track Record'!$C$19:$C$170))</f>
        <v/>
      </c>
      <c r="C35" s="869" t="str">
        <f>IF($A35="", "", _xlfn.XLOOKUP($A35, 'Investment Track Record'!$B:$B, 'Investment Track Record'!$E:$E, ""))</f>
        <v/>
      </c>
      <c r="D35" s="869" t="str">
        <f>IF($A35="", "", _xlfn.XLOOKUP($A35, 'Investment Track Record'!$B:$B, 'Investment Track Record'!$F:$F, ""))</f>
        <v/>
      </c>
      <c r="E35" s="870" t="str">
        <f>IF($A35="", "", _xlfn.XLOOKUP($A35, 'Investment Track Record'!$B:$B, 'Investment Track Record'!$G:$G, ""))</f>
        <v/>
      </c>
      <c r="F35" s="870" t="str">
        <f>IF($A35="", "", _xlfn.XLOOKUP($A35, 'Investment Track Record'!$B:$B, 'Investment Track Record'!$O:$O, ""))</f>
        <v/>
      </c>
      <c r="G35" s="871" t="str">
        <f>IF($A35="", "",IF(_xlfn.MINIFS('Investment Track Record'!$P:$P, 'Investment Track Record'!$B:$B, $A35, 'Investment Track Record'!$P:$P, "&lt;&gt;")=0,"No Date Entered",_xlfn.MINIFS('Investment Track Record'!$P:$P, 'Investment Track Record'!$B:$B, $A35, 'Investment Track Record'!$P:$P, "&lt;&gt;")))</f>
        <v/>
      </c>
      <c r="H35" s="871" t="str">
        <f>IF($A35="", "",IF(_xlfn.MINIFS('Investment Track Record'!$Q:$Q, 'Investment Track Record'!$B:$B, $A35, 'Investment Track Record'!$Q:$Q, "&lt;&gt;")=0,"No Exit",_xlfn.MINIFS('Investment Track Record'!$Q:$Q, 'Investment Track Record'!$B:$B, $A35, 'Investment Track Record'!$Q:$Q, "&lt;&gt;")))</f>
        <v/>
      </c>
      <c r="I35" s="873" t="str">
        <f>IF('Small Business Impact'!$A35="", "", SUMIFS('Investment Track Record'!$R$19:$R$170, 'Investment Track Record'!$B$19:$B$170, 'Small Business Impact'!$A35))</f>
        <v/>
      </c>
      <c r="J35" s="873" t="str">
        <f>IF(A35="","",SUMIFS('Investment Track Record'!$S$19:$S$170,'Investment Track Record'!$B$19:$B$170,'Small Business Impact'!$A35))</f>
        <v/>
      </c>
      <c r="K35" s="873" t="str">
        <f>IF(A35="","",SUMIFS('Investment Track Record'!$T$19:$T$170,'Investment Track Record'!$B$19:$B$170,'Small Business Impact'!$A35))</f>
        <v/>
      </c>
      <c r="L35" s="873" t="str">
        <f>IF(A35="","",SUMIFS('Investment Track Record'!$U$19:$U$170,'Investment Track Record'!$B$19:$B$170,'Small Business Impact'!$A35))</f>
        <v/>
      </c>
      <c r="M35" s="873" t="str">
        <f>IF(A35="","",SUMIFS('Investment Track Record'!$V$19:$V$170,'Investment Track Record'!$B$19:$B$170,'Small Business Impact'!$A35))</f>
        <v/>
      </c>
      <c r="N35" s="1042" t="str">
        <f>IF($A35="","",IFERROR(SUMIF('Investment Track Record'!B:B,$A35,'Investment Track Record'!BF:BF),""))</f>
        <v/>
      </c>
      <c r="O35" s="692"/>
      <c r="P35" s="693"/>
    </row>
    <row r="36" spans="1:16" s="18" customFormat="1" ht="10.5">
      <c r="A36" s="874"/>
      <c r="B36" s="875" t="str">
        <f>IF(ISBLANK(A36),"",_xlfn.XLOOKUP(A36,'Investment Track Record'!$B$19:$B$170,'Investment Track Record'!$C$19:$C$170))</f>
        <v/>
      </c>
      <c r="C36" s="876" t="str">
        <f>IF($A36="", "", _xlfn.XLOOKUP($A36, 'Investment Track Record'!$B:$B, 'Investment Track Record'!$E:$E, ""))</f>
        <v/>
      </c>
      <c r="D36" s="876" t="str">
        <f>IF($A36="", "", _xlfn.XLOOKUP($A36, 'Investment Track Record'!$B:$B, 'Investment Track Record'!$F:$F, ""))</f>
        <v/>
      </c>
      <c r="E36" s="877" t="str">
        <f>IF($A36="", "", _xlfn.XLOOKUP($A36, 'Investment Track Record'!$B:$B, 'Investment Track Record'!$G:$G, ""))</f>
        <v/>
      </c>
      <c r="F36" s="877" t="str">
        <f>IF($A36="", "", _xlfn.XLOOKUP($A36, 'Investment Track Record'!$B:$B, 'Investment Track Record'!$O:$O, ""))</f>
        <v/>
      </c>
      <c r="G36" s="878" t="str">
        <f>IF($A36="", "",IF(_xlfn.MINIFS('Investment Track Record'!$P:$P, 'Investment Track Record'!$B:$B, $A36, 'Investment Track Record'!$P:$P, "&lt;&gt;")=0,"No Date Entered",_xlfn.MINIFS('Investment Track Record'!$P:$P, 'Investment Track Record'!$B:$B, $A36, 'Investment Track Record'!$P:$P, "&lt;&gt;")))</f>
        <v/>
      </c>
      <c r="H36" s="878" t="str">
        <f>IF($A36="", "",IF(_xlfn.MINIFS('Investment Track Record'!$Q:$Q, 'Investment Track Record'!$B:$B, $A36, 'Investment Track Record'!$Q:$Q, "&lt;&gt;")=0,"No Exit",_xlfn.MINIFS('Investment Track Record'!$Q:$Q, 'Investment Track Record'!$B:$B, $A36, 'Investment Track Record'!$Q:$Q, "&lt;&gt;")))</f>
        <v/>
      </c>
      <c r="I36" s="879" t="str">
        <f>IF('Small Business Impact'!$A36="", "", SUMIFS('Investment Track Record'!$R$19:$R$170, 'Investment Track Record'!$B$19:$B$170, 'Small Business Impact'!$A36))</f>
        <v/>
      </c>
      <c r="J36" s="879" t="str">
        <f>IF(A36="","",SUMIFS('Investment Track Record'!$S$19:$S$170,'Investment Track Record'!$B$19:$B$170,'Small Business Impact'!$A36))</f>
        <v/>
      </c>
      <c r="K36" s="879" t="str">
        <f>IF(A36="","",SUMIFS('Investment Track Record'!$T$19:$T$170,'Investment Track Record'!$B$19:$B$170,'Small Business Impact'!$A36))</f>
        <v/>
      </c>
      <c r="L36" s="879" t="str">
        <f>IF(A36="","",SUMIFS('Investment Track Record'!$U$19:$U$170,'Investment Track Record'!$B$19:$B$170,'Small Business Impact'!$A36))</f>
        <v/>
      </c>
      <c r="M36" s="879" t="str">
        <f>IF(A36="","",SUMIFS('Investment Track Record'!$V$19:$V$170,'Investment Track Record'!$B$19:$B$170,'Small Business Impact'!$A36))</f>
        <v/>
      </c>
      <c r="N36" s="1043" t="str">
        <f>IF($A36="","",IFERROR(SUMIF('Investment Track Record'!B:B,$A36,'Investment Track Record'!BF:BF),""))</f>
        <v/>
      </c>
      <c r="O36" s="697"/>
      <c r="P36" s="698"/>
    </row>
    <row r="37" spans="1:16" s="18" customFormat="1" ht="10.5">
      <c r="A37" s="880"/>
      <c r="B37" s="880"/>
      <c r="C37" s="880"/>
      <c r="D37" s="880"/>
      <c r="E37" s="880"/>
      <c r="F37" s="880"/>
      <c r="G37" s="880"/>
      <c r="H37" s="881" t="s">
        <v>771</v>
      </c>
      <c r="I37" s="882">
        <f>SUM(I7:I36)</f>
        <v>19500000</v>
      </c>
      <c r="J37" s="882">
        <f>SUM(J7:J36)</f>
        <v>29300000</v>
      </c>
      <c r="K37" s="882">
        <f>SUM(K7:K36)</f>
        <v>950000</v>
      </c>
      <c r="L37" s="882">
        <f>SUM(L7:L36)</f>
        <v>3000000</v>
      </c>
      <c r="M37" s="882">
        <f>SUM(M7:M36)</f>
        <v>32300000</v>
      </c>
      <c r="N37" s="1044">
        <f>SUBTOTAL(109,Table2[Net Job Change])</f>
        <v>0</v>
      </c>
    </row>
    <row r="38" spans="1:16" s="18" customFormat="1" ht="10.5">
      <c r="B38" s="18" t="s">
        <v>772</v>
      </c>
    </row>
    <row r="39" spans="1:16" s="18" customFormat="1" ht="10.5"/>
    <row r="40" spans="1:16" s="18" customFormat="1" ht="10.5"/>
    <row r="41" spans="1:16" s="18" customFormat="1" ht="10.5"/>
    <row r="42" spans="1:16" s="136" customFormat="1" ht="12"/>
    <row r="43" spans="1:16"/>
  </sheetData>
  <sheetProtection algorithmName="SHA-512" hashValue="mVesinCAq5kl0qqO2TGh4iq/EwNgfvIkWwMigbTJfSsMm/MQrcRukmv/NDd/uQ3OC0sTz5hssnLYDunH/laRQA==" saltValue="pv3815wSlFouMJtVt64MZw==" spinCount="100000" sheet="1" formatCells="0" formatColumns="0" formatRows="0" insertRows="0" sort="0" autoFilter="0"/>
  <hyperlinks>
    <hyperlink ref="C6" location="NAICSSearch" display="Primary Industry NAICs Code" xr:uid="{FFE16B80-163C-435F-92BA-AF0F857D1071}"/>
  </hyperlink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A49EAD72-8F15-4EF3-9365-1B5C53AC669B}">
          <x14:formula1>
            <xm:f>'Investment Track Record'!$B$19:$B$170</xm:f>
          </x14:formula1>
          <xm:sqref>A7:A36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3EF2-C465-41C3-85AD-62043E3A0A70}">
  <sheetPr codeName="Sheet5">
    <tabColor rgb="FF00B0F0"/>
  </sheetPr>
  <dimension ref="A1:AX78"/>
  <sheetViews>
    <sheetView workbookViewId="0">
      <selection activeCell="N2" sqref="N2:N3"/>
    </sheetView>
  </sheetViews>
  <sheetFormatPr defaultColWidth="0" defaultRowHeight="15" zeroHeight="1"/>
  <cols>
    <col min="1" max="1" width="4.5703125" customWidth="1"/>
    <col min="2" max="3" width="18.7109375" customWidth="1"/>
    <col min="4" max="4" width="9.140625" customWidth="1"/>
    <col min="5" max="5" width="17.140625" customWidth="1"/>
    <col min="6" max="7" width="16.140625" customWidth="1"/>
    <col min="8" max="10" width="14.7109375" customWidth="1"/>
    <col min="11" max="11" width="16.28515625" customWidth="1"/>
    <col min="12" max="12" width="11.7109375" customWidth="1"/>
    <col min="13" max="13" width="38.5703125" customWidth="1"/>
    <col min="14" max="14" width="43.7109375" customWidth="1"/>
    <col min="15" max="15" width="9.140625" customWidth="1"/>
    <col min="16" max="50" width="0" hidden="1" customWidth="1"/>
    <col min="51" max="16384" width="9.140625" hidden="1"/>
  </cols>
  <sheetData>
    <row r="1" spans="1:48">
      <c r="A1" s="9"/>
      <c r="B1" s="305" t="s">
        <v>773</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7" t="s">
        <v>2</v>
      </c>
      <c r="AL1" s="37" t="s">
        <v>2</v>
      </c>
      <c r="AM1" s="37" t="s">
        <v>2</v>
      </c>
      <c r="AN1" s="38" t="s">
        <v>2</v>
      </c>
      <c r="AO1" s="37" t="s">
        <v>2</v>
      </c>
      <c r="AP1" s="37" t="s">
        <v>2</v>
      </c>
      <c r="AQ1" s="37" t="s">
        <v>2</v>
      </c>
      <c r="AR1" s="37" t="s">
        <v>2</v>
      </c>
      <c r="AS1" s="37" t="s">
        <v>2</v>
      </c>
      <c r="AT1" s="37" t="s">
        <v>2</v>
      </c>
      <c r="AU1" s="38" t="s">
        <v>10</v>
      </c>
      <c r="AV1" s="39" t="s">
        <v>2</v>
      </c>
    </row>
    <row r="2" spans="1:48">
      <c r="B2" s="112" t="s">
        <v>11</v>
      </c>
      <c r="C2" s="563">
        <f>Overview!B43</f>
        <v>45628</v>
      </c>
      <c r="D2" s="112"/>
      <c r="E2" s="112"/>
      <c r="F2" s="112"/>
      <c r="G2" s="112"/>
      <c r="H2" s="112"/>
      <c r="I2" s="112"/>
      <c r="J2" s="112"/>
      <c r="K2" s="112"/>
      <c r="L2" s="112"/>
      <c r="M2" s="112"/>
      <c r="N2" s="112" t="str">
        <f>Instructions!N1</f>
        <v>OMB Approval No. 3245-0062</v>
      </c>
      <c r="O2" s="112"/>
      <c r="P2" s="112"/>
      <c r="Q2" s="112"/>
      <c r="R2" s="112"/>
      <c r="S2" s="112"/>
      <c r="T2" s="112"/>
      <c r="U2" s="112"/>
      <c r="V2" s="112"/>
      <c r="W2" s="112"/>
      <c r="X2" s="112"/>
      <c r="Y2" s="112"/>
      <c r="Z2" s="112"/>
      <c r="AA2" s="112"/>
      <c r="AB2" s="112"/>
      <c r="AC2" s="112"/>
      <c r="AD2" s="112"/>
      <c r="AE2" s="112"/>
      <c r="AF2" s="112"/>
      <c r="AG2" s="112"/>
      <c r="AH2" s="112"/>
      <c r="AI2" s="112"/>
      <c r="AJ2" s="112"/>
      <c r="AK2" s="39" t="s">
        <v>2</v>
      </c>
      <c r="AL2" s="39" t="s">
        <v>2</v>
      </c>
      <c r="AM2" s="39" t="s">
        <v>2</v>
      </c>
      <c r="AN2" s="40" t="s">
        <v>2</v>
      </c>
      <c r="AO2" s="39" t="s">
        <v>2</v>
      </c>
      <c r="AP2" s="39" t="s">
        <v>2</v>
      </c>
      <c r="AQ2" s="39" t="s">
        <v>2</v>
      </c>
      <c r="AR2" s="39" t="s">
        <v>2</v>
      </c>
      <c r="AS2" s="39" t="s">
        <v>2</v>
      </c>
      <c r="AT2" s="39" t="s">
        <v>2</v>
      </c>
      <c r="AU2" s="40" t="s">
        <v>13</v>
      </c>
      <c r="AV2" s="39" t="s">
        <v>2</v>
      </c>
    </row>
    <row r="3" spans="1:48" ht="34.5" customHeight="1">
      <c r="A3" s="103"/>
      <c r="B3" s="584" t="s">
        <v>774</v>
      </c>
      <c r="C3" s="103"/>
      <c r="D3" s="103"/>
      <c r="E3" s="103"/>
      <c r="F3" s="103"/>
      <c r="G3" s="103"/>
      <c r="H3" s="103"/>
      <c r="I3" s="103"/>
      <c r="J3" s="103"/>
      <c r="K3" s="103"/>
      <c r="L3" s="103"/>
      <c r="M3" s="115"/>
      <c r="N3" s="112" t="str">
        <f>Instructions!N2</f>
        <v>Expiration Date 2/28/2026</v>
      </c>
      <c r="O3" s="116"/>
      <c r="P3" s="116"/>
      <c r="Q3" s="116"/>
      <c r="R3" s="116"/>
      <c r="S3" s="116"/>
      <c r="T3" s="116"/>
      <c r="U3" s="105"/>
      <c r="V3" s="105"/>
      <c r="W3" s="105"/>
      <c r="X3" s="105"/>
      <c r="Y3" s="105"/>
      <c r="Z3" s="105"/>
      <c r="AA3" s="105" t="s">
        <v>2</v>
      </c>
      <c r="AB3" s="105" t="s">
        <v>2</v>
      </c>
      <c r="AC3" s="105" t="s">
        <v>2</v>
      </c>
      <c r="AD3" s="105" t="s">
        <v>2</v>
      </c>
      <c r="AE3" s="105" t="s">
        <v>2</v>
      </c>
      <c r="AF3" s="105" t="s">
        <v>2</v>
      </c>
      <c r="AG3" s="105" t="s">
        <v>2</v>
      </c>
      <c r="AH3" s="105" t="s">
        <v>2</v>
      </c>
      <c r="AI3" s="105" t="s">
        <v>2</v>
      </c>
      <c r="AJ3" s="105" t="s">
        <v>2</v>
      </c>
      <c r="AK3" s="39" t="s">
        <v>2</v>
      </c>
      <c r="AL3" s="39" t="s">
        <v>2</v>
      </c>
      <c r="AM3" s="39" t="s">
        <v>2</v>
      </c>
      <c r="AN3" s="39" t="s">
        <v>2</v>
      </c>
      <c r="AO3" s="39" t="s">
        <v>2</v>
      </c>
      <c r="AP3" s="39" t="s">
        <v>2</v>
      </c>
      <c r="AQ3" s="39" t="s">
        <v>2</v>
      </c>
      <c r="AR3" s="39" t="s">
        <v>2</v>
      </c>
      <c r="AS3" s="39" t="s">
        <v>2</v>
      </c>
      <c r="AT3" s="39" t="s">
        <v>2</v>
      </c>
      <c r="AU3" s="444" t="s">
        <v>2</v>
      </c>
      <c r="AV3" s="39" t="s">
        <v>2</v>
      </c>
    </row>
    <row r="4" spans="1:48">
      <c r="A4" s="42"/>
      <c r="B4" s="42" t="s">
        <v>15</v>
      </c>
      <c r="C4" s="42" t="str">
        <f>Overview!B7</f>
        <v>Applicant Fund Name</v>
      </c>
      <c r="D4" s="42"/>
      <c r="E4" s="42"/>
      <c r="F4" s="42"/>
      <c r="G4" s="41" t="s">
        <v>2</v>
      </c>
      <c r="H4" s="41"/>
      <c r="I4" s="41"/>
      <c r="J4" s="41"/>
      <c r="K4" s="41"/>
      <c r="L4" s="41"/>
      <c r="M4" s="41"/>
      <c r="N4" s="41"/>
      <c r="O4" s="41"/>
      <c r="P4" s="41"/>
      <c r="Q4" s="41"/>
      <c r="R4" s="41"/>
      <c r="S4" s="41"/>
      <c r="T4" s="41"/>
      <c r="U4" s="384"/>
      <c r="V4" s="384"/>
      <c r="W4" s="384"/>
      <c r="X4" s="384"/>
      <c r="Y4" s="384"/>
      <c r="Z4" s="384"/>
      <c r="AA4" s="384" t="s">
        <v>2</v>
      </c>
      <c r="AB4" s="384" t="s">
        <v>2</v>
      </c>
      <c r="AC4" s="384" t="s">
        <v>2</v>
      </c>
      <c r="AD4" s="384" t="s">
        <v>2</v>
      </c>
      <c r="AE4" s="384" t="s">
        <v>2</v>
      </c>
      <c r="AF4" s="384" t="s">
        <v>2</v>
      </c>
      <c r="AG4" s="384" t="s">
        <v>2</v>
      </c>
      <c r="AH4" s="384" t="s">
        <v>2</v>
      </c>
      <c r="AI4" s="384" t="s">
        <v>2</v>
      </c>
      <c r="AJ4" s="384" t="s">
        <v>2</v>
      </c>
      <c r="AK4" s="384" t="s">
        <v>2</v>
      </c>
      <c r="AL4" s="384" t="s">
        <v>2</v>
      </c>
      <c r="AM4" s="384" t="s">
        <v>2</v>
      </c>
      <c r="AN4" s="384" t="s">
        <v>2</v>
      </c>
      <c r="AO4" s="384" t="s">
        <v>2</v>
      </c>
      <c r="AP4" s="384" t="s">
        <v>2</v>
      </c>
      <c r="AQ4" s="384" t="s">
        <v>2</v>
      </c>
      <c r="AR4" s="384" t="s">
        <v>2</v>
      </c>
      <c r="AS4" s="384" t="s">
        <v>2</v>
      </c>
      <c r="AT4" s="384" t="s">
        <v>2</v>
      </c>
      <c r="AU4" s="384" t="s">
        <v>16</v>
      </c>
      <c r="AV4" s="436" t="s">
        <v>2</v>
      </c>
    </row>
    <row r="5" spans="1:48">
      <c r="A5" s="43"/>
      <c r="B5" s="43" t="s">
        <v>2</v>
      </c>
      <c r="C5" s="43"/>
      <c r="D5" s="43" t="s">
        <v>2</v>
      </c>
      <c r="E5" s="43" t="s">
        <v>2</v>
      </c>
      <c r="F5" s="43" t="s">
        <v>2</v>
      </c>
      <c r="G5" s="43"/>
      <c r="H5" s="44" t="s">
        <v>2</v>
      </c>
      <c r="I5" s="44"/>
      <c r="J5" s="44"/>
      <c r="K5" s="44" t="s">
        <v>2</v>
      </c>
      <c r="L5" s="44" t="s">
        <v>2</v>
      </c>
      <c r="M5" s="44" t="s">
        <v>2</v>
      </c>
      <c r="N5" s="44" t="s">
        <v>2</v>
      </c>
      <c r="O5" s="9"/>
      <c r="P5" s="9"/>
      <c r="Q5" s="9"/>
      <c r="R5" s="9"/>
      <c r="S5" s="9"/>
      <c r="T5" s="9"/>
      <c r="U5" s="9"/>
      <c r="V5" s="9"/>
      <c r="W5" s="9"/>
      <c r="X5" s="9"/>
      <c r="Y5" s="9"/>
      <c r="Z5" s="9"/>
      <c r="AA5" s="9"/>
      <c r="AB5" s="9"/>
      <c r="AC5" s="9"/>
      <c r="AD5" s="9"/>
      <c r="AE5" s="9"/>
      <c r="AF5" s="9"/>
      <c r="AG5" s="9"/>
      <c r="AH5" s="9"/>
      <c r="AI5" s="9"/>
      <c r="AJ5" s="9"/>
    </row>
    <row r="6" spans="1:48">
      <c r="A6" s="43"/>
      <c r="B6" s="43" t="s">
        <v>2</v>
      </c>
      <c r="C6" s="43"/>
      <c r="D6" s="43" t="s">
        <v>2</v>
      </c>
      <c r="E6" s="43" t="s">
        <v>2</v>
      </c>
      <c r="F6" s="43" t="s">
        <v>2</v>
      </c>
      <c r="G6" s="43"/>
      <c r="H6" s="44" t="s">
        <v>2</v>
      </c>
      <c r="I6" s="44"/>
      <c r="J6" s="44"/>
      <c r="K6" s="44" t="s">
        <v>2</v>
      </c>
      <c r="L6" s="44" t="s">
        <v>2</v>
      </c>
      <c r="M6" s="44" t="s">
        <v>2</v>
      </c>
      <c r="N6" s="44" t="s">
        <v>2</v>
      </c>
      <c r="O6" s="9"/>
      <c r="P6" s="9"/>
      <c r="Q6" s="9"/>
      <c r="R6" s="9"/>
      <c r="S6" s="9"/>
      <c r="T6" s="9"/>
      <c r="U6" s="9"/>
      <c r="V6" s="9"/>
      <c r="W6" s="9"/>
      <c r="X6" s="9"/>
      <c r="Y6" s="9"/>
      <c r="Z6" s="9"/>
      <c r="AA6" s="9"/>
      <c r="AB6" s="9"/>
      <c r="AC6" s="9"/>
      <c r="AD6" s="9"/>
      <c r="AE6" s="9"/>
      <c r="AF6" s="9"/>
      <c r="AG6" s="9"/>
      <c r="AH6" s="9"/>
      <c r="AI6" s="9"/>
      <c r="AJ6" s="9"/>
    </row>
    <row r="7" spans="1:48" ht="87" customHeight="1">
      <c r="A7" s="43"/>
      <c r="B7" s="675" t="s">
        <v>775</v>
      </c>
      <c r="C7" s="676" t="s">
        <v>776</v>
      </c>
      <c r="D7" s="677" t="s">
        <v>777</v>
      </c>
      <c r="E7" s="677" t="s">
        <v>778</v>
      </c>
      <c r="F7" s="677" t="s">
        <v>779</v>
      </c>
      <c r="G7" s="676" t="s">
        <v>780</v>
      </c>
      <c r="H7" s="675" t="s">
        <v>781</v>
      </c>
      <c r="I7" s="676" t="s">
        <v>782</v>
      </c>
      <c r="J7" s="676" t="s">
        <v>783</v>
      </c>
      <c r="K7" s="677" t="s">
        <v>784</v>
      </c>
      <c r="L7" s="677" t="s">
        <v>785</v>
      </c>
      <c r="M7" s="677" t="s">
        <v>786</v>
      </c>
      <c r="N7" s="678" t="s">
        <v>787</v>
      </c>
      <c r="O7" s="9"/>
      <c r="P7" s="9"/>
      <c r="Q7" s="9"/>
      <c r="R7" s="9"/>
      <c r="S7" s="9"/>
      <c r="T7" s="9"/>
      <c r="U7" s="9"/>
      <c r="V7" s="9"/>
      <c r="W7" s="9"/>
      <c r="X7" s="9"/>
      <c r="Y7" s="9"/>
      <c r="Z7" s="9"/>
      <c r="AA7" s="9"/>
      <c r="AB7" s="9"/>
      <c r="AC7" s="9"/>
      <c r="AD7" s="9"/>
      <c r="AE7" s="9"/>
      <c r="AF7" s="9"/>
      <c r="AG7" s="9"/>
      <c r="AH7" s="9"/>
      <c r="AI7" s="9"/>
      <c r="AJ7" s="9"/>
    </row>
    <row r="8" spans="1:48">
      <c r="A8" s="43"/>
      <c r="B8" s="665" t="s">
        <v>562</v>
      </c>
      <c r="C8" s="564">
        <f>IF(ISBLANK(B8),"",_xlfn.XLOOKUP(B8,'Investment Track Record'!$B$19:$B$170,'Investment Track Record'!$C$19:$C$170))</f>
        <v>12345678</v>
      </c>
      <c r="D8" s="665" t="s">
        <v>2</v>
      </c>
      <c r="E8" s="665" t="s">
        <v>2</v>
      </c>
      <c r="F8" s="711" t="s">
        <v>2</v>
      </c>
      <c r="G8" s="667"/>
      <c r="H8" s="668" t="s">
        <v>2</v>
      </c>
      <c r="I8" s="668"/>
      <c r="J8" s="669"/>
      <c r="K8" s="670" t="s">
        <v>2</v>
      </c>
      <c r="L8" s="665" t="s">
        <v>2</v>
      </c>
      <c r="M8" s="711" t="s">
        <v>2</v>
      </c>
      <c r="N8" s="711" t="s">
        <v>2</v>
      </c>
      <c r="O8" s="9"/>
      <c r="P8" s="9"/>
      <c r="Q8" s="9"/>
      <c r="R8" s="9"/>
      <c r="S8" s="9"/>
      <c r="T8" s="9"/>
      <c r="U8" s="9"/>
      <c r="V8" s="9"/>
      <c r="W8" s="9"/>
      <c r="X8" s="9"/>
      <c r="Y8" s="9"/>
      <c r="Z8" s="9"/>
      <c r="AA8" s="9"/>
      <c r="AB8" s="9"/>
      <c r="AC8" s="9"/>
      <c r="AD8" s="9"/>
      <c r="AE8" s="9"/>
      <c r="AF8" s="9"/>
      <c r="AG8" s="9"/>
      <c r="AH8" s="9"/>
      <c r="AI8" s="9"/>
      <c r="AJ8" s="9"/>
    </row>
    <row r="9" spans="1:48">
      <c r="A9" s="43"/>
      <c r="B9" s="915" t="s">
        <v>570</v>
      </c>
      <c r="C9" s="564">
        <f>IF(ISBLANK(B9),"",_xlfn.XLOOKUP(B9,'Investment Track Record'!$B$19:$B$170,'Investment Track Record'!$C$19:$C$170))</f>
        <v>999999999</v>
      </c>
      <c r="D9" s="666" t="s">
        <v>2</v>
      </c>
      <c r="E9" s="666" t="s">
        <v>2</v>
      </c>
      <c r="F9" s="666" t="s">
        <v>2</v>
      </c>
      <c r="G9" s="671"/>
      <c r="H9" s="672" t="s">
        <v>2</v>
      </c>
      <c r="I9" s="668"/>
      <c r="J9" s="673"/>
      <c r="K9" s="674" t="s">
        <v>2</v>
      </c>
      <c r="L9" s="666" t="s">
        <v>2</v>
      </c>
      <c r="M9" s="666" t="s">
        <v>2</v>
      </c>
      <c r="N9" s="666" t="s">
        <v>2</v>
      </c>
      <c r="O9" s="9"/>
      <c r="P9" s="9"/>
      <c r="Q9" s="9"/>
      <c r="R9" s="9"/>
      <c r="S9" s="9"/>
      <c r="T9" s="9"/>
      <c r="U9" s="9"/>
      <c r="V9" s="9"/>
      <c r="W9" s="9"/>
      <c r="X9" s="9"/>
      <c r="Y9" s="9"/>
      <c r="Z9" s="9"/>
      <c r="AA9" s="9"/>
      <c r="AB9" s="9"/>
      <c r="AC9" s="9"/>
      <c r="AD9" s="9"/>
      <c r="AE9" s="9"/>
      <c r="AF9" s="9"/>
      <c r="AG9" s="9"/>
      <c r="AH9" s="9"/>
      <c r="AI9" s="9"/>
      <c r="AJ9" s="9"/>
    </row>
    <row r="10" spans="1:48">
      <c r="A10" s="43"/>
      <c r="B10" s="665" t="s">
        <v>576</v>
      </c>
      <c r="C10" s="564">
        <f>IF(ISBLANK(B10),"",_xlfn.XLOOKUP(B10,'Investment Track Record'!$B$19:$B$170,'Investment Track Record'!$C$19:$C$170))</f>
        <v>888888888</v>
      </c>
      <c r="D10" s="665" t="s">
        <v>2</v>
      </c>
      <c r="E10" s="665" t="s">
        <v>2</v>
      </c>
      <c r="F10" s="711" t="s">
        <v>2</v>
      </c>
      <c r="G10" s="667"/>
      <c r="H10" s="668" t="s">
        <v>2</v>
      </c>
      <c r="I10" s="668"/>
      <c r="J10" s="669"/>
      <c r="K10" s="670" t="s">
        <v>2</v>
      </c>
      <c r="L10" s="665" t="s">
        <v>2</v>
      </c>
      <c r="M10" s="711" t="s">
        <v>2</v>
      </c>
      <c r="N10" s="711" t="s">
        <v>2</v>
      </c>
      <c r="O10" s="9"/>
      <c r="P10" s="9"/>
      <c r="Q10" s="9"/>
      <c r="R10" s="9"/>
      <c r="S10" s="9"/>
      <c r="T10" s="9"/>
      <c r="U10" s="9"/>
      <c r="V10" s="9"/>
      <c r="W10" s="9"/>
      <c r="X10" s="9"/>
      <c r="Y10" s="9"/>
      <c r="Z10" s="9"/>
      <c r="AA10" s="9"/>
      <c r="AB10" s="9"/>
      <c r="AC10" s="9"/>
      <c r="AD10" s="9"/>
      <c r="AE10" s="9"/>
      <c r="AF10" s="9"/>
      <c r="AG10" s="9"/>
      <c r="AH10" s="9"/>
      <c r="AI10" s="9"/>
      <c r="AJ10" s="9"/>
    </row>
    <row r="11" spans="1:48">
      <c r="A11" s="43"/>
      <c r="B11" s="666"/>
      <c r="C11" s="564" t="str">
        <f>IF(ISBLANK(B11),"",_xlfn.XLOOKUP(B11,'Investment Track Record'!$B$19:$B$170,'Investment Track Record'!$C$19:$C$170))</f>
        <v/>
      </c>
      <c r="D11" s="666" t="s">
        <v>2</v>
      </c>
      <c r="E11" s="666" t="s">
        <v>2</v>
      </c>
      <c r="F11" s="666" t="s">
        <v>2</v>
      </c>
      <c r="G11" s="671"/>
      <c r="H11" s="672" t="s">
        <v>2</v>
      </c>
      <c r="I11" s="668"/>
      <c r="J11" s="673"/>
      <c r="K11" s="674" t="s">
        <v>2</v>
      </c>
      <c r="L11" s="666" t="s">
        <v>2</v>
      </c>
      <c r="M11" s="666" t="s">
        <v>2</v>
      </c>
      <c r="N11" s="666" t="s">
        <v>2</v>
      </c>
      <c r="O11" s="9"/>
      <c r="P11" s="9"/>
      <c r="Q11" s="9"/>
      <c r="R11" s="9"/>
      <c r="S11" s="9"/>
      <c r="T11" s="9"/>
      <c r="U11" s="9"/>
      <c r="V11" s="9"/>
      <c r="W11" s="9"/>
      <c r="X11" s="9"/>
      <c r="Y11" s="9"/>
      <c r="Z11" s="9"/>
      <c r="AA11" s="9"/>
      <c r="AB11" s="9"/>
      <c r="AC11" s="9"/>
      <c r="AD11" s="9"/>
      <c r="AE11" s="9"/>
      <c r="AF11" s="9"/>
      <c r="AG11" s="9"/>
      <c r="AH11" s="9"/>
      <c r="AI11" s="9"/>
      <c r="AJ11" s="9"/>
    </row>
    <row r="12" spans="1:48">
      <c r="A12" s="43"/>
      <c r="B12" s="665"/>
      <c r="C12" s="564" t="str">
        <f>IF(ISBLANK(B12),"",_xlfn.XLOOKUP(B12,'Investment Track Record'!$B$19:$B$170,'Investment Track Record'!$C$19:$C$170))</f>
        <v/>
      </c>
      <c r="D12" s="665" t="s">
        <v>2</v>
      </c>
      <c r="E12" s="665" t="s">
        <v>2</v>
      </c>
      <c r="F12" s="711" t="s">
        <v>2</v>
      </c>
      <c r="G12" s="667"/>
      <c r="H12" s="668" t="s">
        <v>2</v>
      </c>
      <c r="I12" s="668"/>
      <c r="J12" s="669"/>
      <c r="K12" s="670" t="s">
        <v>2</v>
      </c>
      <c r="L12" s="665" t="s">
        <v>2</v>
      </c>
      <c r="M12" s="711" t="s">
        <v>2</v>
      </c>
      <c r="N12" s="711" t="s">
        <v>2</v>
      </c>
      <c r="O12" s="9"/>
      <c r="P12" s="9"/>
      <c r="Q12" s="9"/>
      <c r="R12" s="9"/>
      <c r="S12" s="9"/>
      <c r="T12" s="9"/>
      <c r="U12" s="9"/>
      <c r="V12" s="9"/>
      <c r="W12" s="9"/>
      <c r="X12" s="9"/>
      <c r="Y12" s="9"/>
      <c r="Z12" s="9"/>
      <c r="AA12" s="9"/>
      <c r="AB12" s="9"/>
      <c r="AC12" s="9"/>
      <c r="AD12" s="9"/>
      <c r="AE12" s="9"/>
      <c r="AF12" s="9"/>
      <c r="AG12" s="9"/>
      <c r="AH12" s="9"/>
      <c r="AI12" s="9"/>
      <c r="AJ12" s="9"/>
    </row>
    <row r="13" spans="1:48">
      <c r="A13" s="43"/>
      <c r="B13" s="666"/>
      <c r="C13" s="564" t="str">
        <f>IF(ISBLANK(B13),"",_xlfn.XLOOKUP(B13,'Investment Track Record'!$B$19:$B$170,'Investment Track Record'!$C$19:$C$170))</f>
        <v/>
      </c>
      <c r="D13" s="666" t="s">
        <v>2</v>
      </c>
      <c r="E13" s="666" t="s">
        <v>2</v>
      </c>
      <c r="F13" s="666" t="s">
        <v>2</v>
      </c>
      <c r="G13" s="671"/>
      <c r="H13" s="672" t="s">
        <v>2</v>
      </c>
      <c r="I13" s="668"/>
      <c r="J13" s="673"/>
      <c r="K13" s="674" t="s">
        <v>2</v>
      </c>
      <c r="L13" s="666" t="s">
        <v>2</v>
      </c>
      <c r="M13" s="666" t="s">
        <v>2</v>
      </c>
      <c r="N13" s="666" t="s">
        <v>2</v>
      </c>
      <c r="O13" s="9"/>
      <c r="P13" s="9"/>
      <c r="Q13" s="9"/>
      <c r="R13" s="9"/>
      <c r="S13" s="9"/>
      <c r="T13" s="9"/>
      <c r="U13" s="9"/>
      <c r="V13" s="9"/>
      <c r="W13" s="9"/>
      <c r="X13" s="9"/>
      <c r="Y13" s="9"/>
      <c r="Z13" s="9"/>
      <c r="AA13" s="9"/>
      <c r="AB13" s="9"/>
      <c r="AC13" s="9"/>
      <c r="AD13" s="9"/>
      <c r="AE13" s="9"/>
      <c r="AF13" s="9"/>
      <c r="AG13" s="9"/>
      <c r="AH13" s="9"/>
      <c r="AI13" s="9"/>
      <c r="AJ13" s="9"/>
    </row>
    <row r="14" spans="1:48">
      <c r="A14" s="43"/>
      <c r="B14" s="665"/>
      <c r="C14" s="564" t="str">
        <f>IF(ISBLANK(B14),"",_xlfn.XLOOKUP(B14,'Investment Track Record'!$B$19:$B$170,'Investment Track Record'!$C$19:$C$170))</f>
        <v/>
      </c>
      <c r="D14" s="665" t="s">
        <v>2</v>
      </c>
      <c r="E14" s="665" t="s">
        <v>2</v>
      </c>
      <c r="F14" s="711" t="s">
        <v>2</v>
      </c>
      <c r="G14" s="667"/>
      <c r="H14" s="668" t="s">
        <v>2</v>
      </c>
      <c r="I14" s="668"/>
      <c r="J14" s="669"/>
      <c r="K14" s="670" t="s">
        <v>2</v>
      </c>
      <c r="L14" s="665" t="s">
        <v>2</v>
      </c>
      <c r="M14" s="711" t="s">
        <v>2</v>
      </c>
      <c r="N14" s="711" t="s">
        <v>2</v>
      </c>
      <c r="O14" s="9"/>
      <c r="P14" s="9"/>
      <c r="Q14" s="9"/>
      <c r="R14" s="9"/>
      <c r="S14" s="9"/>
      <c r="T14" s="9"/>
      <c r="U14" s="9"/>
      <c r="V14" s="9"/>
      <c r="W14" s="9"/>
      <c r="X14" s="9"/>
      <c r="Y14" s="9"/>
      <c r="Z14" s="9"/>
      <c r="AA14" s="9"/>
      <c r="AB14" s="9"/>
      <c r="AC14" s="9"/>
      <c r="AD14" s="9"/>
      <c r="AE14" s="9"/>
      <c r="AF14" s="9"/>
      <c r="AG14" s="9"/>
      <c r="AH14" s="9"/>
      <c r="AI14" s="9"/>
      <c r="AJ14" s="9"/>
    </row>
    <row r="15" spans="1:48">
      <c r="A15" s="43"/>
      <c r="B15" s="666"/>
      <c r="C15" s="564" t="str">
        <f>IF(ISBLANK(B15),"",_xlfn.XLOOKUP(B15,'Investment Track Record'!$B$19:$B$170,'Investment Track Record'!$C$19:$C$170))</f>
        <v/>
      </c>
      <c r="D15" s="666" t="s">
        <v>2</v>
      </c>
      <c r="E15" s="666" t="s">
        <v>2</v>
      </c>
      <c r="F15" s="666" t="s">
        <v>2</v>
      </c>
      <c r="G15" s="671"/>
      <c r="H15" s="672" t="s">
        <v>2</v>
      </c>
      <c r="I15" s="668"/>
      <c r="J15" s="673"/>
      <c r="K15" s="674" t="s">
        <v>2</v>
      </c>
      <c r="L15" s="666" t="s">
        <v>2</v>
      </c>
      <c r="M15" s="666" t="s">
        <v>2</v>
      </c>
      <c r="N15" s="666" t="s">
        <v>2</v>
      </c>
      <c r="O15" s="9"/>
      <c r="P15" s="9"/>
      <c r="Q15" s="9"/>
      <c r="R15" s="9"/>
      <c r="S15" s="9"/>
      <c r="T15" s="9"/>
      <c r="U15" s="9"/>
      <c r="V15" s="9"/>
      <c r="W15" s="9"/>
      <c r="X15" s="9"/>
      <c r="Y15" s="9"/>
      <c r="Z15" s="9"/>
      <c r="AA15" s="9"/>
      <c r="AB15" s="9"/>
      <c r="AC15" s="9"/>
      <c r="AD15" s="9"/>
      <c r="AE15" s="9"/>
      <c r="AF15" s="9"/>
      <c r="AG15" s="9"/>
      <c r="AH15" s="9"/>
      <c r="AI15" s="9"/>
      <c r="AJ15" s="9"/>
    </row>
    <row r="16" spans="1:48">
      <c r="A16" s="43"/>
      <c r="B16" s="665"/>
      <c r="C16" s="564" t="str">
        <f>IF(ISBLANK(B16),"",_xlfn.XLOOKUP(B16,'Investment Track Record'!$B$19:$B$170,'Investment Track Record'!$C$19:$C$170))</f>
        <v/>
      </c>
      <c r="D16" s="665" t="s">
        <v>2</v>
      </c>
      <c r="E16" s="665" t="s">
        <v>2</v>
      </c>
      <c r="F16" s="711" t="s">
        <v>2</v>
      </c>
      <c r="G16" s="667"/>
      <c r="H16" s="668" t="s">
        <v>2</v>
      </c>
      <c r="I16" s="668"/>
      <c r="J16" s="669"/>
      <c r="K16" s="670" t="s">
        <v>2</v>
      </c>
      <c r="L16" s="665" t="s">
        <v>2</v>
      </c>
      <c r="M16" s="711" t="s">
        <v>2</v>
      </c>
      <c r="N16" s="711" t="s">
        <v>2</v>
      </c>
      <c r="O16" s="9"/>
      <c r="P16" s="9"/>
      <c r="Q16" s="9"/>
      <c r="R16" s="9"/>
      <c r="S16" s="9"/>
      <c r="T16" s="9"/>
      <c r="U16" s="9"/>
      <c r="V16" s="9"/>
      <c r="W16" s="9"/>
      <c r="X16" s="9"/>
      <c r="Y16" s="9"/>
      <c r="Z16" s="9"/>
      <c r="AA16" s="9"/>
      <c r="AB16" s="9"/>
      <c r="AC16" s="9"/>
      <c r="AD16" s="9"/>
      <c r="AE16" s="9"/>
      <c r="AF16" s="9"/>
      <c r="AG16" s="9"/>
      <c r="AH16" s="9"/>
      <c r="AI16" s="9"/>
      <c r="AJ16" s="9"/>
    </row>
    <row r="17" spans="1:36">
      <c r="A17" s="43"/>
      <c r="B17" s="666"/>
      <c r="C17" s="564" t="str">
        <f>IF(ISBLANK(B17),"",_xlfn.XLOOKUP(B17,'Investment Track Record'!$B$19:$B$170,'Investment Track Record'!$C$19:$C$170))</f>
        <v/>
      </c>
      <c r="D17" s="666" t="s">
        <v>2</v>
      </c>
      <c r="E17" s="666" t="s">
        <v>2</v>
      </c>
      <c r="F17" s="666" t="s">
        <v>2</v>
      </c>
      <c r="G17" s="671"/>
      <c r="H17" s="672" t="s">
        <v>2</v>
      </c>
      <c r="I17" s="668"/>
      <c r="J17" s="673"/>
      <c r="K17" s="674" t="s">
        <v>2</v>
      </c>
      <c r="L17" s="666" t="s">
        <v>2</v>
      </c>
      <c r="M17" s="666" t="s">
        <v>2</v>
      </c>
      <c r="N17" s="666" t="s">
        <v>2</v>
      </c>
      <c r="O17" s="9"/>
      <c r="P17" s="9"/>
      <c r="Q17" s="9"/>
      <c r="R17" s="9"/>
      <c r="S17" s="9"/>
      <c r="T17" s="9"/>
      <c r="U17" s="9"/>
      <c r="V17" s="9"/>
      <c r="W17" s="9"/>
      <c r="X17" s="9"/>
      <c r="Y17" s="9"/>
      <c r="Z17" s="9"/>
      <c r="AA17" s="9"/>
      <c r="AB17" s="9"/>
      <c r="AC17" s="9"/>
      <c r="AD17" s="9"/>
      <c r="AE17" s="9"/>
      <c r="AF17" s="9"/>
      <c r="AG17" s="9"/>
      <c r="AH17" s="9"/>
      <c r="AI17" s="9"/>
      <c r="AJ17" s="9"/>
    </row>
    <row r="18" spans="1:36">
      <c r="A18" s="43"/>
      <c r="B18" s="665"/>
      <c r="C18" s="564" t="str">
        <f>IF(ISBLANK(B18),"",_xlfn.XLOOKUP(B18,'Investment Track Record'!$B$19:$B$170,'Investment Track Record'!$C$19:$C$170))</f>
        <v/>
      </c>
      <c r="D18" s="665" t="s">
        <v>2</v>
      </c>
      <c r="E18" s="665" t="s">
        <v>2</v>
      </c>
      <c r="F18" s="711" t="s">
        <v>2</v>
      </c>
      <c r="G18" s="667"/>
      <c r="H18" s="668" t="s">
        <v>2</v>
      </c>
      <c r="I18" s="668"/>
      <c r="J18" s="669"/>
      <c r="K18" s="670" t="s">
        <v>2</v>
      </c>
      <c r="L18" s="665" t="s">
        <v>2</v>
      </c>
      <c r="M18" s="711" t="s">
        <v>2</v>
      </c>
      <c r="N18" s="711" t="s">
        <v>2</v>
      </c>
      <c r="O18" s="9"/>
      <c r="P18" s="9"/>
      <c r="Q18" s="9"/>
      <c r="R18" s="9"/>
      <c r="S18" s="9"/>
      <c r="T18" s="9"/>
      <c r="U18" s="9"/>
      <c r="V18" s="9"/>
      <c r="W18" s="9"/>
      <c r="X18" s="9"/>
      <c r="Y18" s="9"/>
      <c r="Z18" s="9"/>
      <c r="AA18" s="9"/>
      <c r="AB18" s="9"/>
      <c r="AC18" s="9"/>
      <c r="AD18" s="9"/>
      <c r="AE18" s="9"/>
      <c r="AF18" s="9"/>
      <c r="AG18" s="9"/>
      <c r="AH18" s="9"/>
      <c r="AI18" s="9"/>
      <c r="AJ18" s="9"/>
    </row>
    <row r="19" spans="1:36">
      <c r="A19" s="43"/>
      <c r="B19" s="666"/>
      <c r="C19" s="564" t="str">
        <f>IF(ISBLANK(B19),"",_xlfn.XLOOKUP(B19,'Investment Track Record'!$B$19:$B$170,'Investment Track Record'!$C$19:$C$170))</f>
        <v/>
      </c>
      <c r="D19" s="666" t="s">
        <v>2</v>
      </c>
      <c r="E19" s="666" t="s">
        <v>2</v>
      </c>
      <c r="F19" s="666" t="s">
        <v>2</v>
      </c>
      <c r="G19" s="671"/>
      <c r="H19" s="672" t="s">
        <v>2</v>
      </c>
      <c r="I19" s="668"/>
      <c r="J19" s="673"/>
      <c r="K19" s="674" t="s">
        <v>2</v>
      </c>
      <c r="L19" s="666" t="s">
        <v>2</v>
      </c>
      <c r="M19" s="666" t="s">
        <v>2</v>
      </c>
      <c r="N19" s="666" t="s">
        <v>2</v>
      </c>
      <c r="O19" s="9"/>
      <c r="P19" s="9"/>
      <c r="Q19" s="9"/>
      <c r="R19" s="9"/>
      <c r="S19" s="9"/>
      <c r="T19" s="9"/>
      <c r="U19" s="9"/>
      <c r="V19" s="9"/>
      <c r="W19" s="9"/>
      <c r="X19" s="9"/>
      <c r="Y19" s="9"/>
      <c r="Z19" s="9"/>
      <c r="AA19" s="9"/>
      <c r="AB19" s="9"/>
      <c r="AC19" s="9"/>
      <c r="AD19" s="9"/>
      <c r="AE19" s="9"/>
      <c r="AF19" s="9"/>
      <c r="AG19" s="9"/>
      <c r="AH19" s="9"/>
      <c r="AI19" s="9"/>
      <c r="AJ19" s="9"/>
    </row>
    <row r="20" spans="1:36">
      <c r="A20" s="43"/>
      <c r="B20" s="665"/>
      <c r="C20" s="564" t="str">
        <f>IF(ISBLANK(B20),"",_xlfn.XLOOKUP(B20,'Investment Track Record'!$B$19:$B$170,'Investment Track Record'!$C$19:$C$170))</f>
        <v/>
      </c>
      <c r="D20" s="665" t="s">
        <v>2</v>
      </c>
      <c r="E20" s="665" t="s">
        <v>2</v>
      </c>
      <c r="F20" s="711" t="s">
        <v>2</v>
      </c>
      <c r="G20" s="667"/>
      <c r="H20" s="668" t="s">
        <v>2</v>
      </c>
      <c r="I20" s="668"/>
      <c r="J20" s="669"/>
      <c r="K20" s="670" t="s">
        <v>2</v>
      </c>
      <c r="L20" s="665" t="s">
        <v>2</v>
      </c>
      <c r="M20" s="711" t="s">
        <v>2</v>
      </c>
      <c r="N20" s="711" t="s">
        <v>2</v>
      </c>
      <c r="O20" s="9"/>
      <c r="P20" s="9"/>
      <c r="Q20" s="9"/>
      <c r="R20" s="9"/>
      <c r="S20" s="9"/>
      <c r="T20" s="9"/>
      <c r="U20" s="9"/>
      <c r="V20" s="9"/>
      <c r="W20" s="9"/>
      <c r="X20" s="9"/>
      <c r="Y20" s="9"/>
      <c r="Z20" s="9"/>
      <c r="AA20" s="9"/>
      <c r="AB20" s="9"/>
      <c r="AC20" s="9"/>
      <c r="AD20" s="9"/>
      <c r="AE20" s="9"/>
      <c r="AF20" s="9"/>
      <c r="AG20" s="9"/>
      <c r="AH20" s="9"/>
      <c r="AI20" s="9"/>
      <c r="AJ20" s="9"/>
    </row>
    <row r="21" spans="1:36">
      <c r="A21" s="43"/>
      <c r="B21" s="666"/>
      <c r="C21" s="564" t="str">
        <f>IF(ISBLANK(B21),"",_xlfn.XLOOKUP(B21,'Investment Track Record'!$B$19:$B$170,'Investment Track Record'!$C$19:$C$170))</f>
        <v/>
      </c>
      <c r="D21" s="666" t="s">
        <v>2</v>
      </c>
      <c r="E21" s="666" t="s">
        <v>2</v>
      </c>
      <c r="F21" s="666" t="s">
        <v>2</v>
      </c>
      <c r="G21" s="671"/>
      <c r="H21" s="672" t="s">
        <v>2</v>
      </c>
      <c r="I21" s="668"/>
      <c r="J21" s="673"/>
      <c r="K21" s="674" t="s">
        <v>2</v>
      </c>
      <c r="L21" s="666" t="s">
        <v>2</v>
      </c>
      <c r="M21" s="666" t="s">
        <v>2</v>
      </c>
      <c r="N21" s="666" t="s">
        <v>2</v>
      </c>
      <c r="O21" s="9"/>
      <c r="P21" s="9"/>
      <c r="Q21" s="9"/>
      <c r="R21" s="9"/>
      <c r="S21" s="9"/>
      <c r="T21" s="9"/>
      <c r="U21" s="9"/>
      <c r="V21" s="9"/>
      <c r="W21" s="9"/>
      <c r="X21" s="9"/>
      <c r="Y21" s="9"/>
      <c r="Z21" s="9"/>
      <c r="AA21" s="9"/>
      <c r="AB21" s="9"/>
      <c r="AC21" s="9"/>
      <c r="AD21" s="9"/>
      <c r="AE21" s="9"/>
      <c r="AF21" s="9"/>
      <c r="AG21" s="9"/>
      <c r="AH21" s="9"/>
      <c r="AI21" s="9"/>
      <c r="AJ21" s="9"/>
    </row>
    <row r="22" spans="1:36">
      <c r="A22" s="43"/>
      <c r="B22" s="665"/>
      <c r="C22" s="564" t="str">
        <f>IF(ISBLANK(B22),"",_xlfn.XLOOKUP(B22,'Investment Track Record'!$B$19:$B$170,'Investment Track Record'!$C$19:$C$170))</f>
        <v/>
      </c>
      <c r="D22" s="665" t="s">
        <v>2</v>
      </c>
      <c r="E22" s="665" t="s">
        <v>2</v>
      </c>
      <c r="F22" s="711" t="s">
        <v>2</v>
      </c>
      <c r="G22" s="667"/>
      <c r="H22" s="668" t="s">
        <v>2</v>
      </c>
      <c r="I22" s="668"/>
      <c r="J22" s="669"/>
      <c r="K22" s="670" t="s">
        <v>2</v>
      </c>
      <c r="L22" s="665" t="s">
        <v>2</v>
      </c>
      <c r="M22" s="711" t="s">
        <v>2</v>
      </c>
      <c r="N22" s="711" t="s">
        <v>2</v>
      </c>
      <c r="O22" s="9"/>
      <c r="P22" s="9"/>
      <c r="Q22" s="9"/>
      <c r="R22" s="9"/>
      <c r="S22" s="9"/>
      <c r="T22" s="9"/>
      <c r="U22" s="9"/>
      <c r="V22" s="9"/>
      <c r="W22" s="9"/>
      <c r="X22" s="9"/>
      <c r="Y22" s="9"/>
      <c r="Z22" s="9"/>
      <c r="AA22" s="9"/>
      <c r="AB22" s="9"/>
      <c r="AC22" s="9"/>
      <c r="AD22" s="9"/>
      <c r="AE22" s="9"/>
      <c r="AF22" s="9"/>
      <c r="AG22" s="9"/>
      <c r="AH22" s="9"/>
      <c r="AI22" s="9"/>
      <c r="AJ22" s="9"/>
    </row>
    <row r="23" spans="1:36">
      <c r="A23" s="43"/>
      <c r="B23" s="666"/>
      <c r="C23" s="564" t="str">
        <f>IF(ISBLANK(B23),"",_xlfn.XLOOKUP(B23,'Investment Track Record'!$B$19:$B$170,'Investment Track Record'!$C$19:$C$170))</f>
        <v/>
      </c>
      <c r="D23" s="666" t="s">
        <v>2</v>
      </c>
      <c r="E23" s="666" t="s">
        <v>2</v>
      </c>
      <c r="F23" s="666" t="s">
        <v>2</v>
      </c>
      <c r="G23" s="671"/>
      <c r="H23" s="672" t="s">
        <v>2</v>
      </c>
      <c r="I23" s="668"/>
      <c r="J23" s="673"/>
      <c r="K23" s="674" t="s">
        <v>2</v>
      </c>
      <c r="L23" s="666" t="s">
        <v>2</v>
      </c>
      <c r="M23" s="666" t="s">
        <v>2</v>
      </c>
      <c r="N23" s="666" t="s">
        <v>2</v>
      </c>
      <c r="O23" s="9"/>
      <c r="P23" s="9"/>
      <c r="Q23" s="9"/>
      <c r="R23" s="9"/>
      <c r="S23" s="9"/>
      <c r="T23" s="9"/>
      <c r="U23" s="9"/>
      <c r="V23" s="9"/>
      <c r="W23" s="9"/>
      <c r="X23" s="9"/>
      <c r="Y23" s="9"/>
      <c r="Z23" s="9"/>
      <c r="AA23" s="9"/>
      <c r="AB23" s="9"/>
      <c r="AC23" s="9"/>
      <c r="AD23" s="9"/>
      <c r="AE23" s="9"/>
      <c r="AF23" s="9"/>
      <c r="AG23" s="9"/>
      <c r="AH23" s="9"/>
      <c r="AI23" s="9"/>
      <c r="AJ23" s="9"/>
    </row>
    <row r="24" spans="1:36">
      <c r="A24" s="43"/>
      <c r="B24" s="665"/>
      <c r="C24" s="564" t="str">
        <f>IF(ISBLANK(B24),"",_xlfn.XLOOKUP(B24,'Investment Track Record'!$B$19:$B$170,'Investment Track Record'!$C$19:$C$170))</f>
        <v/>
      </c>
      <c r="D24" s="665" t="s">
        <v>2</v>
      </c>
      <c r="E24" s="665" t="s">
        <v>2</v>
      </c>
      <c r="F24" s="711" t="s">
        <v>2</v>
      </c>
      <c r="G24" s="667"/>
      <c r="H24" s="668" t="s">
        <v>2</v>
      </c>
      <c r="I24" s="668"/>
      <c r="J24" s="669"/>
      <c r="K24" s="670" t="s">
        <v>2</v>
      </c>
      <c r="L24" s="665" t="s">
        <v>2</v>
      </c>
      <c r="M24" s="711" t="s">
        <v>2</v>
      </c>
      <c r="N24" s="711" t="s">
        <v>2</v>
      </c>
      <c r="O24" s="9"/>
      <c r="P24" s="9"/>
      <c r="Q24" s="9"/>
      <c r="R24" s="9"/>
      <c r="S24" s="9"/>
      <c r="T24" s="9"/>
      <c r="U24" s="9"/>
      <c r="V24" s="9"/>
      <c r="W24" s="9"/>
      <c r="X24" s="9"/>
      <c r="Y24" s="9"/>
      <c r="Z24" s="9"/>
      <c r="AA24" s="9"/>
      <c r="AB24" s="9"/>
      <c r="AC24" s="9"/>
      <c r="AD24" s="9"/>
      <c r="AE24" s="9"/>
      <c r="AF24" s="9"/>
      <c r="AG24" s="9"/>
      <c r="AH24" s="9"/>
      <c r="AI24" s="9"/>
      <c r="AJ24" s="9"/>
    </row>
    <row r="25" spans="1:36">
      <c r="A25" s="43"/>
      <c r="B25" s="666"/>
      <c r="C25" s="564" t="str">
        <f>IF(ISBLANK(B25),"",_xlfn.XLOOKUP(B25,'Investment Track Record'!$B$19:$B$170,'Investment Track Record'!$C$19:$C$170))</f>
        <v/>
      </c>
      <c r="D25" s="666" t="s">
        <v>2</v>
      </c>
      <c r="E25" s="666" t="s">
        <v>2</v>
      </c>
      <c r="F25" s="666" t="s">
        <v>2</v>
      </c>
      <c r="G25" s="671"/>
      <c r="H25" s="672" t="s">
        <v>2</v>
      </c>
      <c r="I25" s="668"/>
      <c r="J25" s="673"/>
      <c r="K25" s="674" t="s">
        <v>2</v>
      </c>
      <c r="L25" s="666" t="s">
        <v>2</v>
      </c>
      <c r="M25" s="666" t="s">
        <v>2</v>
      </c>
      <c r="N25" s="666" t="s">
        <v>2</v>
      </c>
      <c r="O25" s="9"/>
      <c r="P25" s="9"/>
      <c r="Q25" s="9"/>
      <c r="R25" s="9"/>
      <c r="S25" s="9"/>
      <c r="T25" s="9"/>
      <c r="U25" s="9"/>
      <c r="V25" s="9"/>
      <c r="W25" s="9"/>
      <c r="X25" s="9"/>
      <c r="Y25" s="9"/>
      <c r="Z25" s="9"/>
      <c r="AA25" s="9"/>
      <c r="AB25" s="9"/>
      <c r="AC25" s="9"/>
      <c r="AD25" s="9"/>
      <c r="AE25" s="9"/>
      <c r="AF25" s="9"/>
      <c r="AG25" s="9"/>
      <c r="AH25" s="9"/>
      <c r="AI25" s="9"/>
      <c r="AJ25" s="9"/>
    </row>
    <row r="26" spans="1:36">
      <c r="A26" s="43"/>
      <c r="B26" s="665"/>
      <c r="C26" s="564" t="str">
        <f>IF(ISBLANK(B26),"",_xlfn.XLOOKUP(B26,'Investment Track Record'!$B$19:$B$170,'Investment Track Record'!$C$19:$C$170))</f>
        <v/>
      </c>
      <c r="D26" s="665" t="s">
        <v>2</v>
      </c>
      <c r="E26" s="665" t="s">
        <v>2</v>
      </c>
      <c r="F26" s="711" t="s">
        <v>2</v>
      </c>
      <c r="G26" s="667"/>
      <c r="H26" s="668" t="s">
        <v>2</v>
      </c>
      <c r="I26" s="668"/>
      <c r="J26" s="669"/>
      <c r="K26" s="670" t="s">
        <v>2</v>
      </c>
      <c r="L26" s="665" t="s">
        <v>2</v>
      </c>
      <c r="M26" s="711" t="s">
        <v>2</v>
      </c>
      <c r="N26" s="711" t="s">
        <v>2</v>
      </c>
      <c r="O26" s="9"/>
      <c r="P26" s="9"/>
      <c r="Q26" s="9"/>
      <c r="R26" s="9"/>
      <c r="S26" s="9"/>
      <c r="T26" s="9"/>
      <c r="U26" s="9"/>
      <c r="V26" s="9"/>
      <c r="W26" s="9"/>
      <c r="X26" s="9"/>
      <c r="Y26" s="9"/>
      <c r="Z26" s="9"/>
      <c r="AA26" s="9"/>
      <c r="AB26" s="9"/>
      <c r="AC26" s="9"/>
      <c r="AD26" s="9"/>
      <c r="AE26" s="9"/>
      <c r="AF26" s="9"/>
      <c r="AG26" s="9"/>
      <c r="AH26" s="9"/>
      <c r="AI26" s="9"/>
      <c r="AJ26" s="9"/>
    </row>
    <row r="27" spans="1:36">
      <c r="A27" s="43"/>
      <c r="B27" s="666"/>
      <c r="C27" s="564" t="str">
        <f>IF(ISBLANK(B27),"",_xlfn.XLOOKUP(B27,'Investment Track Record'!$B$19:$B$170,'Investment Track Record'!$C$19:$C$170))</f>
        <v/>
      </c>
      <c r="D27" s="666" t="s">
        <v>2</v>
      </c>
      <c r="E27" s="666" t="s">
        <v>2</v>
      </c>
      <c r="F27" s="666" t="s">
        <v>2</v>
      </c>
      <c r="G27" s="671"/>
      <c r="H27" s="672" t="s">
        <v>2</v>
      </c>
      <c r="I27" s="668"/>
      <c r="J27" s="673"/>
      <c r="K27" s="674" t="s">
        <v>2</v>
      </c>
      <c r="L27" s="666" t="s">
        <v>2</v>
      </c>
      <c r="M27" s="666" t="s">
        <v>2</v>
      </c>
      <c r="N27" s="666" t="s">
        <v>2</v>
      </c>
      <c r="O27" s="9"/>
      <c r="P27" s="9"/>
      <c r="Q27" s="9"/>
      <c r="R27" s="9"/>
      <c r="S27" s="9"/>
      <c r="T27" s="9"/>
      <c r="U27" s="9"/>
      <c r="V27" s="9"/>
      <c r="W27" s="9"/>
      <c r="X27" s="9"/>
      <c r="Y27" s="9"/>
      <c r="Z27" s="9"/>
      <c r="AA27" s="9"/>
      <c r="AB27" s="9"/>
      <c r="AC27" s="9"/>
      <c r="AD27" s="9"/>
      <c r="AE27" s="9"/>
      <c r="AF27" s="9"/>
      <c r="AG27" s="9"/>
      <c r="AH27" s="9"/>
      <c r="AI27" s="9"/>
      <c r="AJ27" s="9"/>
    </row>
    <row r="28" spans="1:36">
      <c r="A28" s="43"/>
      <c r="B28" s="665"/>
      <c r="C28" s="564" t="str">
        <f>IF(ISBLANK(B28),"",_xlfn.XLOOKUP(B28,'Investment Track Record'!$B$19:$B$170,'Investment Track Record'!$C$19:$C$170))</f>
        <v/>
      </c>
      <c r="D28" s="665" t="s">
        <v>2</v>
      </c>
      <c r="E28" s="665" t="s">
        <v>2</v>
      </c>
      <c r="F28" s="711" t="s">
        <v>2</v>
      </c>
      <c r="G28" s="667"/>
      <c r="H28" s="668" t="s">
        <v>2</v>
      </c>
      <c r="I28" s="668"/>
      <c r="J28" s="669"/>
      <c r="K28" s="670" t="s">
        <v>2</v>
      </c>
      <c r="L28" s="665" t="s">
        <v>2</v>
      </c>
      <c r="M28" s="711" t="s">
        <v>2</v>
      </c>
      <c r="N28" s="711" t="s">
        <v>2</v>
      </c>
      <c r="O28" s="9"/>
      <c r="P28" s="9"/>
      <c r="Q28" s="9"/>
      <c r="R28" s="9"/>
      <c r="S28" s="9"/>
      <c r="T28" s="9"/>
      <c r="U28" s="9"/>
      <c r="V28" s="9"/>
      <c r="W28" s="9"/>
      <c r="X28" s="9"/>
      <c r="Y28" s="9"/>
      <c r="Z28" s="9"/>
      <c r="AA28" s="9"/>
      <c r="AB28" s="9"/>
      <c r="AC28" s="9"/>
      <c r="AD28" s="9"/>
      <c r="AE28" s="9"/>
      <c r="AF28" s="9"/>
      <c r="AG28" s="9"/>
      <c r="AH28" s="9"/>
      <c r="AI28" s="9"/>
      <c r="AJ28" s="9"/>
    </row>
    <row r="29" spans="1:36">
      <c r="A29" s="43"/>
      <c r="B29" s="666"/>
      <c r="C29" s="564" t="str">
        <f>IF(ISBLANK(B29),"",_xlfn.XLOOKUP(B29,'Investment Track Record'!$B$19:$B$170,'Investment Track Record'!$C$19:$C$170))</f>
        <v/>
      </c>
      <c r="D29" s="666" t="s">
        <v>2</v>
      </c>
      <c r="E29" s="666" t="s">
        <v>2</v>
      </c>
      <c r="F29" s="666" t="s">
        <v>2</v>
      </c>
      <c r="G29" s="671"/>
      <c r="H29" s="672" t="s">
        <v>2</v>
      </c>
      <c r="I29" s="668"/>
      <c r="J29" s="673"/>
      <c r="K29" s="674" t="s">
        <v>2</v>
      </c>
      <c r="L29" s="666" t="s">
        <v>2</v>
      </c>
      <c r="M29" s="666" t="s">
        <v>2</v>
      </c>
      <c r="N29" s="666" t="s">
        <v>2</v>
      </c>
      <c r="O29" s="9"/>
      <c r="P29" s="9"/>
      <c r="Q29" s="9"/>
      <c r="R29" s="9"/>
      <c r="S29" s="9"/>
      <c r="T29" s="9"/>
      <c r="U29" s="9"/>
      <c r="V29" s="9"/>
      <c r="W29" s="9"/>
      <c r="X29" s="9"/>
      <c r="Y29" s="9"/>
      <c r="Z29" s="9"/>
      <c r="AA29" s="9"/>
      <c r="AB29" s="9"/>
      <c r="AC29" s="9"/>
      <c r="AD29" s="9"/>
      <c r="AE29" s="9"/>
      <c r="AF29" s="9"/>
      <c r="AG29" s="9"/>
      <c r="AH29" s="9"/>
      <c r="AI29" s="9"/>
      <c r="AJ29" s="9"/>
    </row>
    <row r="30" spans="1:36">
      <c r="A30" s="43"/>
      <c r="B30" s="665"/>
      <c r="C30" s="564" t="str">
        <f>IF(ISBLANK(B30),"",_xlfn.XLOOKUP(B30,'Investment Track Record'!$B$19:$B$170,'Investment Track Record'!$C$19:$C$170))</f>
        <v/>
      </c>
      <c r="D30" s="665" t="s">
        <v>2</v>
      </c>
      <c r="E30" s="665" t="s">
        <v>2</v>
      </c>
      <c r="F30" s="711" t="s">
        <v>2</v>
      </c>
      <c r="G30" s="667"/>
      <c r="H30" s="668" t="s">
        <v>2</v>
      </c>
      <c r="I30" s="668"/>
      <c r="J30" s="669"/>
      <c r="K30" s="670" t="s">
        <v>2</v>
      </c>
      <c r="L30" s="665" t="s">
        <v>2</v>
      </c>
      <c r="M30" s="711" t="s">
        <v>2</v>
      </c>
      <c r="N30" s="711" t="s">
        <v>2</v>
      </c>
      <c r="O30" s="9"/>
      <c r="P30" s="9"/>
      <c r="Q30" s="9"/>
      <c r="R30" s="9"/>
      <c r="S30" s="9"/>
      <c r="T30" s="9"/>
      <c r="U30" s="9"/>
      <c r="V30" s="9"/>
      <c r="W30" s="9"/>
      <c r="X30" s="9"/>
      <c r="Y30" s="9"/>
      <c r="Z30" s="9"/>
      <c r="AA30" s="9"/>
      <c r="AB30" s="9"/>
      <c r="AC30" s="9"/>
      <c r="AD30" s="9"/>
      <c r="AE30" s="9"/>
      <c r="AF30" s="9"/>
      <c r="AG30" s="9"/>
      <c r="AH30" s="9"/>
      <c r="AI30" s="9"/>
      <c r="AJ30" s="9"/>
    </row>
    <row r="31" spans="1:36">
      <c r="A31" s="43"/>
      <c r="B31" s="666"/>
      <c r="C31" s="564" t="str">
        <f>IF(ISBLANK(B31),"",_xlfn.XLOOKUP(B31,'Investment Track Record'!$B$19:$B$170,'Investment Track Record'!$C$19:$C$170))</f>
        <v/>
      </c>
      <c r="D31" s="666" t="s">
        <v>2</v>
      </c>
      <c r="E31" s="666" t="s">
        <v>2</v>
      </c>
      <c r="F31" s="666" t="s">
        <v>2</v>
      </c>
      <c r="G31" s="671"/>
      <c r="H31" s="672" t="s">
        <v>2</v>
      </c>
      <c r="I31" s="668"/>
      <c r="J31" s="673"/>
      <c r="K31" s="674" t="s">
        <v>2</v>
      </c>
      <c r="L31" s="666" t="s">
        <v>2</v>
      </c>
      <c r="M31" s="666" t="s">
        <v>2</v>
      </c>
      <c r="N31" s="666" t="s">
        <v>2</v>
      </c>
      <c r="O31" s="9"/>
      <c r="P31" s="9"/>
      <c r="Q31" s="9"/>
      <c r="R31" s="9"/>
      <c r="S31" s="9"/>
      <c r="T31" s="9"/>
      <c r="U31" s="9"/>
      <c r="V31" s="9"/>
      <c r="W31" s="9"/>
      <c r="X31" s="9"/>
      <c r="Y31" s="9"/>
      <c r="Z31" s="9"/>
      <c r="AA31" s="9"/>
      <c r="AB31" s="9"/>
      <c r="AC31" s="9"/>
      <c r="AD31" s="9"/>
      <c r="AE31" s="9"/>
      <c r="AF31" s="9"/>
      <c r="AG31" s="9"/>
      <c r="AH31" s="9"/>
      <c r="AI31" s="9"/>
      <c r="AJ31" s="9"/>
    </row>
    <row r="32" spans="1:36">
      <c r="A32" s="43"/>
      <c r="B32" s="665"/>
      <c r="C32" s="564" t="str">
        <f>IF(ISBLANK(B32),"",_xlfn.XLOOKUP(B32,'Investment Track Record'!$B$19:$B$170,'Investment Track Record'!$C$19:$C$170))</f>
        <v/>
      </c>
      <c r="D32" s="665" t="s">
        <v>2</v>
      </c>
      <c r="E32" s="665" t="s">
        <v>2</v>
      </c>
      <c r="F32" s="711" t="s">
        <v>2</v>
      </c>
      <c r="G32" s="667"/>
      <c r="H32" s="668" t="s">
        <v>2</v>
      </c>
      <c r="I32" s="668"/>
      <c r="J32" s="669"/>
      <c r="K32" s="670" t="s">
        <v>2</v>
      </c>
      <c r="L32" s="665" t="s">
        <v>2</v>
      </c>
      <c r="M32" s="711" t="s">
        <v>2</v>
      </c>
      <c r="N32" s="711" t="s">
        <v>2</v>
      </c>
      <c r="O32" s="9"/>
      <c r="P32" s="9"/>
      <c r="Q32" s="9"/>
      <c r="R32" s="9"/>
      <c r="S32" s="9"/>
      <c r="T32" s="9"/>
      <c r="U32" s="9"/>
      <c r="V32" s="9"/>
      <c r="W32" s="9"/>
      <c r="X32" s="9"/>
      <c r="Y32" s="9"/>
      <c r="Z32" s="9"/>
      <c r="AA32" s="9"/>
      <c r="AB32" s="9"/>
      <c r="AC32" s="9"/>
      <c r="AD32" s="9"/>
      <c r="AE32" s="9"/>
      <c r="AF32" s="9"/>
      <c r="AG32" s="9"/>
      <c r="AH32" s="9"/>
      <c r="AI32" s="9"/>
      <c r="AJ32" s="9"/>
    </row>
    <row r="33" spans="1:36">
      <c r="A33" s="43"/>
      <c r="B33" s="666"/>
      <c r="C33" s="564" t="str">
        <f>IF(ISBLANK(B33),"",_xlfn.XLOOKUP(B33,'Investment Track Record'!$B$19:$B$170,'Investment Track Record'!$C$19:$C$170))</f>
        <v/>
      </c>
      <c r="D33" s="666" t="s">
        <v>2</v>
      </c>
      <c r="E33" s="666" t="s">
        <v>2</v>
      </c>
      <c r="F33" s="666" t="s">
        <v>2</v>
      </c>
      <c r="G33" s="671"/>
      <c r="H33" s="672" t="s">
        <v>2</v>
      </c>
      <c r="I33" s="668"/>
      <c r="J33" s="673"/>
      <c r="K33" s="674" t="s">
        <v>2</v>
      </c>
      <c r="L33" s="666" t="s">
        <v>2</v>
      </c>
      <c r="M33" s="666" t="s">
        <v>2</v>
      </c>
      <c r="N33" s="666" t="s">
        <v>2</v>
      </c>
      <c r="O33" s="9"/>
      <c r="P33" s="9"/>
      <c r="Q33" s="9"/>
      <c r="R33" s="9"/>
      <c r="S33" s="9"/>
      <c r="T33" s="9"/>
      <c r="U33" s="9"/>
      <c r="V33" s="9"/>
      <c r="W33" s="9"/>
      <c r="X33" s="9"/>
      <c r="Y33" s="9"/>
      <c r="Z33" s="9"/>
      <c r="AA33" s="9"/>
      <c r="AB33" s="9"/>
      <c r="AC33" s="9"/>
      <c r="AD33" s="9"/>
      <c r="AE33" s="9"/>
      <c r="AF33" s="9"/>
      <c r="AG33" s="9"/>
      <c r="AH33" s="9"/>
      <c r="AI33" s="9"/>
      <c r="AJ33" s="9"/>
    </row>
    <row r="34" spans="1:36">
      <c r="A34" s="43"/>
      <c r="B34" s="665"/>
      <c r="C34" s="564" t="str">
        <f>IF(ISBLANK(B34),"",_xlfn.XLOOKUP(B34,'Investment Track Record'!$B$19:$B$170,'Investment Track Record'!$C$19:$C$170))</f>
        <v/>
      </c>
      <c r="D34" s="665" t="s">
        <v>2</v>
      </c>
      <c r="E34" s="665" t="s">
        <v>2</v>
      </c>
      <c r="F34" s="711" t="s">
        <v>2</v>
      </c>
      <c r="G34" s="667"/>
      <c r="H34" s="668" t="s">
        <v>2</v>
      </c>
      <c r="I34" s="668"/>
      <c r="J34" s="669"/>
      <c r="K34" s="670" t="s">
        <v>2</v>
      </c>
      <c r="L34" s="665" t="s">
        <v>2</v>
      </c>
      <c r="M34" s="711" t="s">
        <v>2</v>
      </c>
      <c r="N34" s="711" t="s">
        <v>2</v>
      </c>
      <c r="O34" s="9"/>
      <c r="P34" s="9"/>
      <c r="Q34" s="9"/>
      <c r="R34" s="9"/>
      <c r="S34" s="9"/>
      <c r="T34" s="9"/>
      <c r="U34" s="9"/>
      <c r="V34" s="9"/>
      <c r="W34" s="9"/>
      <c r="X34" s="9"/>
      <c r="Y34" s="9"/>
      <c r="Z34" s="9"/>
      <c r="AA34" s="9"/>
      <c r="AB34" s="9"/>
      <c r="AC34" s="9"/>
      <c r="AD34" s="9"/>
      <c r="AE34" s="9"/>
      <c r="AF34" s="9"/>
      <c r="AG34" s="9"/>
      <c r="AH34" s="9"/>
      <c r="AI34" s="9"/>
      <c r="AJ34" s="9"/>
    </row>
    <row r="35" spans="1:36">
      <c r="A35" s="43"/>
      <c r="B35" s="666"/>
      <c r="C35" s="564" t="str">
        <f>IF(ISBLANK(B35),"",_xlfn.XLOOKUP(B35,'Investment Track Record'!$B$19:$B$170,'Investment Track Record'!$C$19:$C$170))</f>
        <v/>
      </c>
      <c r="D35" s="666" t="s">
        <v>2</v>
      </c>
      <c r="E35" s="666" t="s">
        <v>2</v>
      </c>
      <c r="F35" s="666" t="s">
        <v>2</v>
      </c>
      <c r="G35" s="671"/>
      <c r="H35" s="672" t="s">
        <v>2</v>
      </c>
      <c r="I35" s="668"/>
      <c r="J35" s="673"/>
      <c r="K35" s="674" t="s">
        <v>2</v>
      </c>
      <c r="L35" s="666" t="s">
        <v>2</v>
      </c>
      <c r="M35" s="666" t="s">
        <v>2</v>
      </c>
      <c r="N35" s="666" t="s">
        <v>2</v>
      </c>
      <c r="O35" s="9"/>
      <c r="P35" s="9"/>
      <c r="Q35" s="9"/>
      <c r="R35" s="9"/>
      <c r="S35" s="9"/>
      <c r="T35" s="9"/>
      <c r="U35" s="9"/>
      <c r="V35" s="9"/>
      <c r="W35" s="9"/>
      <c r="X35" s="9"/>
      <c r="Y35" s="9"/>
      <c r="Z35" s="9"/>
      <c r="AA35" s="9"/>
      <c r="AB35" s="9"/>
      <c r="AC35" s="9"/>
      <c r="AD35" s="9"/>
      <c r="AE35" s="9"/>
      <c r="AF35" s="9"/>
      <c r="AG35" s="9"/>
      <c r="AH35" s="9"/>
      <c r="AI35" s="9"/>
      <c r="AJ35" s="9"/>
    </row>
    <row r="36" spans="1:36">
      <c r="A36" s="43"/>
      <c r="B36" s="665"/>
      <c r="C36" s="564" t="str">
        <f>IF(ISBLANK(B36),"",_xlfn.XLOOKUP(B36,'Investment Track Record'!$B$19:$B$170,'Investment Track Record'!$C$19:$C$170))</f>
        <v/>
      </c>
      <c r="D36" s="665" t="s">
        <v>2</v>
      </c>
      <c r="E36" s="665" t="s">
        <v>2</v>
      </c>
      <c r="F36" s="711" t="s">
        <v>2</v>
      </c>
      <c r="G36" s="667"/>
      <c r="H36" s="668" t="s">
        <v>2</v>
      </c>
      <c r="I36" s="668"/>
      <c r="J36" s="669"/>
      <c r="K36" s="670" t="s">
        <v>2</v>
      </c>
      <c r="L36" s="665" t="s">
        <v>2</v>
      </c>
      <c r="M36" s="711" t="s">
        <v>2</v>
      </c>
      <c r="N36" s="711" t="s">
        <v>2</v>
      </c>
      <c r="O36" s="9"/>
      <c r="P36" s="9"/>
      <c r="Q36" s="9"/>
      <c r="R36" s="9"/>
      <c r="S36" s="9"/>
      <c r="T36" s="9"/>
      <c r="U36" s="9"/>
      <c r="V36" s="9"/>
      <c r="W36" s="9"/>
      <c r="X36" s="9"/>
      <c r="Y36" s="9"/>
      <c r="Z36" s="9"/>
      <c r="AA36" s="9"/>
      <c r="AB36" s="9"/>
      <c r="AC36" s="9"/>
      <c r="AD36" s="9"/>
      <c r="AE36" s="9"/>
      <c r="AF36" s="9"/>
      <c r="AG36" s="9"/>
      <c r="AH36" s="9"/>
      <c r="AI36" s="9"/>
      <c r="AJ36" s="9"/>
    </row>
    <row r="37" spans="1:36">
      <c r="A37" s="43"/>
      <c r="B37" s="666"/>
      <c r="C37" s="564" t="str">
        <f>IF(ISBLANK(B37),"",_xlfn.XLOOKUP(B37,'Investment Track Record'!$B$19:$B$170,'Investment Track Record'!$C$19:$C$170))</f>
        <v/>
      </c>
      <c r="D37" s="666" t="s">
        <v>2</v>
      </c>
      <c r="E37" s="666" t="s">
        <v>2</v>
      </c>
      <c r="F37" s="666" t="s">
        <v>2</v>
      </c>
      <c r="G37" s="671"/>
      <c r="H37" s="672" t="s">
        <v>2</v>
      </c>
      <c r="I37" s="668"/>
      <c r="J37" s="673"/>
      <c r="K37" s="674" t="s">
        <v>2</v>
      </c>
      <c r="L37" s="666" t="s">
        <v>2</v>
      </c>
      <c r="M37" s="666" t="s">
        <v>2</v>
      </c>
      <c r="N37" s="666" t="s">
        <v>2</v>
      </c>
      <c r="O37" s="9"/>
      <c r="P37" s="9"/>
      <c r="Q37" s="9"/>
      <c r="R37" s="9"/>
      <c r="S37" s="9"/>
      <c r="T37" s="9"/>
      <c r="U37" s="9"/>
      <c r="V37" s="9"/>
      <c r="W37" s="9"/>
      <c r="X37" s="9"/>
      <c r="Y37" s="9"/>
      <c r="Z37" s="9"/>
      <c r="AA37" s="9"/>
      <c r="AB37" s="9"/>
      <c r="AC37" s="9"/>
      <c r="AD37" s="9"/>
      <c r="AE37" s="9"/>
      <c r="AF37" s="9"/>
      <c r="AG37" s="9"/>
      <c r="AH37" s="9"/>
      <c r="AI37" s="9"/>
      <c r="AJ37" s="9"/>
    </row>
    <row r="38" spans="1:36">
      <c r="A38" s="43"/>
      <c r="B38" s="665"/>
      <c r="C38" s="564" t="str">
        <f>IF(ISBLANK(B38),"",_xlfn.XLOOKUP(B38,'Investment Track Record'!$B$19:$B$170,'Investment Track Record'!$C$19:$C$170))</f>
        <v/>
      </c>
      <c r="D38" s="665" t="s">
        <v>2</v>
      </c>
      <c r="E38" s="665" t="s">
        <v>2</v>
      </c>
      <c r="F38" s="711" t="s">
        <v>2</v>
      </c>
      <c r="G38" s="667"/>
      <c r="H38" s="668" t="s">
        <v>2</v>
      </c>
      <c r="I38" s="668"/>
      <c r="J38" s="669"/>
      <c r="K38" s="670" t="s">
        <v>2</v>
      </c>
      <c r="L38" s="665" t="s">
        <v>2</v>
      </c>
      <c r="M38" s="711" t="s">
        <v>2</v>
      </c>
      <c r="N38" s="711" t="s">
        <v>2</v>
      </c>
      <c r="O38" s="9"/>
      <c r="P38" s="9"/>
      <c r="Q38" s="9"/>
      <c r="R38" s="9"/>
      <c r="S38" s="9"/>
      <c r="T38" s="9"/>
      <c r="U38" s="9"/>
      <c r="V38" s="9"/>
      <c r="W38" s="9"/>
      <c r="X38" s="9"/>
      <c r="Y38" s="9"/>
      <c r="Z38" s="9"/>
      <c r="AA38" s="9"/>
      <c r="AB38" s="9"/>
      <c r="AC38" s="9"/>
      <c r="AD38" s="9"/>
      <c r="AE38" s="9"/>
      <c r="AF38" s="9"/>
      <c r="AG38" s="9"/>
      <c r="AH38" s="9"/>
      <c r="AI38" s="9"/>
      <c r="AJ38" s="9"/>
    </row>
    <row r="39" spans="1:36">
      <c r="A39" s="43"/>
      <c r="B39" s="666"/>
      <c r="C39" s="564" t="str">
        <f>IF(ISBLANK(B39),"",_xlfn.XLOOKUP(B39,'Investment Track Record'!$B$19:$B$170,'Investment Track Record'!$C$19:$C$170))</f>
        <v/>
      </c>
      <c r="D39" s="666" t="s">
        <v>2</v>
      </c>
      <c r="E39" s="666" t="s">
        <v>2</v>
      </c>
      <c r="F39" s="666" t="s">
        <v>2</v>
      </c>
      <c r="G39" s="671"/>
      <c r="H39" s="672" t="s">
        <v>2</v>
      </c>
      <c r="I39" s="668"/>
      <c r="J39" s="673"/>
      <c r="K39" s="674" t="s">
        <v>2</v>
      </c>
      <c r="L39" s="666" t="s">
        <v>2</v>
      </c>
      <c r="M39" s="666" t="s">
        <v>2</v>
      </c>
      <c r="N39" s="666" t="s">
        <v>2</v>
      </c>
      <c r="O39" s="9"/>
      <c r="P39" s="9"/>
      <c r="Q39" s="9"/>
      <c r="R39" s="9"/>
      <c r="S39" s="9"/>
      <c r="T39" s="9"/>
      <c r="U39" s="9"/>
      <c r="V39" s="9"/>
      <c r="W39" s="9"/>
      <c r="X39" s="9"/>
      <c r="Y39" s="9"/>
      <c r="Z39" s="9"/>
      <c r="AA39" s="9"/>
      <c r="AB39" s="9"/>
      <c r="AC39" s="9"/>
      <c r="AD39" s="9"/>
      <c r="AE39" s="9"/>
      <c r="AF39" s="9"/>
      <c r="AG39" s="9"/>
      <c r="AH39" s="9"/>
      <c r="AI39" s="9"/>
      <c r="AJ39" s="9"/>
    </row>
    <row r="40" spans="1:36">
      <c r="A40" s="43"/>
      <c r="B40" s="665"/>
      <c r="C40" s="564" t="str">
        <f>IF(ISBLANK(B40),"",_xlfn.XLOOKUP(B40,'Investment Track Record'!$B$19:$B$170,'Investment Track Record'!$C$19:$C$170))</f>
        <v/>
      </c>
      <c r="D40" s="665" t="s">
        <v>2</v>
      </c>
      <c r="E40" s="665" t="s">
        <v>2</v>
      </c>
      <c r="F40" s="711" t="s">
        <v>2</v>
      </c>
      <c r="G40" s="667"/>
      <c r="H40" s="668" t="s">
        <v>2</v>
      </c>
      <c r="I40" s="668"/>
      <c r="J40" s="669"/>
      <c r="K40" s="670" t="s">
        <v>2</v>
      </c>
      <c r="L40" s="665" t="s">
        <v>2</v>
      </c>
      <c r="M40" s="711" t="s">
        <v>2</v>
      </c>
      <c r="N40" s="711" t="s">
        <v>2</v>
      </c>
      <c r="O40" s="9"/>
      <c r="P40" s="9"/>
      <c r="Q40" s="9"/>
      <c r="R40" s="9"/>
      <c r="S40" s="9"/>
      <c r="T40" s="9"/>
      <c r="U40" s="9"/>
      <c r="V40" s="9"/>
      <c r="W40" s="9"/>
      <c r="X40" s="9"/>
      <c r="Y40" s="9"/>
      <c r="Z40" s="9"/>
      <c r="AA40" s="9"/>
      <c r="AB40" s="9"/>
      <c r="AC40" s="9"/>
      <c r="AD40" s="9"/>
      <c r="AE40" s="9"/>
      <c r="AF40" s="9"/>
      <c r="AG40" s="9"/>
      <c r="AH40" s="9"/>
      <c r="AI40" s="9"/>
      <c r="AJ40" s="9"/>
    </row>
    <row r="41" spans="1:36">
      <c r="A41" s="43"/>
      <c r="B41" s="666"/>
      <c r="C41" s="564" t="str">
        <f>IF(ISBLANK(B41),"",_xlfn.XLOOKUP(B41,'Investment Track Record'!$B$19:$B$170,'Investment Track Record'!$C$19:$C$170))</f>
        <v/>
      </c>
      <c r="D41" s="666" t="s">
        <v>2</v>
      </c>
      <c r="E41" s="666" t="s">
        <v>2</v>
      </c>
      <c r="F41" s="666" t="s">
        <v>2</v>
      </c>
      <c r="G41" s="671"/>
      <c r="H41" s="672" t="s">
        <v>2</v>
      </c>
      <c r="I41" s="668"/>
      <c r="J41" s="673"/>
      <c r="K41" s="674" t="s">
        <v>2</v>
      </c>
      <c r="L41" s="666" t="s">
        <v>2</v>
      </c>
      <c r="M41" s="666" t="s">
        <v>2</v>
      </c>
      <c r="N41" s="666" t="s">
        <v>2</v>
      </c>
      <c r="O41" s="9"/>
      <c r="P41" s="9"/>
      <c r="Q41" s="9"/>
      <c r="R41" s="9"/>
      <c r="S41" s="9"/>
      <c r="T41" s="9"/>
      <c r="U41" s="9"/>
      <c r="V41" s="9"/>
      <c r="W41" s="9"/>
      <c r="X41" s="9"/>
      <c r="Y41" s="9"/>
      <c r="Z41" s="9"/>
      <c r="AA41" s="9"/>
      <c r="AB41" s="9"/>
      <c r="AC41" s="9"/>
      <c r="AD41" s="9"/>
      <c r="AE41" s="9"/>
      <c r="AF41" s="9"/>
      <c r="AG41" s="9"/>
      <c r="AH41" s="9"/>
      <c r="AI41" s="9"/>
      <c r="AJ41" s="9"/>
    </row>
    <row r="42" spans="1:36">
      <c r="A42" s="43"/>
      <c r="B42" s="665"/>
      <c r="C42" s="564" t="str">
        <f>IF(ISBLANK(B42),"",_xlfn.XLOOKUP(B42,'Investment Track Record'!$B$19:$B$170,'Investment Track Record'!$C$19:$C$170))</f>
        <v/>
      </c>
      <c r="D42" s="665" t="s">
        <v>2</v>
      </c>
      <c r="E42" s="665" t="s">
        <v>2</v>
      </c>
      <c r="F42" s="711" t="s">
        <v>2</v>
      </c>
      <c r="G42" s="667"/>
      <c r="H42" s="668" t="s">
        <v>2</v>
      </c>
      <c r="I42" s="668"/>
      <c r="J42" s="669"/>
      <c r="K42" s="670" t="s">
        <v>2</v>
      </c>
      <c r="L42" s="665" t="s">
        <v>2</v>
      </c>
      <c r="M42" s="711" t="s">
        <v>2</v>
      </c>
      <c r="N42" s="711" t="s">
        <v>2</v>
      </c>
      <c r="O42" s="9"/>
      <c r="P42" s="9"/>
      <c r="Q42" s="9"/>
      <c r="R42" s="9"/>
      <c r="S42" s="9"/>
      <c r="T42" s="9"/>
      <c r="U42" s="9"/>
      <c r="V42" s="9"/>
      <c r="W42" s="9"/>
      <c r="X42" s="9"/>
      <c r="Y42" s="9"/>
      <c r="Z42" s="9"/>
      <c r="AA42" s="9"/>
      <c r="AB42" s="9"/>
      <c r="AC42" s="9"/>
      <c r="AD42" s="9"/>
      <c r="AE42" s="9"/>
      <c r="AF42" s="9"/>
      <c r="AG42" s="9"/>
      <c r="AH42" s="9"/>
      <c r="AI42" s="9"/>
      <c r="AJ42" s="9"/>
    </row>
    <row r="43" spans="1:36">
      <c r="A43" s="43"/>
      <c r="B43" s="666"/>
      <c r="C43" s="564" t="str">
        <f>IF(ISBLANK(B43),"",_xlfn.XLOOKUP(B43,'Investment Track Record'!$B$19:$B$170,'Investment Track Record'!$C$19:$C$170))</f>
        <v/>
      </c>
      <c r="D43" s="666" t="s">
        <v>2</v>
      </c>
      <c r="E43" s="666" t="s">
        <v>2</v>
      </c>
      <c r="F43" s="666" t="s">
        <v>2</v>
      </c>
      <c r="G43" s="671"/>
      <c r="H43" s="672" t="s">
        <v>2</v>
      </c>
      <c r="I43" s="668"/>
      <c r="J43" s="673"/>
      <c r="K43" s="674" t="s">
        <v>2</v>
      </c>
      <c r="L43" s="666" t="s">
        <v>2</v>
      </c>
      <c r="M43" s="666" t="s">
        <v>2</v>
      </c>
      <c r="N43" s="666" t="s">
        <v>2</v>
      </c>
      <c r="O43" s="9"/>
      <c r="P43" s="9"/>
      <c r="Q43" s="9"/>
      <c r="R43" s="9"/>
      <c r="S43" s="9"/>
      <c r="T43" s="9"/>
      <c r="U43" s="9"/>
      <c r="V43" s="9"/>
      <c r="W43" s="9"/>
      <c r="X43" s="9"/>
      <c r="Y43" s="9"/>
      <c r="Z43" s="9"/>
      <c r="AA43" s="9"/>
      <c r="AB43" s="9"/>
      <c r="AC43" s="9"/>
      <c r="AD43" s="9"/>
      <c r="AE43" s="9"/>
      <c r="AF43" s="9"/>
      <c r="AG43" s="9"/>
      <c r="AH43" s="9"/>
      <c r="AI43" s="9"/>
      <c r="AJ43" s="9"/>
    </row>
    <row r="44" spans="1:36">
      <c r="A44" s="43"/>
      <c r="B44" s="665"/>
      <c r="C44" s="564" t="str">
        <f>IF(ISBLANK(B44),"",_xlfn.XLOOKUP(B44,'Investment Track Record'!$B$19:$B$170,'Investment Track Record'!$C$19:$C$170))</f>
        <v/>
      </c>
      <c r="D44" s="665" t="s">
        <v>2</v>
      </c>
      <c r="E44" s="665" t="s">
        <v>2</v>
      </c>
      <c r="F44" s="711" t="s">
        <v>2</v>
      </c>
      <c r="G44" s="667"/>
      <c r="H44" s="668" t="s">
        <v>2</v>
      </c>
      <c r="I44" s="668"/>
      <c r="J44" s="669"/>
      <c r="K44" s="670" t="s">
        <v>2</v>
      </c>
      <c r="L44" s="665" t="s">
        <v>2</v>
      </c>
      <c r="M44" s="711" t="s">
        <v>2</v>
      </c>
      <c r="N44" s="711" t="s">
        <v>2</v>
      </c>
      <c r="O44" s="9"/>
      <c r="P44" s="9"/>
      <c r="Q44" s="9"/>
      <c r="R44" s="9"/>
      <c r="S44" s="9"/>
      <c r="T44" s="9"/>
      <c r="U44" s="9"/>
      <c r="V44" s="9"/>
      <c r="W44" s="9"/>
      <c r="X44" s="9"/>
      <c r="Y44" s="9"/>
      <c r="Z44" s="9"/>
      <c r="AA44" s="9"/>
      <c r="AB44" s="9"/>
      <c r="AC44" s="9"/>
      <c r="AD44" s="9"/>
      <c r="AE44" s="9"/>
      <c r="AF44" s="9"/>
      <c r="AG44" s="9"/>
      <c r="AH44" s="9"/>
      <c r="AI44" s="9"/>
      <c r="AJ44" s="9"/>
    </row>
    <row r="45" spans="1:36">
      <c r="A45" s="43"/>
      <c r="B45" s="666"/>
      <c r="C45" s="564" t="str">
        <f>IF(ISBLANK(B45),"",_xlfn.XLOOKUP(B45,'Investment Track Record'!$B$19:$B$170,'Investment Track Record'!$C$19:$C$170))</f>
        <v/>
      </c>
      <c r="D45" s="666" t="s">
        <v>2</v>
      </c>
      <c r="E45" s="666" t="s">
        <v>2</v>
      </c>
      <c r="F45" s="666" t="s">
        <v>2</v>
      </c>
      <c r="G45" s="671"/>
      <c r="H45" s="672" t="s">
        <v>2</v>
      </c>
      <c r="I45" s="668"/>
      <c r="J45" s="673"/>
      <c r="K45" s="674" t="s">
        <v>2</v>
      </c>
      <c r="L45" s="666" t="s">
        <v>2</v>
      </c>
      <c r="M45" s="666" t="s">
        <v>2</v>
      </c>
      <c r="N45" s="666" t="s">
        <v>2</v>
      </c>
      <c r="O45" s="9"/>
      <c r="P45" s="9"/>
      <c r="Q45" s="9"/>
      <c r="R45" s="9"/>
      <c r="S45" s="9"/>
      <c r="T45" s="9"/>
      <c r="U45" s="9"/>
      <c r="V45" s="9"/>
      <c r="W45" s="9"/>
      <c r="X45" s="9"/>
      <c r="Y45" s="9"/>
      <c r="Z45" s="9"/>
      <c r="AA45" s="9"/>
      <c r="AB45" s="9"/>
      <c r="AC45" s="9"/>
      <c r="AD45" s="9"/>
      <c r="AE45" s="9"/>
      <c r="AF45" s="9"/>
      <c r="AG45" s="9"/>
      <c r="AH45" s="9"/>
      <c r="AI45" s="9"/>
      <c r="AJ45" s="9"/>
    </row>
    <row r="46" spans="1:36">
      <c r="A46" s="43"/>
      <c r="B46" s="665"/>
      <c r="C46" s="564" t="str">
        <f>IF(ISBLANK(B46),"",_xlfn.XLOOKUP(B46,'Investment Track Record'!$B$19:$B$170,'Investment Track Record'!$C$19:$C$170))</f>
        <v/>
      </c>
      <c r="D46" s="665" t="s">
        <v>2</v>
      </c>
      <c r="E46" s="665" t="s">
        <v>2</v>
      </c>
      <c r="F46" s="711" t="s">
        <v>2</v>
      </c>
      <c r="G46" s="667"/>
      <c r="H46" s="668" t="s">
        <v>2</v>
      </c>
      <c r="I46" s="668"/>
      <c r="J46" s="669"/>
      <c r="K46" s="670" t="s">
        <v>2</v>
      </c>
      <c r="L46" s="665" t="s">
        <v>2</v>
      </c>
      <c r="M46" s="711" t="s">
        <v>2</v>
      </c>
      <c r="N46" s="711" t="s">
        <v>2</v>
      </c>
      <c r="O46" s="9"/>
      <c r="P46" s="9"/>
      <c r="Q46" s="9"/>
      <c r="R46" s="9"/>
      <c r="S46" s="9"/>
      <c r="T46" s="9"/>
      <c r="U46" s="9"/>
      <c r="V46" s="9"/>
      <c r="W46" s="9"/>
      <c r="X46" s="9"/>
      <c r="Y46" s="9"/>
      <c r="Z46" s="9"/>
      <c r="AA46" s="9"/>
      <c r="AB46" s="9"/>
      <c r="AC46" s="9"/>
      <c r="AD46" s="9"/>
      <c r="AE46" s="9"/>
      <c r="AF46" s="9"/>
      <c r="AG46" s="9"/>
      <c r="AH46" s="9"/>
      <c r="AI46" s="9"/>
      <c r="AJ46" s="9"/>
    </row>
    <row r="47" spans="1:36">
      <c r="A47" s="43"/>
      <c r="B47" s="666"/>
      <c r="C47" s="564" t="str">
        <f>IF(ISBLANK(B47),"",_xlfn.XLOOKUP(B47,'Investment Track Record'!$B$19:$B$170,'Investment Track Record'!$C$19:$C$170))</f>
        <v/>
      </c>
      <c r="D47" s="666" t="s">
        <v>2</v>
      </c>
      <c r="E47" s="666" t="s">
        <v>2</v>
      </c>
      <c r="F47" s="666" t="s">
        <v>2</v>
      </c>
      <c r="G47" s="671"/>
      <c r="H47" s="672" t="s">
        <v>2</v>
      </c>
      <c r="I47" s="668"/>
      <c r="J47" s="673"/>
      <c r="K47" s="674" t="s">
        <v>2</v>
      </c>
      <c r="L47" s="666" t="s">
        <v>2</v>
      </c>
      <c r="M47" s="666" t="s">
        <v>2</v>
      </c>
      <c r="N47" s="666" t="s">
        <v>2</v>
      </c>
      <c r="O47" s="9"/>
      <c r="P47" s="9"/>
      <c r="Q47" s="9"/>
      <c r="R47" s="9"/>
      <c r="S47" s="9"/>
      <c r="T47" s="9"/>
      <c r="U47" s="9"/>
      <c r="V47" s="9"/>
      <c r="W47" s="9"/>
      <c r="X47" s="9"/>
      <c r="Y47" s="9"/>
      <c r="Z47" s="9"/>
      <c r="AA47" s="9"/>
      <c r="AB47" s="9"/>
      <c r="AC47" s="9"/>
      <c r="AD47" s="9"/>
      <c r="AE47" s="9"/>
      <c r="AF47" s="9"/>
      <c r="AG47" s="9"/>
      <c r="AH47" s="9"/>
      <c r="AI47" s="9"/>
      <c r="AJ47" s="9"/>
    </row>
    <row r="48" spans="1:36">
      <c r="A48" s="43"/>
      <c r="B48" s="665"/>
      <c r="C48" s="564" t="str">
        <f>IF(ISBLANK(B48),"",_xlfn.XLOOKUP(B48,'Investment Track Record'!$B$19:$B$170,'Investment Track Record'!$C$19:$C$170))</f>
        <v/>
      </c>
      <c r="D48" s="665" t="s">
        <v>2</v>
      </c>
      <c r="E48" s="665" t="s">
        <v>2</v>
      </c>
      <c r="F48" s="711" t="s">
        <v>2</v>
      </c>
      <c r="G48" s="667"/>
      <c r="H48" s="668" t="s">
        <v>2</v>
      </c>
      <c r="I48" s="668"/>
      <c r="J48" s="669"/>
      <c r="K48" s="670" t="s">
        <v>2</v>
      </c>
      <c r="L48" s="665" t="s">
        <v>2</v>
      </c>
      <c r="M48" s="711" t="s">
        <v>2</v>
      </c>
      <c r="N48" s="711" t="s">
        <v>2</v>
      </c>
      <c r="O48" s="9"/>
      <c r="P48" s="9"/>
      <c r="Q48" s="9"/>
      <c r="R48" s="9"/>
      <c r="S48" s="9"/>
      <c r="T48" s="9"/>
      <c r="U48" s="9"/>
      <c r="V48" s="9"/>
      <c r="W48" s="9"/>
      <c r="X48" s="9"/>
      <c r="Y48" s="9"/>
      <c r="Z48" s="9"/>
      <c r="AA48" s="9"/>
      <c r="AB48" s="9"/>
      <c r="AC48" s="9"/>
      <c r="AD48" s="9"/>
      <c r="AE48" s="9"/>
      <c r="AF48" s="9"/>
      <c r="AG48" s="9"/>
      <c r="AH48" s="9"/>
      <c r="AI48" s="9"/>
      <c r="AJ48" s="9"/>
    </row>
    <row r="49" spans="1:36">
      <c r="A49" s="43"/>
      <c r="B49" s="666"/>
      <c r="C49" s="564" t="str">
        <f>IF(ISBLANK(B49),"",_xlfn.XLOOKUP(B49,'Investment Track Record'!$B$19:$B$170,'Investment Track Record'!$C$19:$C$170))</f>
        <v/>
      </c>
      <c r="D49" s="666" t="s">
        <v>2</v>
      </c>
      <c r="E49" s="666" t="s">
        <v>2</v>
      </c>
      <c r="F49" s="666" t="s">
        <v>2</v>
      </c>
      <c r="G49" s="671"/>
      <c r="H49" s="672" t="s">
        <v>2</v>
      </c>
      <c r="I49" s="668"/>
      <c r="J49" s="673"/>
      <c r="K49" s="674" t="s">
        <v>2</v>
      </c>
      <c r="L49" s="666" t="s">
        <v>2</v>
      </c>
      <c r="M49" s="666" t="s">
        <v>2</v>
      </c>
      <c r="N49" s="666" t="s">
        <v>2</v>
      </c>
      <c r="O49" s="9"/>
      <c r="P49" s="9"/>
      <c r="Q49" s="9"/>
      <c r="R49" s="9"/>
      <c r="S49" s="9"/>
      <c r="T49" s="9"/>
      <c r="U49" s="9"/>
      <c r="V49" s="9"/>
      <c r="W49" s="9"/>
      <c r="X49" s="9"/>
      <c r="Y49" s="9"/>
      <c r="Z49" s="9"/>
      <c r="AA49" s="9"/>
      <c r="AB49" s="9"/>
      <c r="AC49" s="9"/>
      <c r="AD49" s="9"/>
      <c r="AE49" s="9"/>
      <c r="AF49" s="9"/>
      <c r="AG49" s="9"/>
      <c r="AH49" s="9"/>
      <c r="AI49" s="9"/>
      <c r="AJ49" s="9"/>
    </row>
    <row r="50" spans="1:36">
      <c r="A50" s="43"/>
      <c r="B50" s="665"/>
      <c r="C50" s="564" t="str">
        <f>IF(ISBLANK(B50),"",_xlfn.XLOOKUP(B50,'Investment Track Record'!$B$19:$B$170,'Investment Track Record'!$C$19:$C$170))</f>
        <v/>
      </c>
      <c r="D50" s="665" t="s">
        <v>2</v>
      </c>
      <c r="E50" s="665" t="s">
        <v>2</v>
      </c>
      <c r="F50" s="711" t="s">
        <v>2</v>
      </c>
      <c r="G50" s="667"/>
      <c r="H50" s="668" t="s">
        <v>2</v>
      </c>
      <c r="I50" s="668"/>
      <c r="J50" s="669"/>
      <c r="K50" s="670" t="s">
        <v>2</v>
      </c>
      <c r="L50" s="665" t="s">
        <v>2</v>
      </c>
      <c r="M50" s="711" t="s">
        <v>2</v>
      </c>
      <c r="N50" s="711" t="s">
        <v>2</v>
      </c>
      <c r="O50" s="9"/>
      <c r="P50" s="9"/>
      <c r="Q50" s="9"/>
      <c r="R50" s="9"/>
      <c r="S50" s="9"/>
      <c r="T50" s="9"/>
      <c r="U50" s="9"/>
      <c r="V50" s="9"/>
      <c r="W50" s="9"/>
      <c r="X50" s="9"/>
      <c r="Y50" s="9"/>
      <c r="Z50" s="9"/>
      <c r="AA50" s="9"/>
      <c r="AB50" s="9"/>
      <c r="AC50" s="9"/>
      <c r="AD50" s="9"/>
      <c r="AE50" s="9"/>
      <c r="AF50" s="9"/>
      <c r="AG50" s="9"/>
      <c r="AH50" s="9"/>
      <c r="AI50" s="9"/>
      <c r="AJ50" s="9"/>
    </row>
    <row r="51" spans="1:36">
      <c r="A51" s="43"/>
      <c r="B51" s="666"/>
      <c r="C51" s="564" t="str">
        <f>IF(ISBLANK(B51),"",_xlfn.XLOOKUP(B51,'Investment Track Record'!$B$19:$B$170,'Investment Track Record'!$C$19:$C$170))</f>
        <v/>
      </c>
      <c r="D51" s="666" t="s">
        <v>2</v>
      </c>
      <c r="E51" s="666" t="s">
        <v>2</v>
      </c>
      <c r="F51" s="666" t="s">
        <v>2</v>
      </c>
      <c r="G51" s="671"/>
      <c r="H51" s="672" t="s">
        <v>2</v>
      </c>
      <c r="I51" s="668"/>
      <c r="J51" s="673"/>
      <c r="K51" s="674" t="s">
        <v>2</v>
      </c>
      <c r="L51" s="666" t="s">
        <v>2</v>
      </c>
      <c r="M51" s="666" t="s">
        <v>2</v>
      </c>
      <c r="N51" s="666" t="s">
        <v>2</v>
      </c>
      <c r="O51" s="9"/>
      <c r="P51" s="9"/>
      <c r="Q51" s="9"/>
      <c r="R51" s="9"/>
      <c r="S51" s="9"/>
      <c r="T51" s="9"/>
      <c r="U51" s="9"/>
      <c r="V51" s="9"/>
      <c r="W51" s="9"/>
      <c r="X51" s="9"/>
      <c r="Y51" s="9"/>
      <c r="Z51" s="9"/>
      <c r="AA51" s="9"/>
      <c r="AB51" s="9"/>
      <c r="AC51" s="9"/>
      <c r="AD51" s="9"/>
      <c r="AE51" s="9"/>
      <c r="AF51" s="9"/>
      <c r="AG51" s="9"/>
      <c r="AH51" s="9"/>
      <c r="AI51" s="9"/>
      <c r="AJ51" s="9"/>
    </row>
    <row r="52" spans="1:36">
      <c r="A52" s="43"/>
      <c r="B52" s="665"/>
      <c r="C52" s="564" t="str">
        <f>IF(ISBLANK(B52),"",_xlfn.XLOOKUP(B52,'Investment Track Record'!$B$19:$B$170,'Investment Track Record'!$C$19:$C$170))</f>
        <v/>
      </c>
      <c r="D52" s="665" t="s">
        <v>2</v>
      </c>
      <c r="E52" s="665" t="s">
        <v>2</v>
      </c>
      <c r="F52" s="711" t="s">
        <v>2</v>
      </c>
      <c r="G52" s="667"/>
      <c r="H52" s="668" t="s">
        <v>2</v>
      </c>
      <c r="I52" s="668"/>
      <c r="J52" s="669"/>
      <c r="K52" s="670" t="s">
        <v>2</v>
      </c>
      <c r="L52" s="665" t="s">
        <v>2</v>
      </c>
      <c r="M52" s="711" t="s">
        <v>2</v>
      </c>
      <c r="N52" s="711" t="s">
        <v>2</v>
      </c>
      <c r="O52" s="9"/>
      <c r="P52" s="9"/>
      <c r="Q52" s="9"/>
      <c r="R52" s="9"/>
      <c r="S52" s="9"/>
      <c r="T52" s="9"/>
      <c r="U52" s="9"/>
      <c r="V52" s="9"/>
      <c r="W52" s="9"/>
      <c r="X52" s="9"/>
      <c r="Y52" s="9"/>
      <c r="Z52" s="9"/>
      <c r="AA52" s="9"/>
      <c r="AB52" s="9"/>
      <c r="AC52" s="9"/>
      <c r="AD52" s="9"/>
      <c r="AE52" s="9"/>
      <c r="AF52" s="9"/>
      <c r="AG52" s="9"/>
      <c r="AH52" s="9"/>
      <c r="AI52" s="9"/>
      <c r="AJ52" s="9"/>
    </row>
    <row r="53" spans="1:36">
      <c r="A53" s="43"/>
      <c r="B53" s="666"/>
      <c r="C53" s="564" t="str">
        <f>IF(ISBLANK(B53),"",_xlfn.XLOOKUP(B53,'Investment Track Record'!$B$19:$B$170,'Investment Track Record'!$C$19:$C$170))</f>
        <v/>
      </c>
      <c r="D53" s="666" t="s">
        <v>2</v>
      </c>
      <c r="E53" s="666" t="s">
        <v>2</v>
      </c>
      <c r="F53" s="666" t="s">
        <v>2</v>
      </c>
      <c r="G53" s="671"/>
      <c r="H53" s="672" t="s">
        <v>2</v>
      </c>
      <c r="I53" s="668"/>
      <c r="J53" s="673"/>
      <c r="K53" s="674" t="s">
        <v>2</v>
      </c>
      <c r="L53" s="666" t="s">
        <v>2</v>
      </c>
      <c r="M53" s="666" t="s">
        <v>2</v>
      </c>
      <c r="N53" s="666" t="s">
        <v>2</v>
      </c>
      <c r="O53" s="9"/>
      <c r="P53" s="9"/>
      <c r="Q53" s="9"/>
      <c r="R53" s="9"/>
      <c r="S53" s="9"/>
      <c r="T53" s="9"/>
      <c r="U53" s="9"/>
      <c r="V53" s="9"/>
      <c r="W53" s="9"/>
      <c r="X53" s="9"/>
      <c r="Y53" s="9"/>
      <c r="Z53" s="9"/>
      <c r="AA53" s="9"/>
      <c r="AB53" s="9"/>
      <c r="AC53" s="9"/>
      <c r="AD53" s="9"/>
      <c r="AE53" s="9"/>
      <c r="AF53" s="9"/>
      <c r="AG53" s="9"/>
      <c r="AH53" s="9"/>
      <c r="AI53" s="9"/>
      <c r="AJ53" s="9"/>
    </row>
    <row r="54" spans="1:36">
      <c r="A54" s="43"/>
      <c r="B54" s="665"/>
      <c r="C54" s="564" t="str">
        <f>IF(ISBLANK(B54),"",_xlfn.XLOOKUP(B54,'Investment Track Record'!$B$19:$B$170,'Investment Track Record'!$C$19:$C$170))</f>
        <v/>
      </c>
      <c r="D54" s="665" t="s">
        <v>2</v>
      </c>
      <c r="E54" s="665" t="s">
        <v>2</v>
      </c>
      <c r="F54" s="711" t="s">
        <v>2</v>
      </c>
      <c r="G54" s="667"/>
      <c r="H54" s="668" t="s">
        <v>2</v>
      </c>
      <c r="I54" s="668"/>
      <c r="J54" s="669"/>
      <c r="K54" s="670" t="s">
        <v>2</v>
      </c>
      <c r="L54" s="665" t="s">
        <v>2</v>
      </c>
      <c r="M54" s="711" t="s">
        <v>2</v>
      </c>
      <c r="N54" s="711" t="s">
        <v>2</v>
      </c>
      <c r="O54" s="9"/>
      <c r="P54" s="9"/>
      <c r="Q54" s="9"/>
      <c r="R54" s="9"/>
      <c r="S54" s="9"/>
      <c r="T54" s="9"/>
      <c r="U54" s="9"/>
      <c r="V54" s="9"/>
      <c r="W54" s="9"/>
      <c r="X54" s="9"/>
      <c r="Y54" s="9"/>
      <c r="Z54" s="9"/>
      <c r="AA54" s="9"/>
      <c r="AB54" s="9"/>
      <c r="AC54" s="9"/>
      <c r="AD54" s="9"/>
      <c r="AE54" s="9"/>
      <c r="AF54" s="9"/>
      <c r="AG54" s="9"/>
      <c r="AH54" s="9"/>
      <c r="AI54" s="9"/>
      <c r="AJ54" s="9"/>
    </row>
    <row r="55" spans="1:36">
      <c r="A55" s="43"/>
      <c r="B55" s="666"/>
      <c r="C55" s="564" t="str">
        <f>IF(ISBLANK(B55),"",_xlfn.XLOOKUP(B55,'Investment Track Record'!$B$19:$B$170,'Investment Track Record'!$C$19:$C$170))</f>
        <v/>
      </c>
      <c r="D55" s="666" t="s">
        <v>2</v>
      </c>
      <c r="E55" s="666" t="s">
        <v>2</v>
      </c>
      <c r="F55" s="666" t="s">
        <v>2</v>
      </c>
      <c r="G55" s="671"/>
      <c r="H55" s="672" t="s">
        <v>2</v>
      </c>
      <c r="I55" s="668"/>
      <c r="J55" s="673"/>
      <c r="K55" s="674" t="s">
        <v>2</v>
      </c>
      <c r="L55" s="666" t="s">
        <v>2</v>
      </c>
      <c r="M55" s="666" t="s">
        <v>2</v>
      </c>
      <c r="N55" s="666" t="s">
        <v>2</v>
      </c>
      <c r="O55" s="9"/>
      <c r="P55" s="9"/>
      <c r="Q55" s="9"/>
      <c r="R55" s="9"/>
      <c r="S55" s="9"/>
      <c r="T55" s="9"/>
      <c r="U55" s="9"/>
      <c r="V55" s="9"/>
      <c r="W55" s="9"/>
      <c r="X55" s="9"/>
      <c r="Y55" s="9"/>
      <c r="Z55" s="9"/>
      <c r="AA55" s="9"/>
      <c r="AB55" s="9"/>
      <c r="AC55" s="9"/>
      <c r="AD55" s="9"/>
      <c r="AE55" s="9"/>
      <c r="AF55" s="9"/>
      <c r="AG55" s="9"/>
      <c r="AH55" s="9"/>
      <c r="AI55" s="9"/>
      <c r="AJ55" s="9"/>
    </row>
    <row r="56" spans="1:36">
      <c r="A56" s="43"/>
      <c r="B56" s="665"/>
      <c r="C56" s="564" t="str">
        <f>IF(ISBLANK(B56),"",_xlfn.XLOOKUP(B56,'Investment Track Record'!$B$19:$B$170,'Investment Track Record'!$C$19:$C$170))</f>
        <v/>
      </c>
      <c r="D56" s="665" t="s">
        <v>2</v>
      </c>
      <c r="E56" s="665" t="s">
        <v>2</v>
      </c>
      <c r="F56" s="711" t="s">
        <v>2</v>
      </c>
      <c r="G56" s="667"/>
      <c r="H56" s="668" t="s">
        <v>2</v>
      </c>
      <c r="I56" s="668"/>
      <c r="J56" s="669"/>
      <c r="K56" s="670" t="s">
        <v>2</v>
      </c>
      <c r="L56" s="665" t="s">
        <v>2</v>
      </c>
      <c r="M56" s="711" t="s">
        <v>2</v>
      </c>
      <c r="N56" s="711" t="s">
        <v>2</v>
      </c>
      <c r="O56" s="9"/>
      <c r="P56" s="9"/>
      <c r="Q56" s="9"/>
      <c r="R56" s="9"/>
      <c r="S56" s="9"/>
      <c r="T56" s="9"/>
      <c r="U56" s="9"/>
      <c r="V56" s="9"/>
      <c r="W56" s="9"/>
      <c r="X56" s="9"/>
      <c r="Y56" s="9"/>
      <c r="Z56" s="9"/>
      <c r="AA56" s="9"/>
      <c r="AB56" s="9"/>
      <c r="AC56" s="9"/>
      <c r="AD56" s="9"/>
      <c r="AE56" s="9"/>
      <c r="AF56" s="9"/>
      <c r="AG56" s="9"/>
      <c r="AH56" s="9"/>
      <c r="AI56" s="9"/>
      <c r="AJ56" s="9"/>
    </row>
    <row r="57" spans="1:36">
      <c r="A57" s="43"/>
      <c r="B57" s="666"/>
      <c r="C57" s="564" t="str">
        <f>IF(ISBLANK(B57),"",_xlfn.XLOOKUP(B57,'Investment Track Record'!$B$19:$B$170,'Investment Track Record'!$C$19:$C$170))</f>
        <v/>
      </c>
      <c r="D57" s="666" t="s">
        <v>2</v>
      </c>
      <c r="E57" s="666" t="s">
        <v>2</v>
      </c>
      <c r="F57" s="666" t="s">
        <v>2</v>
      </c>
      <c r="G57" s="671"/>
      <c r="H57" s="672" t="s">
        <v>2</v>
      </c>
      <c r="I57" s="668"/>
      <c r="J57" s="673"/>
      <c r="K57" s="674" t="s">
        <v>2</v>
      </c>
      <c r="L57" s="666" t="s">
        <v>2</v>
      </c>
      <c r="M57" s="666" t="s">
        <v>2</v>
      </c>
      <c r="N57" s="666" t="s">
        <v>2</v>
      </c>
      <c r="O57" s="9"/>
      <c r="P57" s="9"/>
      <c r="Q57" s="9"/>
      <c r="R57" s="9"/>
      <c r="S57" s="9"/>
      <c r="T57" s="9"/>
      <c r="U57" s="9"/>
      <c r="V57" s="9"/>
      <c r="W57" s="9"/>
      <c r="X57" s="9"/>
      <c r="Y57" s="9"/>
      <c r="Z57" s="9"/>
      <c r="AA57" s="9"/>
      <c r="AB57" s="9"/>
      <c r="AC57" s="9"/>
      <c r="AD57" s="9"/>
      <c r="AE57" s="9"/>
      <c r="AF57" s="9"/>
      <c r="AG57" s="9"/>
      <c r="AH57" s="9"/>
      <c r="AI57" s="9"/>
      <c r="AJ57" s="9"/>
    </row>
    <row r="58" spans="1:36">
      <c r="A58" s="43"/>
      <c r="B58" s="665"/>
      <c r="C58" s="564" t="str">
        <f>IF(ISBLANK(B58),"",_xlfn.XLOOKUP(B58,'Investment Track Record'!$B$19:$B$170,'Investment Track Record'!$C$19:$C$170))</f>
        <v/>
      </c>
      <c r="D58" s="665" t="s">
        <v>2</v>
      </c>
      <c r="E58" s="665" t="s">
        <v>2</v>
      </c>
      <c r="F58" s="711" t="s">
        <v>2</v>
      </c>
      <c r="G58" s="667"/>
      <c r="H58" s="668" t="s">
        <v>2</v>
      </c>
      <c r="I58" s="668"/>
      <c r="J58" s="669"/>
      <c r="K58" s="670" t="s">
        <v>2</v>
      </c>
      <c r="L58" s="665" t="s">
        <v>2</v>
      </c>
      <c r="M58" s="711" t="s">
        <v>2</v>
      </c>
      <c r="N58" s="711" t="s">
        <v>2</v>
      </c>
      <c r="O58" s="9"/>
      <c r="P58" s="9"/>
      <c r="Q58" s="9"/>
      <c r="R58" s="9"/>
      <c r="S58" s="9"/>
      <c r="T58" s="9"/>
      <c r="U58" s="9"/>
      <c r="V58" s="9"/>
      <c r="W58" s="9"/>
      <c r="X58" s="9"/>
      <c r="Y58" s="9"/>
      <c r="Z58" s="9"/>
      <c r="AA58" s="9"/>
      <c r="AB58" s="9"/>
      <c r="AC58" s="9"/>
      <c r="AD58" s="9"/>
      <c r="AE58" s="9"/>
      <c r="AF58" s="9"/>
      <c r="AG58" s="9"/>
      <c r="AH58" s="9"/>
      <c r="AI58" s="9"/>
      <c r="AJ58" s="9"/>
    </row>
    <row r="59" spans="1:36">
      <c r="A59" s="43"/>
      <c r="B59" s="666"/>
      <c r="C59" s="564" t="str">
        <f>IF(ISBLANK(B59),"",_xlfn.XLOOKUP(B59,'Investment Track Record'!$B$19:$B$170,'Investment Track Record'!$C$19:$C$170))</f>
        <v/>
      </c>
      <c r="D59" s="666" t="s">
        <v>2</v>
      </c>
      <c r="E59" s="666" t="s">
        <v>2</v>
      </c>
      <c r="F59" s="666" t="s">
        <v>2</v>
      </c>
      <c r="G59" s="671"/>
      <c r="H59" s="672" t="s">
        <v>2</v>
      </c>
      <c r="I59" s="668"/>
      <c r="J59" s="673"/>
      <c r="K59" s="674" t="s">
        <v>2</v>
      </c>
      <c r="L59" s="666" t="s">
        <v>2</v>
      </c>
      <c r="M59" s="666" t="s">
        <v>2</v>
      </c>
      <c r="N59" s="666" t="s">
        <v>2</v>
      </c>
      <c r="O59" s="9"/>
      <c r="P59" s="9"/>
      <c r="Q59" s="9"/>
      <c r="R59" s="9"/>
      <c r="S59" s="9"/>
      <c r="T59" s="9"/>
      <c r="U59" s="9"/>
      <c r="V59" s="9"/>
      <c r="W59" s="9"/>
      <c r="X59" s="9"/>
      <c r="Y59" s="9"/>
      <c r="Z59" s="9"/>
      <c r="AA59" s="9"/>
      <c r="AB59" s="9"/>
      <c r="AC59" s="9"/>
      <c r="AD59" s="9"/>
      <c r="AE59" s="9"/>
      <c r="AF59" s="9"/>
      <c r="AG59" s="9"/>
      <c r="AH59" s="9"/>
      <c r="AI59" s="9"/>
      <c r="AJ59" s="9"/>
    </row>
    <row r="60" spans="1:36">
      <c r="A60" s="43"/>
      <c r="B60" s="665"/>
      <c r="C60" s="564" t="str">
        <f>IF(ISBLANK(B60),"",_xlfn.XLOOKUP(B60,'Investment Track Record'!$B$19:$B$170,'Investment Track Record'!$C$19:$C$170))</f>
        <v/>
      </c>
      <c r="D60" s="665" t="s">
        <v>2</v>
      </c>
      <c r="E60" s="665" t="s">
        <v>2</v>
      </c>
      <c r="F60" s="711" t="s">
        <v>2</v>
      </c>
      <c r="G60" s="667"/>
      <c r="H60" s="668" t="s">
        <v>2</v>
      </c>
      <c r="I60" s="668"/>
      <c r="J60" s="669"/>
      <c r="K60" s="670" t="s">
        <v>2</v>
      </c>
      <c r="L60" s="665" t="s">
        <v>2</v>
      </c>
      <c r="M60" s="711" t="s">
        <v>2</v>
      </c>
      <c r="N60" s="711" t="s">
        <v>2</v>
      </c>
      <c r="O60" s="9"/>
      <c r="P60" s="9"/>
      <c r="Q60" s="9"/>
      <c r="R60" s="9"/>
      <c r="S60" s="9"/>
      <c r="T60" s="9"/>
      <c r="U60" s="9"/>
      <c r="V60" s="9"/>
      <c r="W60" s="9"/>
      <c r="X60" s="9"/>
      <c r="Y60" s="9"/>
      <c r="Z60" s="9"/>
      <c r="AA60" s="9"/>
      <c r="AB60" s="9"/>
      <c r="AC60" s="9"/>
      <c r="AD60" s="9"/>
      <c r="AE60" s="9"/>
      <c r="AF60" s="9"/>
      <c r="AG60" s="9"/>
      <c r="AH60" s="9"/>
      <c r="AI60" s="9"/>
      <c r="AJ60" s="9"/>
    </row>
    <row r="61" spans="1:36">
      <c r="A61" s="43"/>
      <c r="B61" s="666"/>
      <c r="C61" s="564" t="str">
        <f>IF(ISBLANK(B61),"",_xlfn.XLOOKUP(B61,'Investment Track Record'!$B$19:$B$170,'Investment Track Record'!$C$19:$C$170))</f>
        <v/>
      </c>
      <c r="D61" s="666" t="s">
        <v>2</v>
      </c>
      <c r="E61" s="666" t="s">
        <v>2</v>
      </c>
      <c r="F61" s="666" t="s">
        <v>2</v>
      </c>
      <c r="G61" s="671"/>
      <c r="H61" s="672" t="s">
        <v>2</v>
      </c>
      <c r="I61" s="668"/>
      <c r="J61" s="673"/>
      <c r="K61" s="674" t="s">
        <v>2</v>
      </c>
      <c r="L61" s="666" t="s">
        <v>2</v>
      </c>
      <c r="M61" s="666" t="s">
        <v>2</v>
      </c>
      <c r="N61" s="666" t="s">
        <v>2</v>
      </c>
      <c r="O61" s="9"/>
      <c r="P61" s="9"/>
      <c r="Q61" s="9"/>
      <c r="R61" s="9"/>
      <c r="S61" s="9"/>
      <c r="T61" s="9"/>
      <c r="U61" s="9"/>
      <c r="V61" s="9"/>
      <c r="W61" s="9"/>
      <c r="X61" s="9"/>
      <c r="Y61" s="9"/>
      <c r="Z61" s="9"/>
      <c r="AA61" s="9"/>
      <c r="AB61" s="9"/>
      <c r="AC61" s="9"/>
      <c r="AD61" s="9"/>
      <c r="AE61" s="9"/>
      <c r="AF61" s="9"/>
      <c r="AG61" s="9"/>
      <c r="AH61" s="9"/>
      <c r="AI61" s="9"/>
      <c r="AJ61" s="9"/>
    </row>
    <row r="62" spans="1:36">
      <c r="A62" s="43"/>
      <c r="B62" s="45" t="s">
        <v>788</v>
      </c>
      <c r="C62" s="45"/>
      <c r="D62" s="45" t="s">
        <v>788</v>
      </c>
      <c r="E62" s="45" t="s">
        <v>2</v>
      </c>
      <c r="F62" s="45" t="s">
        <v>788</v>
      </c>
      <c r="G62" s="45"/>
      <c r="H62" s="45" t="s">
        <v>788</v>
      </c>
      <c r="I62" s="45"/>
      <c r="J62" s="45"/>
      <c r="K62" s="45" t="s">
        <v>788</v>
      </c>
      <c r="L62" s="45" t="s">
        <v>2</v>
      </c>
      <c r="M62" s="45" t="s">
        <v>788</v>
      </c>
      <c r="N62" s="45" t="s">
        <v>788</v>
      </c>
      <c r="O62" s="9"/>
      <c r="P62" s="9"/>
      <c r="Q62" s="9"/>
      <c r="R62" s="9"/>
      <c r="S62" s="9"/>
      <c r="T62" s="9"/>
      <c r="U62" s="9"/>
      <c r="V62" s="9"/>
      <c r="W62" s="9"/>
      <c r="X62" s="9"/>
      <c r="Y62" s="9"/>
      <c r="Z62" s="9"/>
      <c r="AA62" s="9"/>
      <c r="AB62" s="9"/>
      <c r="AC62" s="9"/>
      <c r="AD62" s="9"/>
      <c r="AE62" s="9"/>
      <c r="AF62" s="9"/>
      <c r="AG62" s="9"/>
      <c r="AH62" s="9"/>
      <c r="AI62" s="9"/>
      <c r="AJ62" s="9"/>
    </row>
    <row r="63" spans="1:36" hidden="1">
      <c r="O63" s="9"/>
      <c r="P63" s="9"/>
      <c r="Q63" s="9"/>
      <c r="R63" s="9"/>
      <c r="S63" s="9"/>
      <c r="T63" s="9"/>
      <c r="U63" s="9"/>
      <c r="V63" s="9"/>
      <c r="W63" s="9"/>
      <c r="X63" s="9"/>
      <c r="Y63" s="9"/>
      <c r="Z63" s="9"/>
      <c r="AA63" s="9"/>
      <c r="AB63" s="9"/>
      <c r="AC63" s="9"/>
      <c r="AD63" s="9"/>
      <c r="AE63" s="9"/>
      <c r="AF63" s="9"/>
      <c r="AG63" s="9"/>
      <c r="AH63" s="9"/>
      <c r="AI63" s="9"/>
      <c r="AJ63" s="9"/>
    </row>
    <row r="64" spans="1:36" hidden="1">
      <c r="O64" s="9"/>
      <c r="P64" s="9"/>
      <c r="Q64" s="9"/>
      <c r="R64" s="9"/>
      <c r="S64" s="9"/>
      <c r="T64" s="9"/>
      <c r="U64" s="9"/>
      <c r="V64" s="9"/>
      <c r="W64" s="9"/>
      <c r="X64" s="9"/>
      <c r="Y64" s="9"/>
      <c r="Z64" s="9"/>
      <c r="AA64" s="9"/>
      <c r="AB64" s="9"/>
      <c r="AC64" s="9"/>
      <c r="AD64" s="9"/>
      <c r="AE64" s="9"/>
      <c r="AF64" s="9"/>
      <c r="AG64" s="9"/>
      <c r="AH64" s="9"/>
      <c r="AI64" s="9"/>
      <c r="AJ64" s="9"/>
    </row>
    <row r="65" spans="15:36" hidden="1">
      <c r="O65" s="9"/>
      <c r="P65" s="9"/>
      <c r="Q65" s="9"/>
      <c r="R65" s="9"/>
      <c r="S65" s="9"/>
      <c r="T65" s="9"/>
      <c r="U65" s="9"/>
      <c r="V65" s="9"/>
      <c r="W65" s="9"/>
      <c r="X65" s="9"/>
      <c r="Y65" s="9"/>
      <c r="Z65" s="9"/>
      <c r="AA65" s="9"/>
      <c r="AB65" s="9"/>
      <c r="AC65" s="9"/>
      <c r="AD65" s="9"/>
      <c r="AE65" s="9"/>
      <c r="AF65" s="9"/>
      <c r="AG65" s="9"/>
      <c r="AH65" s="9"/>
      <c r="AI65" s="9"/>
      <c r="AJ65" s="9"/>
    </row>
    <row r="66" spans="15:36" hidden="1">
      <c r="O66" s="9"/>
      <c r="P66" s="9"/>
      <c r="Q66" s="9"/>
      <c r="R66" s="9"/>
      <c r="S66" s="9"/>
      <c r="T66" s="9"/>
      <c r="U66" s="9"/>
      <c r="V66" s="9"/>
      <c r="W66" s="9"/>
      <c r="X66" s="9"/>
      <c r="Y66" s="9"/>
      <c r="Z66" s="9"/>
      <c r="AA66" s="9"/>
      <c r="AB66" s="9"/>
      <c r="AC66" s="9"/>
      <c r="AD66" s="9"/>
      <c r="AE66" s="9"/>
      <c r="AF66" s="9"/>
      <c r="AG66" s="9"/>
      <c r="AH66" s="9"/>
      <c r="AI66" s="9"/>
      <c r="AJ66" s="9"/>
    </row>
    <row r="67" spans="15:36" hidden="1">
      <c r="O67" s="9"/>
      <c r="P67" s="9"/>
      <c r="Q67" s="9"/>
      <c r="R67" s="9"/>
      <c r="S67" s="9"/>
      <c r="T67" s="9"/>
      <c r="U67" s="9"/>
      <c r="V67" s="9"/>
      <c r="W67" s="9"/>
      <c r="X67" s="9"/>
      <c r="Y67" s="9"/>
      <c r="Z67" s="9"/>
      <c r="AA67" s="9"/>
      <c r="AB67" s="9"/>
      <c r="AC67" s="9"/>
      <c r="AD67" s="9"/>
      <c r="AE67" s="9"/>
      <c r="AF67" s="9"/>
      <c r="AG67" s="9"/>
      <c r="AH67" s="9"/>
      <c r="AI67" s="9"/>
      <c r="AJ67" s="9"/>
    </row>
    <row r="68" spans="15:36" hidden="1">
      <c r="O68" s="9"/>
      <c r="P68" s="9"/>
      <c r="Q68" s="9"/>
      <c r="R68" s="9"/>
      <c r="S68" s="9"/>
      <c r="T68" s="9"/>
      <c r="U68" s="9"/>
      <c r="V68" s="9"/>
      <c r="W68" s="9"/>
      <c r="X68" s="9"/>
      <c r="Y68" s="9"/>
      <c r="Z68" s="9"/>
      <c r="AA68" s="9"/>
      <c r="AB68" s="9"/>
      <c r="AC68" s="9"/>
      <c r="AD68" s="9"/>
      <c r="AE68" s="9"/>
      <c r="AF68" s="9"/>
      <c r="AG68" s="9"/>
      <c r="AH68" s="9"/>
      <c r="AI68" s="9"/>
      <c r="AJ68" s="9"/>
    </row>
    <row r="69" spans="15:36" hidden="1">
      <c r="O69" s="9"/>
      <c r="P69" s="9"/>
      <c r="Q69" s="9"/>
      <c r="R69" s="9"/>
      <c r="S69" s="9"/>
      <c r="T69" s="9"/>
      <c r="U69" s="9"/>
      <c r="V69" s="9"/>
      <c r="W69" s="9"/>
      <c r="X69" s="9"/>
      <c r="Y69" s="9"/>
      <c r="Z69" s="9"/>
      <c r="AA69" s="9"/>
      <c r="AB69" s="9"/>
      <c r="AC69" s="9"/>
      <c r="AD69" s="9"/>
      <c r="AE69" s="9"/>
      <c r="AF69" s="9"/>
      <c r="AG69" s="9"/>
      <c r="AH69" s="9"/>
      <c r="AI69" s="9"/>
      <c r="AJ69" s="9"/>
    </row>
    <row r="70" spans="15:36" hidden="1">
      <c r="O70" s="9"/>
      <c r="P70" s="9"/>
      <c r="Q70" s="9"/>
      <c r="R70" s="9"/>
      <c r="S70" s="9"/>
      <c r="T70" s="9"/>
      <c r="U70" s="9"/>
      <c r="V70" s="9"/>
      <c r="W70" s="9"/>
      <c r="X70" s="9"/>
      <c r="Y70" s="9"/>
      <c r="Z70" s="9"/>
      <c r="AA70" s="9"/>
      <c r="AB70" s="9"/>
      <c r="AC70" s="9"/>
      <c r="AD70" s="9"/>
      <c r="AE70" s="9"/>
      <c r="AF70" s="9"/>
      <c r="AG70" s="9"/>
      <c r="AH70" s="9"/>
      <c r="AI70" s="9"/>
      <c r="AJ70" s="9"/>
    </row>
    <row r="71" spans="15:36" hidden="1">
      <c r="O71" s="9"/>
      <c r="P71" s="9"/>
      <c r="Q71" s="9"/>
      <c r="R71" s="9"/>
      <c r="S71" s="9"/>
      <c r="T71" s="9"/>
      <c r="U71" s="9"/>
      <c r="V71" s="9"/>
      <c r="W71" s="9"/>
      <c r="X71" s="9"/>
      <c r="Y71" s="9"/>
      <c r="Z71" s="9"/>
      <c r="AA71" s="9"/>
      <c r="AB71" s="9"/>
      <c r="AC71" s="9"/>
      <c r="AD71" s="9"/>
      <c r="AE71" s="9"/>
      <c r="AF71" s="9"/>
      <c r="AG71" s="9"/>
      <c r="AH71" s="9"/>
      <c r="AI71" s="9"/>
      <c r="AJ71" s="9"/>
    </row>
    <row r="72" spans="15:36" hidden="1">
      <c r="O72" s="9"/>
      <c r="P72" s="9"/>
      <c r="Q72" s="9"/>
      <c r="R72" s="9"/>
      <c r="S72" s="9"/>
      <c r="T72" s="9"/>
      <c r="U72" s="9"/>
      <c r="V72" s="9"/>
      <c r="W72" s="9"/>
      <c r="X72" s="9"/>
      <c r="Y72" s="9"/>
      <c r="Z72" s="9"/>
      <c r="AA72" s="9"/>
      <c r="AB72" s="9"/>
      <c r="AC72" s="9"/>
      <c r="AD72" s="9"/>
      <c r="AE72" s="9"/>
      <c r="AF72" s="9"/>
      <c r="AG72" s="9"/>
      <c r="AH72" s="9"/>
      <c r="AI72" s="9"/>
      <c r="AJ72" s="9"/>
    </row>
    <row r="73" spans="15:36" hidden="1">
      <c r="O73" s="9"/>
      <c r="P73" s="9"/>
      <c r="Q73" s="9"/>
      <c r="R73" s="9"/>
      <c r="S73" s="9"/>
      <c r="T73" s="9"/>
      <c r="U73" s="9"/>
      <c r="V73" s="9"/>
      <c r="W73" s="9"/>
      <c r="X73" s="9"/>
      <c r="Y73" s="9"/>
      <c r="Z73" s="9"/>
      <c r="AA73" s="9"/>
      <c r="AB73" s="9"/>
      <c r="AC73" s="9"/>
      <c r="AD73" s="9"/>
      <c r="AE73" s="9"/>
      <c r="AF73" s="9"/>
      <c r="AG73" s="9"/>
      <c r="AH73" s="9"/>
      <c r="AI73" s="9"/>
      <c r="AJ73" s="9"/>
    </row>
    <row r="74" spans="15:36" hidden="1">
      <c r="O74" s="9"/>
      <c r="P74" s="9"/>
      <c r="Q74" s="9"/>
      <c r="R74" s="9"/>
      <c r="S74" s="9"/>
      <c r="T74" s="9"/>
      <c r="U74" s="9"/>
      <c r="V74" s="9"/>
      <c r="W74" s="9"/>
      <c r="X74" s="9"/>
      <c r="Y74" s="9"/>
      <c r="Z74" s="9"/>
      <c r="AA74" s="9"/>
      <c r="AB74" s="9"/>
      <c r="AC74" s="9"/>
      <c r="AD74" s="9"/>
      <c r="AE74" s="9"/>
      <c r="AF74" s="9"/>
      <c r="AG74" s="9"/>
      <c r="AH74" s="9"/>
      <c r="AI74" s="9"/>
      <c r="AJ74" s="9"/>
    </row>
    <row r="75" spans="15:36" hidden="1">
      <c r="O75" s="9"/>
      <c r="P75" s="9"/>
      <c r="Q75" s="9"/>
      <c r="R75" s="9"/>
      <c r="S75" s="9"/>
      <c r="T75" s="9"/>
      <c r="U75" s="9"/>
      <c r="V75" s="9"/>
      <c r="W75" s="9"/>
      <c r="X75" s="9"/>
      <c r="Y75" s="9"/>
      <c r="Z75" s="9"/>
      <c r="AA75" s="9"/>
      <c r="AB75" s="9"/>
      <c r="AC75" s="9"/>
      <c r="AD75" s="9"/>
      <c r="AE75" s="9"/>
      <c r="AF75" s="9"/>
      <c r="AG75" s="9"/>
      <c r="AH75" s="9"/>
      <c r="AI75" s="9"/>
      <c r="AJ75" s="9"/>
    </row>
    <row r="76" spans="15:36" hidden="1">
      <c r="O76" s="9"/>
      <c r="P76" s="9"/>
      <c r="Q76" s="9"/>
      <c r="R76" s="9"/>
      <c r="S76" s="9"/>
      <c r="T76" s="9"/>
      <c r="U76" s="9"/>
      <c r="V76" s="9"/>
      <c r="W76" s="9"/>
      <c r="X76" s="9"/>
      <c r="Y76" s="9"/>
      <c r="Z76" s="9"/>
      <c r="AA76" s="9"/>
      <c r="AB76" s="9"/>
      <c r="AC76" s="9"/>
      <c r="AD76" s="9"/>
      <c r="AE76" s="9"/>
      <c r="AF76" s="9"/>
      <c r="AG76" s="9"/>
      <c r="AH76" s="9"/>
      <c r="AI76" s="9"/>
      <c r="AJ76" s="9"/>
    </row>
    <row r="77" spans="15:36" hidden="1">
      <c r="O77" s="9"/>
      <c r="P77" s="9"/>
      <c r="Q77" s="9"/>
      <c r="R77" s="9"/>
      <c r="S77" s="9"/>
      <c r="T77" s="9"/>
      <c r="U77" s="9"/>
      <c r="V77" s="9"/>
      <c r="W77" s="9"/>
      <c r="X77" s="9"/>
      <c r="Y77" s="9"/>
      <c r="Z77" s="9"/>
      <c r="AA77" s="9"/>
      <c r="AB77" s="9"/>
      <c r="AC77" s="9"/>
      <c r="AD77" s="9"/>
      <c r="AE77" s="9"/>
      <c r="AF77" s="9"/>
      <c r="AG77" s="9"/>
      <c r="AH77" s="9"/>
      <c r="AI77" s="9"/>
      <c r="AJ77" s="9"/>
    </row>
    <row r="78" spans="15:36" hidden="1">
      <c r="O78" s="9"/>
      <c r="P78" s="9"/>
      <c r="Q78" s="9"/>
      <c r="R78" s="9"/>
      <c r="S78" s="9"/>
      <c r="T78" s="9"/>
      <c r="U78" s="9"/>
      <c r="V78" s="9"/>
      <c r="W78" s="9"/>
      <c r="X78" s="9"/>
      <c r="Y78" s="9"/>
      <c r="Z78" s="9"/>
      <c r="AA78" s="9"/>
      <c r="AB78" s="9"/>
      <c r="AC78" s="9"/>
      <c r="AD78" s="9"/>
      <c r="AE78" s="9"/>
      <c r="AF78" s="9"/>
      <c r="AG78" s="9"/>
      <c r="AH78" s="9"/>
      <c r="AI78" s="9"/>
      <c r="AJ78" s="9"/>
    </row>
  </sheetData>
  <dataValidations count="1">
    <dataValidation allowBlank="1" showInputMessage="1" showErrorMessage="1" prompt="Includes interest receivable, accrued interest, and any accrued interest held off-balance sheet" sqref="I7:J7 J8" xr:uid="{82B4F0E5-38DA-4846-AA15-4C4D046A95C0}"/>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A0DD9EC5-269C-4B24-A8F7-0353A8BBF472}">
          <x14:formula1>
            <xm:f>Labels!$K$2:$K$9</xm:f>
          </x14:formula1>
          <xm:sqref>D8:D61</xm:sqref>
        </x14:dataValidation>
        <x14:dataValidation type="list" allowBlank="1" showInputMessage="1" showErrorMessage="1" xr:uid="{B0C44CCC-E5EF-4815-B2A1-69F0FBEF8550}">
          <x14:formula1>
            <xm:f>Labels!$Y$2:$Y$4</xm:f>
          </x14:formula1>
          <xm:sqref>E8:E61</xm:sqref>
        </x14:dataValidation>
        <x14:dataValidation type="list" allowBlank="1" showInputMessage="1" showErrorMessage="1" xr:uid="{EB64E647-1C28-4907-8330-EE49EB1C3979}">
          <x14:formula1>
            <xm:f>'Investment Track Record'!$B$19:$B$170</xm:f>
          </x14:formula1>
          <xm:sqref>B8:B61</xm:sqref>
        </x14:dataValidation>
        <x14:dataValidation type="list" allowBlank="1" showInputMessage="1" showErrorMessage="1" xr:uid="{45E29519-F544-458A-9267-6DC330065871}">
          <x14:formula1>
            <xm:f>Labels!$N$2:$N$4</xm:f>
          </x14:formula1>
          <xm:sqref>I9:I61</xm:sqref>
        </x14:dataValidation>
        <x14:dataValidation type="list" allowBlank="1" showInputMessage="1" showErrorMessage="1" prompt="Includes interest receivable, accrued interest, and any accrued interest held off-balance sheet" xr:uid="{F2E36A54-85EE-44F8-9BFC-B0DDC2E44C47}">
          <x14:formula1>
            <xm:f>Labels!$N$2:$N$4</xm:f>
          </x14:formula1>
          <xm:sqref>I8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B94B9-BA67-41D9-86A5-ACAB52780B78}">
  <sheetPr>
    <tabColor rgb="FF002060"/>
  </sheetPr>
  <dimension ref="A1:AS217"/>
  <sheetViews>
    <sheetView showGridLines="0" workbookViewId="0">
      <selection activeCell="B5" sqref="B5:H5"/>
    </sheetView>
  </sheetViews>
  <sheetFormatPr defaultColWidth="0" defaultRowHeight="15" customHeight="1" zeroHeight="1"/>
  <cols>
    <col min="1" max="1" width="8.85546875" customWidth="1"/>
    <col min="2" max="2" width="16.5703125" customWidth="1"/>
    <col min="3" max="3" width="3.5703125" customWidth="1"/>
    <col min="4" max="4" width="41.5703125" customWidth="1"/>
    <col min="5" max="5" width="25.140625" customWidth="1"/>
    <col min="6" max="6" width="20.5703125" customWidth="1"/>
    <col min="7" max="7" width="9.140625" customWidth="1"/>
    <col min="8" max="9" width="8.7109375" style="61" customWidth="1"/>
    <col min="10" max="43" width="8.7109375" style="61" hidden="1" customWidth="1"/>
    <col min="44" max="45" width="0" hidden="1" customWidth="1"/>
    <col min="46" max="16384" width="9.140625" hidden="1"/>
  </cols>
  <sheetData>
    <row r="1" spans="1:45">
      <c r="A1" s="79"/>
      <c r="B1" s="57" t="s">
        <v>9</v>
      </c>
      <c r="C1" s="89"/>
      <c r="D1" s="89"/>
      <c r="E1" s="970"/>
      <c r="F1" s="970"/>
      <c r="I1" s="274" t="s">
        <v>1</v>
      </c>
      <c r="J1" s="89"/>
      <c r="K1" s="89"/>
      <c r="L1" s="89"/>
      <c r="M1" s="89"/>
      <c r="N1" s="89"/>
      <c r="O1" s="89"/>
      <c r="P1" s="89"/>
      <c r="Q1" s="89"/>
      <c r="R1" s="89"/>
      <c r="S1" s="89"/>
      <c r="T1" s="89"/>
      <c r="U1" s="89"/>
      <c r="V1" s="89"/>
      <c r="W1" s="89"/>
      <c r="X1" s="89"/>
      <c r="Y1" s="89"/>
      <c r="Z1" s="89"/>
      <c r="AA1" s="89"/>
      <c r="AB1" s="89"/>
      <c r="AC1" s="89"/>
      <c r="AD1" s="89"/>
      <c r="AE1" s="89"/>
      <c r="AF1" s="89"/>
      <c r="AG1" s="89"/>
      <c r="AH1" s="66" t="s">
        <v>2</v>
      </c>
      <c r="AI1" s="66" t="s">
        <v>2</v>
      </c>
      <c r="AJ1" s="66" t="s">
        <v>2</v>
      </c>
      <c r="AK1" s="971" t="s">
        <v>2</v>
      </c>
      <c r="AL1" s="66" t="s">
        <v>2</v>
      </c>
      <c r="AM1" s="66" t="s">
        <v>2</v>
      </c>
      <c r="AN1" s="66" t="s">
        <v>2</v>
      </c>
      <c r="AO1" s="66" t="s">
        <v>2</v>
      </c>
      <c r="AP1" s="66" t="s">
        <v>2</v>
      </c>
      <c r="AQ1" s="66" t="s">
        <v>2</v>
      </c>
      <c r="AR1" s="38" t="s">
        <v>10</v>
      </c>
      <c r="AS1" s="39" t="s">
        <v>2</v>
      </c>
    </row>
    <row r="2" spans="1:45" ht="12.75" customHeight="1">
      <c r="A2" s="80"/>
      <c r="B2" s="57" t="s">
        <v>11</v>
      </c>
      <c r="C2" s="142" t="s">
        <v>12</v>
      </c>
      <c r="D2" s="57"/>
      <c r="E2" s="970"/>
      <c r="F2" s="970"/>
      <c r="I2" s="1026" t="str">
        <f>Instructions!N2</f>
        <v>Expiration Date 2/28/2026</v>
      </c>
      <c r="J2" s="57"/>
      <c r="K2" s="57"/>
      <c r="L2" s="57"/>
      <c r="M2" s="57"/>
      <c r="N2" s="57"/>
      <c r="O2" s="57"/>
      <c r="P2" s="57"/>
      <c r="Q2" s="57"/>
      <c r="R2" s="57"/>
      <c r="S2" s="57"/>
      <c r="T2" s="57"/>
      <c r="U2" s="57"/>
      <c r="V2" s="57"/>
      <c r="W2" s="57"/>
      <c r="X2" s="57"/>
      <c r="Y2" s="57"/>
      <c r="Z2" s="57"/>
      <c r="AA2" s="57"/>
      <c r="AB2" s="57"/>
      <c r="AC2" s="57"/>
      <c r="AD2" s="57"/>
      <c r="AE2" s="57"/>
      <c r="AF2" s="57"/>
      <c r="AG2" s="57"/>
      <c r="AH2" s="67" t="s">
        <v>2</v>
      </c>
      <c r="AI2" s="67" t="s">
        <v>2</v>
      </c>
      <c r="AJ2" s="67" t="s">
        <v>2</v>
      </c>
      <c r="AK2" s="972" t="s">
        <v>2</v>
      </c>
      <c r="AL2" s="67" t="s">
        <v>2</v>
      </c>
      <c r="AM2" s="67" t="s">
        <v>2</v>
      </c>
      <c r="AN2" s="67" t="s">
        <v>2</v>
      </c>
      <c r="AO2" s="67" t="s">
        <v>2</v>
      </c>
      <c r="AP2" s="67" t="s">
        <v>2</v>
      </c>
      <c r="AQ2" s="67" t="s">
        <v>2</v>
      </c>
      <c r="AR2" s="40" t="s">
        <v>13</v>
      </c>
      <c r="AS2" s="39" t="s">
        <v>2</v>
      </c>
    </row>
    <row r="3" spans="1:45" ht="37.5" customHeight="1">
      <c r="A3" s="80"/>
      <c r="B3" s="1053" t="s">
        <v>14</v>
      </c>
      <c r="C3" s="1053"/>
      <c r="D3" s="1053"/>
      <c r="E3" s="1053"/>
      <c r="F3" s="1053"/>
      <c r="G3" s="1053"/>
      <c r="H3" s="62"/>
      <c r="I3" s="57"/>
      <c r="J3" s="57"/>
      <c r="K3" s="57"/>
      <c r="L3" s="57"/>
      <c r="M3" s="57"/>
      <c r="N3" s="57"/>
      <c r="O3" s="57"/>
      <c r="P3" s="57"/>
      <c r="Q3" s="57"/>
      <c r="R3" s="57"/>
      <c r="S3" s="57"/>
      <c r="T3" s="57"/>
      <c r="U3" s="57"/>
      <c r="V3" s="57"/>
      <c r="W3" s="57" t="s">
        <v>2</v>
      </c>
      <c r="X3" s="57" t="s">
        <v>2</v>
      </c>
      <c r="Y3" s="57" t="s">
        <v>2</v>
      </c>
      <c r="Z3" s="57" t="s">
        <v>2</v>
      </c>
      <c r="AA3" s="57" t="s">
        <v>2</v>
      </c>
      <c r="AB3" s="57" t="s">
        <v>2</v>
      </c>
      <c r="AC3" s="57" t="s">
        <v>2</v>
      </c>
      <c r="AD3" s="57" t="s">
        <v>2</v>
      </c>
      <c r="AE3" s="57" t="s">
        <v>2</v>
      </c>
      <c r="AF3" s="57" t="s">
        <v>2</v>
      </c>
      <c r="AG3" s="57" t="s">
        <v>2</v>
      </c>
      <c r="AH3" s="57" t="s">
        <v>2</v>
      </c>
      <c r="AI3" s="57" t="s">
        <v>2</v>
      </c>
      <c r="AJ3" s="57" t="s">
        <v>2</v>
      </c>
      <c r="AK3" s="57" t="s">
        <v>2</v>
      </c>
      <c r="AL3" s="57" t="s">
        <v>2</v>
      </c>
      <c r="AM3" s="59" t="s">
        <v>2</v>
      </c>
      <c r="AN3" s="59" t="s">
        <v>2</v>
      </c>
      <c r="AO3" s="59" t="s">
        <v>2</v>
      </c>
      <c r="AP3" s="59" t="s">
        <v>2</v>
      </c>
      <c r="AQ3" s="59" t="s">
        <v>2</v>
      </c>
      <c r="AR3" s="973" t="s">
        <v>2</v>
      </c>
      <c r="AS3" s="39" t="s">
        <v>2</v>
      </c>
    </row>
    <row r="4" spans="1:45">
      <c r="A4" s="100"/>
      <c r="B4" s="101" t="s">
        <v>15</v>
      </c>
      <c r="C4" s="101" t="str">
        <f>'Info Release'!B13</f>
        <v>Applicant Fund Name</v>
      </c>
      <c r="D4" s="101"/>
      <c r="E4" s="101"/>
      <c r="F4" s="101"/>
      <c r="G4" s="101" t="s">
        <v>2</v>
      </c>
      <c r="H4" s="101" t="s">
        <v>2</v>
      </c>
      <c r="I4" s="113" t="s">
        <v>2</v>
      </c>
      <c r="J4" s="57"/>
      <c r="K4" s="57"/>
      <c r="L4" s="57"/>
      <c r="M4" s="57"/>
      <c r="N4" s="57"/>
      <c r="O4" s="57"/>
      <c r="P4" s="57"/>
      <c r="Q4" s="57"/>
      <c r="R4" s="57"/>
      <c r="S4" s="57"/>
      <c r="T4" s="57"/>
      <c r="U4" s="57"/>
      <c r="V4" s="57"/>
      <c r="W4" s="57"/>
      <c r="X4" s="57" t="s">
        <v>2</v>
      </c>
      <c r="Y4" s="57" t="s">
        <v>2</v>
      </c>
      <c r="Z4" s="57" t="s">
        <v>2</v>
      </c>
      <c r="AA4" s="57" t="s">
        <v>2</v>
      </c>
      <c r="AB4" s="57" t="s">
        <v>2</v>
      </c>
      <c r="AC4" s="57" t="s">
        <v>2</v>
      </c>
      <c r="AD4" s="57" t="s">
        <v>2</v>
      </c>
      <c r="AE4" s="57" t="s">
        <v>2</v>
      </c>
      <c r="AF4" s="57" t="s">
        <v>2</v>
      </c>
      <c r="AG4" s="57" t="s">
        <v>2</v>
      </c>
      <c r="AH4" s="57" t="s">
        <v>2</v>
      </c>
      <c r="AI4" s="57" t="s">
        <v>2</v>
      </c>
      <c r="AJ4" s="57" t="s">
        <v>2</v>
      </c>
      <c r="AK4" s="57" t="s">
        <v>2</v>
      </c>
      <c r="AL4" s="57" t="s">
        <v>2</v>
      </c>
      <c r="AM4" s="59" t="s">
        <v>2</v>
      </c>
      <c r="AN4" s="59" t="s">
        <v>2</v>
      </c>
      <c r="AO4" s="59" t="s">
        <v>2</v>
      </c>
      <c r="AP4" s="59" t="s">
        <v>2</v>
      </c>
      <c r="AQ4" s="59" t="s">
        <v>2</v>
      </c>
      <c r="AR4" s="974" t="s">
        <v>16</v>
      </c>
      <c r="AS4" s="975" t="s">
        <v>2</v>
      </c>
    </row>
    <row r="5" spans="1:45" ht="118.5" customHeight="1">
      <c r="A5" s="43"/>
      <c r="B5" s="1054" t="s">
        <v>17</v>
      </c>
      <c r="C5" s="1054"/>
      <c r="D5" s="1054"/>
      <c r="E5" s="1054"/>
      <c r="F5" s="1054"/>
      <c r="G5" s="1054"/>
      <c r="H5" s="1054"/>
      <c r="I5" s="930" t="s">
        <v>2</v>
      </c>
      <c r="J5" s="60" t="s">
        <v>2</v>
      </c>
      <c r="K5" s="60" t="s">
        <v>2</v>
      </c>
      <c r="O5" s="60"/>
      <c r="Q5" s="60"/>
      <c r="S5" s="60"/>
      <c r="U5" s="60"/>
      <c r="W5" s="60"/>
      <c r="Y5" s="60"/>
      <c r="AA5" s="60"/>
      <c r="AC5" s="60"/>
      <c r="AE5" s="60"/>
      <c r="AG5" s="60"/>
      <c r="AI5" s="60"/>
      <c r="AK5" s="60"/>
    </row>
    <row r="6" spans="1:45" ht="12.6" customHeight="1">
      <c r="A6" s="43"/>
      <c r="B6" s="976"/>
      <c r="C6" s="976"/>
      <c r="D6" s="976"/>
      <c r="E6" s="976"/>
      <c r="F6" s="976"/>
      <c r="G6" s="976"/>
      <c r="H6" s="977"/>
      <c r="I6" s="930"/>
      <c r="J6" s="60"/>
      <c r="K6" s="60"/>
      <c r="O6" s="60"/>
      <c r="Q6" s="60"/>
      <c r="S6" s="60"/>
      <c r="U6" s="60"/>
      <c r="W6" s="60"/>
      <c r="Y6" s="60"/>
      <c r="AA6" s="60"/>
      <c r="AC6" s="60"/>
      <c r="AE6" s="60"/>
      <c r="AG6" s="60"/>
      <c r="AI6" s="60"/>
      <c r="AK6" s="60"/>
    </row>
    <row r="7" spans="1:45" ht="94.5" customHeight="1">
      <c r="A7" s="43"/>
      <c r="B7" s="1052" t="s">
        <v>2311</v>
      </c>
      <c r="C7" s="1052"/>
      <c r="D7" s="1052"/>
      <c r="E7" s="1052"/>
      <c r="F7" s="1052"/>
      <c r="G7" s="1052"/>
      <c r="H7" s="1052"/>
      <c r="I7" s="930"/>
      <c r="J7" s="60"/>
      <c r="K7" s="60"/>
      <c r="O7" s="60"/>
      <c r="Q7" s="60"/>
      <c r="S7" s="60"/>
      <c r="U7" s="60"/>
      <c r="W7" s="60"/>
      <c r="Y7" s="60"/>
      <c r="AA7" s="60"/>
      <c r="AC7" s="60"/>
      <c r="AE7" s="60"/>
      <c r="AG7" s="60"/>
      <c r="AI7" s="60"/>
      <c r="AK7" s="60"/>
    </row>
    <row r="8" spans="1:45" ht="12.75" customHeight="1">
      <c r="A8" s="43"/>
      <c r="B8" s="929"/>
      <c r="C8" s="978"/>
      <c r="D8" s="978"/>
      <c r="E8" s="978"/>
      <c r="F8" s="978"/>
      <c r="G8" s="978"/>
      <c r="H8" s="930"/>
      <c r="I8" s="930"/>
      <c r="J8" s="60"/>
      <c r="K8" s="60"/>
      <c r="O8" s="60"/>
      <c r="Q8" s="60"/>
      <c r="S8" s="60"/>
      <c r="U8" s="60"/>
      <c r="W8" s="60"/>
      <c r="Y8" s="60"/>
      <c r="AA8" s="60"/>
      <c r="AC8" s="60"/>
      <c r="AE8" s="60"/>
      <c r="AG8" s="60"/>
      <c r="AI8" s="60"/>
      <c r="AK8" s="60"/>
    </row>
    <row r="9" spans="1:45" ht="12.75" customHeight="1">
      <c r="A9" s="43"/>
      <c r="B9" s="979">
        <v>1</v>
      </c>
      <c r="C9" s="991"/>
      <c r="D9" s="1052" t="s">
        <v>18</v>
      </c>
      <c r="E9" s="1052"/>
      <c r="F9" s="1052"/>
      <c r="G9" s="1052"/>
      <c r="H9" s="930"/>
      <c r="I9" s="930"/>
      <c r="J9" s="60"/>
      <c r="K9" s="60"/>
      <c r="O9" s="60"/>
      <c r="Q9" s="60"/>
      <c r="S9" s="60"/>
      <c r="U9" s="60"/>
      <c r="W9" s="60"/>
      <c r="Y9" s="60"/>
      <c r="AA9" s="60"/>
      <c r="AC9" s="60"/>
      <c r="AE9" s="60"/>
      <c r="AG9" s="60"/>
      <c r="AI9" s="60"/>
      <c r="AK9" s="60"/>
    </row>
    <row r="10" spans="1:45" ht="36" customHeight="1">
      <c r="A10" s="43"/>
      <c r="B10" s="979"/>
      <c r="C10" s="929"/>
      <c r="D10" s="1052"/>
      <c r="E10" s="1052"/>
      <c r="F10" s="1052"/>
      <c r="G10" s="1052"/>
      <c r="H10" s="930"/>
      <c r="I10" s="930"/>
      <c r="J10" s="60"/>
      <c r="K10" s="60"/>
      <c r="O10" s="60"/>
      <c r="Q10" s="60"/>
      <c r="S10" s="60"/>
      <c r="U10" s="60"/>
      <c r="W10" s="60"/>
      <c r="Y10" s="60"/>
      <c r="AA10" s="60"/>
      <c r="AC10" s="60"/>
      <c r="AE10" s="60"/>
      <c r="AG10" s="60"/>
      <c r="AI10" s="60"/>
      <c r="AK10" s="60"/>
    </row>
    <row r="11" spans="1:45" ht="17.45" customHeight="1">
      <c r="A11" s="43"/>
      <c r="B11" s="979"/>
      <c r="C11" s="929"/>
      <c r="D11" s="1055" t="s">
        <v>19</v>
      </c>
      <c r="E11" s="1055"/>
      <c r="F11" s="1000"/>
      <c r="G11" s="1011"/>
      <c r="H11" s="930"/>
      <c r="I11" s="930"/>
      <c r="J11" s="60"/>
      <c r="K11" s="60"/>
      <c r="O11" s="60"/>
      <c r="Q11" s="60"/>
      <c r="S11" s="60"/>
      <c r="U11" s="60"/>
      <c r="W11" s="60"/>
      <c r="Y11" s="60"/>
      <c r="AA11" s="60"/>
      <c r="AC11" s="60"/>
      <c r="AE11" s="60"/>
      <c r="AG11" s="60"/>
      <c r="AI11" s="60"/>
      <c r="AK11" s="60"/>
    </row>
    <row r="12" spans="1:45" ht="17.100000000000001" customHeight="1">
      <c r="A12" s="43"/>
      <c r="B12" s="979"/>
      <c r="C12" s="929"/>
      <c r="D12" s="1055" t="s">
        <v>20</v>
      </c>
      <c r="E12" s="1055"/>
      <c r="F12" s="1000"/>
      <c r="G12" s="1011"/>
      <c r="H12" s="930"/>
      <c r="I12" s="930"/>
      <c r="J12" s="60"/>
      <c r="K12" s="60"/>
      <c r="O12" s="60"/>
      <c r="Q12" s="60"/>
      <c r="S12" s="60"/>
      <c r="U12" s="60"/>
      <c r="W12" s="60"/>
      <c r="Y12" s="60"/>
      <c r="AA12" s="60"/>
      <c r="AC12" s="60"/>
      <c r="AE12" s="60"/>
      <c r="AG12" s="60"/>
      <c r="AI12" s="60"/>
      <c r="AK12" s="60"/>
    </row>
    <row r="13" spans="1:45" ht="12.6" customHeight="1">
      <c r="A13" s="43"/>
      <c r="B13" s="979">
        <v>2</v>
      </c>
      <c r="C13" s="991"/>
      <c r="D13" s="1052" t="s">
        <v>2312</v>
      </c>
      <c r="E13" s="1052"/>
      <c r="F13" s="1052"/>
      <c r="G13" s="1052"/>
      <c r="H13" s="930"/>
      <c r="I13" s="930"/>
      <c r="J13" s="60"/>
      <c r="K13" s="60"/>
      <c r="O13" s="60"/>
      <c r="Q13" s="60"/>
      <c r="S13" s="60"/>
      <c r="U13" s="60"/>
      <c r="W13" s="60"/>
      <c r="Y13" s="60"/>
      <c r="AA13" s="60"/>
      <c r="AC13" s="60"/>
      <c r="AE13" s="60"/>
      <c r="AG13" s="60"/>
      <c r="AI13" s="60"/>
      <c r="AK13" s="60"/>
    </row>
    <row r="14" spans="1:45" ht="25.5" customHeight="1">
      <c r="A14" s="43"/>
      <c r="B14" s="979"/>
      <c r="C14" s="929"/>
      <c r="D14" s="1052"/>
      <c r="E14" s="1052"/>
      <c r="F14" s="1052"/>
      <c r="G14" s="1052"/>
      <c r="H14" s="930"/>
      <c r="I14" s="930"/>
      <c r="J14" s="60"/>
      <c r="K14" s="60"/>
      <c r="O14" s="60"/>
      <c r="Q14" s="60"/>
      <c r="S14" s="60"/>
      <c r="U14" s="60"/>
      <c r="W14" s="60"/>
      <c r="Y14" s="60"/>
      <c r="AA14" s="60"/>
      <c r="AC14" s="60"/>
      <c r="AE14" s="60"/>
      <c r="AG14" s="60"/>
      <c r="AI14" s="60"/>
      <c r="AK14" s="60"/>
    </row>
    <row r="15" spans="1:45" ht="12.75" customHeight="1">
      <c r="A15" s="43"/>
      <c r="B15" s="979">
        <v>3</v>
      </c>
      <c r="C15" s="991"/>
      <c r="D15" s="1052" t="s">
        <v>21</v>
      </c>
      <c r="E15" s="1052"/>
      <c r="F15" s="1052"/>
      <c r="G15" s="1052"/>
      <c r="H15" s="1052"/>
      <c r="I15" s="1052"/>
      <c r="J15" s="60"/>
      <c r="K15" s="60"/>
      <c r="O15" s="60"/>
      <c r="Q15" s="60"/>
      <c r="S15" s="60"/>
      <c r="U15" s="60"/>
      <c r="W15" s="60"/>
      <c r="Y15" s="60"/>
      <c r="AA15" s="60"/>
      <c r="AC15" s="60"/>
      <c r="AE15" s="60"/>
      <c r="AG15" s="60"/>
      <c r="AI15" s="60"/>
      <c r="AK15" s="60"/>
    </row>
    <row r="16" spans="1:45" ht="18" customHeight="1">
      <c r="A16" s="43"/>
      <c r="B16" s="979"/>
      <c r="C16" s="929"/>
      <c r="D16" s="1052"/>
      <c r="E16" s="1052"/>
      <c r="F16" s="1052"/>
      <c r="G16" s="1052"/>
      <c r="H16" s="1052"/>
      <c r="I16" s="1052"/>
      <c r="J16" s="60"/>
      <c r="K16" s="60"/>
      <c r="O16" s="60"/>
      <c r="Q16" s="60"/>
      <c r="S16" s="60"/>
      <c r="U16" s="60"/>
      <c r="W16" s="60"/>
      <c r="Y16" s="60"/>
      <c r="AA16" s="60"/>
      <c r="AC16" s="60"/>
      <c r="AE16" s="60"/>
      <c r="AG16" s="60"/>
      <c r="AI16" s="60"/>
      <c r="AK16" s="60"/>
    </row>
    <row r="17" spans="1:45" ht="12.75" customHeight="1">
      <c r="A17" s="43"/>
      <c r="B17" s="979">
        <v>4</v>
      </c>
      <c r="C17" s="991"/>
      <c r="D17" s="1052" t="s">
        <v>22</v>
      </c>
      <c r="E17" s="1052"/>
      <c r="F17" s="1052"/>
      <c r="G17" s="1052"/>
      <c r="H17" s="1052"/>
      <c r="I17" s="930"/>
      <c r="J17" s="60"/>
      <c r="K17" s="60"/>
      <c r="O17" s="60"/>
      <c r="Q17" s="60"/>
      <c r="S17" s="60"/>
      <c r="U17" s="60"/>
      <c r="W17" s="60"/>
      <c r="Y17" s="60"/>
      <c r="AA17" s="60"/>
      <c r="AC17" s="60"/>
      <c r="AE17" s="60"/>
      <c r="AG17" s="60"/>
      <c r="AI17" s="60"/>
      <c r="AK17" s="60"/>
    </row>
    <row r="18" spans="1:45" ht="33" customHeight="1">
      <c r="A18" s="43"/>
      <c r="B18" s="979"/>
      <c r="C18" s="929"/>
      <c r="D18" s="1052"/>
      <c r="E18" s="1052"/>
      <c r="F18" s="1052"/>
      <c r="G18" s="1052"/>
      <c r="H18" s="1052"/>
      <c r="I18" s="930"/>
      <c r="J18" s="60"/>
      <c r="K18" s="60"/>
      <c r="O18" s="60"/>
      <c r="Q18" s="60"/>
      <c r="S18" s="60"/>
      <c r="U18" s="60"/>
      <c r="W18" s="60"/>
      <c r="Y18" s="60"/>
      <c r="AA18" s="60"/>
      <c r="AC18" s="60"/>
      <c r="AE18" s="60"/>
      <c r="AG18" s="60"/>
      <c r="AI18" s="60"/>
      <c r="AK18" s="60"/>
    </row>
    <row r="19" spans="1:45" s="61" customFormat="1" ht="5.25" customHeight="1">
      <c r="A19" s="43"/>
      <c r="B19" s="979"/>
      <c r="C19" s="929"/>
      <c r="D19" s="1052"/>
      <c r="E19" s="1052"/>
      <c r="F19" s="1052"/>
      <c r="G19" s="1052"/>
      <c r="H19" s="1052"/>
      <c r="I19" s="1052"/>
      <c r="J19" s="60"/>
      <c r="K19" s="60"/>
      <c r="O19" s="60"/>
      <c r="Q19" s="60"/>
      <c r="S19" s="60"/>
      <c r="U19" s="60"/>
      <c r="W19" s="60"/>
      <c r="Y19" s="60"/>
      <c r="AA19" s="60"/>
      <c r="AC19" s="60"/>
      <c r="AE19" s="60"/>
      <c r="AG19" s="60"/>
      <c r="AI19" s="60"/>
      <c r="AK19" s="60"/>
      <c r="AR19"/>
      <c r="AS19"/>
    </row>
    <row r="20" spans="1:45" s="61" customFormat="1" ht="13.5" customHeight="1">
      <c r="A20" s="43"/>
      <c r="B20" s="979">
        <v>5</v>
      </c>
      <c r="C20" s="991"/>
      <c r="D20" s="1052" t="s">
        <v>23</v>
      </c>
      <c r="E20" s="1052"/>
      <c r="F20" s="1052"/>
      <c r="G20" s="1052"/>
      <c r="H20" s="1052"/>
      <c r="I20" s="930"/>
      <c r="J20" s="60"/>
      <c r="K20" s="60"/>
      <c r="O20" s="60"/>
      <c r="Q20" s="60"/>
      <c r="S20" s="60"/>
      <c r="U20" s="60"/>
      <c r="W20" s="60"/>
      <c r="Y20" s="60"/>
      <c r="AA20" s="60"/>
      <c r="AC20" s="60"/>
      <c r="AE20" s="60"/>
      <c r="AG20" s="60"/>
      <c r="AI20" s="60"/>
      <c r="AK20" s="60"/>
      <c r="AR20"/>
      <c r="AS20"/>
    </row>
    <row r="21" spans="1:45" s="61" customFormat="1" ht="30.75" customHeight="1">
      <c r="A21" s="43"/>
      <c r="B21" s="979"/>
      <c r="C21" s="929"/>
      <c r="D21" s="1052"/>
      <c r="E21" s="1052"/>
      <c r="F21" s="1052"/>
      <c r="G21" s="1052"/>
      <c r="H21" s="1052"/>
      <c r="I21" s="930"/>
      <c r="J21" s="60"/>
      <c r="K21" s="60"/>
      <c r="O21" s="60"/>
      <c r="Q21" s="60"/>
      <c r="S21" s="60"/>
      <c r="U21" s="60"/>
      <c r="W21" s="60"/>
      <c r="Y21" s="60"/>
      <c r="AA21" s="60"/>
      <c r="AC21" s="60"/>
      <c r="AE21" s="60"/>
      <c r="AG21" s="60"/>
      <c r="AI21" s="60"/>
      <c r="AK21" s="60"/>
      <c r="AR21"/>
      <c r="AS21"/>
    </row>
    <row r="22" spans="1:45" s="61" customFormat="1" ht="9" customHeight="1">
      <c r="A22" s="43"/>
      <c r="B22" s="979"/>
      <c r="C22" s="929"/>
      <c r="D22" s="1052"/>
      <c r="E22" s="1052"/>
      <c r="F22" s="1052"/>
      <c r="G22" s="1052"/>
      <c r="H22" s="1052"/>
      <c r="I22" s="930"/>
      <c r="J22" s="60"/>
      <c r="K22" s="60"/>
      <c r="O22" s="60"/>
      <c r="Q22" s="60"/>
      <c r="S22" s="60"/>
      <c r="U22" s="60"/>
      <c r="W22" s="60"/>
      <c r="Y22" s="60"/>
      <c r="AA22" s="60"/>
      <c r="AC22" s="60"/>
      <c r="AE22" s="60"/>
      <c r="AG22" s="60"/>
      <c r="AI22" s="60"/>
      <c r="AK22" s="60"/>
      <c r="AR22"/>
      <c r="AS22"/>
    </row>
    <row r="23" spans="1:45" s="61" customFormat="1" ht="15.75" customHeight="1">
      <c r="A23" s="43"/>
      <c r="B23" s="979">
        <v>6</v>
      </c>
      <c r="C23" s="991"/>
      <c r="D23" s="1056" t="s">
        <v>24</v>
      </c>
      <c r="E23" s="1052"/>
      <c r="F23" s="1052"/>
      <c r="G23" s="1052"/>
      <c r="H23" s="1052"/>
      <c r="I23" s="930"/>
      <c r="J23" s="60"/>
      <c r="K23" s="60"/>
      <c r="O23" s="60"/>
      <c r="Q23" s="60"/>
      <c r="S23" s="60"/>
      <c r="U23" s="60"/>
      <c r="W23" s="60"/>
      <c r="Y23" s="60"/>
      <c r="AA23" s="60"/>
      <c r="AC23" s="60"/>
      <c r="AE23" s="60"/>
      <c r="AG23" s="60"/>
      <c r="AI23" s="60"/>
      <c r="AK23" s="60"/>
      <c r="AR23"/>
      <c r="AS23"/>
    </row>
    <row r="24" spans="1:45" s="61" customFormat="1" ht="34.5" customHeight="1">
      <c r="A24" s="43"/>
      <c r="B24" s="979"/>
      <c r="C24" s="929"/>
      <c r="D24" s="1052"/>
      <c r="E24" s="1052"/>
      <c r="F24" s="1052"/>
      <c r="G24" s="1052"/>
      <c r="H24" s="1052"/>
      <c r="I24" s="930"/>
      <c r="J24" s="60"/>
      <c r="K24" s="60"/>
      <c r="O24" s="60"/>
      <c r="Q24" s="60"/>
      <c r="S24" s="60"/>
      <c r="U24" s="60"/>
      <c r="W24" s="60"/>
      <c r="Y24" s="60"/>
      <c r="AA24" s="60"/>
      <c r="AC24" s="60"/>
      <c r="AE24" s="60"/>
      <c r="AG24" s="60"/>
      <c r="AI24" s="60"/>
      <c r="AK24" s="60"/>
      <c r="AR24"/>
      <c r="AS24"/>
    </row>
    <row r="25" spans="1:45" s="61" customFormat="1" ht="12.75" customHeight="1">
      <c r="A25" s="43"/>
      <c r="B25" s="979">
        <v>7</v>
      </c>
      <c r="C25" s="991"/>
      <c r="D25" s="1056" t="s">
        <v>25</v>
      </c>
      <c r="E25" s="1052"/>
      <c r="F25" s="1052"/>
      <c r="G25" s="1052"/>
      <c r="H25" s="1052"/>
      <c r="I25" s="930"/>
      <c r="J25" s="60"/>
      <c r="K25" s="60"/>
      <c r="O25" s="60"/>
      <c r="Q25" s="60"/>
      <c r="S25" s="60"/>
      <c r="U25" s="60"/>
      <c r="W25" s="60"/>
      <c r="Y25" s="60"/>
      <c r="AA25" s="60"/>
      <c r="AC25" s="60"/>
      <c r="AE25" s="60"/>
      <c r="AG25" s="60"/>
      <c r="AI25" s="60"/>
      <c r="AK25" s="60"/>
      <c r="AR25"/>
      <c r="AS25"/>
    </row>
    <row r="26" spans="1:45" s="61" customFormat="1" ht="36" customHeight="1">
      <c r="A26" s="43"/>
      <c r="B26" s="979"/>
      <c r="C26" s="929"/>
      <c r="D26" s="1052"/>
      <c r="E26" s="1052"/>
      <c r="F26" s="1052"/>
      <c r="G26" s="1052"/>
      <c r="H26" s="1052"/>
      <c r="I26" s="930"/>
      <c r="J26" s="60"/>
      <c r="K26" s="60"/>
      <c r="O26" s="60"/>
      <c r="Q26" s="60"/>
      <c r="S26" s="60"/>
      <c r="U26" s="60"/>
      <c r="W26" s="60"/>
      <c r="Y26" s="60"/>
      <c r="AA26" s="60"/>
      <c r="AC26" s="60"/>
      <c r="AE26" s="60"/>
      <c r="AG26" s="60"/>
      <c r="AI26" s="60"/>
      <c r="AK26" s="60"/>
      <c r="AR26"/>
      <c r="AS26"/>
    </row>
    <row r="27" spans="1:45" s="61" customFormat="1" ht="12" customHeight="1">
      <c r="A27" s="43"/>
      <c r="B27" s="979">
        <v>8</v>
      </c>
      <c r="C27" s="991"/>
      <c r="D27" s="1052" t="s">
        <v>26</v>
      </c>
      <c r="E27" s="1052"/>
      <c r="F27" s="1052"/>
      <c r="G27" s="1052"/>
      <c r="H27" s="1052"/>
      <c r="I27" s="930"/>
      <c r="J27" s="60"/>
      <c r="K27" s="60"/>
      <c r="O27" s="60"/>
      <c r="Q27" s="60"/>
      <c r="S27" s="60"/>
      <c r="U27" s="60"/>
      <c r="W27" s="60"/>
      <c r="Y27" s="60"/>
      <c r="AA27" s="60"/>
      <c r="AC27" s="60"/>
      <c r="AE27" s="60"/>
      <c r="AG27" s="60"/>
      <c r="AI27" s="60"/>
      <c r="AK27" s="60"/>
      <c r="AR27"/>
      <c r="AS27"/>
    </row>
    <row r="28" spans="1:45" s="61" customFormat="1" ht="12.75" customHeight="1">
      <c r="A28" s="43"/>
      <c r="B28" s="980"/>
      <c r="C28" s="981"/>
      <c r="D28" s="1052"/>
      <c r="E28" s="1052"/>
      <c r="F28" s="1052"/>
      <c r="G28" s="1052"/>
      <c r="H28" s="1052"/>
      <c r="I28" s="60"/>
      <c r="J28" s="60"/>
      <c r="K28" s="60"/>
      <c r="O28" s="60"/>
      <c r="Q28" s="60"/>
      <c r="S28" s="60"/>
      <c r="U28" s="60"/>
      <c r="W28" s="60"/>
      <c r="Y28" s="60"/>
      <c r="AA28" s="60"/>
      <c r="AC28" s="60"/>
      <c r="AE28" s="60"/>
      <c r="AG28" s="60"/>
      <c r="AI28" s="60"/>
      <c r="AK28" s="60"/>
      <c r="AR28"/>
      <c r="AS28"/>
    </row>
    <row r="29" spans="1:45" s="61" customFormat="1" ht="12.75" customHeight="1">
      <c r="A29" s="43"/>
      <c r="B29" s="990" t="s">
        <v>27</v>
      </c>
      <c r="C29" s="1004"/>
      <c r="O29" s="60"/>
      <c r="Q29" s="60"/>
      <c r="S29" s="60"/>
      <c r="U29" s="60"/>
      <c r="W29" s="60"/>
      <c r="Y29" s="60"/>
      <c r="AA29" s="60"/>
      <c r="AC29" s="60"/>
      <c r="AE29" s="60"/>
      <c r="AG29" s="60"/>
      <c r="AI29" s="60"/>
      <c r="AK29" s="60"/>
      <c r="AR29"/>
      <c r="AS29"/>
    </row>
    <row r="30" spans="1:45" s="61" customFormat="1" ht="31.5" customHeight="1">
      <c r="A30" s="43"/>
      <c r="B30" s="1047" t="s">
        <v>2310</v>
      </c>
      <c r="C30" s="1047"/>
      <c r="D30" s="1047"/>
      <c r="E30" s="1047"/>
      <c r="F30" s="1047"/>
      <c r="G30" s="1047"/>
      <c r="H30" s="49"/>
      <c r="I30" s="49"/>
      <c r="J30" s="49"/>
      <c r="K30" s="49"/>
      <c r="O30" s="60"/>
      <c r="Q30" s="60"/>
      <c r="S30" s="60"/>
      <c r="U30" s="60"/>
      <c r="W30" s="60"/>
      <c r="Y30" s="60"/>
      <c r="AA30" s="60"/>
      <c r="AC30" s="60"/>
      <c r="AE30" s="60"/>
      <c r="AG30" s="60"/>
      <c r="AI30" s="60"/>
      <c r="AK30" s="60"/>
      <c r="AR30"/>
      <c r="AS30"/>
    </row>
    <row r="31" spans="1:45" s="61" customFormat="1" ht="46.5" customHeight="1">
      <c r="A31" s="43"/>
      <c r="B31" s="1047"/>
      <c r="C31" s="1047"/>
      <c r="D31" s="1047"/>
      <c r="E31" s="1047"/>
      <c r="F31" s="1047"/>
      <c r="G31" s="1047"/>
      <c r="H31" s="49"/>
      <c r="I31" s="49"/>
      <c r="J31" s="49"/>
      <c r="K31" s="49"/>
      <c r="O31" s="60"/>
      <c r="Q31" s="60"/>
      <c r="S31" s="60"/>
      <c r="U31" s="60"/>
      <c r="W31" s="60"/>
      <c r="Y31" s="60"/>
      <c r="AA31" s="60"/>
      <c r="AC31" s="60"/>
      <c r="AE31" s="60"/>
      <c r="AG31" s="60"/>
      <c r="AI31" s="60"/>
      <c r="AK31" s="60"/>
      <c r="AR31"/>
      <c r="AS31"/>
    </row>
    <row r="32" spans="1:45" s="61" customFormat="1" ht="65.099999999999994" customHeight="1">
      <c r="A32" s="43"/>
      <c r="B32" s="1047"/>
      <c r="C32" s="1047"/>
      <c r="D32" s="1047"/>
      <c r="E32" s="1047"/>
      <c r="F32" s="1047"/>
      <c r="G32" s="1047"/>
      <c r="H32" s="982"/>
      <c r="I32" s="982"/>
      <c r="J32" s="982"/>
      <c r="K32" s="982"/>
      <c r="O32" s="60"/>
      <c r="Q32" s="60"/>
      <c r="S32" s="60"/>
      <c r="U32" s="60"/>
      <c r="W32" s="60"/>
      <c r="Y32" s="60"/>
      <c r="AA32" s="60"/>
      <c r="AC32" s="60"/>
      <c r="AE32" s="60"/>
      <c r="AG32" s="60"/>
      <c r="AI32" s="60"/>
      <c r="AK32" s="60"/>
      <c r="AR32"/>
      <c r="AS32"/>
    </row>
    <row r="33" spans="1:45" ht="122.1" customHeight="1">
      <c r="A33" s="43"/>
      <c r="B33" s="1052" t="s">
        <v>2309</v>
      </c>
      <c r="C33" s="1052"/>
      <c r="D33" s="1052"/>
      <c r="E33" s="1052"/>
      <c r="F33" s="1052"/>
      <c r="G33" s="1052"/>
      <c r="H33" s="1052"/>
      <c r="I33" s="930"/>
      <c r="J33" s="60"/>
      <c r="K33" s="60"/>
      <c r="O33" s="60"/>
      <c r="Q33" s="60"/>
      <c r="S33" s="60"/>
      <c r="U33" s="60"/>
      <c r="W33" s="60"/>
      <c r="Y33" s="60"/>
      <c r="AA33" s="60"/>
      <c r="AC33" s="60"/>
      <c r="AE33" s="60"/>
      <c r="AG33" s="60"/>
      <c r="AI33" s="60"/>
      <c r="AK33" s="60"/>
    </row>
    <row r="34" spans="1:45" s="61" customFormat="1" ht="14.45" customHeight="1">
      <c r="A34" s="43"/>
      <c r="B34" s="1024"/>
      <c r="C34" s="1024"/>
      <c r="D34" s="1024"/>
      <c r="E34" s="1024"/>
      <c r="F34" s="1024"/>
      <c r="G34" s="1024"/>
      <c r="H34" s="982"/>
      <c r="I34" s="982"/>
      <c r="J34" s="982"/>
      <c r="K34" s="982"/>
      <c r="O34" s="60"/>
      <c r="Q34" s="60"/>
      <c r="S34" s="60"/>
      <c r="U34" s="60"/>
      <c r="W34" s="60"/>
      <c r="Y34" s="60"/>
      <c r="AA34" s="60"/>
      <c r="AC34" s="60"/>
      <c r="AE34" s="60"/>
      <c r="AG34" s="60"/>
      <c r="AI34" s="60"/>
      <c r="AK34" s="60"/>
      <c r="AR34"/>
      <c r="AS34"/>
    </row>
    <row r="35" spans="1:45" s="61" customFormat="1" ht="12.75" customHeight="1">
      <c r="A35" s="43"/>
      <c r="B35" s="983" t="s">
        <v>28</v>
      </c>
      <c r="C35" s="982"/>
      <c r="D35" s="992"/>
      <c r="E35" s="993"/>
      <c r="F35" s="993"/>
      <c r="G35" s="994"/>
      <c r="H35" s="984"/>
      <c r="I35" s="984"/>
      <c r="J35" s="984"/>
      <c r="K35" s="984"/>
      <c r="O35" s="60"/>
      <c r="Q35" s="60"/>
      <c r="S35" s="60"/>
      <c r="U35" s="60"/>
      <c r="W35" s="60"/>
      <c r="Y35" s="60"/>
      <c r="AA35" s="60"/>
      <c r="AC35" s="60"/>
      <c r="AE35" s="60"/>
      <c r="AG35" s="60"/>
      <c r="AI35" s="60"/>
      <c r="AK35" s="60"/>
      <c r="AR35"/>
      <c r="AS35"/>
    </row>
    <row r="36" spans="1:45" s="61" customFormat="1" ht="12.75" customHeight="1">
      <c r="A36" s="43"/>
      <c r="B36" s="985"/>
      <c r="C36" s="982"/>
      <c r="D36" s="995"/>
      <c r="E36" s="995"/>
      <c r="F36" s="995"/>
      <c r="G36" s="995"/>
      <c r="H36" s="984"/>
      <c r="I36" s="984"/>
      <c r="J36" s="984"/>
      <c r="K36" s="984"/>
      <c r="O36" s="60"/>
      <c r="Q36" s="60"/>
      <c r="S36" s="60"/>
      <c r="U36" s="60"/>
      <c r="W36" s="60"/>
      <c r="Y36" s="60"/>
      <c r="AA36" s="60"/>
      <c r="AC36" s="60"/>
      <c r="AE36" s="60"/>
      <c r="AG36" s="60"/>
      <c r="AI36" s="60"/>
      <c r="AK36" s="60"/>
      <c r="AR36"/>
      <c r="AS36"/>
    </row>
    <row r="37" spans="1:45" s="61" customFormat="1" ht="12.75" customHeight="1">
      <c r="A37" s="43"/>
      <c r="B37" s="985" t="s">
        <v>29</v>
      </c>
      <c r="C37" s="982"/>
      <c r="D37" s="992"/>
      <c r="E37" s="993"/>
      <c r="F37" s="993"/>
      <c r="G37" s="994"/>
      <c r="H37" s="984"/>
      <c r="I37" s="984"/>
      <c r="J37" s="984"/>
      <c r="K37" s="984"/>
      <c r="O37" s="60"/>
      <c r="Q37" s="60"/>
      <c r="S37" s="60"/>
      <c r="U37" s="60"/>
      <c r="W37" s="60"/>
      <c r="Y37" s="60"/>
      <c r="AA37" s="60"/>
      <c r="AC37" s="60"/>
      <c r="AE37" s="60"/>
      <c r="AG37" s="60"/>
      <c r="AI37" s="60"/>
      <c r="AK37" s="60"/>
      <c r="AR37"/>
      <c r="AS37"/>
    </row>
    <row r="38" spans="1:45" s="61" customFormat="1" ht="12.75" customHeight="1">
      <c r="A38" s="43"/>
      <c r="B38" s="986"/>
      <c r="C38" s="982"/>
      <c r="D38" s="996"/>
      <c r="E38" s="996"/>
      <c r="F38" s="996"/>
      <c r="G38" s="996"/>
      <c r="H38" s="982"/>
      <c r="I38" s="982"/>
      <c r="J38" s="982"/>
      <c r="K38" s="982"/>
      <c r="O38" s="60"/>
      <c r="Q38" s="60"/>
      <c r="S38" s="60"/>
      <c r="U38" s="60"/>
      <c r="W38" s="60"/>
      <c r="Y38" s="60"/>
      <c r="AA38" s="60"/>
      <c r="AC38" s="60"/>
      <c r="AE38" s="60"/>
      <c r="AG38" s="60"/>
      <c r="AI38" s="60"/>
      <c r="AK38" s="60"/>
      <c r="AR38"/>
      <c r="AS38"/>
    </row>
    <row r="39" spans="1:45" s="61" customFormat="1" ht="12.75" customHeight="1">
      <c r="A39" s="43"/>
      <c r="B39" s="985" t="s">
        <v>30</v>
      </c>
      <c r="C39" s="982"/>
      <c r="D39" s="992"/>
      <c r="E39" s="993"/>
      <c r="F39" s="993"/>
      <c r="G39" s="994"/>
      <c r="H39" s="984"/>
      <c r="I39" s="984"/>
      <c r="J39" s="984"/>
      <c r="K39" s="984"/>
      <c r="O39" s="60"/>
      <c r="Q39" s="60"/>
      <c r="S39" s="60"/>
      <c r="U39" s="60"/>
      <c r="W39" s="60"/>
      <c r="Y39" s="60"/>
      <c r="AA39" s="60"/>
      <c r="AC39" s="60"/>
      <c r="AE39" s="60"/>
      <c r="AG39" s="60"/>
      <c r="AI39" s="60"/>
      <c r="AK39" s="60"/>
      <c r="AR39"/>
      <c r="AS39"/>
    </row>
    <row r="40" spans="1:45" s="61" customFormat="1" ht="12.75" customHeight="1">
      <c r="A40" s="43"/>
      <c r="B40" s="987"/>
      <c r="C40" s="982"/>
      <c r="D40" s="997"/>
      <c r="E40" s="997"/>
      <c r="F40" s="997"/>
      <c r="G40" s="997"/>
      <c r="H40" s="982"/>
      <c r="I40" s="982"/>
      <c r="J40" s="982"/>
      <c r="K40" s="982"/>
      <c r="O40" s="60"/>
      <c r="Q40" s="60"/>
      <c r="S40" s="60"/>
      <c r="U40" s="60"/>
      <c r="W40" s="60"/>
      <c r="Y40" s="60"/>
      <c r="AA40" s="60"/>
      <c r="AC40" s="60"/>
      <c r="AE40" s="60"/>
      <c r="AG40" s="60"/>
      <c r="AI40" s="60"/>
      <c r="AK40" s="60"/>
      <c r="AR40"/>
      <c r="AS40"/>
    </row>
    <row r="41" spans="1:45" s="61" customFormat="1" ht="12.75" customHeight="1">
      <c r="A41" s="43"/>
      <c r="B41" s="985" t="s">
        <v>31</v>
      </c>
      <c r="C41" s="982"/>
      <c r="D41" s="992"/>
      <c r="E41" s="993"/>
      <c r="F41" s="993"/>
      <c r="G41" s="994"/>
      <c r="H41" s="984"/>
      <c r="I41" s="984"/>
      <c r="J41" s="984"/>
      <c r="K41" s="984"/>
      <c r="O41" s="60"/>
      <c r="Q41" s="60"/>
      <c r="S41" s="60"/>
      <c r="U41" s="60"/>
      <c r="W41" s="60"/>
      <c r="Y41" s="60"/>
      <c r="AA41" s="60"/>
      <c r="AC41" s="60"/>
      <c r="AE41" s="60"/>
      <c r="AG41" s="60"/>
      <c r="AI41" s="60"/>
      <c r="AK41" s="60"/>
      <c r="AR41"/>
      <c r="AS41"/>
    </row>
    <row r="42" spans="1:45" s="61" customFormat="1" ht="12.75" customHeight="1">
      <c r="A42" s="43"/>
      <c r="B42" s="980"/>
      <c r="C42" s="981"/>
      <c r="D42" s="998"/>
      <c r="E42" s="998"/>
      <c r="F42" s="998"/>
      <c r="G42" s="998"/>
      <c r="H42" s="60"/>
      <c r="I42" s="60"/>
      <c r="J42" s="60"/>
      <c r="K42" s="60"/>
      <c r="O42" s="60"/>
      <c r="Q42" s="60"/>
      <c r="S42" s="60"/>
      <c r="U42" s="60"/>
      <c r="W42" s="60"/>
      <c r="Y42" s="60"/>
      <c r="AA42" s="60"/>
      <c r="AC42" s="60"/>
      <c r="AE42" s="60"/>
      <c r="AG42" s="60"/>
      <c r="AI42" s="60"/>
      <c r="AK42" s="60"/>
      <c r="AR42"/>
      <c r="AS42"/>
    </row>
    <row r="43" spans="1:45" s="61" customFormat="1" ht="12.75" customHeight="1">
      <c r="A43" s="43"/>
      <c r="B43" s="983" t="s">
        <v>28</v>
      </c>
      <c r="C43" s="982"/>
      <c r="D43" s="992"/>
      <c r="E43" s="993"/>
      <c r="F43" s="993"/>
      <c r="G43" s="994"/>
      <c r="H43" s="984"/>
      <c r="I43" s="984"/>
      <c r="J43" s="984"/>
      <c r="K43" s="984"/>
      <c r="O43" s="60"/>
      <c r="Q43" s="60"/>
      <c r="S43" s="60"/>
      <c r="U43" s="60"/>
      <c r="W43" s="60"/>
      <c r="Y43" s="60"/>
      <c r="AA43" s="60"/>
      <c r="AC43" s="60"/>
      <c r="AE43" s="60"/>
      <c r="AG43" s="60"/>
      <c r="AI43" s="60"/>
      <c r="AK43" s="60"/>
      <c r="AR43"/>
      <c r="AS43"/>
    </row>
    <row r="44" spans="1:45" s="61" customFormat="1" ht="12.75" customHeight="1">
      <c r="A44" s="43"/>
      <c r="B44" s="985"/>
      <c r="C44" s="982"/>
      <c r="D44" s="995"/>
      <c r="E44" s="995"/>
      <c r="F44" s="995"/>
      <c r="G44" s="995"/>
      <c r="H44" s="984"/>
      <c r="I44" s="984"/>
      <c r="J44" s="984"/>
      <c r="K44" s="984"/>
      <c r="O44" s="60"/>
      <c r="Q44" s="60"/>
      <c r="S44" s="60"/>
      <c r="U44" s="60"/>
      <c r="W44" s="60"/>
      <c r="Y44" s="60"/>
      <c r="AA44" s="60"/>
      <c r="AC44" s="60"/>
      <c r="AE44" s="60"/>
      <c r="AG44" s="60"/>
      <c r="AI44" s="60"/>
      <c r="AK44" s="60"/>
      <c r="AR44"/>
      <c r="AS44"/>
    </row>
    <row r="45" spans="1:45" s="61" customFormat="1" ht="12.75" customHeight="1">
      <c r="A45" s="43"/>
      <c r="B45" s="985" t="s">
        <v>29</v>
      </c>
      <c r="C45" s="982"/>
      <c r="D45" s="992"/>
      <c r="E45" s="993"/>
      <c r="F45" s="993"/>
      <c r="G45" s="994"/>
      <c r="H45" s="984"/>
      <c r="I45" s="984"/>
      <c r="J45" s="984"/>
      <c r="K45" s="984"/>
      <c r="O45" s="60"/>
      <c r="Q45" s="60"/>
      <c r="S45" s="60"/>
      <c r="U45" s="60"/>
      <c r="W45" s="60"/>
      <c r="Y45" s="60"/>
      <c r="AA45" s="60"/>
      <c r="AC45" s="60"/>
      <c r="AE45" s="60"/>
      <c r="AG45" s="60"/>
      <c r="AI45" s="60"/>
      <c r="AK45" s="60"/>
      <c r="AR45"/>
      <c r="AS45"/>
    </row>
    <row r="46" spans="1:45" s="61" customFormat="1" ht="12.75" customHeight="1">
      <c r="A46" s="43"/>
      <c r="B46" s="986"/>
      <c r="C46" s="982"/>
      <c r="D46" s="996"/>
      <c r="E46" s="996"/>
      <c r="F46" s="996"/>
      <c r="G46" s="996"/>
      <c r="H46" s="982"/>
      <c r="I46" s="982"/>
      <c r="J46" s="982"/>
      <c r="K46" s="982"/>
      <c r="O46" s="60"/>
      <c r="Q46" s="60"/>
      <c r="S46" s="60"/>
      <c r="U46" s="60"/>
      <c r="W46" s="60"/>
      <c r="Y46" s="60"/>
      <c r="AA46" s="60"/>
      <c r="AC46" s="60"/>
      <c r="AE46" s="60"/>
      <c r="AG46" s="60"/>
      <c r="AI46" s="60"/>
      <c r="AK46" s="60"/>
      <c r="AR46"/>
      <c r="AS46"/>
    </row>
    <row r="47" spans="1:45" s="61" customFormat="1" ht="12.75" customHeight="1">
      <c r="A47" s="43"/>
      <c r="B47" s="985" t="s">
        <v>30</v>
      </c>
      <c r="C47" s="982"/>
      <c r="D47" s="992"/>
      <c r="E47" s="993"/>
      <c r="F47" s="993"/>
      <c r="G47" s="994"/>
      <c r="H47" s="984"/>
      <c r="I47" s="984"/>
      <c r="J47" s="984"/>
      <c r="K47" s="984"/>
      <c r="O47" s="60"/>
      <c r="Q47" s="60"/>
      <c r="S47" s="60"/>
      <c r="U47" s="60"/>
      <c r="W47" s="60"/>
      <c r="Y47" s="60"/>
      <c r="AA47" s="60"/>
      <c r="AC47" s="60"/>
      <c r="AE47" s="60"/>
      <c r="AG47" s="60"/>
      <c r="AI47" s="60"/>
      <c r="AK47" s="60"/>
      <c r="AR47"/>
      <c r="AS47"/>
    </row>
    <row r="48" spans="1:45" s="61" customFormat="1" ht="12.75" customHeight="1">
      <c r="A48" s="43"/>
      <c r="B48" s="987"/>
      <c r="C48" s="982"/>
      <c r="D48" s="997"/>
      <c r="E48" s="997"/>
      <c r="F48" s="997"/>
      <c r="G48" s="997"/>
      <c r="H48" s="982"/>
      <c r="I48" s="982"/>
      <c r="J48" s="982"/>
      <c r="K48" s="982"/>
      <c r="O48" s="60"/>
      <c r="Q48" s="60"/>
      <c r="S48" s="60"/>
      <c r="U48" s="60"/>
      <c r="W48" s="60"/>
      <c r="Y48" s="60"/>
      <c r="AA48" s="60"/>
      <c r="AC48" s="60"/>
      <c r="AE48" s="60"/>
      <c r="AG48" s="60"/>
      <c r="AI48" s="60"/>
      <c r="AK48" s="60"/>
      <c r="AR48"/>
      <c r="AS48"/>
    </row>
    <row r="49" spans="1:45" s="61" customFormat="1" ht="12.75" customHeight="1">
      <c r="A49" s="43"/>
      <c r="B49" s="985" t="s">
        <v>31</v>
      </c>
      <c r="C49" s="982"/>
      <c r="D49" s="992"/>
      <c r="E49" s="993"/>
      <c r="F49" s="993"/>
      <c r="G49" s="994"/>
      <c r="H49" s="984"/>
      <c r="I49" s="984"/>
      <c r="J49" s="984"/>
      <c r="K49" s="984"/>
      <c r="O49" s="60"/>
      <c r="Q49" s="60"/>
      <c r="S49" s="60"/>
      <c r="U49" s="60"/>
      <c r="W49" s="60"/>
      <c r="Y49" s="60"/>
      <c r="AA49" s="60"/>
      <c r="AC49" s="60"/>
      <c r="AE49" s="60"/>
      <c r="AG49" s="60"/>
      <c r="AI49" s="60"/>
      <c r="AK49" s="60"/>
      <c r="AR49"/>
      <c r="AS49"/>
    </row>
    <row r="50" spans="1:45" s="61" customFormat="1">
      <c r="A50" s="9"/>
      <c r="B50" s="9"/>
      <c r="C50" s="9"/>
      <c r="D50" s="999"/>
      <c r="E50" s="999"/>
      <c r="F50" s="999"/>
      <c r="G50" s="999"/>
      <c r="H50" s="9"/>
      <c r="I50" s="9"/>
      <c r="J50" s="9"/>
      <c r="K50" s="9"/>
      <c r="L50" s="9"/>
      <c r="M50" s="9"/>
      <c r="N50" s="9"/>
      <c r="O50" s="9"/>
      <c r="AR50"/>
      <c r="AS50"/>
    </row>
    <row r="51" spans="1:45" s="61" customFormat="1" ht="12.75" customHeight="1">
      <c r="A51" s="43"/>
      <c r="B51" s="983" t="s">
        <v>28</v>
      </c>
      <c r="C51" s="982"/>
      <c r="D51" s="992"/>
      <c r="E51" s="993"/>
      <c r="F51" s="993"/>
      <c r="G51" s="994"/>
      <c r="H51" s="984"/>
      <c r="I51" s="984"/>
      <c r="J51" s="984"/>
      <c r="K51" s="984"/>
      <c r="O51" s="60"/>
      <c r="Q51" s="60"/>
      <c r="S51" s="60"/>
      <c r="U51" s="60"/>
      <c r="W51" s="60"/>
      <c r="Y51" s="60"/>
      <c r="AA51" s="60"/>
      <c r="AC51" s="60"/>
      <c r="AE51" s="60"/>
      <c r="AG51" s="60"/>
      <c r="AI51" s="60"/>
      <c r="AK51" s="60"/>
      <c r="AR51"/>
      <c r="AS51"/>
    </row>
    <row r="52" spans="1:45" s="61" customFormat="1" ht="12.75" customHeight="1">
      <c r="A52" s="43"/>
      <c r="B52" s="985"/>
      <c r="C52" s="982"/>
      <c r="D52" s="995"/>
      <c r="E52" s="995"/>
      <c r="F52" s="995"/>
      <c r="G52" s="995"/>
      <c r="H52" s="984"/>
      <c r="I52" s="984"/>
      <c r="J52" s="984"/>
      <c r="K52" s="984"/>
      <c r="O52" s="60"/>
      <c r="Q52" s="60"/>
      <c r="S52" s="60"/>
      <c r="U52" s="60"/>
      <c r="W52" s="60"/>
      <c r="Y52" s="60"/>
      <c r="AA52" s="60"/>
      <c r="AC52" s="60"/>
      <c r="AE52" s="60"/>
      <c r="AG52" s="60"/>
      <c r="AI52" s="60"/>
      <c r="AK52" s="60"/>
      <c r="AR52"/>
      <c r="AS52"/>
    </row>
    <row r="53" spans="1:45" s="61" customFormat="1" ht="12.75" customHeight="1">
      <c r="A53" s="43"/>
      <c r="B53" s="985" t="s">
        <v>29</v>
      </c>
      <c r="C53" s="982"/>
      <c r="D53" s="992"/>
      <c r="E53" s="993"/>
      <c r="F53" s="993"/>
      <c r="G53" s="994"/>
      <c r="H53" s="984"/>
      <c r="I53" s="984"/>
      <c r="J53" s="984"/>
      <c r="K53" s="984"/>
      <c r="O53" s="60"/>
      <c r="Q53" s="60"/>
      <c r="S53" s="60"/>
      <c r="U53" s="60"/>
      <c r="W53" s="60"/>
      <c r="Y53" s="60"/>
      <c r="AA53" s="60"/>
      <c r="AC53" s="60"/>
      <c r="AE53" s="60"/>
      <c r="AG53" s="60"/>
      <c r="AI53" s="60"/>
      <c r="AK53" s="60"/>
      <c r="AR53"/>
      <c r="AS53"/>
    </row>
    <row r="54" spans="1:45" s="61" customFormat="1" ht="12.75" customHeight="1">
      <c r="A54" s="43"/>
      <c r="B54" s="986"/>
      <c r="C54" s="982"/>
      <c r="D54" s="996"/>
      <c r="E54" s="996"/>
      <c r="F54" s="996"/>
      <c r="G54" s="996"/>
      <c r="H54" s="982"/>
      <c r="I54" s="982"/>
      <c r="J54" s="982"/>
      <c r="K54" s="982"/>
      <c r="O54" s="60"/>
      <c r="Q54" s="60"/>
      <c r="S54" s="60"/>
      <c r="U54" s="60"/>
      <c r="W54" s="60"/>
      <c r="Y54" s="60"/>
      <c r="AA54" s="60"/>
      <c r="AC54" s="60"/>
      <c r="AE54" s="60"/>
      <c r="AG54" s="60"/>
      <c r="AI54" s="60"/>
      <c r="AK54" s="60"/>
      <c r="AR54"/>
      <c r="AS54"/>
    </row>
    <row r="55" spans="1:45" s="61" customFormat="1" ht="12.75" customHeight="1">
      <c r="A55" s="43"/>
      <c r="B55" s="985" t="s">
        <v>30</v>
      </c>
      <c r="C55" s="982"/>
      <c r="D55" s="992"/>
      <c r="E55" s="993"/>
      <c r="F55" s="993"/>
      <c r="G55" s="994"/>
      <c r="H55" s="984"/>
      <c r="I55" s="984"/>
      <c r="J55" s="984"/>
      <c r="K55" s="984"/>
      <c r="O55" s="60"/>
      <c r="Q55" s="60"/>
      <c r="S55" s="60"/>
      <c r="U55" s="60"/>
      <c r="W55" s="60"/>
      <c r="Y55" s="60"/>
      <c r="AA55" s="60"/>
      <c r="AC55" s="60"/>
      <c r="AE55" s="60"/>
      <c r="AG55" s="60"/>
      <c r="AI55" s="60"/>
      <c r="AK55" s="60"/>
      <c r="AR55"/>
      <c r="AS55"/>
    </row>
    <row r="56" spans="1:45" s="61" customFormat="1" ht="12.75" customHeight="1">
      <c r="A56" s="43"/>
      <c r="B56" s="987"/>
      <c r="C56" s="982"/>
      <c r="D56" s="997"/>
      <c r="E56" s="997"/>
      <c r="F56" s="997"/>
      <c r="G56" s="997"/>
      <c r="H56" s="982"/>
      <c r="I56" s="982"/>
      <c r="J56" s="982"/>
      <c r="K56" s="982"/>
      <c r="O56" s="60"/>
      <c r="Q56" s="60"/>
      <c r="S56" s="60"/>
      <c r="U56" s="60"/>
      <c r="W56" s="60"/>
      <c r="Y56" s="60"/>
      <c r="AA56" s="60"/>
      <c r="AC56" s="60"/>
      <c r="AE56" s="60"/>
      <c r="AG56" s="60"/>
      <c r="AI56" s="60"/>
      <c r="AK56" s="60"/>
      <c r="AR56"/>
      <c r="AS56"/>
    </row>
    <row r="57" spans="1:45" s="61" customFormat="1" ht="12.75" customHeight="1">
      <c r="A57" s="43"/>
      <c r="B57" s="985" t="s">
        <v>31</v>
      </c>
      <c r="C57" s="982"/>
      <c r="D57" s="992"/>
      <c r="E57" s="993"/>
      <c r="F57" s="993"/>
      <c r="G57" s="994"/>
      <c r="H57" s="984"/>
      <c r="I57" s="984"/>
      <c r="J57" s="984"/>
      <c r="K57" s="984"/>
      <c r="O57" s="60"/>
      <c r="Q57" s="60"/>
      <c r="S57" s="60"/>
      <c r="U57" s="60"/>
      <c r="W57" s="60"/>
      <c r="Y57" s="60"/>
      <c r="AA57" s="60"/>
      <c r="AC57" s="60"/>
      <c r="AE57" s="60"/>
      <c r="AG57" s="60"/>
      <c r="AI57" s="60"/>
      <c r="AK57" s="60"/>
      <c r="AR57"/>
      <c r="AS57"/>
    </row>
    <row r="58" spans="1:45" s="61" customFormat="1" ht="12.75" customHeight="1">
      <c r="A58" s="43"/>
      <c r="B58" s="980"/>
      <c r="C58" s="981"/>
      <c r="D58" s="998"/>
      <c r="E58" s="998"/>
      <c r="F58" s="998"/>
      <c r="G58" s="998"/>
      <c r="H58" s="60"/>
      <c r="I58" s="60"/>
      <c r="J58" s="60"/>
      <c r="K58" s="60"/>
      <c r="O58" s="60"/>
      <c r="Q58" s="60"/>
      <c r="S58" s="60"/>
      <c r="U58" s="60"/>
      <c r="W58" s="60"/>
      <c r="Y58" s="60"/>
      <c r="AA58" s="60"/>
      <c r="AC58" s="60"/>
      <c r="AE58" s="60"/>
      <c r="AG58" s="60"/>
      <c r="AI58" s="60"/>
      <c r="AK58" s="60"/>
      <c r="AR58"/>
      <c r="AS58"/>
    </row>
    <row r="59" spans="1:45" s="61" customFormat="1" ht="12.75" customHeight="1">
      <c r="A59" s="43"/>
      <c r="B59" s="983" t="s">
        <v>28</v>
      </c>
      <c r="C59" s="982"/>
      <c r="D59" s="992"/>
      <c r="E59" s="993"/>
      <c r="F59" s="993"/>
      <c r="G59" s="994"/>
      <c r="H59" s="984"/>
      <c r="I59" s="984"/>
      <c r="J59" s="984"/>
      <c r="K59" s="984"/>
      <c r="O59" s="60"/>
      <c r="Q59" s="60"/>
      <c r="S59" s="60"/>
      <c r="U59" s="60"/>
      <c r="W59" s="60"/>
      <c r="Y59" s="60"/>
      <c r="AA59" s="60"/>
      <c r="AC59" s="60"/>
      <c r="AE59" s="60"/>
      <c r="AG59" s="60"/>
      <c r="AI59" s="60"/>
      <c r="AK59" s="60"/>
      <c r="AR59"/>
      <c r="AS59"/>
    </row>
    <row r="60" spans="1:45" s="61" customFormat="1" ht="12.75" customHeight="1">
      <c r="A60" s="43"/>
      <c r="B60" s="985"/>
      <c r="C60" s="982"/>
      <c r="D60" s="995"/>
      <c r="E60" s="995"/>
      <c r="F60" s="995"/>
      <c r="G60" s="995"/>
      <c r="H60" s="984"/>
      <c r="I60" s="984"/>
      <c r="J60" s="984"/>
      <c r="K60" s="984"/>
      <c r="O60" s="60"/>
      <c r="Q60" s="60"/>
      <c r="S60" s="60"/>
      <c r="U60" s="60"/>
      <c r="W60" s="60"/>
      <c r="Y60" s="60"/>
      <c r="AA60" s="60"/>
      <c r="AC60" s="60"/>
      <c r="AE60" s="60"/>
      <c r="AG60" s="60"/>
      <c r="AI60" s="60"/>
      <c r="AK60" s="60"/>
      <c r="AR60"/>
      <c r="AS60"/>
    </row>
    <row r="61" spans="1:45" s="61" customFormat="1" ht="12.75" customHeight="1">
      <c r="A61" s="43"/>
      <c r="B61" s="985" t="s">
        <v>29</v>
      </c>
      <c r="C61" s="982"/>
      <c r="D61" s="992"/>
      <c r="E61" s="993"/>
      <c r="F61" s="993"/>
      <c r="G61" s="994"/>
      <c r="H61" s="984"/>
      <c r="I61" s="984"/>
      <c r="J61" s="984"/>
      <c r="K61" s="984"/>
      <c r="O61" s="60"/>
      <c r="Q61" s="60"/>
      <c r="S61" s="60"/>
      <c r="U61" s="60"/>
      <c r="W61" s="60"/>
      <c r="Y61" s="60"/>
      <c r="AA61" s="60"/>
      <c r="AC61" s="60"/>
      <c r="AE61" s="60"/>
      <c r="AG61" s="60"/>
      <c r="AI61" s="60"/>
      <c r="AK61" s="60"/>
      <c r="AR61"/>
      <c r="AS61"/>
    </row>
    <row r="62" spans="1:45" s="61" customFormat="1" ht="12.75" customHeight="1">
      <c r="A62" s="43"/>
      <c r="B62" s="986"/>
      <c r="C62" s="982"/>
      <c r="D62" s="996"/>
      <c r="E62" s="996"/>
      <c r="F62" s="996"/>
      <c r="G62" s="996"/>
      <c r="H62" s="982"/>
      <c r="I62" s="982"/>
      <c r="J62" s="982"/>
      <c r="K62" s="982"/>
      <c r="O62" s="60"/>
      <c r="Q62" s="60"/>
      <c r="S62" s="60"/>
      <c r="U62" s="60"/>
      <c r="W62" s="60"/>
      <c r="Y62" s="60"/>
      <c r="AA62" s="60"/>
      <c r="AC62" s="60"/>
      <c r="AE62" s="60"/>
      <c r="AG62" s="60"/>
      <c r="AI62" s="60"/>
      <c r="AK62" s="60"/>
      <c r="AR62"/>
      <c r="AS62"/>
    </row>
    <row r="63" spans="1:45" s="61" customFormat="1" ht="12.75" customHeight="1">
      <c r="A63" s="43"/>
      <c r="B63" s="985" t="s">
        <v>30</v>
      </c>
      <c r="C63" s="982"/>
      <c r="D63" s="992"/>
      <c r="E63" s="993"/>
      <c r="F63" s="993"/>
      <c r="G63" s="994"/>
      <c r="H63" s="984"/>
      <c r="I63" s="984"/>
      <c r="J63" s="984"/>
      <c r="K63" s="984"/>
      <c r="O63" s="60"/>
      <c r="Q63" s="60"/>
      <c r="S63" s="60"/>
      <c r="U63" s="60"/>
      <c r="W63" s="60"/>
      <c r="Y63" s="60"/>
      <c r="AA63" s="60"/>
      <c r="AC63" s="60"/>
      <c r="AE63" s="60"/>
      <c r="AG63" s="60"/>
      <c r="AI63" s="60"/>
      <c r="AK63" s="60"/>
      <c r="AR63"/>
      <c r="AS63"/>
    </row>
    <row r="64" spans="1:45" s="61" customFormat="1" ht="12.75" customHeight="1">
      <c r="A64" s="43"/>
      <c r="B64" s="987"/>
      <c r="C64" s="982"/>
      <c r="D64" s="997"/>
      <c r="E64" s="997"/>
      <c r="F64" s="997"/>
      <c r="G64" s="997"/>
      <c r="H64" s="982"/>
      <c r="I64" s="982"/>
      <c r="J64" s="982"/>
      <c r="K64" s="982"/>
      <c r="O64" s="60"/>
      <c r="Q64" s="60"/>
      <c r="S64" s="60"/>
      <c r="U64" s="60"/>
      <c r="W64" s="60"/>
      <c r="Y64" s="60"/>
      <c r="AA64" s="60"/>
      <c r="AC64" s="60"/>
      <c r="AE64" s="60"/>
      <c r="AG64" s="60"/>
      <c r="AI64" s="60"/>
      <c r="AK64" s="60"/>
      <c r="AR64"/>
      <c r="AS64"/>
    </row>
    <row r="65" spans="1:45" s="61" customFormat="1" ht="12.75" customHeight="1">
      <c r="A65" s="43"/>
      <c r="B65" s="985" t="s">
        <v>31</v>
      </c>
      <c r="C65" s="982"/>
      <c r="D65" s="992"/>
      <c r="E65" s="993"/>
      <c r="F65" s="993"/>
      <c r="G65" s="994"/>
      <c r="H65" s="984"/>
      <c r="I65" s="984"/>
      <c r="J65" s="984"/>
      <c r="K65" s="984"/>
      <c r="O65" s="60"/>
      <c r="Q65" s="60"/>
      <c r="S65" s="60"/>
      <c r="U65" s="60"/>
      <c r="W65" s="60"/>
      <c r="Y65" s="60"/>
      <c r="AA65" s="60"/>
      <c r="AC65" s="60"/>
      <c r="AE65" s="60"/>
      <c r="AG65" s="60"/>
      <c r="AI65" s="60"/>
      <c r="AK65" s="60"/>
      <c r="AR65"/>
      <c r="AS65"/>
    </row>
    <row r="66" spans="1:45">
      <c r="A66" s="9"/>
      <c r="B66" s="9"/>
      <c r="C66" s="9"/>
      <c r="D66" s="999"/>
      <c r="E66" s="999"/>
      <c r="F66" s="999"/>
      <c r="G66" s="999"/>
      <c r="H66" s="9"/>
      <c r="I66" s="9"/>
    </row>
    <row r="67" spans="1:45" s="61" customFormat="1" ht="12.75" customHeight="1">
      <c r="A67" s="43"/>
      <c r="B67" s="983" t="s">
        <v>28</v>
      </c>
      <c r="C67" s="982"/>
      <c r="D67" s="992"/>
      <c r="E67" s="993"/>
      <c r="F67" s="993"/>
      <c r="G67" s="994"/>
      <c r="H67" s="984"/>
      <c r="I67" s="984"/>
      <c r="J67" s="984"/>
      <c r="K67" s="984"/>
      <c r="O67" s="60"/>
      <c r="Q67" s="60"/>
      <c r="S67" s="60"/>
      <c r="U67" s="60"/>
      <c r="W67" s="60"/>
      <c r="Y67" s="60"/>
      <c r="AA67" s="60"/>
      <c r="AC67" s="60"/>
      <c r="AE67" s="60"/>
      <c r="AG67" s="60"/>
      <c r="AI67" s="60"/>
      <c r="AK67" s="60"/>
      <c r="AR67"/>
      <c r="AS67"/>
    </row>
    <row r="68" spans="1:45" s="61" customFormat="1" ht="12.75" customHeight="1">
      <c r="A68" s="43"/>
      <c r="B68" s="985"/>
      <c r="C68" s="982"/>
      <c r="D68" s="995"/>
      <c r="E68" s="995"/>
      <c r="F68" s="995"/>
      <c r="G68" s="995"/>
      <c r="H68" s="984"/>
      <c r="I68" s="984"/>
      <c r="J68" s="984"/>
      <c r="K68" s="984"/>
      <c r="O68" s="60"/>
      <c r="Q68" s="60"/>
      <c r="S68" s="60"/>
      <c r="U68" s="60"/>
      <c r="W68" s="60"/>
      <c r="Y68" s="60"/>
      <c r="AA68" s="60"/>
      <c r="AC68" s="60"/>
      <c r="AE68" s="60"/>
      <c r="AG68" s="60"/>
      <c r="AI68" s="60"/>
      <c r="AK68" s="60"/>
      <c r="AR68"/>
      <c r="AS68"/>
    </row>
    <row r="69" spans="1:45" s="61" customFormat="1" ht="12.75" customHeight="1">
      <c r="A69" s="43"/>
      <c r="B69" s="985" t="s">
        <v>29</v>
      </c>
      <c r="C69" s="982"/>
      <c r="D69" s="992"/>
      <c r="E69" s="993"/>
      <c r="F69" s="993"/>
      <c r="G69" s="994"/>
      <c r="H69" s="984"/>
      <c r="I69" s="984"/>
      <c r="J69" s="984"/>
      <c r="K69" s="984"/>
      <c r="O69" s="60"/>
      <c r="Q69" s="60"/>
      <c r="S69" s="60"/>
      <c r="U69" s="60"/>
      <c r="W69" s="60"/>
      <c r="Y69" s="60"/>
      <c r="AA69" s="60"/>
      <c r="AC69" s="60"/>
      <c r="AE69" s="60"/>
      <c r="AG69" s="60"/>
      <c r="AI69" s="60"/>
      <c r="AK69" s="60"/>
      <c r="AR69"/>
      <c r="AS69"/>
    </row>
    <row r="70" spans="1:45" s="61" customFormat="1" ht="12.75" customHeight="1">
      <c r="A70" s="43"/>
      <c r="B70" s="986"/>
      <c r="C70" s="982"/>
      <c r="D70" s="996"/>
      <c r="E70" s="996"/>
      <c r="F70" s="996"/>
      <c r="G70" s="996"/>
      <c r="H70" s="982"/>
      <c r="I70" s="982"/>
      <c r="J70" s="982"/>
      <c r="K70" s="982"/>
      <c r="O70" s="60"/>
      <c r="Q70" s="60"/>
      <c r="S70" s="60"/>
      <c r="U70" s="60"/>
      <c r="W70" s="60"/>
      <c r="Y70" s="60"/>
      <c r="AA70" s="60"/>
      <c r="AC70" s="60"/>
      <c r="AE70" s="60"/>
      <c r="AG70" s="60"/>
      <c r="AI70" s="60"/>
      <c r="AK70" s="60"/>
      <c r="AR70"/>
      <c r="AS70"/>
    </row>
    <row r="71" spans="1:45" s="61" customFormat="1" ht="12.75" customHeight="1">
      <c r="A71" s="43"/>
      <c r="B71" s="985" t="s">
        <v>30</v>
      </c>
      <c r="C71" s="982"/>
      <c r="D71" s="992"/>
      <c r="E71" s="993"/>
      <c r="F71" s="993"/>
      <c r="G71" s="994"/>
      <c r="H71" s="984"/>
      <c r="I71" s="984"/>
      <c r="J71" s="984"/>
      <c r="K71" s="984"/>
      <c r="O71" s="60"/>
      <c r="Q71" s="60"/>
      <c r="S71" s="60"/>
      <c r="U71" s="60"/>
      <c r="W71" s="60"/>
      <c r="Y71" s="60"/>
      <c r="AA71" s="60"/>
      <c r="AC71" s="60"/>
      <c r="AE71" s="60"/>
      <c r="AG71" s="60"/>
      <c r="AI71" s="60"/>
      <c r="AK71" s="60"/>
      <c r="AR71"/>
      <c r="AS71"/>
    </row>
    <row r="72" spans="1:45" s="61" customFormat="1" ht="12.75" customHeight="1">
      <c r="A72" s="43"/>
      <c r="B72" s="987"/>
      <c r="C72" s="982"/>
      <c r="D72" s="997"/>
      <c r="E72" s="997"/>
      <c r="F72" s="997"/>
      <c r="G72" s="997"/>
      <c r="H72" s="982"/>
      <c r="I72" s="982"/>
      <c r="J72" s="982"/>
      <c r="K72" s="982"/>
      <c r="O72" s="60"/>
      <c r="Q72" s="60"/>
      <c r="S72" s="60"/>
      <c r="U72" s="60"/>
      <c r="W72" s="60"/>
      <c r="Y72" s="60"/>
      <c r="AA72" s="60"/>
      <c r="AC72" s="60"/>
      <c r="AE72" s="60"/>
      <c r="AG72" s="60"/>
      <c r="AI72" s="60"/>
      <c r="AK72" s="60"/>
      <c r="AR72"/>
      <c r="AS72"/>
    </row>
    <row r="73" spans="1:45" s="61" customFormat="1" ht="12.75" customHeight="1">
      <c r="A73" s="43"/>
      <c r="B73" s="985" t="s">
        <v>31</v>
      </c>
      <c r="C73" s="982"/>
      <c r="D73" s="992"/>
      <c r="E73" s="993"/>
      <c r="F73" s="993"/>
      <c r="G73" s="994"/>
      <c r="H73" s="984"/>
      <c r="I73" s="984"/>
      <c r="J73" s="984"/>
      <c r="K73" s="984"/>
      <c r="O73" s="60"/>
      <c r="Q73" s="60"/>
      <c r="S73" s="60"/>
      <c r="U73" s="60"/>
      <c r="W73" s="60"/>
      <c r="Y73" s="60"/>
      <c r="AA73" s="60"/>
      <c r="AC73" s="60"/>
      <c r="AE73" s="60"/>
      <c r="AG73" s="60"/>
      <c r="AI73" s="60"/>
      <c r="AK73" s="60"/>
      <c r="AR73"/>
      <c r="AS73"/>
    </row>
    <row r="74" spans="1:45" s="61" customFormat="1" ht="12.75" customHeight="1">
      <c r="A74" s="43"/>
      <c r="B74" s="980"/>
      <c r="C74" s="981"/>
      <c r="D74" s="998"/>
      <c r="E74" s="998"/>
      <c r="F74" s="998"/>
      <c r="G74" s="998"/>
      <c r="H74" s="60"/>
      <c r="I74" s="60"/>
      <c r="J74" s="60"/>
      <c r="K74" s="60"/>
      <c r="O74" s="60"/>
      <c r="Q74" s="60"/>
      <c r="S74" s="60"/>
      <c r="U74" s="60"/>
      <c r="W74" s="60"/>
      <c r="Y74" s="60"/>
      <c r="AA74" s="60"/>
      <c r="AC74" s="60"/>
      <c r="AE74" s="60"/>
      <c r="AG74" s="60"/>
      <c r="AI74" s="60"/>
      <c r="AK74" s="60"/>
      <c r="AR74"/>
      <c r="AS74"/>
    </row>
    <row r="75" spans="1:45" s="61" customFormat="1" ht="12.75" customHeight="1">
      <c r="A75" s="43"/>
      <c r="B75" s="983" t="s">
        <v>28</v>
      </c>
      <c r="C75" s="982"/>
      <c r="D75" s="992"/>
      <c r="E75" s="993"/>
      <c r="F75" s="993"/>
      <c r="G75" s="994"/>
      <c r="H75" s="984"/>
      <c r="I75" s="984"/>
      <c r="J75" s="984"/>
      <c r="K75" s="984"/>
      <c r="O75" s="60"/>
      <c r="Q75" s="60"/>
      <c r="S75" s="60"/>
      <c r="U75" s="60"/>
      <c r="W75" s="60"/>
      <c r="Y75" s="60"/>
      <c r="AA75" s="60"/>
      <c r="AC75" s="60"/>
      <c r="AE75" s="60"/>
      <c r="AG75" s="60"/>
      <c r="AI75" s="60"/>
      <c r="AK75" s="60"/>
      <c r="AR75"/>
      <c r="AS75"/>
    </row>
    <row r="76" spans="1:45" s="61" customFormat="1" ht="12.75" customHeight="1">
      <c r="A76" s="43"/>
      <c r="B76" s="985"/>
      <c r="C76" s="982"/>
      <c r="D76" s="995"/>
      <c r="E76" s="995"/>
      <c r="F76" s="995"/>
      <c r="G76" s="995"/>
      <c r="H76" s="984"/>
      <c r="I76" s="984"/>
      <c r="J76" s="984"/>
      <c r="K76" s="984"/>
      <c r="O76" s="60"/>
      <c r="Q76" s="60"/>
      <c r="S76" s="60"/>
      <c r="U76" s="60"/>
      <c r="W76" s="60"/>
      <c r="Y76" s="60"/>
      <c r="AA76" s="60"/>
      <c r="AC76" s="60"/>
      <c r="AE76" s="60"/>
      <c r="AG76" s="60"/>
      <c r="AI76" s="60"/>
      <c r="AK76" s="60"/>
      <c r="AR76"/>
      <c r="AS76"/>
    </row>
    <row r="77" spans="1:45" s="61" customFormat="1" ht="12.75" customHeight="1">
      <c r="A77" s="43"/>
      <c r="B77" s="985" t="s">
        <v>29</v>
      </c>
      <c r="C77" s="982"/>
      <c r="D77" s="992"/>
      <c r="E77" s="993"/>
      <c r="F77" s="993"/>
      <c r="G77" s="994"/>
      <c r="H77" s="984"/>
      <c r="I77" s="984"/>
      <c r="J77" s="984"/>
      <c r="K77" s="984"/>
      <c r="O77" s="60"/>
      <c r="Q77" s="60"/>
      <c r="S77" s="60"/>
      <c r="U77" s="60"/>
      <c r="W77" s="60"/>
      <c r="Y77" s="60"/>
      <c r="AA77" s="60"/>
      <c r="AC77" s="60"/>
      <c r="AE77" s="60"/>
      <c r="AG77" s="60"/>
      <c r="AI77" s="60"/>
      <c r="AK77" s="60"/>
      <c r="AR77"/>
      <c r="AS77"/>
    </row>
    <row r="78" spans="1:45" s="61" customFormat="1" ht="12.75" customHeight="1">
      <c r="A78" s="43"/>
      <c r="B78" s="986"/>
      <c r="C78" s="982"/>
      <c r="D78" s="996"/>
      <c r="E78" s="996"/>
      <c r="F78" s="996"/>
      <c r="G78" s="996"/>
      <c r="H78" s="982"/>
      <c r="I78" s="982"/>
      <c r="J78" s="982"/>
      <c r="K78" s="982"/>
      <c r="O78" s="60"/>
      <c r="Q78" s="60"/>
      <c r="S78" s="60"/>
      <c r="U78" s="60"/>
      <c r="W78" s="60"/>
      <c r="Y78" s="60"/>
      <c r="AA78" s="60"/>
      <c r="AC78" s="60"/>
      <c r="AE78" s="60"/>
      <c r="AG78" s="60"/>
      <c r="AI78" s="60"/>
      <c r="AK78" s="60"/>
      <c r="AR78"/>
      <c r="AS78"/>
    </row>
    <row r="79" spans="1:45" s="61" customFormat="1" ht="12.75" customHeight="1">
      <c r="A79" s="43"/>
      <c r="B79" s="985" t="s">
        <v>30</v>
      </c>
      <c r="C79" s="982"/>
      <c r="D79" s="992"/>
      <c r="E79" s="993"/>
      <c r="F79" s="993"/>
      <c r="G79" s="994"/>
      <c r="H79" s="984"/>
      <c r="I79" s="984"/>
      <c r="J79" s="984"/>
      <c r="K79" s="984"/>
      <c r="O79" s="60"/>
      <c r="Q79" s="60"/>
      <c r="S79" s="60"/>
      <c r="U79" s="60"/>
      <c r="W79" s="60"/>
      <c r="Y79" s="60"/>
      <c r="AA79" s="60"/>
      <c r="AC79" s="60"/>
      <c r="AE79" s="60"/>
      <c r="AG79" s="60"/>
      <c r="AI79" s="60"/>
      <c r="AK79" s="60"/>
      <c r="AR79"/>
      <c r="AS79"/>
    </row>
    <row r="80" spans="1:45" s="61" customFormat="1" ht="12.75" customHeight="1">
      <c r="A80" s="43"/>
      <c r="B80" s="987"/>
      <c r="C80" s="982"/>
      <c r="D80" s="997"/>
      <c r="E80" s="997"/>
      <c r="F80" s="997"/>
      <c r="G80" s="997"/>
      <c r="H80" s="982"/>
      <c r="I80" s="982"/>
      <c r="J80" s="982"/>
      <c r="K80" s="982"/>
      <c r="O80" s="60"/>
      <c r="Q80" s="60"/>
      <c r="S80" s="60"/>
      <c r="U80" s="60"/>
      <c r="W80" s="60"/>
      <c r="Y80" s="60"/>
      <c r="AA80" s="60"/>
      <c r="AC80" s="60"/>
      <c r="AE80" s="60"/>
      <c r="AG80" s="60"/>
      <c r="AI80" s="60"/>
      <c r="AK80" s="60"/>
      <c r="AR80"/>
      <c r="AS80"/>
    </row>
    <row r="81" spans="1:45" s="61" customFormat="1" ht="12.75" customHeight="1">
      <c r="A81" s="43"/>
      <c r="B81" s="985" t="s">
        <v>31</v>
      </c>
      <c r="C81" s="982"/>
      <c r="D81" s="992"/>
      <c r="E81" s="993"/>
      <c r="F81" s="993"/>
      <c r="G81" s="994"/>
      <c r="H81" s="984"/>
      <c r="I81" s="984"/>
      <c r="J81" s="984"/>
      <c r="K81" s="984"/>
      <c r="O81" s="60"/>
      <c r="Q81" s="60"/>
      <c r="S81" s="60"/>
      <c r="U81" s="60"/>
      <c r="W81" s="60"/>
      <c r="Y81" s="60"/>
      <c r="AA81" s="60"/>
      <c r="AC81" s="60"/>
      <c r="AE81" s="60"/>
      <c r="AG81" s="60"/>
      <c r="AI81" s="60"/>
      <c r="AK81" s="60"/>
      <c r="AR81"/>
      <c r="AS81"/>
    </row>
    <row r="82" spans="1:45" s="9" customFormat="1"/>
    <row r="83" spans="1:45" s="9" customFormat="1" hidden="1"/>
    <row r="84" spans="1:45" s="9" customFormat="1" hidden="1"/>
    <row r="85" spans="1:45" s="9" customFormat="1" hidden="1"/>
    <row r="86" spans="1:45" s="9" customFormat="1" hidden="1"/>
    <row r="87" spans="1:45" s="9" customFormat="1" hidden="1"/>
    <row r="88" spans="1:45" s="9" customFormat="1" hidden="1"/>
    <row r="89" spans="1:45" s="9" customFormat="1" hidden="1"/>
    <row r="90" spans="1:45" s="9" customFormat="1" hidden="1"/>
    <row r="91" spans="1:45" s="9" customFormat="1" hidden="1"/>
    <row r="92" spans="1:45" s="9" customFormat="1" hidden="1"/>
    <row r="93" spans="1:45" s="9" customFormat="1" hidden="1"/>
    <row r="94" spans="1:45" s="9" customFormat="1" hidden="1"/>
    <row r="95" spans="1:45" s="9" customFormat="1" hidden="1"/>
    <row r="96" spans="1:45" s="9" customFormat="1" hidden="1"/>
    <row r="97" s="9" customFormat="1" hidden="1"/>
    <row r="98" s="9" customFormat="1" hidden="1"/>
    <row r="99" s="9" customFormat="1" hidden="1"/>
    <row r="100" s="9" customFormat="1" hidden="1"/>
    <row r="101" s="9" customFormat="1" hidden="1"/>
    <row r="102" s="9" customFormat="1" hidden="1"/>
    <row r="103" s="9" customFormat="1" hidden="1"/>
    <row r="104" s="9" customFormat="1" hidden="1"/>
    <row r="105" s="9" customFormat="1" hidden="1"/>
    <row r="106" s="9" customFormat="1" hidden="1"/>
    <row r="107" s="9" customFormat="1" hidden="1"/>
    <row r="108" s="9" customFormat="1" hidden="1"/>
    <row r="109" s="9" customFormat="1" hidden="1"/>
    <row r="110" s="9" customFormat="1" hidden="1"/>
    <row r="111" s="9" customFormat="1" hidden="1"/>
    <row r="112" s="9" customFormat="1" hidden="1"/>
    <row r="113" s="9" customFormat="1" hidden="1"/>
    <row r="114" s="9" customFormat="1" hidden="1"/>
    <row r="115" s="9" customFormat="1" hidden="1"/>
    <row r="116" s="9" customFormat="1" hidden="1"/>
    <row r="117" s="9" customFormat="1" hidden="1"/>
    <row r="118" s="9" customFormat="1" hidden="1"/>
    <row r="119" s="9" customFormat="1" hidden="1"/>
    <row r="120" s="9" customFormat="1" hidden="1"/>
    <row r="121" s="9" customFormat="1" hidden="1"/>
    <row r="122" s="9" customFormat="1" hidden="1"/>
    <row r="123" s="9" customFormat="1" hidden="1"/>
    <row r="124" s="9" customFormat="1" hidden="1"/>
    <row r="125" s="9" customFormat="1" hidden="1"/>
    <row r="126" s="9" customFormat="1" hidden="1"/>
    <row r="127" s="9" customFormat="1" hidden="1"/>
    <row r="128" s="9" customFormat="1" hidden="1"/>
    <row r="129" s="9" customFormat="1" hidden="1"/>
    <row r="130" s="9" customFormat="1" hidden="1"/>
    <row r="131" s="9" customFormat="1" hidden="1"/>
    <row r="132" s="9" customFormat="1" hidden="1"/>
    <row r="133" s="9" customFormat="1" hidden="1"/>
    <row r="134" s="9" customFormat="1" hidden="1"/>
    <row r="135" s="9" customFormat="1" hidden="1"/>
    <row r="136" s="9" customFormat="1" hidden="1"/>
    <row r="137" s="9" customFormat="1" hidden="1"/>
    <row r="138" s="9" customFormat="1" hidden="1"/>
    <row r="139" s="9" customFormat="1" hidden="1"/>
    <row r="140" s="9" customFormat="1" hidden="1"/>
    <row r="141" s="9" customFormat="1" hidden="1"/>
    <row r="142" s="9" customFormat="1" hidden="1"/>
    <row r="143" s="9" customFormat="1" hidden="1"/>
    <row r="144" s="9" customFormat="1" hidden="1"/>
    <row r="145" s="9" customFormat="1" hidden="1"/>
    <row r="146" s="9" customFormat="1" hidden="1"/>
    <row r="147" s="9" customFormat="1" hidden="1"/>
    <row r="148" s="9" customFormat="1" hidden="1"/>
    <row r="149" s="9" customFormat="1" hidden="1"/>
    <row r="150" s="9" customFormat="1" hidden="1"/>
    <row r="151" s="9" customFormat="1" hidden="1"/>
    <row r="152" s="9" customFormat="1" hidden="1"/>
    <row r="153" s="9" customFormat="1" hidden="1"/>
    <row r="154" s="9" customFormat="1" hidden="1"/>
    <row r="155" s="9" customFormat="1" hidden="1"/>
    <row r="156" s="9" customFormat="1" hidden="1"/>
    <row r="157" s="9" customFormat="1" hidden="1"/>
    <row r="158" s="9" customFormat="1" hidden="1"/>
    <row r="159" s="9" customFormat="1" hidden="1"/>
    <row r="160" s="9" customFormat="1" hidden="1"/>
    <row r="161" s="9" customFormat="1" hidden="1"/>
    <row r="162" s="9" customFormat="1" hidden="1"/>
    <row r="163" s="9" customFormat="1" hidden="1"/>
    <row r="164" s="9" customFormat="1" hidden="1"/>
    <row r="165" s="9" customFormat="1" hidden="1"/>
    <row r="166" s="9" customFormat="1" hidden="1"/>
    <row r="167" s="9" customFormat="1" hidden="1"/>
    <row r="168" s="9" customFormat="1" hidden="1"/>
    <row r="169" s="9" customFormat="1" hidden="1"/>
    <row r="170" s="9" customFormat="1" hidden="1"/>
    <row r="171" s="9" customFormat="1" hidden="1"/>
    <row r="172" s="9" customFormat="1" hidden="1"/>
    <row r="173" s="9" customFormat="1" hidden="1"/>
    <row r="174" s="9" customFormat="1" hidden="1"/>
    <row r="175" s="9" customFormat="1" hidden="1"/>
    <row r="176" s="9" customFormat="1" hidden="1"/>
    <row r="177" s="9" customFormat="1" hidden="1"/>
    <row r="178" s="9" customFormat="1" hidden="1"/>
    <row r="179" s="9" customFormat="1" hidden="1"/>
    <row r="180" s="9" customFormat="1" hidden="1"/>
    <row r="181" s="9" customFormat="1" hidden="1"/>
    <row r="182" s="9" customFormat="1" hidden="1"/>
    <row r="183" s="9" customFormat="1" hidden="1"/>
    <row r="184" s="9" customFormat="1" hidden="1"/>
    <row r="185" s="9" customFormat="1" hidden="1"/>
    <row r="186" s="9" customFormat="1" hidden="1"/>
    <row r="187" s="9" customFormat="1" hidden="1"/>
    <row r="188" s="9" customFormat="1" hidden="1"/>
    <row r="189" s="9" customFormat="1" hidden="1"/>
    <row r="190" s="9" customFormat="1" hidden="1"/>
    <row r="191" s="9" customFormat="1" hidden="1"/>
    <row r="192" s="9" customFormat="1" hidden="1"/>
    <row r="193" s="9" customFormat="1" hidden="1"/>
    <row r="194" s="9" customFormat="1" hidden="1"/>
    <row r="195" s="9" customFormat="1" hidden="1"/>
    <row r="196" s="9" customFormat="1" hidden="1"/>
    <row r="197" s="9" customFormat="1" hidden="1"/>
    <row r="198" s="9" customFormat="1" hidden="1"/>
    <row r="199" s="9" customFormat="1" hidden="1"/>
    <row r="200" s="9" customFormat="1" hidden="1"/>
    <row r="201" s="9" customFormat="1" hidden="1"/>
    <row r="202" s="9" customFormat="1" hidden="1"/>
    <row r="203" s="9" customFormat="1" hidden="1"/>
    <row r="204" s="9" customFormat="1" hidden="1"/>
    <row r="205" s="9" customFormat="1" hidden="1"/>
    <row r="206" s="9" customFormat="1" hidden="1"/>
    <row r="207" s="9" customFormat="1" hidden="1"/>
    <row r="208" s="9" customFormat="1" hidden="1"/>
    <row r="209" s="9" customFormat="1" hidden="1"/>
    <row r="210" s="9" customFormat="1" hidden="1"/>
    <row r="211" s="9" customFormat="1" hidden="1"/>
    <row r="212" s="9" customFormat="1" hidden="1"/>
    <row r="213" s="9" customFormat="1" hidden="1"/>
    <row r="214" s="9" customFormat="1" hidden="1"/>
    <row r="215" s="9" customFormat="1" hidden="1"/>
    <row r="216" s="9" customFormat="1" hidden="1"/>
    <row r="217" ht="15" customHeight="1"/>
  </sheetData>
  <sheetProtection formatCells="0" formatColumns="0" formatRows="0"/>
  <mergeCells count="17">
    <mergeCell ref="D25:H26"/>
    <mergeCell ref="D27:H28"/>
    <mergeCell ref="B30:G32"/>
    <mergeCell ref="B33:H33"/>
    <mergeCell ref="D20:H21"/>
    <mergeCell ref="B3:G3"/>
    <mergeCell ref="B5:H5"/>
    <mergeCell ref="B7:H7"/>
    <mergeCell ref="D9:G10"/>
    <mergeCell ref="D11:E11"/>
    <mergeCell ref="D12:E12"/>
    <mergeCell ref="D13:G14"/>
    <mergeCell ref="D15:I16"/>
    <mergeCell ref="D17:H18"/>
    <mergeCell ref="D19:I19"/>
    <mergeCell ref="D22:H22"/>
    <mergeCell ref="D23:H2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1AB2EAA-3ACD-4EAF-A531-CA9D2F24709D}">
          <x14:formula1>
            <xm:f>Labels!$W$2:$W$3</xm:f>
          </x14:formula1>
          <xm:sqref>C9 C13 C15 C17 C20 C23 C25 C27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5B8AD-F930-4878-AE74-DC09DDC9BDC6}">
  <sheetPr>
    <tabColor rgb="FF00B050"/>
  </sheetPr>
  <dimension ref="A1:CW312"/>
  <sheetViews>
    <sheetView showGridLines="0" workbookViewId="0">
      <selection activeCell="B21" sqref="B21"/>
    </sheetView>
  </sheetViews>
  <sheetFormatPr defaultColWidth="0" defaultRowHeight="15" zeroHeight="1" outlineLevelRow="1"/>
  <cols>
    <col min="1" max="1" width="9.140625" customWidth="1"/>
    <col min="2" max="2" width="29.28515625" customWidth="1"/>
    <col min="3" max="3" width="18.85546875" customWidth="1"/>
    <col min="4" max="4" width="25.85546875" customWidth="1"/>
    <col min="5" max="5" width="40.140625" customWidth="1"/>
    <col min="6" max="6" width="27.28515625" customWidth="1"/>
    <col min="7" max="7" width="19" customWidth="1"/>
    <col min="8" max="8" width="22.140625" customWidth="1"/>
    <col min="9" max="9" width="16.7109375" customWidth="1"/>
    <col min="10" max="10" width="29.28515625" customWidth="1"/>
    <col min="11" max="11" width="22.140625" customWidth="1"/>
    <col min="12" max="12" width="13.7109375" customWidth="1"/>
    <col min="13" max="13" width="15.5703125" customWidth="1"/>
    <col min="14" max="14" width="31" customWidth="1"/>
    <col min="15" max="15" width="18.85546875" customWidth="1"/>
    <col min="16" max="16" width="9.140625" customWidth="1"/>
    <col min="17" max="19" width="17.85546875" customWidth="1"/>
    <col min="20" max="20" width="16" customWidth="1"/>
    <col min="21" max="21" width="19.7109375" customWidth="1"/>
    <col min="22" max="22" width="17.5703125" customWidth="1"/>
    <col min="23" max="23" width="9.28515625" bestFit="1" customWidth="1"/>
    <col min="24" max="24" width="12.42578125" customWidth="1"/>
    <col min="25" max="25" width="24.28515625" customWidth="1"/>
    <col min="26" max="26" width="20.7109375" customWidth="1"/>
    <col min="27" max="27" width="14.85546875" customWidth="1"/>
    <col min="28" max="28" width="12" customWidth="1"/>
    <col min="29" max="30" width="13.85546875" bestFit="1" customWidth="1"/>
    <col min="31" max="31" width="17.140625" customWidth="1"/>
    <col min="32" max="33" width="18.42578125" customWidth="1"/>
    <col min="34" max="34" width="15.5703125" customWidth="1"/>
    <col min="35" max="35" width="12.85546875" customWidth="1"/>
    <col min="36" max="36" width="14" customWidth="1"/>
    <col min="37" max="37" width="12.85546875" customWidth="1"/>
    <col min="38" max="38" width="12.7109375" customWidth="1"/>
    <col min="39" max="39" width="12" customWidth="1"/>
    <col min="40" max="40" width="13.7109375" customWidth="1"/>
    <col min="41" max="41" width="14.85546875" customWidth="1"/>
    <col min="42" max="42" width="13.28515625" customWidth="1"/>
    <col min="43" max="43" width="16.5703125" customWidth="1"/>
    <col min="44" max="44" width="19.28515625" customWidth="1"/>
    <col min="45" max="46" width="15.140625" customWidth="1"/>
    <col min="47" max="47" width="17.28515625" customWidth="1"/>
    <col min="48" max="48" width="19.85546875" customWidth="1"/>
    <col min="49" max="49" width="18.85546875" customWidth="1"/>
    <col min="50" max="50" width="20.140625" customWidth="1"/>
    <col min="51" max="51" width="21.140625" customWidth="1"/>
    <col min="52" max="52" width="16.5703125" customWidth="1"/>
    <col min="53" max="53" width="13.7109375" customWidth="1"/>
    <col min="54" max="54" width="17.85546875" customWidth="1"/>
    <col min="55" max="55" width="19.28515625" customWidth="1"/>
    <col min="56" max="56" width="15.140625" customWidth="1"/>
    <col min="57" max="57" width="13.42578125" customWidth="1"/>
    <col min="58" max="58" width="12" customWidth="1"/>
    <col min="59" max="60" width="13.85546875" bestFit="1" customWidth="1"/>
    <col min="61" max="61" width="17.140625" customWidth="1"/>
    <col min="62" max="63" width="18.42578125" customWidth="1"/>
    <col min="64" max="65" width="15.5703125" customWidth="1"/>
    <col min="66" max="66" width="12" customWidth="1"/>
    <col min="67" max="68" width="13.85546875" bestFit="1" customWidth="1"/>
    <col min="69" max="69" width="17.140625" customWidth="1"/>
    <col min="70" max="71" width="18.42578125" customWidth="1"/>
    <col min="72" max="72" width="15.5703125" customWidth="1"/>
    <col min="73" max="73" width="9.140625" customWidth="1"/>
    <col min="74" max="74" width="9.140625" hidden="1" customWidth="1"/>
    <col min="75" max="75" width="13.85546875" hidden="1" customWidth="1"/>
    <col min="76" max="76" width="10.140625" hidden="1" customWidth="1"/>
    <col min="77" max="77" width="10.42578125" hidden="1" customWidth="1"/>
    <col min="78" max="81" width="9.140625" hidden="1" customWidth="1"/>
    <col min="82" max="101" width="9.140625" style="9" hidden="1" customWidth="1"/>
    <col min="102" max="16384" width="9.140625" hidden="1"/>
  </cols>
  <sheetData>
    <row r="1" spans="1:101">
      <c r="A1" s="57"/>
      <c r="B1" s="57" t="s">
        <v>487</v>
      </c>
      <c r="C1" s="89"/>
      <c r="D1" s="89"/>
      <c r="E1" s="89"/>
      <c r="F1" s="89"/>
      <c r="G1" s="388"/>
      <c r="H1" s="388"/>
      <c r="I1" s="388"/>
      <c r="J1" s="388"/>
      <c r="K1" s="388"/>
      <c r="L1" s="89"/>
      <c r="M1" s="89"/>
      <c r="N1" s="89"/>
      <c r="O1" s="89"/>
      <c r="P1" s="89"/>
      <c r="Q1" s="89"/>
      <c r="R1" s="96"/>
      <c r="S1" s="96"/>
      <c r="T1" s="96"/>
      <c r="U1" s="96"/>
      <c r="V1" s="96"/>
      <c r="W1" s="96"/>
      <c r="X1" s="96"/>
      <c r="Y1" s="96"/>
      <c r="Z1" s="96"/>
      <c r="AA1" s="96"/>
      <c r="AB1" s="9"/>
      <c r="AC1" s="96"/>
      <c r="AD1" s="96"/>
      <c r="AE1" s="96"/>
      <c r="AF1" s="96"/>
      <c r="AG1" s="96"/>
      <c r="AH1" s="96"/>
      <c r="AI1" s="9"/>
      <c r="AJ1" s="9"/>
      <c r="AK1" s="9"/>
      <c r="AL1" s="9"/>
      <c r="AM1" s="9"/>
      <c r="AN1" s="9"/>
      <c r="AO1" s="9"/>
      <c r="AP1" s="9"/>
      <c r="AQ1" s="9"/>
      <c r="AR1" s="9"/>
      <c r="AS1" s="9"/>
      <c r="AU1" s="9"/>
      <c r="AV1" s="9"/>
      <c r="AW1" s="9"/>
      <c r="AX1" s="9"/>
      <c r="AY1" s="9"/>
      <c r="AZ1" s="9"/>
      <c r="BA1" s="9"/>
      <c r="BB1" s="9"/>
      <c r="BC1" s="9"/>
      <c r="BE1" s="9"/>
      <c r="BF1" s="9"/>
      <c r="BG1" s="96"/>
      <c r="BH1" s="96"/>
      <c r="BI1" s="96"/>
      <c r="BJ1" s="96"/>
      <c r="BK1" s="96"/>
      <c r="BL1" s="96"/>
      <c r="BM1" s="435"/>
      <c r="BN1" s="9"/>
      <c r="BO1" s="96"/>
      <c r="BP1" s="96"/>
      <c r="BQ1" s="96"/>
      <c r="BR1" s="96"/>
      <c r="BS1" s="96"/>
      <c r="BT1" s="274" t="str">
        <f>Instructions!$N$1</f>
        <v>OMB Approval No. 3245-0062</v>
      </c>
      <c r="BU1" s="9"/>
      <c r="BV1" s="9"/>
      <c r="BW1" s="9"/>
      <c r="BX1" s="9"/>
      <c r="BY1" s="9"/>
      <c r="BZ1" s="9"/>
      <c r="CA1" s="275"/>
      <c r="CB1" s="275"/>
    </row>
    <row r="2" spans="1:101">
      <c r="A2" s="57"/>
      <c r="B2" s="57" t="s">
        <v>11</v>
      </c>
      <c r="C2" s="546">
        <f>Overview!B43</f>
        <v>45628</v>
      </c>
      <c r="D2" s="142"/>
      <c r="E2" s="142"/>
      <c r="F2" s="57"/>
      <c r="G2" s="389"/>
      <c r="H2" s="389"/>
      <c r="I2" s="389"/>
      <c r="J2" s="390"/>
      <c r="K2" s="389"/>
      <c r="L2" s="57"/>
      <c r="M2" s="57"/>
      <c r="N2" s="57"/>
      <c r="O2" s="57"/>
      <c r="P2" s="57"/>
      <c r="Q2" s="57"/>
      <c r="R2" s="97"/>
      <c r="S2" s="97"/>
      <c r="T2" s="97"/>
      <c r="U2" s="97"/>
      <c r="V2" s="97"/>
      <c r="W2" s="97"/>
      <c r="X2" s="97"/>
      <c r="Y2" s="97"/>
      <c r="Z2" s="97"/>
      <c r="AA2" s="97"/>
      <c r="AB2" s="9"/>
      <c r="AC2" s="97"/>
      <c r="AD2" s="97"/>
      <c r="AE2" s="97"/>
      <c r="AF2" s="97"/>
      <c r="AG2" s="97"/>
      <c r="AH2" s="97"/>
      <c r="AI2" s="9"/>
      <c r="AJ2" s="9"/>
      <c r="AK2" s="9"/>
      <c r="AL2" s="9"/>
      <c r="AM2" s="9"/>
      <c r="AN2" s="9"/>
      <c r="AO2" s="9"/>
      <c r="AP2" s="9"/>
      <c r="AQ2" s="9"/>
      <c r="AR2" s="9"/>
      <c r="AS2" s="9"/>
      <c r="AU2" s="9"/>
      <c r="AV2" s="9"/>
      <c r="AW2" s="9"/>
      <c r="AX2" s="9"/>
      <c r="AY2" s="9"/>
      <c r="AZ2" s="9"/>
      <c r="BA2" s="9"/>
      <c r="BB2" s="9"/>
      <c r="BC2" s="9"/>
      <c r="BE2" s="9"/>
      <c r="BF2" s="9"/>
      <c r="BG2" s="97"/>
      <c r="BH2" s="97"/>
      <c r="BI2" s="97"/>
      <c r="BJ2" s="97"/>
      <c r="BK2" s="97"/>
      <c r="BL2" s="97"/>
      <c r="BM2" s="435"/>
      <c r="BN2" s="9"/>
      <c r="BO2" s="97"/>
      <c r="BP2" s="97"/>
      <c r="BQ2" s="97"/>
      <c r="BR2" s="97"/>
      <c r="BS2" s="97"/>
      <c r="BT2" s="274" t="str">
        <f>Instructions!$N$2</f>
        <v>Expiration Date 2/28/2026</v>
      </c>
      <c r="BU2" s="9"/>
      <c r="BV2" s="9"/>
      <c r="BW2" s="9"/>
      <c r="BX2" s="9"/>
      <c r="BY2" s="9"/>
      <c r="BZ2" s="9"/>
      <c r="CA2" s="275"/>
      <c r="CB2" s="275"/>
    </row>
    <row r="3" spans="1:101" ht="25.5" customHeight="1">
      <c r="A3" s="57"/>
      <c r="B3" s="1254"/>
      <c r="C3" s="1254"/>
      <c r="D3" s="1254"/>
      <c r="E3" s="1254"/>
      <c r="F3" s="1254"/>
      <c r="G3" s="1254"/>
      <c r="H3" s="1254"/>
      <c r="I3" s="1254"/>
      <c r="J3" s="1254"/>
      <c r="K3" s="1254"/>
      <c r="L3" s="1254"/>
      <c r="M3" s="58"/>
      <c r="N3" s="58"/>
      <c r="O3" s="58"/>
      <c r="P3" s="58"/>
      <c r="Q3" s="58"/>
      <c r="R3" s="98"/>
      <c r="S3" s="98"/>
      <c r="T3" s="98"/>
      <c r="U3" s="98"/>
      <c r="V3" s="98"/>
      <c r="W3" s="98"/>
      <c r="X3" s="98"/>
      <c r="Y3" s="98" t="s">
        <v>2</v>
      </c>
      <c r="Z3" s="98" t="s">
        <v>2</v>
      </c>
      <c r="AA3" s="98" t="s">
        <v>2</v>
      </c>
      <c r="AB3" s="98"/>
      <c r="AC3" s="98" t="s">
        <v>2</v>
      </c>
      <c r="AD3" s="98" t="s">
        <v>2</v>
      </c>
      <c r="AE3" s="98" t="s">
        <v>2</v>
      </c>
      <c r="AF3" s="98" t="s">
        <v>2</v>
      </c>
      <c r="AG3" s="98" t="s">
        <v>2</v>
      </c>
      <c r="AH3" s="98" t="s">
        <v>2</v>
      </c>
      <c r="AI3" s="98"/>
      <c r="AJ3" s="98"/>
      <c r="AK3" s="98"/>
      <c r="AL3" s="98"/>
      <c r="AM3" s="98"/>
      <c r="AN3" s="98"/>
      <c r="AO3" s="98"/>
      <c r="AP3" s="98"/>
      <c r="AQ3" s="98"/>
      <c r="AR3" s="98"/>
      <c r="AS3" s="98"/>
      <c r="AT3" s="454"/>
      <c r="AU3" s="98"/>
      <c r="AV3" s="98"/>
      <c r="AW3" s="98"/>
      <c r="AX3" s="98"/>
      <c r="AY3" s="98"/>
      <c r="AZ3" s="98"/>
      <c r="BA3" s="98"/>
      <c r="BB3" s="98"/>
      <c r="BC3" s="98"/>
      <c r="BD3" s="98"/>
      <c r="BE3" s="385"/>
      <c r="BF3" s="98"/>
      <c r="BG3" s="98" t="s">
        <v>2</v>
      </c>
      <c r="BH3" s="98" t="s">
        <v>2</v>
      </c>
      <c r="BI3" s="98" t="s">
        <v>2</v>
      </c>
      <c r="BJ3" s="98" t="s">
        <v>2</v>
      </c>
      <c r="BK3" s="98" t="s">
        <v>2</v>
      </c>
      <c r="BL3" s="98" t="s">
        <v>2</v>
      </c>
      <c r="BM3" s="384"/>
      <c r="BN3" s="98"/>
      <c r="BO3" s="98" t="s">
        <v>2</v>
      </c>
      <c r="BP3" s="98" t="s">
        <v>2</v>
      </c>
      <c r="BQ3" s="98" t="s">
        <v>2</v>
      </c>
      <c r="BR3" s="98" t="s">
        <v>2</v>
      </c>
      <c r="BS3" s="98" t="s">
        <v>2</v>
      </c>
      <c r="BT3" s="98" t="s">
        <v>2</v>
      </c>
      <c r="BU3" s="385"/>
      <c r="BV3" s="385"/>
      <c r="BW3" s="385"/>
      <c r="BX3" s="385"/>
      <c r="BY3" s="385"/>
      <c r="BZ3" s="385"/>
      <c r="CA3" s="385"/>
      <c r="CB3" s="385"/>
      <c r="CC3" s="385"/>
    </row>
    <row r="4" spans="1:101">
      <c r="A4" s="99"/>
      <c r="B4" s="91" t="s">
        <v>15</v>
      </c>
      <c r="C4" s="91" t="str">
        <f>Overview!B7</f>
        <v>Applicant Fund Name</v>
      </c>
      <c r="D4" s="91"/>
      <c r="E4" s="91"/>
      <c r="F4" s="91"/>
      <c r="G4" s="91"/>
      <c r="H4" s="91"/>
      <c r="I4" s="91" t="s">
        <v>2</v>
      </c>
      <c r="J4" s="91"/>
      <c r="K4" s="91"/>
      <c r="L4" s="91"/>
      <c r="M4" s="91"/>
      <c r="N4" s="91"/>
      <c r="O4" s="91"/>
      <c r="P4" s="91"/>
      <c r="Q4" s="91"/>
      <c r="R4" s="91"/>
      <c r="S4" s="91"/>
      <c r="T4" s="91"/>
      <c r="U4" s="91"/>
      <c r="V4" s="91"/>
      <c r="W4" s="91"/>
      <c r="X4" s="91"/>
      <c r="Y4" s="91"/>
      <c r="Z4" s="91" t="s">
        <v>2</v>
      </c>
      <c r="AA4" s="91" t="s">
        <v>2</v>
      </c>
      <c r="AB4" s="91"/>
      <c r="AC4" s="91" t="s">
        <v>2</v>
      </c>
      <c r="AD4" s="91" t="s">
        <v>2</v>
      </c>
      <c r="AE4" s="91" t="s">
        <v>2</v>
      </c>
      <c r="AF4" s="91" t="s">
        <v>2</v>
      </c>
      <c r="AG4" s="91" t="s">
        <v>2</v>
      </c>
      <c r="AH4" s="91" t="s">
        <v>2</v>
      </c>
      <c r="AI4" s="91"/>
      <c r="AJ4" s="91"/>
      <c r="AK4" s="91"/>
      <c r="AL4" s="91"/>
      <c r="AM4" s="91"/>
      <c r="AN4" s="91"/>
      <c r="AO4" s="91"/>
      <c r="AP4" s="91"/>
      <c r="AQ4" s="91"/>
      <c r="AR4" s="91"/>
      <c r="AS4" s="91"/>
      <c r="AT4" s="384"/>
      <c r="AU4" s="91"/>
      <c r="AV4" s="91"/>
      <c r="AW4" s="91"/>
      <c r="AX4" s="91"/>
      <c r="AY4" s="91"/>
      <c r="AZ4" s="91"/>
      <c r="BA4" s="91"/>
      <c r="BB4" s="91"/>
      <c r="BC4" s="91"/>
      <c r="BD4" s="91"/>
      <c r="BE4" s="384"/>
      <c r="BF4" s="91"/>
      <c r="BG4" s="91" t="s">
        <v>2</v>
      </c>
      <c r="BH4" s="91" t="s">
        <v>2</v>
      </c>
      <c r="BI4" s="91" t="s">
        <v>2</v>
      </c>
      <c r="BJ4" s="91" t="s">
        <v>2</v>
      </c>
      <c r="BK4" s="91" t="s">
        <v>2</v>
      </c>
      <c r="BL4" s="91" t="s">
        <v>2</v>
      </c>
      <c r="BM4" s="384"/>
      <c r="BN4" s="91"/>
      <c r="BO4" s="91" t="s">
        <v>2</v>
      </c>
      <c r="BP4" s="91" t="s">
        <v>2</v>
      </c>
      <c r="BQ4" s="91" t="s">
        <v>2</v>
      </c>
      <c r="BR4" s="91" t="s">
        <v>2</v>
      </c>
      <c r="BS4" s="91" t="s">
        <v>2</v>
      </c>
      <c r="BT4" s="91" t="s">
        <v>2</v>
      </c>
      <c r="BU4" s="384"/>
      <c r="BV4" s="384"/>
      <c r="BW4" s="384"/>
      <c r="BX4" s="384"/>
      <c r="BY4" s="384"/>
      <c r="BZ4" s="384"/>
      <c r="CA4" s="384"/>
      <c r="CB4" s="384"/>
      <c r="CC4" s="384"/>
    </row>
    <row r="5" spans="1:101">
      <c r="A5" s="384"/>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c r="BT5" s="384"/>
      <c r="BU5" s="384"/>
      <c r="BV5" s="384"/>
      <c r="BW5" s="384"/>
      <c r="BX5" s="384"/>
      <c r="BY5" s="384"/>
      <c r="BZ5" s="384"/>
      <c r="CA5" s="384"/>
      <c r="CB5" s="384"/>
      <c r="CC5" s="384"/>
      <c r="CD5"/>
      <c r="CE5"/>
      <c r="CF5"/>
      <c r="CG5"/>
      <c r="CH5"/>
      <c r="CI5"/>
      <c r="CJ5"/>
      <c r="CK5"/>
      <c r="CL5"/>
      <c r="CM5"/>
      <c r="CN5"/>
      <c r="CO5"/>
      <c r="CP5"/>
      <c r="CQ5"/>
      <c r="CR5"/>
      <c r="CS5"/>
      <c r="CT5"/>
      <c r="CU5"/>
      <c r="CV5"/>
      <c r="CW5"/>
    </row>
    <row r="6" spans="1:101">
      <c r="A6" s="384"/>
      <c r="B6" s="545" t="s">
        <v>488</v>
      </c>
      <c r="C6" s="625" t="s">
        <v>489</v>
      </c>
      <c r="D6" s="411"/>
      <c r="E6" t="s">
        <v>490</v>
      </c>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384"/>
      <c r="BL6" s="384"/>
      <c r="BM6" s="384"/>
      <c r="BN6" s="384"/>
      <c r="BO6" s="384"/>
      <c r="BP6" s="384"/>
      <c r="BQ6" s="384"/>
      <c r="BR6" s="384"/>
      <c r="BS6" s="384"/>
      <c r="BT6" s="384"/>
      <c r="BU6" s="384"/>
      <c r="BV6" s="384"/>
      <c r="BW6" s="384"/>
      <c r="BX6" s="384"/>
      <c r="BY6" s="384"/>
      <c r="BZ6" s="384"/>
      <c r="CA6" s="384"/>
      <c r="CB6" s="384"/>
      <c r="CC6" s="384"/>
      <c r="CD6"/>
      <c r="CE6"/>
      <c r="CF6"/>
      <c r="CG6"/>
      <c r="CH6"/>
      <c r="CI6"/>
      <c r="CJ6"/>
      <c r="CK6"/>
      <c r="CL6"/>
      <c r="CM6"/>
      <c r="CN6"/>
      <c r="CO6"/>
      <c r="CP6"/>
      <c r="CQ6"/>
      <c r="CR6"/>
      <c r="CS6"/>
      <c r="CT6"/>
      <c r="CU6"/>
      <c r="CV6"/>
      <c r="CW6"/>
    </row>
    <row r="7" spans="1:101">
      <c r="A7" s="384"/>
      <c r="B7" s="545" t="s">
        <v>491</v>
      </c>
      <c r="C7" s="625" t="s">
        <v>789</v>
      </c>
      <c r="D7" s="411"/>
      <c r="E7" s="565" t="s">
        <v>493</v>
      </c>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B7" s="384"/>
      <c r="CC7" s="384"/>
      <c r="CD7"/>
      <c r="CE7"/>
      <c r="CF7"/>
      <c r="CG7"/>
      <c r="CH7"/>
      <c r="CI7"/>
      <c r="CJ7"/>
      <c r="CK7"/>
      <c r="CL7"/>
      <c r="CM7"/>
      <c r="CN7"/>
      <c r="CO7"/>
      <c r="CP7"/>
      <c r="CQ7"/>
      <c r="CR7"/>
      <c r="CS7"/>
      <c r="CT7"/>
      <c r="CU7"/>
      <c r="CV7"/>
      <c r="CW7"/>
    </row>
    <row r="8" spans="1:101">
      <c r="A8" s="384"/>
      <c r="B8" s="545" t="s">
        <v>494</v>
      </c>
      <c r="C8" s="626">
        <v>2020</v>
      </c>
      <c r="D8" s="384"/>
      <c r="E8" s="566" t="s">
        <v>495</v>
      </c>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4"/>
      <c r="BG8" s="384"/>
      <c r="BH8" s="384"/>
      <c r="BI8" s="384"/>
      <c r="BJ8" s="384"/>
      <c r="BK8" s="384"/>
      <c r="BL8" s="384"/>
      <c r="BM8" s="384"/>
      <c r="BN8" s="384"/>
      <c r="BO8" s="384"/>
      <c r="BP8" s="384"/>
      <c r="BQ8" s="384"/>
      <c r="BR8" s="384"/>
      <c r="BS8" s="384"/>
      <c r="BT8" s="384"/>
      <c r="BU8" s="384"/>
      <c r="BV8" s="384"/>
      <c r="BW8" s="384"/>
      <c r="BX8" s="384"/>
      <c r="BY8" s="384"/>
      <c r="BZ8" s="384"/>
      <c r="CA8" s="384"/>
      <c r="CB8" s="384"/>
      <c r="CC8" s="384"/>
      <c r="CD8"/>
      <c r="CE8"/>
      <c r="CF8"/>
      <c r="CG8"/>
      <c r="CH8"/>
      <c r="CI8"/>
      <c r="CJ8"/>
      <c r="CK8"/>
      <c r="CL8"/>
      <c r="CM8"/>
      <c r="CN8"/>
      <c r="CO8"/>
      <c r="CP8"/>
      <c r="CQ8"/>
      <c r="CR8"/>
      <c r="CS8"/>
      <c r="CT8"/>
      <c r="CU8"/>
      <c r="CV8"/>
      <c r="CW8"/>
    </row>
    <row r="9" spans="1:101">
      <c r="A9" s="384"/>
      <c r="B9" s="545" t="s">
        <v>496</v>
      </c>
      <c r="C9" s="890">
        <f>C10+C11</f>
        <v>265000000</v>
      </c>
      <c r="D9" s="412"/>
      <c r="E9" s="412"/>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c r="BF9" s="384"/>
      <c r="BG9" s="384"/>
      <c r="BH9" s="384"/>
      <c r="BI9" s="384"/>
      <c r="BJ9" s="384"/>
      <c r="BK9" s="384"/>
      <c r="BL9" s="384"/>
      <c r="BM9" s="384"/>
      <c r="BN9" s="384"/>
      <c r="BO9" s="384"/>
      <c r="BP9" s="384"/>
      <c r="BQ9" s="384"/>
      <c r="BR9" s="384"/>
      <c r="BS9" s="384"/>
      <c r="BT9" s="384"/>
      <c r="BU9" s="384"/>
      <c r="BV9" s="384"/>
      <c r="BW9" s="384"/>
      <c r="BX9" s="384"/>
      <c r="BY9" s="384"/>
      <c r="BZ9" s="384"/>
      <c r="CA9" s="384"/>
      <c r="CB9" s="384"/>
      <c r="CC9" s="384"/>
      <c r="CD9"/>
      <c r="CE9"/>
      <c r="CF9"/>
      <c r="CG9"/>
      <c r="CH9"/>
      <c r="CI9"/>
      <c r="CJ9"/>
      <c r="CK9"/>
      <c r="CL9"/>
      <c r="CM9"/>
      <c r="CN9"/>
      <c r="CO9"/>
      <c r="CP9"/>
      <c r="CQ9"/>
      <c r="CR9"/>
      <c r="CS9"/>
      <c r="CT9"/>
      <c r="CU9"/>
      <c r="CV9"/>
      <c r="CW9"/>
    </row>
    <row r="10" spans="1:101">
      <c r="A10" s="384"/>
      <c r="B10" s="545" t="s">
        <v>497</v>
      </c>
      <c r="C10" s="627">
        <v>90000000</v>
      </c>
      <c r="D10" s="412"/>
      <c r="E10" s="690" t="s">
        <v>500</v>
      </c>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X10" s="384"/>
      <c r="BY10" s="384"/>
      <c r="BZ10" s="384"/>
      <c r="CA10" s="384"/>
      <c r="CB10" s="384"/>
      <c r="CC10" s="384"/>
      <c r="CD10"/>
      <c r="CE10"/>
      <c r="CF10"/>
      <c r="CG10"/>
      <c r="CH10"/>
      <c r="CI10"/>
      <c r="CJ10"/>
      <c r="CK10"/>
      <c r="CL10"/>
      <c r="CM10"/>
      <c r="CN10"/>
      <c r="CO10"/>
      <c r="CP10"/>
      <c r="CQ10"/>
      <c r="CR10"/>
      <c r="CS10"/>
      <c r="CT10"/>
      <c r="CU10"/>
      <c r="CV10"/>
      <c r="CW10"/>
    </row>
    <row r="11" spans="1:101">
      <c r="A11" s="57"/>
      <c r="B11" s="545" t="s">
        <v>498</v>
      </c>
      <c r="C11" s="627">
        <v>175000000</v>
      </c>
      <c r="D11" s="411"/>
      <c r="E11" s="41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U11" s="9"/>
      <c r="AV11" s="9"/>
      <c r="AW11" s="9"/>
      <c r="AX11" s="9"/>
      <c r="AY11" s="9"/>
      <c r="AZ11" s="9"/>
      <c r="BA11" s="9"/>
      <c r="BB11" s="9"/>
      <c r="BC11" s="9"/>
      <c r="BD11" s="9"/>
      <c r="BE11" s="9"/>
      <c r="BF11" s="9"/>
      <c r="BG11" s="9"/>
      <c r="BH11" s="9"/>
      <c r="BI11" s="9"/>
      <c r="BJ11" s="9"/>
      <c r="BK11" s="9"/>
      <c r="BL11" s="9"/>
      <c r="BN11" s="9"/>
      <c r="BO11" s="9"/>
      <c r="BP11" s="9"/>
      <c r="BQ11" s="9"/>
      <c r="BR11" s="9"/>
      <c r="BS11" s="9"/>
      <c r="BT11" s="9"/>
      <c r="BU11" s="9"/>
      <c r="BV11" s="9"/>
      <c r="BW11" s="9"/>
      <c r="BX11" s="9"/>
      <c r="BY11" s="9"/>
      <c r="BZ11" s="9"/>
      <c r="CA11" s="9"/>
      <c r="CB11" s="9"/>
      <c r="CC11" s="9"/>
    </row>
    <row r="12" spans="1:101">
      <c r="A12" s="57"/>
      <c r="B12" s="545" t="s">
        <v>499</v>
      </c>
      <c r="C12" s="627">
        <v>50000000</v>
      </c>
      <c r="D12" s="411"/>
      <c r="E12" s="411"/>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U12" s="9"/>
      <c r="AV12" s="9"/>
      <c r="AW12" s="9"/>
      <c r="AX12" s="9"/>
      <c r="AY12" s="9"/>
      <c r="AZ12" s="9"/>
      <c r="BA12" s="9"/>
      <c r="BB12" s="9"/>
      <c r="BC12" s="9"/>
      <c r="BD12" s="9"/>
      <c r="BE12" s="9"/>
      <c r="BF12" s="9"/>
      <c r="BG12" s="9"/>
      <c r="BH12" s="9"/>
      <c r="BI12" s="9"/>
      <c r="BJ12" s="9"/>
      <c r="BK12" s="9"/>
      <c r="BL12" s="9"/>
      <c r="BN12" s="9"/>
      <c r="BO12" s="9"/>
      <c r="BP12" s="9"/>
      <c r="BQ12" s="9"/>
      <c r="BR12" s="9"/>
      <c r="BS12" s="9"/>
      <c r="BT12" s="9"/>
      <c r="BU12" s="9"/>
      <c r="BV12" s="9"/>
      <c r="BW12" s="9"/>
      <c r="BX12" s="9"/>
      <c r="BY12" s="9"/>
      <c r="BZ12" s="9"/>
      <c r="CA12" s="9"/>
      <c r="CB12" s="9"/>
      <c r="CC12" s="9"/>
    </row>
    <row r="13" spans="1:101">
      <c r="A13" s="57"/>
      <c r="B13" s="545" t="s">
        <v>501</v>
      </c>
      <c r="C13" s="627">
        <v>100000000</v>
      </c>
      <c r="D13" s="411"/>
      <c r="E13" s="411"/>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U13" s="9"/>
      <c r="AV13" s="9"/>
      <c r="AW13" s="9"/>
      <c r="AX13" s="9"/>
      <c r="AY13" s="9"/>
      <c r="AZ13" s="9"/>
      <c r="BA13" s="9"/>
      <c r="BB13" s="9"/>
      <c r="BC13" s="9"/>
      <c r="BD13" s="9"/>
      <c r="BE13" s="9"/>
      <c r="BF13" s="9"/>
      <c r="BG13" s="9"/>
      <c r="BH13" s="9"/>
      <c r="BI13" s="9"/>
      <c r="BJ13" s="9"/>
      <c r="BK13" s="9"/>
      <c r="BL13" s="9"/>
      <c r="BN13" s="9"/>
      <c r="BO13" s="9"/>
      <c r="BP13" s="9"/>
      <c r="BQ13" s="9"/>
      <c r="BR13" s="9"/>
      <c r="BS13" s="9"/>
      <c r="BT13" s="9"/>
      <c r="BU13" s="9"/>
      <c r="BV13" s="9"/>
      <c r="BW13" s="9"/>
      <c r="BX13" s="9"/>
      <c r="BY13" s="9"/>
      <c r="BZ13" s="9"/>
      <c r="CA13" s="9"/>
      <c r="CB13" s="9"/>
      <c r="CC13" s="9"/>
    </row>
    <row r="14" spans="1:101">
      <c r="A14" s="57"/>
      <c r="B14" s="545" t="s">
        <v>114</v>
      </c>
      <c r="C14" s="625" t="s">
        <v>502</v>
      </c>
      <c r="D14" s="411"/>
      <c r="E14" s="411"/>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U14" s="9"/>
      <c r="AV14" s="9"/>
      <c r="AW14" s="9"/>
      <c r="AX14" s="9"/>
      <c r="AY14" s="9"/>
      <c r="AZ14" s="9"/>
      <c r="BA14" s="9"/>
      <c r="BB14" s="9"/>
      <c r="BC14" s="9"/>
      <c r="BD14" s="9"/>
      <c r="BE14" s="9"/>
      <c r="BF14" s="9"/>
      <c r="BG14" s="9"/>
      <c r="BH14" s="9"/>
      <c r="BI14" s="9"/>
      <c r="BJ14" s="9"/>
      <c r="BK14" s="9"/>
      <c r="BL14" s="9"/>
      <c r="BN14" s="9"/>
      <c r="BO14" s="9"/>
      <c r="BP14" s="9"/>
      <c r="BQ14" s="9"/>
      <c r="BR14" s="9"/>
      <c r="BS14" s="9"/>
      <c r="BT14" s="9"/>
      <c r="BU14" s="9"/>
      <c r="BV14" s="9"/>
      <c r="BW14" s="9"/>
      <c r="BX14" s="9"/>
      <c r="BY14" s="9"/>
      <c r="BZ14" s="9"/>
      <c r="CA14" s="9"/>
      <c r="CB14" s="9"/>
      <c r="CC14" s="9"/>
    </row>
    <row r="15" spans="1:101">
      <c r="A15" s="57"/>
      <c r="B15" s="545" t="s">
        <v>226</v>
      </c>
      <c r="C15" s="625" t="s">
        <v>503</v>
      </c>
      <c r="D15" s="411"/>
      <c r="E15" s="411"/>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U15" s="9"/>
      <c r="AV15" s="9"/>
      <c r="AW15" s="9"/>
      <c r="AX15" s="9"/>
      <c r="AY15" s="9"/>
      <c r="AZ15" s="9"/>
      <c r="BA15" s="9"/>
      <c r="BB15" s="9"/>
      <c r="BC15" s="9"/>
      <c r="BD15" s="9"/>
      <c r="BE15" s="9"/>
      <c r="BF15" s="9"/>
      <c r="BG15" s="9"/>
      <c r="BH15" s="9"/>
      <c r="BI15" s="9"/>
      <c r="BJ15" s="9"/>
      <c r="BK15" s="9"/>
      <c r="BL15" s="9"/>
      <c r="BN15" s="9"/>
      <c r="BO15" s="9"/>
      <c r="BP15" s="9"/>
      <c r="BQ15" s="9"/>
      <c r="BR15" s="9"/>
      <c r="BS15" s="9"/>
      <c r="BT15" s="9"/>
      <c r="BU15" s="9"/>
      <c r="BV15" s="9"/>
      <c r="BW15" s="9"/>
      <c r="BX15" s="9"/>
      <c r="BY15" s="9"/>
      <c r="BZ15" s="9"/>
      <c r="CA15" s="9"/>
      <c r="CB15" s="9"/>
      <c r="CC15" s="9"/>
    </row>
    <row r="16" spans="1:101" ht="19.5" thickBot="1">
      <c r="A16" s="57"/>
      <c r="B16" s="9"/>
      <c r="C16" s="9"/>
      <c r="D16" s="9"/>
      <c r="E16" s="9"/>
      <c r="F16" s="9"/>
      <c r="G16" s="9"/>
      <c r="H16" s="9"/>
      <c r="I16" s="9"/>
      <c r="J16" s="9"/>
      <c r="K16" s="9"/>
      <c r="L16" s="9"/>
      <c r="M16" s="9"/>
      <c r="N16" s="9"/>
      <c r="O16" s="9"/>
      <c r="P16" s="9"/>
      <c r="Q16" s="9"/>
      <c r="R16" s="682" t="s">
        <v>504</v>
      </c>
      <c r="S16" s="9"/>
      <c r="T16" s="9"/>
      <c r="U16" s="9"/>
      <c r="V16" s="9"/>
      <c r="W16" s="9"/>
      <c r="X16" s="9"/>
      <c r="Y16" s="9"/>
      <c r="Z16" s="9"/>
      <c r="AA16" s="9"/>
      <c r="AB16" s="430" t="s">
        <v>505</v>
      </c>
      <c r="AC16" s="431"/>
      <c r="AD16" s="430"/>
      <c r="AE16" s="430"/>
      <c r="AF16" s="432"/>
      <c r="AG16" s="433"/>
      <c r="AH16" s="433"/>
      <c r="AI16" s="92"/>
      <c r="AJ16" s="425" t="s">
        <v>506</v>
      </c>
      <c r="AK16" s="426"/>
      <c r="AL16" s="427"/>
      <c r="AM16" s="427"/>
      <c r="AN16" s="428"/>
      <c r="AO16" s="425"/>
      <c r="AP16" s="425"/>
      <c r="AQ16" s="429"/>
      <c r="AR16" s="426"/>
      <c r="AS16" s="426"/>
      <c r="AT16" s="458"/>
      <c r="AU16" s="430" t="s">
        <v>507</v>
      </c>
      <c r="AV16" s="421"/>
      <c r="AW16" s="422"/>
      <c r="AX16" s="422"/>
      <c r="AY16" s="423"/>
      <c r="AZ16" s="424"/>
      <c r="BA16" s="421"/>
      <c r="BB16" s="421"/>
      <c r="BC16" s="421"/>
      <c r="BD16" s="421"/>
      <c r="BF16" s="430" t="s">
        <v>508</v>
      </c>
      <c r="BG16" s="431"/>
      <c r="BH16" s="430"/>
      <c r="BI16" s="430"/>
      <c r="BJ16" s="432"/>
      <c r="BK16" s="433"/>
      <c r="BL16" s="433"/>
      <c r="BM16" s="455"/>
      <c r="BN16" s="430" t="s">
        <v>509</v>
      </c>
      <c r="BO16" s="431"/>
      <c r="BP16" s="430"/>
      <c r="BQ16" s="430"/>
      <c r="BR16" s="432"/>
      <c r="BS16" s="433"/>
      <c r="BT16" s="433"/>
      <c r="BZ16" s="92"/>
      <c r="CA16" s="9"/>
      <c r="CB16" s="93"/>
      <c r="CC16" s="93"/>
    </row>
    <row r="17" spans="1:97" s="17" customFormat="1" ht="65.25" customHeight="1" thickBot="1">
      <c r="A17" s="95"/>
      <c r="B17" s="617" t="s">
        <v>510</v>
      </c>
      <c r="C17" s="618" t="s">
        <v>511</v>
      </c>
      <c r="D17" s="617" t="s">
        <v>512</v>
      </c>
      <c r="E17" s="617" t="s">
        <v>513</v>
      </c>
      <c r="F17" s="617" t="s">
        <v>514</v>
      </c>
      <c r="G17" s="617" t="s">
        <v>515</v>
      </c>
      <c r="H17" s="617" t="s">
        <v>516</v>
      </c>
      <c r="I17" s="617" t="s">
        <v>209</v>
      </c>
      <c r="J17" s="617" t="s">
        <v>517</v>
      </c>
      <c r="K17" s="617" t="s">
        <v>518</v>
      </c>
      <c r="L17" s="618" t="s">
        <v>519</v>
      </c>
      <c r="M17" s="617" t="s">
        <v>520</v>
      </c>
      <c r="N17" s="618" t="s">
        <v>521</v>
      </c>
      <c r="O17" s="618" t="s">
        <v>522</v>
      </c>
      <c r="P17" s="618" t="s">
        <v>523</v>
      </c>
      <c r="Q17" s="618" t="s">
        <v>524</v>
      </c>
      <c r="R17" s="618" t="s">
        <v>525</v>
      </c>
      <c r="S17" s="618" t="s">
        <v>526</v>
      </c>
      <c r="T17" s="618" t="s">
        <v>527</v>
      </c>
      <c r="U17" s="618" t="s">
        <v>528</v>
      </c>
      <c r="V17" s="618" t="s">
        <v>529</v>
      </c>
      <c r="W17" s="618" t="s">
        <v>530</v>
      </c>
      <c r="X17" s="618" t="s">
        <v>531</v>
      </c>
      <c r="Y17" s="618" t="s">
        <v>532</v>
      </c>
      <c r="Z17" s="618" t="s">
        <v>533</v>
      </c>
      <c r="AA17" s="94"/>
      <c r="AB17" s="618" t="s">
        <v>534</v>
      </c>
      <c r="AC17" s="618" t="s">
        <v>535</v>
      </c>
      <c r="AD17" s="618" t="s">
        <v>536</v>
      </c>
      <c r="AE17" s="618" t="s">
        <v>537</v>
      </c>
      <c r="AF17" s="618" t="s">
        <v>538</v>
      </c>
      <c r="AG17" s="618" t="s">
        <v>539</v>
      </c>
      <c r="AH17" s="618" t="s">
        <v>540</v>
      </c>
      <c r="AI17" s="304"/>
      <c r="AJ17" s="618" t="s">
        <v>541</v>
      </c>
      <c r="AK17" s="618" t="s">
        <v>542</v>
      </c>
      <c r="AL17" s="618" t="s">
        <v>294</v>
      </c>
      <c r="AM17" s="618" t="s">
        <v>534</v>
      </c>
      <c r="AN17" s="618" t="s">
        <v>535</v>
      </c>
      <c r="AO17" s="618" t="s">
        <v>536</v>
      </c>
      <c r="AP17" s="618" t="s">
        <v>537</v>
      </c>
      <c r="AQ17" s="618" t="s">
        <v>538</v>
      </c>
      <c r="AR17" s="618" t="s">
        <v>539</v>
      </c>
      <c r="AS17" s="618" t="str">
        <f>AH17</f>
        <v>Fully diluted ownership % at initial investment</v>
      </c>
      <c r="AT17" s="94"/>
      <c r="AU17" s="618" t="s">
        <v>543</v>
      </c>
      <c r="AV17" s="618" t="s">
        <v>544</v>
      </c>
      <c r="AW17" s="618" t="s">
        <v>545</v>
      </c>
      <c r="AX17" s="618" t="s">
        <v>546</v>
      </c>
      <c r="AY17" s="618" t="s">
        <v>547</v>
      </c>
      <c r="AZ17" s="618" t="s">
        <v>548</v>
      </c>
      <c r="BA17" s="618" t="s">
        <v>549</v>
      </c>
      <c r="BB17" s="618" t="s">
        <v>550</v>
      </c>
      <c r="BC17" s="618" t="s">
        <v>551</v>
      </c>
      <c r="BD17" s="618" t="s">
        <v>552</v>
      </c>
      <c r="BE17" s="391"/>
      <c r="BF17" s="618" t="s">
        <v>534</v>
      </c>
      <c r="BG17" s="618" t="s">
        <v>535</v>
      </c>
      <c r="BH17" s="618" t="s">
        <v>536</v>
      </c>
      <c r="BI17" s="618" t="s">
        <v>537</v>
      </c>
      <c r="BJ17" s="618" t="s">
        <v>538</v>
      </c>
      <c r="BK17" s="618" t="s">
        <v>539</v>
      </c>
      <c r="BL17" s="618" t="s">
        <v>540</v>
      </c>
      <c r="BM17" s="94"/>
      <c r="BN17" s="618" t="s">
        <v>534</v>
      </c>
      <c r="BO17" s="618" t="s">
        <v>535</v>
      </c>
      <c r="BP17" s="618" t="s">
        <v>536</v>
      </c>
      <c r="BQ17" s="618" t="s">
        <v>537</v>
      </c>
      <c r="BR17" s="618" t="s">
        <v>538</v>
      </c>
      <c r="BS17" s="618" t="s">
        <v>539</v>
      </c>
      <c r="BT17" s="618" t="s">
        <v>540</v>
      </c>
      <c r="BU17" s="94"/>
      <c r="BV17" s="94"/>
      <c r="BW17" s="94"/>
      <c r="BX17" s="94"/>
      <c r="BY17" s="94"/>
      <c r="BZ17" s="95"/>
      <c r="CA17" s="95"/>
      <c r="CB17" s="95"/>
      <c r="CC17" s="95"/>
      <c r="CD17" s="95"/>
      <c r="CE17" s="95"/>
      <c r="CF17" s="95"/>
      <c r="CG17" s="95"/>
      <c r="CH17" s="95"/>
      <c r="CI17" s="95"/>
      <c r="CJ17" s="95"/>
      <c r="CK17" s="95"/>
      <c r="CL17" s="95"/>
      <c r="CM17" s="95"/>
      <c r="CN17" s="95"/>
      <c r="CO17" s="95"/>
      <c r="CP17" s="95"/>
      <c r="CQ17" s="95"/>
      <c r="CR17" s="95"/>
      <c r="CS17" s="95"/>
    </row>
    <row r="18" spans="1:97" s="23" customFormat="1" ht="58.5" customHeight="1">
      <c r="A18" s="90"/>
      <c r="B18" s="679"/>
      <c r="C18" s="679"/>
      <c r="D18" s="679"/>
      <c r="E18" s="679" t="s">
        <v>553</v>
      </c>
      <c r="F18" s="679" t="s">
        <v>554</v>
      </c>
      <c r="G18" s="679" t="s">
        <v>555</v>
      </c>
      <c r="H18" s="679" t="s">
        <v>556</v>
      </c>
      <c r="I18" s="679" t="s">
        <v>556</v>
      </c>
      <c r="J18" s="679" t="s">
        <v>556</v>
      </c>
      <c r="K18" s="679" t="s">
        <v>556</v>
      </c>
      <c r="L18" s="679"/>
      <c r="M18" s="679"/>
      <c r="N18" s="679"/>
      <c r="O18" s="679"/>
      <c r="P18" s="679"/>
      <c r="Q18" s="679"/>
      <c r="R18" s="679"/>
      <c r="S18" s="679" t="s">
        <v>557</v>
      </c>
      <c r="T18" s="679"/>
      <c r="U18" s="679" t="s">
        <v>558</v>
      </c>
      <c r="V18" s="679" t="s">
        <v>559</v>
      </c>
      <c r="W18" s="679"/>
      <c r="X18" s="679"/>
      <c r="Y18" s="679" t="s">
        <v>146</v>
      </c>
      <c r="Z18" s="679"/>
      <c r="AA18" s="635"/>
      <c r="AB18" s="684"/>
      <c r="AC18" s="685"/>
      <c r="AD18" s="685"/>
      <c r="AE18" s="685"/>
      <c r="AF18" s="685"/>
      <c r="AG18" s="685"/>
      <c r="AH18" s="686" t="s">
        <v>560</v>
      </c>
      <c r="AI18" s="635"/>
      <c r="AJ18" s="685"/>
      <c r="AK18" s="685"/>
      <c r="AL18" s="685"/>
      <c r="AM18" s="685"/>
      <c r="AN18" s="685"/>
      <c r="AO18" s="685"/>
      <c r="AP18" s="685"/>
      <c r="AQ18" s="685"/>
      <c r="AR18" s="685"/>
      <c r="AS18" s="685" t="s">
        <v>560</v>
      </c>
      <c r="AT18" s="636"/>
      <c r="AU18" s="687" t="s">
        <v>561</v>
      </c>
      <c r="AV18" s="688" t="s">
        <v>561</v>
      </c>
      <c r="AW18" s="688" t="s">
        <v>561</v>
      </c>
      <c r="AX18" s="688" t="s">
        <v>561</v>
      </c>
      <c r="AY18" s="688" t="s">
        <v>561</v>
      </c>
      <c r="AZ18" s="688" t="s">
        <v>561</v>
      </c>
      <c r="BA18" s="688" t="s">
        <v>561</v>
      </c>
      <c r="BB18" s="688" t="s">
        <v>561</v>
      </c>
      <c r="BC18" s="688" t="s">
        <v>561</v>
      </c>
      <c r="BD18" s="689" t="s">
        <v>561</v>
      </c>
      <c r="BE18" s="636"/>
      <c r="BF18" s="687"/>
      <c r="BG18" s="688"/>
      <c r="BH18" s="688"/>
      <c r="BI18" s="688"/>
      <c r="BJ18" s="688"/>
      <c r="BK18" s="688"/>
      <c r="BL18" s="689" t="s">
        <v>560</v>
      </c>
      <c r="BM18" s="636"/>
      <c r="BN18" s="688"/>
      <c r="BO18" s="688"/>
      <c r="BP18" s="688"/>
      <c r="BQ18" s="688"/>
      <c r="BR18" s="688"/>
      <c r="BS18" s="688"/>
      <c r="BT18" s="689" t="s">
        <v>560</v>
      </c>
      <c r="BZ18" s="90"/>
      <c r="CA18" s="90"/>
      <c r="CB18" s="90"/>
      <c r="CC18" s="90"/>
      <c r="CD18" s="90"/>
      <c r="CE18" s="90"/>
      <c r="CF18" s="90"/>
      <c r="CG18" s="90"/>
      <c r="CH18" s="90"/>
      <c r="CI18" s="90"/>
      <c r="CJ18" s="90"/>
      <c r="CK18" s="90"/>
      <c r="CL18" s="90"/>
      <c r="CM18" s="90"/>
      <c r="CN18" s="90"/>
      <c r="CO18" s="90"/>
      <c r="CP18" s="90"/>
      <c r="CQ18" s="90"/>
      <c r="CR18" s="90"/>
      <c r="CS18" s="90"/>
    </row>
    <row r="19" spans="1:97" s="18" customFormat="1" ht="10.5">
      <c r="A19" s="19"/>
      <c r="B19" s="628" t="s">
        <v>1924</v>
      </c>
      <c r="C19" s="629"/>
      <c r="D19" s="628"/>
      <c r="E19" s="628"/>
      <c r="F19" s="628"/>
      <c r="G19" s="630"/>
      <c r="H19" s="628"/>
      <c r="I19" s="628"/>
      <c r="J19" s="628"/>
      <c r="K19" s="628"/>
      <c r="L19" s="628"/>
      <c r="M19" s="628"/>
      <c r="N19" s="628"/>
      <c r="O19" s="628"/>
      <c r="P19" s="631"/>
      <c r="Q19" s="631"/>
      <c r="R19" s="719"/>
      <c r="S19" s="719"/>
      <c r="T19" s="719"/>
      <c r="U19" s="719"/>
      <c r="V19" s="718" t="str">
        <f>IF(AND(ISBLANK(S19), ISBLANK(U19)), "", S19+U19)</f>
        <v/>
      </c>
      <c r="W19" s="535" t="str">
        <f>IFERROR((S19+T19)/R19,"")</f>
        <v/>
      </c>
      <c r="X19" s="536" t="str" cm="1">
        <f t="array" ref="X19:X88">TRANSPOSE('Historical Cash Flows (2)'!D74:BU74)</f>
        <v>NoCashFlows</v>
      </c>
      <c r="Y19" s="637" t="s">
        <v>146</v>
      </c>
      <c r="Z19" s="630"/>
      <c r="AA19" s="638"/>
      <c r="AB19" s="639">
        <v>20</v>
      </c>
      <c r="AC19" s="640"/>
      <c r="AD19" s="640"/>
      <c r="AE19" s="640"/>
      <c r="AF19" s="640"/>
      <c r="AG19" s="640"/>
      <c r="AH19" s="641"/>
      <c r="AI19" s="638"/>
      <c r="AJ19" s="642"/>
      <c r="AK19" s="643"/>
      <c r="AL19" s="643"/>
      <c r="AM19" s="644">
        <v>10</v>
      </c>
      <c r="AN19" s="640"/>
      <c r="AO19" s="640"/>
      <c r="AP19" s="640"/>
      <c r="AQ19" s="640"/>
      <c r="AR19" s="640"/>
      <c r="AS19" s="645"/>
      <c r="AT19" s="646"/>
      <c r="AU19" s="699"/>
      <c r="AV19" s="699"/>
      <c r="AW19" s="699"/>
      <c r="AX19" s="699"/>
      <c r="AY19" s="699"/>
      <c r="AZ19" s="699"/>
      <c r="BA19" s="699"/>
      <c r="BB19" s="699"/>
      <c r="BC19" s="699"/>
      <c r="BD19" s="699"/>
      <c r="BF19" s="860">
        <f t="shared" ref="BF19:BL34" si="0">IF(AND(ISBLANK(AM19), ISBLANK(AB19)), "", AM19-AB19)</f>
        <v>-10</v>
      </c>
      <c r="BG19" s="861" t="str">
        <f t="shared" si="0"/>
        <v/>
      </c>
      <c r="BH19" s="861" t="str">
        <f t="shared" si="0"/>
        <v/>
      </c>
      <c r="BI19" s="861" t="str">
        <f t="shared" si="0"/>
        <v/>
      </c>
      <c r="BJ19" s="861" t="str">
        <f t="shared" si="0"/>
        <v/>
      </c>
      <c r="BK19" s="861" t="str">
        <f t="shared" si="0"/>
        <v/>
      </c>
      <c r="BL19" s="859" t="str">
        <f t="shared" si="0"/>
        <v/>
      </c>
      <c r="BM19" s="456"/>
      <c r="BN19" s="859">
        <f t="shared" ref="BN19:BT55" si="1">IFERROR((AM19-AB19)/AB19,"")</f>
        <v>-0.5</v>
      </c>
      <c r="BO19" s="859" t="str">
        <f t="shared" si="1"/>
        <v/>
      </c>
      <c r="BP19" s="859" t="str">
        <f t="shared" si="1"/>
        <v/>
      </c>
      <c r="BQ19" s="859" t="str">
        <f t="shared" si="1"/>
        <v/>
      </c>
      <c r="BR19" s="859" t="str">
        <f t="shared" si="1"/>
        <v/>
      </c>
      <c r="BS19" s="859" t="str">
        <f t="shared" si="1"/>
        <v/>
      </c>
      <c r="BT19" s="859" t="str">
        <f t="shared" si="1"/>
        <v/>
      </c>
      <c r="BZ19" s="19"/>
      <c r="CA19" s="19"/>
      <c r="CB19" s="19"/>
      <c r="CC19" s="19"/>
      <c r="CD19" s="19"/>
      <c r="CE19" s="19"/>
      <c r="CF19" s="19"/>
      <c r="CG19" s="19"/>
      <c r="CH19" s="19"/>
      <c r="CI19" s="19"/>
      <c r="CJ19" s="19"/>
      <c r="CK19" s="19"/>
      <c r="CL19" s="19"/>
      <c r="CM19" s="19"/>
      <c r="CN19" s="19"/>
      <c r="CO19" s="19"/>
      <c r="CP19" s="19"/>
      <c r="CQ19" s="19"/>
      <c r="CR19" s="19"/>
      <c r="CS19" s="19"/>
    </row>
    <row r="20" spans="1:97" s="18" customFormat="1" ht="10.5">
      <c r="A20" s="19"/>
      <c r="B20" s="628" t="s">
        <v>1938</v>
      </c>
      <c r="C20" s="629"/>
      <c r="D20" s="628"/>
      <c r="E20" s="628"/>
      <c r="F20" s="632"/>
      <c r="G20" s="630"/>
      <c r="H20" s="628"/>
      <c r="I20" s="628"/>
      <c r="J20" s="628"/>
      <c r="K20" s="628"/>
      <c r="L20" s="628"/>
      <c r="M20" s="628"/>
      <c r="N20" s="628"/>
      <c r="O20" s="628"/>
      <c r="P20" s="631"/>
      <c r="Q20" s="631"/>
      <c r="R20" s="715"/>
      <c r="S20" s="715"/>
      <c r="T20" s="715"/>
      <c r="U20" s="715"/>
      <c r="V20" s="716" t="str">
        <f t="shared" ref="V20:V83" si="2">IF(AND(ISBLANK(S20), ISBLANK(U20)), "", S20+U20)</f>
        <v/>
      </c>
      <c r="W20" s="535" t="str">
        <f t="shared" ref="W20:W83" si="3">IFERROR((S20+T20)/R20,"")</f>
        <v/>
      </c>
      <c r="X20" s="536" t="str">
        <v>NoCashFlows</v>
      </c>
      <c r="Y20" s="637"/>
      <c r="Z20" s="630"/>
      <c r="AA20" s="638"/>
      <c r="AB20" s="639">
        <v>1</v>
      </c>
      <c r="AC20" s="640"/>
      <c r="AD20" s="640"/>
      <c r="AE20" s="640"/>
      <c r="AF20" s="640"/>
      <c r="AG20" s="640"/>
      <c r="AH20" s="641"/>
      <c r="AI20" s="638"/>
      <c r="AJ20" s="642"/>
      <c r="AK20" s="643"/>
      <c r="AL20" s="643"/>
      <c r="AM20" s="644">
        <v>5</v>
      </c>
      <c r="AN20" s="640"/>
      <c r="AO20" s="640"/>
      <c r="AP20" s="640"/>
      <c r="AQ20" s="640"/>
      <c r="AR20" s="640"/>
      <c r="AS20" s="645"/>
      <c r="AT20" s="646"/>
      <c r="AU20" s="643"/>
      <c r="AV20" s="643"/>
      <c r="AW20" s="643"/>
      <c r="AX20" s="643"/>
      <c r="AY20" s="643"/>
      <c r="AZ20" s="643"/>
      <c r="BA20" s="643"/>
      <c r="BB20" s="643"/>
      <c r="BC20" s="643"/>
      <c r="BD20" s="643"/>
      <c r="BF20" s="860">
        <f t="shared" si="0"/>
        <v>4</v>
      </c>
      <c r="BG20" s="861" t="str">
        <f t="shared" si="0"/>
        <v/>
      </c>
      <c r="BH20" s="861" t="str">
        <f t="shared" si="0"/>
        <v/>
      </c>
      <c r="BI20" s="861" t="str">
        <f t="shared" si="0"/>
        <v/>
      </c>
      <c r="BJ20" s="861" t="str">
        <f t="shared" si="0"/>
        <v/>
      </c>
      <c r="BK20" s="861" t="str">
        <f t="shared" si="0"/>
        <v/>
      </c>
      <c r="BL20" s="859" t="str">
        <f t="shared" si="0"/>
        <v/>
      </c>
      <c r="BM20" s="457"/>
      <c r="BN20" s="859">
        <f t="shared" si="1"/>
        <v>4</v>
      </c>
      <c r="BO20" s="859" t="str">
        <f t="shared" si="1"/>
        <v/>
      </c>
      <c r="BP20" s="859" t="str">
        <f t="shared" si="1"/>
        <v/>
      </c>
      <c r="BQ20" s="859" t="str">
        <f t="shared" si="1"/>
        <v/>
      </c>
      <c r="BR20" s="859" t="str">
        <f t="shared" si="1"/>
        <v/>
      </c>
      <c r="BS20" s="859" t="str">
        <f t="shared" si="1"/>
        <v/>
      </c>
      <c r="BT20" s="859" t="str">
        <f t="shared" si="1"/>
        <v/>
      </c>
      <c r="BZ20" s="19"/>
      <c r="CA20" s="19"/>
      <c r="CB20" s="19"/>
      <c r="CC20" s="19"/>
      <c r="CD20" s="19"/>
      <c r="CE20" s="19"/>
      <c r="CF20" s="19"/>
      <c r="CG20" s="19"/>
      <c r="CH20" s="19"/>
      <c r="CI20" s="19"/>
      <c r="CJ20" s="19"/>
      <c r="CK20" s="19"/>
      <c r="CL20" s="19"/>
      <c r="CM20" s="19"/>
      <c r="CN20" s="19"/>
      <c r="CO20" s="19"/>
      <c r="CP20" s="19"/>
      <c r="CQ20" s="19"/>
      <c r="CR20" s="19"/>
      <c r="CS20" s="19"/>
    </row>
    <row r="21" spans="1:97" s="18" customFormat="1" ht="10.5">
      <c r="A21" s="19"/>
      <c r="B21" s="632"/>
      <c r="C21" s="633"/>
      <c r="D21" s="628"/>
      <c r="E21" s="628"/>
      <c r="F21" s="632"/>
      <c r="G21" s="634"/>
      <c r="H21" s="632"/>
      <c r="I21" s="632"/>
      <c r="J21" s="632"/>
      <c r="K21" s="632"/>
      <c r="L21" s="632"/>
      <c r="M21" s="632"/>
      <c r="N21" s="632"/>
      <c r="O21" s="628"/>
      <c r="P21" s="631"/>
      <c r="Q21" s="631"/>
      <c r="R21" s="715"/>
      <c r="S21" s="715"/>
      <c r="T21" s="715"/>
      <c r="U21" s="715"/>
      <c r="V21" s="716" t="str">
        <f t="shared" si="2"/>
        <v/>
      </c>
      <c r="W21" s="535" t="str">
        <f t="shared" si="3"/>
        <v/>
      </c>
      <c r="X21" s="536" t="str">
        <v>NoCashFlows</v>
      </c>
      <c r="Y21" s="637"/>
      <c r="Z21" s="634"/>
      <c r="AA21" s="638"/>
      <c r="AB21" s="639"/>
      <c r="AC21" s="640"/>
      <c r="AD21" s="640"/>
      <c r="AE21" s="640"/>
      <c r="AF21" s="640"/>
      <c r="AG21" s="640"/>
      <c r="AH21" s="641"/>
      <c r="AI21" s="638"/>
      <c r="AJ21" s="642"/>
      <c r="AK21" s="643"/>
      <c r="AL21" s="643"/>
      <c r="AM21" s="644"/>
      <c r="AN21" s="640"/>
      <c r="AO21" s="640"/>
      <c r="AP21" s="640"/>
      <c r="AQ21" s="640"/>
      <c r="AR21" s="640"/>
      <c r="AS21" s="645"/>
      <c r="AT21" s="646"/>
      <c r="AU21" s="643"/>
      <c r="AV21" s="643"/>
      <c r="AW21" s="643"/>
      <c r="AX21" s="643"/>
      <c r="AY21" s="643"/>
      <c r="AZ21" s="643"/>
      <c r="BA21" s="643"/>
      <c r="BB21" s="643"/>
      <c r="BC21" s="643"/>
      <c r="BD21" s="643"/>
      <c r="BF21" s="860" t="str">
        <f t="shared" si="0"/>
        <v/>
      </c>
      <c r="BG21" s="861" t="str">
        <f t="shared" si="0"/>
        <v/>
      </c>
      <c r="BH21" s="861" t="str">
        <f t="shared" si="0"/>
        <v/>
      </c>
      <c r="BI21" s="861" t="str">
        <f t="shared" si="0"/>
        <v/>
      </c>
      <c r="BJ21" s="861" t="str">
        <f t="shared" si="0"/>
        <v/>
      </c>
      <c r="BK21" s="861" t="str">
        <f t="shared" si="0"/>
        <v/>
      </c>
      <c r="BL21" s="859" t="str">
        <f t="shared" si="0"/>
        <v/>
      </c>
      <c r="BM21" s="457"/>
      <c r="BN21" s="859" t="str">
        <f t="shared" si="1"/>
        <v/>
      </c>
      <c r="BO21" s="859" t="str">
        <f t="shared" si="1"/>
        <v/>
      </c>
      <c r="BP21" s="859" t="str">
        <f t="shared" si="1"/>
        <v/>
      </c>
      <c r="BQ21" s="859" t="str">
        <f t="shared" si="1"/>
        <v/>
      </c>
      <c r="BR21" s="859" t="str">
        <f t="shared" si="1"/>
        <v/>
      </c>
      <c r="BS21" s="859" t="str">
        <f t="shared" si="1"/>
        <v/>
      </c>
      <c r="BT21" s="859" t="str">
        <f t="shared" si="1"/>
        <v/>
      </c>
      <c r="BZ21" s="19"/>
      <c r="CA21" s="19"/>
      <c r="CB21" s="19"/>
      <c r="CC21" s="19"/>
      <c r="CD21" s="19"/>
      <c r="CE21" s="19"/>
      <c r="CF21" s="19"/>
      <c r="CG21" s="19"/>
      <c r="CH21" s="19"/>
      <c r="CI21" s="19"/>
      <c r="CJ21" s="19"/>
      <c r="CK21" s="19"/>
      <c r="CL21" s="19"/>
      <c r="CM21" s="19"/>
      <c r="CN21" s="19"/>
      <c r="CO21" s="19"/>
      <c r="CP21" s="19"/>
      <c r="CQ21" s="19"/>
      <c r="CR21" s="19"/>
      <c r="CS21" s="19"/>
    </row>
    <row r="22" spans="1:97" s="18" customFormat="1" ht="10.5">
      <c r="A22" s="19"/>
      <c r="B22" s="632"/>
      <c r="C22" s="633"/>
      <c r="D22" s="628"/>
      <c r="E22" s="628"/>
      <c r="G22" s="634"/>
      <c r="H22" s="632"/>
      <c r="I22" s="632"/>
      <c r="J22" s="632"/>
      <c r="K22" s="632"/>
      <c r="L22" s="632"/>
      <c r="M22" s="632"/>
      <c r="N22" s="632"/>
      <c r="O22" s="628"/>
      <c r="P22" s="631"/>
      <c r="Q22" s="631"/>
      <c r="R22" s="715"/>
      <c r="S22" s="715"/>
      <c r="T22" s="715"/>
      <c r="U22" s="715"/>
      <c r="V22" s="716" t="str">
        <f t="shared" si="2"/>
        <v/>
      </c>
      <c r="W22" s="535" t="str">
        <f t="shared" si="3"/>
        <v/>
      </c>
      <c r="X22" s="536" t="str">
        <v>NoCashFlows</v>
      </c>
      <c r="Y22" s="637"/>
      <c r="Z22" s="634"/>
      <c r="AA22" s="638"/>
      <c r="AB22" s="639"/>
      <c r="AC22" s="640"/>
      <c r="AD22" s="640"/>
      <c r="AE22" s="640"/>
      <c r="AF22" s="640"/>
      <c r="AG22" s="640"/>
      <c r="AH22" s="641"/>
      <c r="AI22" s="638"/>
      <c r="AJ22" s="642"/>
      <c r="AK22" s="643"/>
      <c r="AL22" s="643"/>
      <c r="AM22" s="644"/>
      <c r="AN22" s="640"/>
      <c r="AO22" s="640"/>
      <c r="AP22" s="640"/>
      <c r="AQ22" s="640"/>
      <c r="AR22" s="640"/>
      <c r="AS22" s="645"/>
      <c r="AT22" s="646"/>
      <c r="AU22" s="643"/>
      <c r="AV22" s="643"/>
      <c r="AW22" s="643"/>
      <c r="AX22" s="643"/>
      <c r="AY22" s="643"/>
      <c r="AZ22" s="643"/>
      <c r="BA22" s="643"/>
      <c r="BB22" s="643"/>
      <c r="BC22" s="643"/>
      <c r="BD22" s="643"/>
      <c r="BF22" s="860" t="str">
        <f t="shared" si="0"/>
        <v/>
      </c>
      <c r="BG22" s="861" t="str">
        <f t="shared" si="0"/>
        <v/>
      </c>
      <c r="BH22" s="861" t="str">
        <f t="shared" si="0"/>
        <v/>
      </c>
      <c r="BI22" s="861" t="str">
        <f t="shared" si="0"/>
        <v/>
      </c>
      <c r="BJ22" s="861" t="str">
        <f t="shared" si="0"/>
        <v/>
      </c>
      <c r="BK22" s="861" t="str">
        <f t="shared" si="0"/>
        <v/>
      </c>
      <c r="BL22" s="859" t="str">
        <f t="shared" si="0"/>
        <v/>
      </c>
      <c r="BM22" s="457"/>
      <c r="BN22" s="859" t="str">
        <f t="shared" si="1"/>
        <v/>
      </c>
      <c r="BO22" s="859" t="str">
        <f t="shared" si="1"/>
        <v/>
      </c>
      <c r="BP22" s="859" t="str">
        <f t="shared" si="1"/>
        <v/>
      </c>
      <c r="BQ22" s="859" t="str">
        <f t="shared" si="1"/>
        <v/>
      </c>
      <c r="BR22" s="859" t="str">
        <f t="shared" si="1"/>
        <v/>
      </c>
      <c r="BS22" s="859" t="str">
        <f t="shared" si="1"/>
        <v/>
      </c>
      <c r="BT22" s="859" t="str">
        <f t="shared" si="1"/>
        <v/>
      </c>
      <c r="BZ22" s="19"/>
      <c r="CA22" s="19"/>
      <c r="CB22" s="19"/>
      <c r="CC22" s="19"/>
      <c r="CD22" s="19"/>
      <c r="CE22" s="19"/>
      <c r="CF22" s="19"/>
      <c r="CG22" s="19"/>
      <c r="CH22" s="19"/>
      <c r="CI22" s="19"/>
      <c r="CJ22" s="19"/>
      <c r="CK22" s="19"/>
      <c r="CL22" s="19"/>
      <c r="CM22" s="19"/>
      <c r="CN22" s="19"/>
      <c r="CO22" s="19"/>
      <c r="CP22" s="19"/>
      <c r="CQ22" s="19"/>
      <c r="CR22" s="19"/>
      <c r="CS22" s="19"/>
    </row>
    <row r="23" spans="1:97" s="18" customFormat="1" ht="10.5">
      <c r="A23" s="19"/>
      <c r="B23" s="632"/>
      <c r="C23" s="633"/>
      <c r="D23" s="628"/>
      <c r="E23" s="628"/>
      <c r="F23" s="632"/>
      <c r="G23" s="634"/>
      <c r="H23" s="632"/>
      <c r="I23" s="632"/>
      <c r="J23" s="632"/>
      <c r="K23" s="632"/>
      <c r="L23" s="632"/>
      <c r="M23" s="632"/>
      <c r="N23" s="632"/>
      <c r="O23" s="628"/>
      <c r="P23" s="631"/>
      <c r="Q23" s="631"/>
      <c r="R23" s="715"/>
      <c r="S23" s="715"/>
      <c r="T23" s="715"/>
      <c r="U23" s="715"/>
      <c r="V23" s="716" t="str">
        <f t="shared" si="2"/>
        <v/>
      </c>
      <c r="W23" s="535" t="str">
        <f t="shared" si="3"/>
        <v/>
      </c>
      <c r="X23" s="536" t="str">
        <v>NoCashFlows</v>
      </c>
      <c r="Y23" s="637"/>
      <c r="Z23" s="634"/>
      <c r="AA23" s="638"/>
      <c r="AB23" s="639"/>
      <c r="AC23" s="640"/>
      <c r="AD23" s="640"/>
      <c r="AE23" s="640"/>
      <c r="AF23" s="640"/>
      <c r="AG23" s="640"/>
      <c r="AH23" s="641"/>
      <c r="AI23" s="638"/>
      <c r="AJ23" s="642"/>
      <c r="AK23" s="643"/>
      <c r="AL23" s="643"/>
      <c r="AM23" s="644"/>
      <c r="AN23" s="640"/>
      <c r="AO23" s="640"/>
      <c r="AP23" s="640"/>
      <c r="AQ23" s="640"/>
      <c r="AR23" s="640"/>
      <c r="AS23" s="645"/>
      <c r="AT23" s="646"/>
      <c r="AU23" s="643"/>
      <c r="AV23" s="643"/>
      <c r="AW23" s="643"/>
      <c r="AX23" s="643"/>
      <c r="AY23" s="643"/>
      <c r="AZ23" s="643"/>
      <c r="BA23" s="643"/>
      <c r="BB23" s="643"/>
      <c r="BC23" s="643"/>
      <c r="BD23" s="643"/>
      <c r="BF23" s="860" t="str">
        <f t="shared" si="0"/>
        <v/>
      </c>
      <c r="BG23" s="861" t="str">
        <f t="shared" si="0"/>
        <v/>
      </c>
      <c r="BH23" s="861" t="str">
        <f t="shared" si="0"/>
        <v/>
      </c>
      <c r="BI23" s="861" t="str">
        <f t="shared" si="0"/>
        <v/>
      </c>
      <c r="BJ23" s="861" t="str">
        <f t="shared" si="0"/>
        <v/>
      </c>
      <c r="BK23" s="861" t="str">
        <f t="shared" si="0"/>
        <v/>
      </c>
      <c r="BL23" s="859" t="str">
        <f t="shared" si="0"/>
        <v/>
      </c>
      <c r="BM23" s="457"/>
      <c r="BN23" s="859" t="str">
        <f t="shared" si="1"/>
        <v/>
      </c>
      <c r="BO23" s="859" t="str">
        <f t="shared" si="1"/>
        <v/>
      </c>
      <c r="BP23" s="859" t="str">
        <f t="shared" si="1"/>
        <v/>
      </c>
      <c r="BQ23" s="859" t="str">
        <f t="shared" si="1"/>
        <v/>
      </c>
      <c r="BR23" s="859" t="str">
        <f t="shared" si="1"/>
        <v/>
      </c>
      <c r="BS23" s="859" t="str">
        <f t="shared" si="1"/>
        <v/>
      </c>
      <c r="BT23" s="859" t="str">
        <f t="shared" si="1"/>
        <v/>
      </c>
      <c r="BZ23" s="19"/>
      <c r="CA23" s="19"/>
      <c r="CB23" s="19"/>
      <c r="CC23" s="19"/>
      <c r="CD23" s="19"/>
      <c r="CE23" s="19"/>
      <c r="CF23" s="19"/>
      <c r="CG23" s="19"/>
      <c r="CH23" s="19"/>
      <c r="CI23" s="19"/>
      <c r="CJ23" s="19"/>
      <c r="CK23" s="19"/>
      <c r="CL23" s="19"/>
      <c r="CM23" s="19"/>
      <c r="CN23" s="19"/>
      <c r="CO23" s="19"/>
      <c r="CP23" s="19"/>
      <c r="CQ23" s="19"/>
      <c r="CR23" s="19"/>
      <c r="CS23" s="19"/>
    </row>
    <row r="24" spans="1:97" s="18" customFormat="1" ht="10.5">
      <c r="A24" s="19"/>
      <c r="B24" s="632"/>
      <c r="C24" s="633"/>
      <c r="D24" s="628"/>
      <c r="E24" s="628"/>
      <c r="F24" s="632"/>
      <c r="G24" s="634"/>
      <c r="H24" s="632"/>
      <c r="I24" s="632"/>
      <c r="J24" s="632"/>
      <c r="K24" s="632"/>
      <c r="L24" s="632"/>
      <c r="M24" s="632"/>
      <c r="N24" s="632"/>
      <c r="O24" s="628"/>
      <c r="P24" s="631"/>
      <c r="Q24" s="631"/>
      <c r="R24" s="715"/>
      <c r="S24" s="715"/>
      <c r="T24" s="715"/>
      <c r="U24" s="715"/>
      <c r="V24" s="716" t="str">
        <f t="shared" si="2"/>
        <v/>
      </c>
      <c r="W24" s="535" t="str">
        <f t="shared" si="3"/>
        <v/>
      </c>
      <c r="X24" s="536" t="str">
        <v>NoCashFlows</v>
      </c>
      <c r="Y24" s="637"/>
      <c r="Z24" s="634"/>
      <c r="AA24" s="638"/>
      <c r="AB24" s="639"/>
      <c r="AC24" s="640"/>
      <c r="AD24" s="640"/>
      <c r="AE24" s="640"/>
      <c r="AF24" s="640"/>
      <c r="AG24" s="640"/>
      <c r="AH24" s="641"/>
      <c r="AI24" s="638"/>
      <c r="AJ24" s="642"/>
      <c r="AK24" s="643"/>
      <c r="AL24" s="643"/>
      <c r="AM24" s="644"/>
      <c r="AN24" s="640"/>
      <c r="AO24" s="640"/>
      <c r="AP24" s="640"/>
      <c r="AQ24" s="640"/>
      <c r="AR24" s="640"/>
      <c r="AS24" s="645"/>
      <c r="AT24" s="646"/>
      <c r="AU24" s="643"/>
      <c r="AV24" s="643"/>
      <c r="AW24" s="643"/>
      <c r="AX24" s="643"/>
      <c r="AY24" s="643"/>
      <c r="AZ24" s="643"/>
      <c r="BA24" s="643"/>
      <c r="BB24" s="643"/>
      <c r="BC24" s="643"/>
      <c r="BD24" s="643"/>
      <c r="BF24" s="860" t="str">
        <f t="shared" si="0"/>
        <v/>
      </c>
      <c r="BG24" s="861" t="str">
        <f t="shared" si="0"/>
        <v/>
      </c>
      <c r="BH24" s="861" t="str">
        <f t="shared" si="0"/>
        <v/>
      </c>
      <c r="BI24" s="861" t="str">
        <f t="shared" si="0"/>
        <v/>
      </c>
      <c r="BJ24" s="861" t="str">
        <f t="shared" si="0"/>
        <v/>
      </c>
      <c r="BK24" s="861" t="str">
        <f t="shared" si="0"/>
        <v/>
      </c>
      <c r="BL24" s="859" t="str">
        <f t="shared" si="0"/>
        <v/>
      </c>
      <c r="BM24" s="457"/>
      <c r="BN24" s="859" t="str">
        <f t="shared" si="1"/>
        <v/>
      </c>
      <c r="BO24" s="859" t="str">
        <f t="shared" si="1"/>
        <v/>
      </c>
      <c r="BP24" s="859" t="str">
        <f t="shared" si="1"/>
        <v/>
      </c>
      <c r="BQ24" s="859" t="str">
        <f t="shared" si="1"/>
        <v/>
      </c>
      <c r="BR24" s="859" t="str">
        <f t="shared" si="1"/>
        <v/>
      </c>
      <c r="BS24" s="859" t="str">
        <f t="shared" si="1"/>
        <v/>
      </c>
      <c r="BT24" s="859" t="str">
        <f t="shared" si="1"/>
        <v/>
      </c>
      <c r="BZ24" s="19"/>
      <c r="CA24" s="19"/>
      <c r="CB24" s="19"/>
      <c r="CC24" s="19"/>
      <c r="CD24" s="19"/>
      <c r="CE24" s="19"/>
      <c r="CF24" s="19"/>
      <c r="CG24" s="19"/>
      <c r="CH24" s="19"/>
      <c r="CI24" s="19"/>
      <c r="CJ24" s="19"/>
      <c r="CK24" s="19"/>
      <c r="CL24" s="19"/>
      <c r="CM24" s="19"/>
      <c r="CN24" s="19"/>
      <c r="CO24" s="19"/>
      <c r="CP24" s="19"/>
      <c r="CQ24" s="19"/>
      <c r="CR24" s="19"/>
      <c r="CS24" s="19"/>
    </row>
    <row r="25" spans="1:97" s="18" customFormat="1" ht="10.5">
      <c r="A25" s="19"/>
      <c r="B25" s="632"/>
      <c r="C25" s="633"/>
      <c r="D25" s="628"/>
      <c r="E25" s="628"/>
      <c r="F25" s="632"/>
      <c r="G25" s="634"/>
      <c r="H25" s="632"/>
      <c r="I25" s="632"/>
      <c r="J25" s="632"/>
      <c r="K25" s="632"/>
      <c r="L25" s="632"/>
      <c r="M25" s="632"/>
      <c r="N25" s="632"/>
      <c r="O25" s="628"/>
      <c r="P25" s="631"/>
      <c r="Q25" s="631"/>
      <c r="R25" s="715"/>
      <c r="S25" s="715"/>
      <c r="T25" s="715"/>
      <c r="U25" s="715"/>
      <c r="V25" s="716" t="str">
        <f t="shared" si="2"/>
        <v/>
      </c>
      <c r="W25" s="535" t="str">
        <f t="shared" si="3"/>
        <v/>
      </c>
      <c r="X25" s="536" t="str">
        <v>NoCashFlows</v>
      </c>
      <c r="Y25" s="637"/>
      <c r="Z25" s="634"/>
      <c r="AA25" s="638"/>
      <c r="AB25" s="639"/>
      <c r="AC25" s="640"/>
      <c r="AD25" s="640"/>
      <c r="AE25" s="640"/>
      <c r="AF25" s="640"/>
      <c r="AG25" s="640"/>
      <c r="AH25" s="641"/>
      <c r="AI25" s="638"/>
      <c r="AJ25" s="642"/>
      <c r="AK25" s="643"/>
      <c r="AL25" s="643"/>
      <c r="AM25" s="644"/>
      <c r="AN25" s="640"/>
      <c r="AO25" s="640"/>
      <c r="AP25" s="640"/>
      <c r="AQ25" s="640"/>
      <c r="AR25" s="640"/>
      <c r="AS25" s="645"/>
      <c r="AT25" s="646"/>
      <c r="AU25" s="643"/>
      <c r="AV25" s="643"/>
      <c r="AW25" s="643"/>
      <c r="AX25" s="643"/>
      <c r="AY25" s="643"/>
      <c r="AZ25" s="643"/>
      <c r="BA25" s="643"/>
      <c r="BB25" s="643"/>
      <c r="BC25" s="643"/>
      <c r="BD25" s="643"/>
      <c r="BF25" s="860" t="str">
        <f t="shared" si="0"/>
        <v/>
      </c>
      <c r="BG25" s="861" t="str">
        <f t="shared" si="0"/>
        <v/>
      </c>
      <c r="BH25" s="861" t="str">
        <f t="shared" si="0"/>
        <v/>
      </c>
      <c r="BI25" s="861" t="str">
        <f t="shared" si="0"/>
        <v/>
      </c>
      <c r="BJ25" s="861" t="str">
        <f t="shared" si="0"/>
        <v/>
      </c>
      <c r="BK25" s="861" t="str">
        <f t="shared" si="0"/>
        <v/>
      </c>
      <c r="BL25" s="859" t="str">
        <f t="shared" si="0"/>
        <v/>
      </c>
      <c r="BM25" s="457"/>
      <c r="BN25" s="859" t="str">
        <f t="shared" si="1"/>
        <v/>
      </c>
      <c r="BO25" s="859" t="str">
        <f t="shared" si="1"/>
        <v/>
      </c>
      <c r="BP25" s="859" t="str">
        <f t="shared" si="1"/>
        <v/>
      </c>
      <c r="BQ25" s="859" t="str">
        <f t="shared" si="1"/>
        <v/>
      </c>
      <c r="BR25" s="859" t="str">
        <f t="shared" si="1"/>
        <v/>
      </c>
      <c r="BS25" s="859" t="str">
        <f t="shared" si="1"/>
        <v/>
      </c>
      <c r="BT25" s="859" t="str">
        <f t="shared" si="1"/>
        <v/>
      </c>
      <c r="BZ25" s="19"/>
      <c r="CA25" s="19"/>
      <c r="CB25" s="19"/>
      <c r="CC25" s="19"/>
      <c r="CD25" s="19"/>
      <c r="CE25" s="19"/>
      <c r="CF25" s="19"/>
      <c r="CG25" s="19"/>
      <c r="CH25" s="19"/>
      <c r="CI25" s="19"/>
      <c r="CJ25" s="19"/>
      <c r="CK25" s="19"/>
      <c r="CL25" s="19"/>
      <c r="CM25" s="19"/>
      <c r="CN25" s="19"/>
      <c r="CO25" s="19"/>
      <c r="CP25" s="19"/>
      <c r="CQ25" s="19"/>
      <c r="CR25" s="19"/>
      <c r="CS25" s="19"/>
    </row>
    <row r="26" spans="1:97" s="18" customFormat="1" ht="10.5">
      <c r="A26" s="19"/>
      <c r="B26" s="632"/>
      <c r="C26" s="633"/>
      <c r="D26" s="628"/>
      <c r="E26" s="628"/>
      <c r="F26" s="632"/>
      <c r="G26" s="634"/>
      <c r="H26" s="632"/>
      <c r="I26" s="632"/>
      <c r="J26" s="632"/>
      <c r="K26" s="632"/>
      <c r="L26" s="632"/>
      <c r="M26" s="632"/>
      <c r="N26" s="632"/>
      <c r="O26" s="628"/>
      <c r="P26" s="631"/>
      <c r="Q26" s="631"/>
      <c r="R26" s="715"/>
      <c r="S26" s="715"/>
      <c r="T26" s="715"/>
      <c r="U26" s="715"/>
      <c r="V26" s="716" t="str">
        <f t="shared" si="2"/>
        <v/>
      </c>
      <c r="W26" s="535" t="str">
        <f t="shared" si="3"/>
        <v/>
      </c>
      <c r="X26" s="536" t="str">
        <v>NoCashFlows</v>
      </c>
      <c r="Y26" s="637"/>
      <c r="Z26" s="634"/>
      <c r="AA26" s="638"/>
      <c r="AB26" s="639"/>
      <c r="AC26" s="640"/>
      <c r="AD26" s="640"/>
      <c r="AE26" s="640"/>
      <c r="AF26" s="640"/>
      <c r="AG26" s="640"/>
      <c r="AH26" s="641"/>
      <c r="AI26" s="638"/>
      <c r="AJ26" s="642"/>
      <c r="AK26" s="643"/>
      <c r="AL26" s="643"/>
      <c r="AM26" s="644"/>
      <c r="AN26" s="640"/>
      <c r="AO26" s="640"/>
      <c r="AP26" s="640"/>
      <c r="AQ26" s="640"/>
      <c r="AR26" s="640"/>
      <c r="AS26" s="645"/>
      <c r="AT26" s="646"/>
      <c r="AU26" s="643"/>
      <c r="AV26" s="643"/>
      <c r="AW26" s="643"/>
      <c r="AX26" s="643"/>
      <c r="AY26" s="643"/>
      <c r="AZ26" s="643"/>
      <c r="BA26" s="643"/>
      <c r="BB26" s="643"/>
      <c r="BC26" s="643"/>
      <c r="BD26" s="643"/>
      <c r="BF26" s="860" t="str">
        <f t="shared" si="0"/>
        <v/>
      </c>
      <c r="BG26" s="861" t="str">
        <f t="shared" si="0"/>
        <v/>
      </c>
      <c r="BH26" s="861" t="str">
        <f t="shared" si="0"/>
        <v/>
      </c>
      <c r="BI26" s="861" t="str">
        <f t="shared" si="0"/>
        <v/>
      </c>
      <c r="BJ26" s="861" t="str">
        <f t="shared" si="0"/>
        <v/>
      </c>
      <c r="BK26" s="861" t="str">
        <f t="shared" si="0"/>
        <v/>
      </c>
      <c r="BL26" s="859" t="str">
        <f t="shared" si="0"/>
        <v/>
      </c>
      <c r="BM26" s="457"/>
      <c r="BN26" s="859" t="str">
        <f t="shared" si="1"/>
        <v/>
      </c>
      <c r="BO26" s="859" t="str">
        <f t="shared" si="1"/>
        <v/>
      </c>
      <c r="BP26" s="859" t="str">
        <f t="shared" si="1"/>
        <v/>
      </c>
      <c r="BQ26" s="859" t="str">
        <f t="shared" si="1"/>
        <v/>
      </c>
      <c r="BR26" s="859" t="str">
        <f t="shared" si="1"/>
        <v/>
      </c>
      <c r="BS26" s="859" t="str">
        <f t="shared" si="1"/>
        <v/>
      </c>
      <c r="BT26" s="859" t="str">
        <f t="shared" si="1"/>
        <v/>
      </c>
      <c r="BZ26" s="19"/>
      <c r="CA26" s="19"/>
      <c r="CB26" s="19"/>
      <c r="CC26" s="19"/>
      <c r="CD26" s="19"/>
      <c r="CE26" s="19"/>
      <c r="CF26" s="19"/>
      <c r="CG26" s="19"/>
      <c r="CH26" s="19"/>
      <c r="CI26" s="19"/>
      <c r="CJ26" s="19"/>
      <c r="CK26" s="19"/>
      <c r="CL26" s="19"/>
      <c r="CM26" s="19"/>
      <c r="CN26" s="19"/>
      <c r="CO26" s="19"/>
      <c r="CP26" s="19"/>
      <c r="CQ26" s="19"/>
      <c r="CR26" s="19"/>
      <c r="CS26" s="19"/>
    </row>
    <row r="27" spans="1:97" s="18" customFormat="1" ht="10.5">
      <c r="A27" s="19"/>
      <c r="B27" s="632"/>
      <c r="C27" s="633"/>
      <c r="D27" s="628"/>
      <c r="E27" s="628"/>
      <c r="F27" s="632"/>
      <c r="G27" s="634"/>
      <c r="H27" s="632"/>
      <c r="I27" s="632"/>
      <c r="J27" s="632"/>
      <c r="K27" s="632"/>
      <c r="L27" s="632"/>
      <c r="M27" s="632"/>
      <c r="N27" s="632"/>
      <c r="O27" s="628"/>
      <c r="P27" s="631"/>
      <c r="Q27" s="631"/>
      <c r="R27" s="715"/>
      <c r="S27" s="715"/>
      <c r="T27" s="715"/>
      <c r="U27" s="715"/>
      <c r="V27" s="716" t="str">
        <f t="shared" si="2"/>
        <v/>
      </c>
      <c r="W27" s="535" t="str">
        <f t="shared" si="3"/>
        <v/>
      </c>
      <c r="X27" s="536" t="str">
        <v>NoCashFlows</v>
      </c>
      <c r="Y27" s="637"/>
      <c r="Z27" s="634"/>
      <c r="AA27" s="638"/>
      <c r="AB27" s="639"/>
      <c r="AC27" s="640"/>
      <c r="AD27" s="640"/>
      <c r="AE27" s="640"/>
      <c r="AF27" s="640"/>
      <c r="AG27" s="640"/>
      <c r="AH27" s="641"/>
      <c r="AI27" s="638"/>
      <c r="AJ27" s="642"/>
      <c r="AK27" s="643"/>
      <c r="AL27" s="643"/>
      <c r="AM27" s="644"/>
      <c r="AN27" s="640"/>
      <c r="AO27" s="640"/>
      <c r="AP27" s="640"/>
      <c r="AQ27" s="640"/>
      <c r="AR27" s="640"/>
      <c r="AS27" s="645"/>
      <c r="AT27" s="646"/>
      <c r="AU27" s="643"/>
      <c r="AV27" s="643"/>
      <c r="AW27" s="643"/>
      <c r="AX27" s="643"/>
      <c r="AY27" s="643"/>
      <c r="AZ27" s="643"/>
      <c r="BA27" s="643"/>
      <c r="BB27" s="643"/>
      <c r="BC27" s="643"/>
      <c r="BD27" s="643"/>
      <c r="BF27" s="860" t="str">
        <f t="shared" si="0"/>
        <v/>
      </c>
      <c r="BG27" s="861" t="str">
        <f t="shared" si="0"/>
        <v/>
      </c>
      <c r="BH27" s="861" t="str">
        <f t="shared" si="0"/>
        <v/>
      </c>
      <c r="BI27" s="861" t="str">
        <f t="shared" si="0"/>
        <v/>
      </c>
      <c r="BJ27" s="861" t="str">
        <f t="shared" si="0"/>
        <v/>
      </c>
      <c r="BK27" s="861" t="str">
        <f t="shared" si="0"/>
        <v/>
      </c>
      <c r="BL27" s="859" t="str">
        <f t="shared" si="0"/>
        <v/>
      </c>
      <c r="BM27" s="457"/>
      <c r="BN27" s="859" t="str">
        <f t="shared" si="1"/>
        <v/>
      </c>
      <c r="BO27" s="859" t="str">
        <f t="shared" si="1"/>
        <v/>
      </c>
      <c r="BP27" s="859" t="str">
        <f t="shared" si="1"/>
        <v/>
      </c>
      <c r="BQ27" s="859" t="str">
        <f t="shared" si="1"/>
        <v/>
      </c>
      <c r="BR27" s="859" t="str">
        <f t="shared" si="1"/>
        <v/>
      </c>
      <c r="BS27" s="859" t="str">
        <f t="shared" si="1"/>
        <v/>
      </c>
      <c r="BT27" s="859" t="str">
        <f t="shared" si="1"/>
        <v/>
      </c>
      <c r="BZ27" s="19"/>
      <c r="CA27" s="19"/>
      <c r="CB27" s="19"/>
      <c r="CC27" s="19"/>
      <c r="CD27" s="19"/>
      <c r="CE27" s="19"/>
      <c r="CF27" s="19"/>
      <c r="CG27" s="19"/>
      <c r="CH27" s="19"/>
      <c r="CI27" s="19"/>
      <c r="CJ27" s="19"/>
      <c r="CK27" s="19"/>
      <c r="CL27" s="19"/>
      <c r="CM27" s="19"/>
      <c r="CN27" s="19"/>
      <c r="CO27" s="19"/>
      <c r="CP27" s="19"/>
      <c r="CQ27" s="19"/>
      <c r="CR27" s="19"/>
      <c r="CS27" s="19"/>
    </row>
    <row r="28" spans="1:97" s="18" customFormat="1" ht="10.5">
      <c r="A28" s="19"/>
      <c r="B28" s="632"/>
      <c r="C28" s="633"/>
      <c r="D28" s="628"/>
      <c r="E28" s="628"/>
      <c r="F28" s="632"/>
      <c r="G28" s="634"/>
      <c r="H28" s="632"/>
      <c r="I28" s="632"/>
      <c r="J28" s="632"/>
      <c r="K28" s="632"/>
      <c r="L28" s="632"/>
      <c r="M28" s="632"/>
      <c r="N28" s="632"/>
      <c r="O28" s="628"/>
      <c r="P28" s="631"/>
      <c r="Q28" s="631"/>
      <c r="R28" s="715"/>
      <c r="S28" s="715"/>
      <c r="T28" s="715"/>
      <c r="U28" s="715"/>
      <c r="V28" s="716" t="str">
        <f t="shared" si="2"/>
        <v/>
      </c>
      <c r="W28" s="535" t="str">
        <f t="shared" si="3"/>
        <v/>
      </c>
      <c r="X28" s="536" t="str">
        <v>NoCashFlows</v>
      </c>
      <c r="Y28" s="637"/>
      <c r="Z28" s="634"/>
      <c r="AA28" s="638"/>
      <c r="AB28" s="639"/>
      <c r="AC28" s="640"/>
      <c r="AD28" s="640"/>
      <c r="AE28" s="640"/>
      <c r="AF28" s="640"/>
      <c r="AG28" s="640"/>
      <c r="AH28" s="641"/>
      <c r="AI28" s="638"/>
      <c r="AJ28" s="642"/>
      <c r="AK28" s="643"/>
      <c r="AL28" s="643"/>
      <c r="AM28" s="644"/>
      <c r="AN28" s="640"/>
      <c r="AO28" s="640"/>
      <c r="AP28" s="640"/>
      <c r="AQ28" s="640"/>
      <c r="AR28" s="640"/>
      <c r="AS28" s="645"/>
      <c r="AT28" s="646"/>
      <c r="AU28" s="643"/>
      <c r="AV28" s="643"/>
      <c r="AW28" s="643"/>
      <c r="AX28" s="643"/>
      <c r="AY28" s="643"/>
      <c r="AZ28" s="643"/>
      <c r="BA28" s="643"/>
      <c r="BB28" s="643"/>
      <c r="BC28" s="643"/>
      <c r="BD28" s="643"/>
      <c r="BF28" s="860" t="str">
        <f t="shared" si="0"/>
        <v/>
      </c>
      <c r="BG28" s="861" t="str">
        <f t="shared" si="0"/>
        <v/>
      </c>
      <c r="BH28" s="861" t="str">
        <f t="shared" si="0"/>
        <v/>
      </c>
      <c r="BI28" s="861" t="str">
        <f t="shared" si="0"/>
        <v/>
      </c>
      <c r="BJ28" s="861" t="str">
        <f t="shared" si="0"/>
        <v/>
      </c>
      <c r="BK28" s="861" t="str">
        <f t="shared" si="0"/>
        <v/>
      </c>
      <c r="BL28" s="859" t="str">
        <f t="shared" si="0"/>
        <v/>
      </c>
      <c r="BM28" s="457"/>
      <c r="BN28" s="859" t="str">
        <f t="shared" si="1"/>
        <v/>
      </c>
      <c r="BO28" s="859" t="str">
        <f t="shared" si="1"/>
        <v/>
      </c>
      <c r="BP28" s="859" t="str">
        <f t="shared" si="1"/>
        <v/>
      </c>
      <c r="BQ28" s="859" t="str">
        <f t="shared" si="1"/>
        <v/>
      </c>
      <c r="BR28" s="859" t="str">
        <f t="shared" si="1"/>
        <v/>
      </c>
      <c r="BS28" s="859" t="str">
        <f t="shared" si="1"/>
        <v/>
      </c>
      <c r="BT28" s="859" t="str">
        <f t="shared" si="1"/>
        <v/>
      </c>
      <c r="BZ28" s="19"/>
      <c r="CA28" s="19"/>
      <c r="CB28" s="19"/>
      <c r="CC28" s="19"/>
      <c r="CD28" s="19"/>
      <c r="CE28" s="19"/>
      <c r="CF28" s="19"/>
      <c r="CG28" s="19"/>
      <c r="CH28" s="19"/>
      <c r="CI28" s="19"/>
      <c r="CJ28" s="19"/>
      <c r="CK28" s="19"/>
      <c r="CL28" s="19"/>
      <c r="CM28" s="19"/>
      <c r="CN28" s="19"/>
      <c r="CO28" s="19"/>
      <c r="CP28" s="19"/>
      <c r="CQ28" s="19"/>
      <c r="CR28" s="19"/>
      <c r="CS28" s="19"/>
    </row>
    <row r="29" spans="1:97" s="18" customFormat="1" ht="10.5">
      <c r="A29" s="19"/>
      <c r="B29" s="632"/>
      <c r="C29" s="633"/>
      <c r="D29" s="628"/>
      <c r="E29" s="628"/>
      <c r="F29" s="632"/>
      <c r="G29" s="634"/>
      <c r="H29" s="632"/>
      <c r="I29" s="632"/>
      <c r="J29" s="632"/>
      <c r="K29" s="632"/>
      <c r="L29" s="632"/>
      <c r="M29" s="632"/>
      <c r="N29" s="632"/>
      <c r="O29" s="628"/>
      <c r="P29" s="631"/>
      <c r="Q29" s="631"/>
      <c r="R29" s="715"/>
      <c r="S29" s="715"/>
      <c r="T29" s="715"/>
      <c r="U29" s="715"/>
      <c r="V29" s="716" t="str">
        <f t="shared" si="2"/>
        <v/>
      </c>
      <c r="W29" s="535" t="str">
        <f t="shared" si="3"/>
        <v/>
      </c>
      <c r="X29" s="536" t="str">
        <v>NoCashFlows</v>
      </c>
      <c r="Y29" s="637"/>
      <c r="Z29" s="634"/>
      <c r="AA29" s="638"/>
      <c r="AB29" s="639"/>
      <c r="AC29" s="640"/>
      <c r="AD29" s="640"/>
      <c r="AE29" s="640"/>
      <c r="AF29" s="640"/>
      <c r="AG29" s="640"/>
      <c r="AH29" s="641"/>
      <c r="AI29" s="638"/>
      <c r="AJ29" s="642"/>
      <c r="AK29" s="643"/>
      <c r="AL29" s="643"/>
      <c r="AM29" s="644"/>
      <c r="AN29" s="640"/>
      <c r="AO29" s="640"/>
      <c r="AP29" s="640"/>
      <c r="AQ29" s="640"/>
      <c r="AR29" s="640"/>
      <c r="AS29" s="645"/>
      <c r="AT29" s="646"/>
      <c r="AU29" s="643"/>
      <c r="AV29" s="643"/>
      <c r="AW29" s="643"/>
      <c r="AX29" s="643"/>
      <c r="AY29" s="643"/>
      <c r="AZ29" s="643"/>
      <c r="BA29" s="643"/>
      <c r="BB29" s="643"/>
      <c r="BC29" s="643"/>
      <c r="BD29" s="643"/>
      <c r="BF29" s="860" t="str">
        <f t="shared" si="0"/>
        <v/>
      </c>
      <c r="BG29" s="861" t="str">
        <f t="shared" si="0"/>
        <v/>
      </c>
      <c r="BH29" s="861" t="str">
        <f t="shared" si="0"/>
        <v/>
      </c>
      <c r="BI29" s="861" t="str">
        <f t="shared" si="0"/>
        <v/>
      </c>
      <c r="BJ29" s="861" t="str">
        <f t="shared" si="0"/>
        <v/>
      </c>
      <c r="BK29" s="861" t="str">
        <f t="shared" si="0"/>
        <v/>
      </c>
      <c r="BL29" s="859" t="str">
        <f t="shared" si="0"/>
        <v/>
      </c>
      <c r="BM29" s="457"/>
      <c r="BN29" s="859" t="str">
        <f t="shared" si="1"/>
        <v/>
      </c>
      <c r="BO29" s="859" t="str">
        <f t="shared" si="1"/>
        <v/>
      </c>
      <c r="BP29" s="859" t="str">
        <f t="shared" si="1"/>
        <v/>
      </c>
      <c r="BQ29" s="859" t="str">
        <f t="shared" si="1"/>
        <v/>
      </c>
      <c r="BR29" s="859" t="str">
        <f t="shared" si="1"/>
        <v/>
      </c>
      <c r="BS29" s="859" t="str">
        <f t="shared" si="1"/>
        <v/>
      </c>
      <c r="BT29" s="859" t="str">
        <f t="shared" si="1"/>
        <v/>
      </c>
      <c r="BZ29" s="19"/>
      <c r="CA29" s="19"/>
      <c r="CB29" s="19"/>
      <c r="CC29" s="19"/>
      <c r="CD29" s="19"/>
      <c r="CE29" s="19"/>
      <c r="CF29" s="19"/>
      <c r="CG29" s="19"/>
      <c r="CH29" s="19"/>
      <c r="CI29" s="19"/>
      <c r="CJ29" s="19"/>
      <c r="CK29" s="19"/>
      <c r="CL29" s="19"/>
      <c r="CM29" s="19"/>
      <c r="CN29" s="19"/>
      <c r="CO29" s="19"/>
      <c r="CP29" s="19"/>
      <c r="CQ29" s="19"/>
      <c r="CR29" s="19"/>
      <c r="CS29" s="19"/>
    </row>
    <row r="30" spans="1:97" s="18" customFormat="1" ht="10.5">
      <c r="A30" s="19"/>
      <c r="B30" s="632"/>
      <c r="C30" s="633"/>
      <c r="D30" s="628"/>
      <c r="E30" s="628"/>
      <c r="F30" s="632"/>
      <c r="G30" s="634"/>
      <c r="H30" s="632"/>
      <c r="I30" s="632"/>
      <c r="J30" s="632"/>
      <c r="K30" s="632"/>
      <c r="L30" s="632"/>
      <c r="M30" s="632"/>
      <c r="N30" s="632"/>
      <c r="O30" s="628"/>
      <c r="P30" s="631"/>
      <c r="Q30" s="631"/>
      <c r="R30" s="715"/>
      <c r="S30" s="715"/>
      <c r="T30" s="715"/>
      <c r="U30" s="715"/>
      <c r="V30" s="716" t="str">
        <f t="shared" si="2"/>
        <v/>
      </c>
      <c r="W30" s="535" t="str">
        <f t="shared" si="3"/>
        <v/>
      </c>
      <c r="X30" s="536" t="str">
        <v>NoCashFlows</v>
      </c>
      <c r="Y30" s="637"/>
      <c r="Z30" s="634"/>
      <c r="AA30" s="638"/>
      <c r="AB30" s="639"/>
      <c r="AC30" s="640"/>
      <c r="AD30" s="640"/>
      <c r="AE30" s="640"/>
      <c r="AF30" s="640"/>
      <c r="AG30" s="640"/>
      <c r="AH30" s="641"/>
      <c r="AI30" s="638"/>
      <c r="AJ30" s="642"/>
      <c r="AK30" s="643"/>
      <c r="AL30" s="643"/>
      <c r="AM30" s="644"/>
      <c r="AN30" s="640"/>
      <c r="AO30" s="640"/>
      <c r="AP30" s="640"/>
      <c r="AQ30" s="640"/>
      <c r="AR30" s="640"/>
      <c r="AS30" s="645"/>
      <c r="AT30" s="646"/>
      <c r="AU30" s="643"/>
      <c r="AV30" s="643"/>
      <c r="AW30" s="643"/>
      <c r="AX30" s="643"/>
      <c r="AY30" s="643"/>
      <c r="AZ30" s="643"/>
      <c r="BA30" s="643"/>
      <c r="BB30" s="643"/>
      <c r="BC30" s="643"/>
      <c r="BD30" s="643"/>
      <c r="BF30" s="860" t="str">
        <f t="shared" si="0"/>
        <v/>
      </c>
      <c r="BG30" s="861" t="str">
        <f t="shared" si="0"/>
        <v/>
      </c>
      <c r="BH30" s="861" t="str">
        <f t="shared" si="0"/>
        <v/>
      </c>
      <c r="BI30" s="861" t="str">
        <f t="shared" si="0"/>
        <v/>
      </c>
      <c r="BJ30" s="861" t="str">
        <f t="shared" si="0"/>
        <v/>
      </c>
      <c r="BK30" s="861" t="str">
        <f t="shared" si="0"/>
        <v/>
      </c>
      <c r="BL30" s="859" t="str">
        <f t="shared" si="0"/>
        <v/>
      </c>
      <c r="BM30" s="457"/>
      <c r="BN30" s="859" t="str">
        <f t="shared" si="1"/>
        <v/>
      </c>
      <c r="BO30" s="859" t="str">
        <f t="shared" si="1"/>
        <v/>
      </c>
      <c r="BP30" s="859" t="str">
        <f t="shared" si="1"/>
        <v/>
      </c>
      <c r="BQ30" s="859" t="str">
        <f t="shared" si="1"/>
        <v/>
      </c>
      <c r="BR30" s="859" t="str">
        <f t="shared" si="1"/>
        <v/>
      </c>
      <c r="BS30" s="859" t="str">
        <f t="shared" si="1"/>
        <v/>
      </c>
      <c r="BT30" s="859" t="str">
        <f t="shared" si="1"/>
        <v/>
      </c>
      <c r="BZ30" s="19"/>
      <c r="CA30" s="19"/>
      <c r="CB30" s="19"/>
      <c r="CC30" s="19"/>
      <c r="CD30" s="19"/>
      <c r="CE30" s="19"/>
      <c r="CF30" s="19"/>
      <c r="CG30" s="19"/>
      <c r="CH30" s="19"/>
      <c r="CI30" s="19"/>
      <c r="CJ30" s="19"/>
      <c r="CK30" s="19"/>
      <c r="CL30" s="19"/>
      <c r="CM30" s="19"/>
      <c r="CN30" s="19"/>
      <c r="CO30" s="19"/>
      <c r="CP30" s="19"/>
      <c r="CQ30" s="19"/>
      <c r="CR30" s="19"/>
      <c r="CS30" s="19"/>
    </row>
    <row r="31" spans="1:97" s="18" customFormat="1" ht="10.5">
      <c r="A31" s="19"/>
      <c r="B31" s="632"/>
      <c r="C31" s="633"/>
      <c r="D31" s="628"/>
      <c r="E31" s="628"/>
      <c r="F31" s="632"/>
      <c r="G31" s="634"/>
      <c r="H31" s="632"/>
      <c r="I31" s="632"/>
      <c r="J31" s="632"/>
      <c r="K31" s="632"/>
      <c r="L31" s="632"/>
      <c r="M31" s="632"/>
      <c r="N31" s="632"/>
      <c r="O31" s="628"/>
      <c r="P31" s="631"/>
      <c r="Q31" s="631"/>
      <c r="R31" s="715"/>
      <c r="S31" s="715"/>
      <c r="T31" s="715"/>
      <c r="U31" s="715"/>
      <c r="V31" s="716" t="str">
        <f t="shared" si="2"/>
        <v/>
      </c>
      <c r="W31" s="535" t="str">
        <f t="shared" si="3"/>
        <v/>
      </c>
      <c r="X31" s="536" t="str">
        <v>NoCashFlows</v>
      </c>
      <c r="Y31" s="637"/>
      <c r="Z31" s="634"/>
      <c r="AA31" s="638"/>
      <c r="AB31" s="639"/>
      <c r="AC31" s="640"/>
      <c r="AD31" s="640"/>
      <c r="AE31" s="640"/>
      <c r="AF31" s="640"/>
      <c r="AG31" s="640"/>
      <c r="AH31" s="641"/>
      <c r="AI31" s="638"/>
      <c r="AJ31" s="642"/>
      <c r="AK31" s="643"/>
      <c r="AL31" s="643"/>
      <c r="AM31" s="644"/>
      <c r="AN31" s="640"/>
      <c r="AO31" s="640"/>
      <c r="AP31" s="640"/>
      <c r="AQ31" s="640"/>
      <c r="AR31" s="640"/>
      <c r="AS31" s="645"/>
      <c r="AT31" s="646"/>
      <c r="AU31" s="643"/>
      <c r="AV31" s="643"/>
      <c r="AW31" s="643"/>
      <c r="AX31" s="643"/>
      <c r="AY31" s="643"/>
      <c r="AZ31" s="643"/>
      <c r="BA31" s="643"/>
      <c r="BB31" s="643"/>
      <c r="BC31" s="643"/>
      <c r="BD31" s="643"/>
      <c r="BF31" s="860" t="str">
        <f t="shared" si="0"/>
        <v/>
      </c>
      <c r="BG31" s="861" t="str">
        <f t="shared" si="0"/>
        <v/>
      </c>
      <c r="BH31" s="861" t="str">
        <f t="shared" si="0"/>
        <v/>
      </c>
      <c r="BI31" s="861" t="str">
        <f t="shared" si="0"/>
        <v/>
      </c>
      <c r="BJ31" s="861" t="str">
        <f t="shared" si="0"/>
        <v/>
      </c>
      <c r="BK31" s="861" t="str">
        <f t="shared" si="0"/>
        <v/>
      </c>
      <c r="BL31" s="859" t="str">
        <f t="shared" si="0"/>
        <v/>
      </c>
      <c r="BM31" s="457"/>
      <c r="BN31" s="859" t="str">
        <f t="shared" si="1"/>
        <v/>
      </c>
      <c r="BO31" s="859" t="str">
        <f t="shared" si="1"/>
        <v/>
      </c>
      <c r="BP31" s="859" t="str">
        <f t="shared" si="1"/>
        <v/>
      </c>
      <c r="BQ31" s="859" t="str">
        <f t="shared" si="1"/>
        <v/>
      </c>
      <c r="BR31" s="859" t="str">
        <f t="shared" si="1"/>
        <v/>
      </c>
      <c r="BS31" s="859" t="str">
        <f t="shared" si="1"/>
        <v/>
      </c>
      <c r="BT31" s="859" t="str">
        <f t="shared" si="1"/>
        <v/>
      </c>
      <c r="BZ31" s="19"/>
      <c r="CA31" s="19"/>
      <c r="CB31" s="19"/>
      <c r="CC31" s="19"/>
      <c r="CD31" s="19"/>
      <c r="CE31" s="19"/>
      <c r="CF31" s="19"/>
      <c r="CG31" s="19"/>
      <c r="CH31" s="19"/>
      <c r="CI31" s="19"/>
      <c r="CJ31" s="19"/>
      <c r="CK31" s="19"/>
      <c r="CL31" s="19"/>
      <c r="CM31" s="19"/>
      <c r="CN31" s="19"/>
      <c r="CO31" s="19"/>
      <c r="CP31" s="19"/>
      <c r="CQ31" s="19"/>
      <c r="CR31" s="19"/>
      <c r="CS31" s="19"/>
    </row>
    <row r="32" spans="1:97" s="18" customFormat="1" ht="10.5">
      <c r="A32" s="19"/>
      <c r="B32" s="632"/>
      <c r="C32" s="633"/>
      <c r="D32" s="628"/>
      <c r="E32" s="628"/>
      <c r="F32" s="632"/>
      <c r="G32" s="634"/>
      <c r="H32" s="632"/>
      <c r="I32" s="632"/>
      <c r="J32" s="632"/>
      <c r="K32" s="632"/>
      <c r="L32" s="632"/>
      <c r="M32" s="632"/>
      <c r="N32" s="632"/>
      <c r="O32" s="628"/>
      <c r="P32" s="631"/>
      <c r="Q32" s="631"/>
      <c r="R32" s="715"/>
      <c r="S32" s="715"/>
      <c r="T32" s="715"/>
      <c r="U32" s="715"/>
      <c r="V32" s="716" t="str">
        <f t="shared" si="2"/>
        <v/>
      </c>
      <c r="W32" s="535" t="str">
        <f t="shared" si="3"/>
        <v/>
      </c>
      <c r="X32" s="536" t="str">
        <v>NoCashFlows</v>
      </c>
      <c r="Y32" s="637"/>
      <c r="Z32" s="634"/>
      <c r="AA32" s="638"/>
      <c r="AB32" s="639"/>
      <c r="AC32" s="640"/>
      <c r="AD32" s="640"/>
      <c r="AE32" s="640"/>
      <c r="AF32" s="640"/>
      <c r="AG32" s="640"/>
      <c r="AH32" s="641"/>
      <c r="AI32" s="638"/>
      <c r="AJ32" s="642"/>
      <c r="AK32" s="643"/>
      <c r="AL32" s="643"/>
      <c r="AM32" s="644"/>
      <c r="AN32" s="640"/>
      <c r="AO32" s="640"/>
      <c r="AP32" s="640"/>
      <c r="AQ32" s="640"/>
      <c r="AR32" s="640"/>
      <c r="AS32" s="645"/>
      <c r="AT32" s="646"/>
      <c r="AU32" s="643"/>
      <c r="AV32" s="643"/>
      <c r="AW32" s="643"/>
      <c r="AX32" s="643"/>
      <c r="AY32" s="643"/>
      <c r="AZ32" s="643"/>
      <c r="BA32" s="643"/>
      <c r="BB32" s="643"/>
      <c r="BC32" s="643"/>
      <c r="BD32" s="643"/>
      <c r="BF32" s="860" t="str">
        <f t="shared" si="0"/>
        <v/>
      </c>
      <c r="BG32" s="861" t="str">
        <f t="shared" si="0"/>
        <v/>
      </c>
      <c r="BH32" s="861" t="str">
        <f t="shared" si="0"/>
        <v/>
      </c>
      <c r="BI32" s="861" t="str">
        <f t="shared" si="0"/>
        <v/>
      </c>
      <c r="BJ32" s="861" t="str">
        <f t="shared" si="0"/>
        <v/>
      </c>
      <c r="BK32" s="861" t="str">
        <f t="shared" si="0"/>
        <v/>
      </c>
      <c r="BL32" s="859" t="str">
        <f t="shared" si="0"/>
        <v/>
      </c>
      <c r="BM32" s="457"/>
      <c r="BN32" s="859" t="str">
        <f t="shared" si="1"/>
        <v/>
      </c>
      <c r="BO32" s="859" t="str">
        <f t="shared" si="1"/>
        <v/>
      </c>
      <c r="BP32" s="859" t="str">
        <f t="shared" si="1"/>
        <v/>
      </c>
      <c r="BQ32" s="859" t="str">
        <f t="shared" si="1"/>
        <v/>
      </c>
      <c r="BR32" s="859" t="str">
        <f t="shared" si="1"/>
        <v/>
      </c>
      <c r="BS32" s="859" t="str">
        <f t="shared" si="1"/>
        <v/>
      </c>
      <c r="BT32" s="859" t="str">
        <f t="shared" si="1"/>
        <v/>
      </c>
      <c r="BZ32" s="19"/>
      <c r="CA32" s="19"/>
      <c r="CB32" s="19"/>
      <c r="CC32" s="19"/>
      <c r="CD32" s="19"/>
      <c r="CE32" s="19"/>
      <c r="CF32" s="19"/>
      <c r="CG32" s="19"/>
      <c r="CH32" s="19"/>
      <c r="CI32" s="19"/>
      <c r="CJ32" s="19"/>
      <c r="CK32" s="19"/>
      <c r="CL32" s="19"/>
      <c r="CM32" s="19"/>
      <c r="CN32" s="19"/>
      <c r="CO32" s="19"/>
      <c r="CP32" s="19"/>
      <c r="CQ32" s="19"/>
      <c r="CR32" s="19"/>
      <c r="CS32" s="19"/>
    </row>
    <row r="33" spans="1:97" s="18" customFormat="1" ht="10.5">
      <c r="A33" s="19"/>
      <c r="B33" s="632"/>
      <c r="C33" s="633"/>
      <c r="D33" s="628"/>
      <c r="E33" s="628"/>
      <c r="F33" s="632"/>
      <c r="G33" s="634"/>
      <c r="H33" s="632"/>
      <c r="I33" s="632"/>
      <c r="J33" s="632"/>
      <c r="K33" s="632"/>
      <c r="L33" s="632"/>
      <c r="M33" s="632"/>
      <c r="N33" s="632"/>
      <c r="O33" s="628"/>
      <c r="P33" s="631"/>
      <c r="Q33" s="631"/>
      <c r="R33" s="715"/>
      <c r="S33" s="715"/>
      <c r="T33" s="715"/>
      <c r="U33" s="715"/>
      <c r="V33" s="716" t="str">
        <f t="shared" si="2"/>
        <v/>
      </c>
      <c r="W33" s="535" t="str">
        <f t="shared" si="3"/>
        <v/>
      </c>
      <c r="X33" s="536" t="str">
        <v>NoCashFlows</v>
      </c>
      <c r="Y33" s="637"/>
      <c r="Z33" s="634"/>
      <c r="AA33" s="638"/>
      <c r="AB33" s="639"/>
      <c r="AC33" s="640"/>
      <c r="AD33" s="640"/>
      <c r="AE33" s="640"/>
      <c r="AF33" s="640"/>
      <c r="AG33" s="640"/>
      <c r="AH33" s="641"/>
      <c r="AI33" s="638"/>
      <c r="AJ33" s="642"/>
      <c r="AK33" s="643"/>
      <c r="AL33" s="643"/>
      <c r="AM33" s="644"/>
      <c r="AN33" s="640"/>
      <c r="AO33" s="640"/>
      <c r="AP33" s="640"/>
      <c r="AQ33" s="640"/>
      <c r="AR33" s="640"/>
      <c r="AS33" s="645"/>
      <c r="AT33" s="646"/>
      <c r="AU33" s="643"/>
      <c r="AV33" s="643"/>
      <c r="AW33" s="643"/>
      <c r="AX33" s="643"/>
      <c r="AY33" s="643"/>
      <c r="AZ33" s="643"/>
      <c r="BA33" s="643"/>
      <c r="BB33" s="643"/>
      <c r="BC33" s="643"/>
      <c r="BD33" s="643"/>
      <c r="BF33" s="860" t="str">
        <f t="shared" si="0"/>
        <v/>
      </c>
      <c r="BG33" s="861" t="str">
        <f t="shared" si="0"/>
        <v/>
      </c>
      <c r="BH33" s="861" t="str">
        <f t="shared" si="0"/>
        <v/>
      </c>
      <c r="BI33" s="861" t="str">
        <f t="shared" si="0"/>
        <v/>
      </c>
      <c r="BJ33" s="861" t="str">
        <f t="shared" si="0"/>
        <v/>
      </c>
      <c r="BK33" s="861" t="str">
        <f t="shared" si="0"/>
        <v/>
      </c>
      <c r="BL33" s="859" t="str">
        <f t="shared" si="0"/>
        <v/>
      </c>
      <c r="BM33" s="457"/>
      <c r="BN33" s="859" t="str">
        <f t="shared" si="1"/>
        <v/>
      </c>
      <c r="BO33" s="859" t="str">
        <f t="shared" si="1"/>
        <v/>
      </c>
      <c r="BP33" s="859" t="str">
        <f t="shared" si="1"/>
        <v/>
      </c>
      <c r="BQ33" s="859" t="str">
        <f t="shared" si="1"/>
        <v/>
      </c>
      <c r="BR33" s="859" t="str">
        <f t="shared" si="1"/>
        <v/>
      </c>
      <c r="BS33" s="859" t="str">
        <f t="shared" si="1"/>
        <v/>
      </c>
      <c r="BT33" s="859" t="str">
        <f t="shared" si="1"/>
        <v/>
      </c>
      <c r="BZ33" s="19"/>
      <c r="CA33" s="19"/>
      <c r="CB33" s="19"/>
      <c r="CC33" s="19"/>
      <c r="CD33" s="19"/>
      <c r="CE33" s="19"/>
      <c r="CF33" s="19"/>
      <c r="CG33" s="19"/>
      <c r="CH33" s="19"/>
      <c r="CI33" s="19"/>
      <c r="CJ33" s="19"/>
      <c r="CK33" s="19"/>
      <c r="CL33" s="19"/>
      <c r="CM33" s="19"/>
      <c r="CN33" s="19"/>
      <c r="CO33" s="19"/>
      <c r="CP33" s="19"/>
      <c r="CQ33" s="19"/>
      <c r="CR33" s="19"/>
      <c r="CS33" s="19"/>
    </row>
    <row r="34" spans="1:97" s="18" customFormat="1" ht="10.5">
      <c r="A34" s="19"/>
      <c r="B34" s="632"/>
      <c r="C34" s="633"/>
      <c r="D34" s="628"/>
      <c r="E34" s="628"/>
      <c r="F34" s="632"/>
      <c r="G34" s="634"/>
      <c r="H34" s="632"/>
      <c r="I34" s="632"/>
      <c r="J34" s="632"/>
      <c r="K34" s="632"/>
      <c r="L34" s="632"/>
      <c r="M34" s="632"/>
      <c r="N34" s="632"/>
      <c r="O34" s="628"/>
      <c r="P34" s="631"/>
      <c r="Q34" s="631"/>
      <c r="R34" s="715"/>
      <c r="S34" s="715"/>
      <c r="T34" s="715"/>
      <c r="U34" s="715"/>
      <c r="V34" s="716" t="str">
        <f t="shared" si="2"/>
        <v/>
      </c>
      <c r="W34" s="535" t="str">
        <f t="shared" si="3"/>
        <v/>
      </c>
      <c r="X34" s="536" t="str">
        <v>NoCashFlows</v>
      </c>
      <c r="Y34" s="637"/>
      <c r="Z34" s="634"/>
      <c r="AA34" s="638"/>
      <c r="AB34" s="639"/>
      <c r="AC34" s="640"/>
      <c r="AD34" s="640"/>
      <c r="AE34" s="640"/>
      <c r="AF34" s="640"/>
      <c r="AG34" s="640"/>
      <c r="AH34" s="641"/>
      <c r="AI34" s="638"/>
      <c r="AJ34" s="642"/>
      <c r="AK34" s="643"/>
      <c r="AL34" s="643"/>
      <c r="AM34" s="644"/>
      <c r="AN34" s="640"/>
      <c r="AO34" s="640"/>
      <c r="AP34" s="640"/>
      <c r="AQ34" s="640"/>
      <c r="AR34" s="640"/>
      <c r="AS34" s="645"/>
      <c r="AT34" s="646"/>
      <c r="AU34" s="643"/>
      <c r="AV34" s="643"/>
      <c r="AW34" s="643"/>
      <c r="AX34" s="643"/>
      <c r="AY34" s="643"/>
      <c r="AZ34" s="643"/>
      <c r="BA34" s="643"/>
      <c r="BB34" s="643"/>
      <c r="BC34" s="643"/>
      <c r="BD34" s="643"/>
      <c r="BF34" s="860" t="str">
        <f t="shared" si="0"/>
        <v/>
      </c>
      <c r="BG34" s="861" t="str">
        <f t="shared" si="0"/>
        <v/>
      </c>
      <c r="BH34" s="861" t="str">
        <f t="shared" si="0"/>
        <v/>
      </c>
      <c r="BI34" s="861" t="str">
        <f t="shared" si="0"/>
        <v/>
      </c>
      <c r="BJ34" s="861" t="str">
        <f t="shared" si="0"/>
        <v/>
      </c>
      <c r="BK34" s="861" t="str">
        <f t="shared" si="0"/>
        <v/>
      </c>
      <c r="BL34" s="859" t="str">
        <f t="shared" si="0"/>
        <v/>
      </c>
      <c r="BM34" s="457"/>
      <c r="BN34" s="859" t="str">
        <f t="shared" si="1"/>
        <v/>
      </c>
      <c r="BO34" s="859" t="str">
        <f t="shared" si="1"/>
        <v/>
      </c>
      <c r="BP34" s="859" t="str">
        <f t="shared" si="1"/>
        <v/>
      </c>
      <c r="BQ34" s="859" t="str">
        <f t="shared" si="1"/>
        <v/>
      </c>
      <c r="BR34" s="859" t="str">
        <f t="shared" si="1"/>
        <v/>
      </c>
      <c r="BS34" s="859" t="str">
        <f t="shared" si="1"/>
        <v/>
      </c>
      <c r="BT34" s="859" t="str">
        <f t="shared" si="1"/>
        <v/>
      </c>
      <c r="BZ34" s="19"/>
      <c r="CA34" s="19"/>
      <c r="CB34" s="19"/>
      <c r="CC34" s="19"/>
      <c r="CD34" s="19"/>
      <c r="CE34" s="19"/>
      <c r="CF34" s="19"/>
      <c r="CG34" s="19"/>
      <c r="CH34" s="19"/>
      <c r="CI34" s="19"/>
      <c r="CJ34" s="19"/>
      <c r="CK34" s="19"/>
      <c r="CL34" s="19"/>
      <c r="CM34" s="19"/>
      <c r="CN34" s="19"/>
      <c r="CO34" s="19"/>
      <c r="CP34" s="19"/>
      <c r="CQ34" s="19"/>
      <c r="CR34" s="19"/>
      <c r="CS34" s="19"/>
    </row>
    <row r="35" spans="1:97" s="18" customFormat="1" ht="10.5">
      <c r="A35" s="19"/>
      <c r="B35" s="632"/>
      <c r="C35" s="633"/>
      <c r="D35" s="628"/>
      <c r="E35" s="628"/>
      <c r="F35" s="632"/>
      <c r="G35" s="634"/>
      <c r="H35" s="632"/>
      <c r="I35" s="632"/>
      <c r="J35" s="632"/>
      <c r="K35" s="632"/>
      <c r="L35" s="632"/>
      <c r="M35" s="632"/>
      <c r="N35" s="632"/>
      <c r="O35" s="628"/>
      <c r="P35" s="631"/>
      <c r="Q35" s="631"/>
      <c r="R35" s="715"/>
      <c r="S35" s="715"/>
      <c r="T35" s="715"/>
      <c r="U35" s="715"/>
      <c r="V35" s="716" t="str">
        <f t="shared" si="2"/>
        <v/>
      </c>
      <c r="W35" s="535" t="str">
        <f t="shared" si="3"/>
        <v/>
      </c>
      <c r="X35" s="536" t="str">
        <v>NoCashFlows</v>
      </c>
      <c r="Y35" s="637"/>
      <c r="Z35" s="634"/>
      <c r="AA35" s="638"/>
      <c r="AB35" s="639"/>
      <c r="AC35" s="640"/>
      <c r="AD35" s="640"/>
      <c r="AE35" s="640"/>
      <c r="AF35" s="640"/>
      <c r="AG35" s="640"/>
      <c r="AH35" s="641"/>
      <c r="AI35" s="638"/>
      <c r="AJ35" s="642"/>
      <c r="AK35" s="643"/>
      <c r="AL35" s="643"/>
      <c r="AM35" s="644"/>
      <c r="AN35" s="640"/>
      <c r="AO35" s="640"/>
      <c r="AP35" s="640"/>
      <c r="AQ35" s="640"/>
      <c r="AR35" s="640"/>
      <c r="AS35" s="645"/>
      <c r="AT35" s="646"/>
      <c r="AU35" s="643"/>
      <c r="AV35" s="643"/>
      <c r="AW35" s="643"/>
      <c r="AX35" s="643"/>
      <c r="AY35" s="643"/>
      <c r="AZ35" s="643"/>
      <c r="BA35" s="643"/>
      <c r="BB35" s="643"/>
      <c r="BC35" s="643"/>
      <c r="BD35" s="643"/>
      <c r="BF35" s="860" t="str">
        <f t="shared" ref="BF35:BL71" si="4">IF(AND(ISBLANK(AM35), ISBLANK(AB35)), "", AM35-AB35)</f>
        <v/>
      </c>
      <c r="BG35" s="861" t="str">
        <f t="shared" si="4"/>
        <v/>
      </c>
      <c r="BH35" s="861" t="str">
        <f t="shared" si="4"/>
        <v/>
      </c>
      <c r="BI35" s="861" t="str">
        <f t="shared" si="4"/>
        <v/>
      </c>
      <c r="BJ35" s="861" t="str">
        <f t="shared" si="4"/>
        <v/>
      </c>
      <c r="BK35" s="861" t="str">
        <f t="shared" si="4"/>
        <v/>
      </c>
      <c r="BL35" s="859" t="str">
        <f t="shared" si="4"/>
        <v/>
      </c>
      <c r="BM35" s="457"/>
      <c r="BN35" s="859" t="str">
        <f t="shared" si="1"/>
        <v/>
      </c>
      <c r="BO35" s="859" t="str">
        <f t="shared" si="1"/>
        <v/>
      </c>
      <c r="BP35" s="859" t="str">
        <f t="shared" si="1"/>
        <v/>
      </c>
      <c r="BQ35" s="859" t="str">
        <f t="shared" si="1"/>
        <v/>
      </c>
      <c r="BR35" s="859" t="str">
        <f t="shared" si="1"/>
        <v/>
      </c>
      <c r="BS35" s="859" t="str">
        <f t="shared" si="1"/>
        <v/>
      </c>
      <c r="BT35" s="859" t="str">
        <f t="shared" si="1"/>
        <v/>
      </c>
      <c r="BZ35" s="19"/>
      <c r="CA35" s="19"/>
      <c r="CB35" s="19"/>
      <c r="CC35" s="19"/>
      <c r="CD35" s="19"/>
      <c r="CE35" s="19"/>
      <c r="CF35" s="19"/>
      <c r="CG35" s="19"/>
      <c r="CH35" s="19"/>
      <c r="CI35" s="19"/>
      <c r="CJ35" s="19"/>
      <c r="CK35" s="19"/>
      <c r="CL35" s="19"/>
      <c r="CM35" s="19"/>
      <c r="CN35" s="19"/>
      <c r="CO35" s="19"/>
      <c r="CP35" s="19"/>
      <c r="CQ35" s="19"/>
      <c r="CR35" s="19"/>
      <c r="CS35" s="19"/>
    </row>
    <row r="36" spans="1:97" s="18" customFormat="1" ht="10.5">
      <c r="A36" s="19"/>
      <c r="B36" s="632"/>
      <c r="C36" s="633"/>
      <c r="D36" s="628"/>
      <c r="E36" s="628"/>
      <c r="F36" s="632"/>
      <c r="G36" s="634"/>
      <c r="H36" s="632"/>
      <c r="I36" s="632"/>
      <c r="J36" s="632"/>
      <c r="K36" s="632"/>
      <c r="L36" s="632"/>
      <c r="M36" s="632"/>
      <c r="N36" s="632"/>
      <c r="O36" s="628"/>
      <c r="P36" s="631"/>
      <c r="Q36" s="631"/>
      <c r="R36" s="715"/>
      <c r="S36" s="715"/>
      <c r="T36" s="715"/>
      <c r="U36" s="715"/>
      <c r="V36" s="716" t="str">
        <f t="shared" si="2"/>
        <v/>
      </c>
      <c r="W36" s="535" t="str">
        <f t="shared" si="3"/>
        <v/>
      </c>
      <c r="X36" s="536" t="str">
        <v>NoCashFlows</v>
      </c>
      <c r="Y36" s="637"/>
      <c r="Z36" s="634"/>
      <c r="AA36" s="638"/>
      <c r="AB36" s="639"/>
      <c r="AC36" s="640"/>
      <c r="AD36" s="640"/>
      <c r="AE36" s="640"/>
      <c r="AF36" s="640"/>
      <c r="AG36" s="640"/>
      <c r="AH36" s="641"/>
      <c r="AI36" s="638"/>
      <c r="AJ36" s="642"/>
      <c r="AK36" s="643"/>
      <c r="AL36" s="643"/>
      <c r="AM36" s="644"/>
      <c r="AN36" s="640"/>
      <c r="AO36" s="640"/>
      <c r="AP36" s="640"/>
      <c r="AQ36" s="640"/>
      <c r="AR36" s="640"/>
      <c r="AS36" s="645"/>
      <c r="AT36" s="646"/>
      <c r="AU36" s="643"/>
      <c r="AV36" s="643"/>
      <c r="AW36" s="643"/>
      <c r="AX36" s="643"/>
      <c r="AY36" s="643"/>
      <c r="AZ36" s="643"/>
      <c r="BA36" s="643"/>
      <c r="BB36" s="643"/>
      <c r="BC36" s="643"/>
      <c r="BD36" s="643"/>
      <c r="BF36" s="860" t="str">
        <f t="shared" si="4"/>
        <v/>
      </c>
      <c r="BG36" s="861" t="str">
        <f t="shared" si="4"/>
        <v/>
      </c>
      <c r="BH36" s="861" t="str">
        <f t="shared" si="4"/>
        <v/>
      </c>
      <c r="BI36" s="861" t="str">
        <f t="shared" si="4"/>
        <v/>
      </c>
      <c r="BJ36" s="861" t="str">
        <f t="shared" si="4"/>
        <v/>
      </c>
      <c r="BK36" s="861" t="str">
        <f t="shared" si="4"/>
        <v/>
      </c>
      <c r="BL36" s="859" t="str">
        <f t="shared" si="4"/>
        <v/>
      </c>
      <c r="BM36" s="457"/>
      <c r="BN36" s="859" t="str">
        <f t="shared" si="1"/>
        <v/>
      </c>
      <c r="BO36" s="859" t="str">
        <f t="shared" si="1"/>
        <v/>
      </c>
      <c r="BP36" s="859" t="str">
        <f t="shared" si="1"/>
        <v/>
      </c>
      <c r="BQ36" s="859" t="str">
        <f t="shared" si="1"/>
        <v/>
      </c>
      <c r="BR36" s="859" t="str">
        <f t="shared" si="1"/>
        <v/>
      </c>
      <c r="BS36" s="859" t="str">
        <f t="shared" si="1"/>
        <v/>
      </c>
      <c r="BT36" s="859" t="str">
        <f t="shared" si="1"/>
        <v/>
      </c>
      <c r="BZ36" s="19"/>
      <c r="CA36" s="19"/>
      <c r="CB36" s="19"/>
      <c r="CC36" s="19"/>
      <c r="CD36" s="19"/>
      <c r="CE36" s="19"/>
      <c r="CF36" s="19"/>
      <c r="CG36" s="19"/>
      <c r="CH36" s="19"/>
      <c r="CI36" s="19"/>
      <c r="CJ36" s="19"/>
      <c r="CK36" s="19"/>
      <c r="CL36" s="19"/>
      <c r="CM36" s="19"/>
      <c r="CN36" s="19"/>
      <c r="CO36" s="19"/>
      <c r="CP36" s="19"/>
      <c r="CQ36" s="19"/>
      <c r="CR36" s="19"/>
      <c r="CS36" s="19"/>
    </row>
    <row r="37" spans="1:97" s="18" customFormat="1" ht="10.5">
      <c r="A37" s="19"/>
      <c r="B37" s="632"/>
      <c r="C37" s="633"/>
      <c r="D37" s="628"/>
      <c r="E37" s="628"/>
      <c r="F37" s="632"/>
      <c r="G37" s="634"/>
      <c r="H37" s="632"/>
      <c r="I37" s="632"/>
      <c r="J37" s="632"/>
      <c r="K37" s="632"/>
      <c r="L37" s="632"/>
      <c r="M37" s="632"/>
      <c r="N37" s="632"/>
      <c r="O37" s="628"/>
      <c r="P37" s="631"/>
      <c r="Q37" s="631"/>
      <c r="R37" s="715"/>
      <c r="S37" s="715"/>
      <c r="T37" s="715"/>
      <c r="U37" s="715"/>
      <c r="V37" s="716" t="str">
        <f t="shared" si="2"/>
        <v/>
      </c>
      <c r="W37" s="535" t="str">
        <f t="shared" si="3"/>
        <v/>
      </c>
      <c r="X37" s="536" t="str">
        <v>NoCashFlows</v>
      </c>
      <c r="Y37" s="637"/>
      <c r="Z37" s="634"/>
      <c r="AA37" s="638"/>
      <c r="AB37" s="639"/>
      <c r="AC37" s="640"/>
      <c r="AD37" s="640"/>
      <c r="AE37" s="640"/>
      <c r="AF37" s="640"/>
      <c r="AG37" s="640"/>
      <c r="AH37" s="641"/>
      <c r="AI37" s="638"/>
      <c r="AJ37" s="642"/>
      <c r="AK37" s="643"/>
      <c r="AL37" s="643"/>
      <c r="AM37" s="644"/>
      <c r="AN37" s="640"/>
      <c r="AO37" s="640"/>
      <c r="AP37" s="640"/>
      <c r="AQ37" s="640"/>
      <c r="AR37" s="640"/>
      <c r="AS37" s="645"/>
      <c r="AT37" s="646"/>
      <c r="AU37" s="643"/>
      <c r="AV37" s="643"/>
      <c r="AW37" s="643"/>
      <c r="AX37" s="643"/>
      <c r="AY37" s="643"/>
      <c r="AZ37" s="643"/>
      <c r="BA37" s="643"/>
      <c r="BB37" s="643"/>
      <c r="BC37" s="643"/>
      <c r="BD37" s="643"/>
      <c r="BF37" s="860" t="str">
        <f t="shared" si="4"/>
        <v/>
      </c>
      <c r="BG37" s="861" t="str">
        <f t="shared" si="4"/>
        <v/>
      </c>
      <c r="BH37" s="861" t="str">
        <f t="shared" si="4"/>
        <v/>
      </c>
      <c r="BI37" s="861" t="str">
        <f t="shared" si="4"/>
        <v/>
      </c>
      <c r="BJ37" s="861" t="str">
        <f t="shared" si="4"/>
        <v/>
      </c>
      <c r="BK37" s="861" t="str">
        <f t="shared" si="4"/>
        <v/>
      </c>
      <c r="BL37" s="859" t="str">
        <f t="shared" si="4"/>
        <v/>
      </c>
      <c r="BM37" s="457"/>
      <c r="BN37" s="859" t="str">
        <f t="shared" si="1"/>
        <v/>
      </c>
      <c r="BO37" s="859" t="str">
        <f t="shared" si="1"/>
        <v/>
      </c>
      <c r="BP37" s="859" t="str">
        <f t="shared" si="1"/>
        <v/>
      </c>
      <c r="BQ37" s="859" t="str">
        <f t="shared" si="1"/>
        <v/>
      </c>
      <c r="BR37" s="859" t="str">
        <f t="shared" si="1"/>
        <v/>
      </c>
      <c r="BS37" s="859" t="str">
        <f t="shared" si="1"/>
        <v/>
      </c>
      <c r="BT37" s="859" t="str">
        <f t="shared" si="1"/>
        <v/>
      </c>
      <c r="BZ37" s="19"/>
      <c r="CA37" s="19"/>
      <c r="CB37" s="19"/>
      <c r="CC37" s="19"/>
      <c r="CD37" s="19"/>
      <c r="CE37" s="19"/>
      <c r="CF37" s="19"/>
      <c r="CG37" s="19"/>
      <c r="CH37" s="19"/>
      <c r="CI37" s="19"/>
      <c r="CJ37" s="19"/>
      <c r="CK37" s="19"/>
      <c r="CL37" s="19"/>
      <c r="CM37" s="19"/>
      <c r="CN37" s="19"/>
      <c r="CO37" s="19"/>
      <c r="CP37" s="19"/>
      <c r="CQ37" s="19"/>
      <c r="CR37" s="19"/>
      <c r="CS37" s="19"/>
    </row>
    <row r="38" spans="1:97" s="18" customFormat="1" ht="10.5">
      <c r="A38" s="19"/>
      <c r="B38" s="632"/>
      <c r="C38" s="633"/>
      <c r="D38" s="628"/>
      <c r="E38" s="628"/>
      <c r="F38" s="632"/>
      <c r="G38" s="634"/>
      <c r="H38" s="632"/>
      <c r="I38" s="632"/>
      <c r="J38" s="632"/>
      <c r="K38" s="632"/>
      <c r="L38" s="632"/>
      <c r="M38" s="632"/>
      <c r="N38" s="632"/>
      <c r="O38" s="628"/>
      <c r="P38" s="631"/>
      <c r="Q38" s="631"/>
      <c r="R38" s="715"/>
      <c r="S38" s="715"/>
      <c r="T38" s="715"/>
      <c r="U38" s="715"/>
      <c r="V38" s="716" t="str">
        <f t="shared" si="2"/>
        <v/>
      </c>
      <c r="W38" s="535" t="str">
        <f t="shared" si="3"/>
        <v/>
      </c>
      <c r="X38" s="536" t="str">
        <v>NoCashFlows</v>
      </c>
      <c r="Y38" s="637"/>
      <c r="Z38" s="634"/>
      <c r="AA38" s="638"/>
      <c r="AB38" s="639"/>
      <c r="AC38" s="640"/>
      <c r="AD38" s="640"/>
      <c r="AE38" s="640"/>
      <c r="AF38" s="640"/>
      <c r="AG38" s="640"/>
      <c r="AH38" s="641"/>
      <c r="AI38" s="638"/>
      <c r="AJ38" s="642"/>
      <c r="AK38" s="643"/>
      <c r="AL38" s="643"/>
      <c r="AM38" s="644"/>
      <c r="AN38" s="640"/>
      <c r="AO38" s="640"/>
      <c r="AP38" s="640"/>
      <c r="AQ38" s="640"/>
      <c r="AR38" s="640"/>
      <c r="AS38" s="645"/>
      <c r="AT38" s="646"/>
      <c r="AU38" s="643"/>
      <c r="AV38" s="643"/>
      <c r="AW38" s="643"/>
      <c r="AX38" s="643"/>
      <c r="AY38" s="643"/>
      <c r="AZ38" s="643"/>
      <c r="BA38" s="643"/>
      <c r="BB38" s="643"/>
      <c r="BC38" s="643"/>
      <c r="BD38" s="643"/>
      <c r="BF38" s="860" t="str">
        <f t="shared" si="4"/>
        <v/>
      </c>
      <c r="BG38" s="861" t="str">
        <f t="shared" si="4"/>
        <v/>
      </c>
      <c r="BH38" s="861" t="str">
        <f t="shared" si="4"/>
        <v/>
      </c>
      <c r="BI38" s="861" t="str">
        <f t="shared" si="4"/>
        <v/>
      </c>
      <c r="BJ38" s="861" t="str">
        <f t="shared" si="4"/>
        <v/>
      </c>
      <c r="BK38" s="861" t="str">
        <f t="shared" si="4"/>
        <v/>
      </c>
      <c r="BL38" s="859" t="str">
        <f t="shared" si="4"/>
        <v/>
      </c>
      <c r="BM38" s="457"/>
      <c r="BN38" s="859" t="str">
        <f t="shared" si="1"/>
        <v/>
      </c>
      <c r="BO38" s="859" t="str">
        <f t="shared" si="1"/>
        <v/>
      </c>
      <c r="BP38" s="859" t="str">
        <f t="shared" si="1"/>
        <v/>
      </c>
      <c r="BQ38" s="859" t="str">
        <f t="shared" si="1"/>
        <v/>
      </c>
      <c r="BR38" s="859" t="str">
        <f t="shared" si="1"/>
        <v/>
      </c>
      <c r="BS38" s="859" t="str">
        <f t="shared" si="1"/>
        <v/>
      </c>
      <c r="BT38" s="859" t="str">
        <f t="shared" si="1"/>
        <v/>
      </c>
      <c r="BZ38" s="19"/>
      <c r="CA38" s="19"/>
      <c r="CB38" s="19"/>
      <c r="CC38" s="19"/>
      <c r="CD38" s="19"/>
      <c r="CE38" s="19"/>
      <c r="CF38" s="19"/>
      <c r="CG38" s="19"/>
      <c r="CH38" s="19"/>
      <c r="CI38" s="19"/>
      <c r="CJ38" s="19"/>
      <c r="CK38" s="19"/>
      <c r="CL38" s="19"/>
      <c r="CM38" s="19"/>
      <c r="CN38" s="19"/>
      <c r="CO38" s="19"/>
      <c r="CP38" s="19"/>
      <c r="CQ38" s="19"/>
      <c r="CR38" s="19"/>
      <c r="CS38" s="19"/>
    </row>
    <row r="39" spans="1:97" s="18" customFormat="1" ht="10.5">
      <c r="A39" s="19"/>
      <c r="B39" s="632"/>
      <c r="C39" s="633"/>
      <c r="D39" s="628"/>
      <c r="E39" s="628"/>
      <c r="F39" s="632"/>
      <c r="G39" s="634"/>
      <c r="H39" s="632"/>
      <c r="I39" s="632"/>
      <c r="J39" s="632"/>
      <c r="K39" s="632"/>
      <c r="L39" s="632"/>
      <c r="M39" s="632"/>
      <c r="N39" s="632"/>
      <c r="O39" s="628"/>
      <c r="P39" s="631"/>
      <c r="Q39" s="631"/>
      <c r="R39" s="715"/>
      <c r="S39" s="715"/>
      <c r="T39" s="715"/>
      <c r="U39" s="715"/>
      <c r="V39" s="716" t="str">
        <f t="shared" si="2"/>
        <v/>
      </c>
      <c r="W39" s="535" t="str">
        <f t="shared" si="3"/>
        <v/>
      </c>
      <c r="X39" s="536" t="str">
        <v>NoCashFlows</v>
      </c>
      <c r="Y39" s="637"/>
      <c r="Z39" s="634"/>
      <c r="AA39" s="638"/>
      <c r="AB39" s="639"/>
      <c r="AC39" s="640"/>
      <c r="AD39" s="640"/>
      <c r="AE39" s="640"/>
      <c r="AF39" s="640"/>
      <c r="AG39" s="640"/>
      <c r="AH39" s="641"/>
      <c r="AI39" s="638"/>
      <c r="AJ39" s="642"/>
      <c r="AK39" s="643"/>
      <c r="AL39" s="643"/>
      <c r="AM39" s="644"/>
      <c r="AN39" s="640"/>
      <c r="AO39" s="640"/>
      <c r="AP39" s="640"/>
      <c r="AQ39" s="640"/>
      <c r="AR39" s="640"/>
      <c r="AS39" s="645"/>
      <c r="AT39" s="646"/>
      <c r="AU39" s="643"/>
      <c r="AV39" s="643"/>
      <c r="AW39" s="643"/>
      <c r="AX39" s="643"/>
      <c r="AY39" s="643"/>
      <c r="AZ39" s="643"/>
      <c r="BA39" s="643"/>
      <c r="BB39" s="643"/>
      <c r="BC39" s="643"/>
      <c r="BD39" s="643"/>
      <c r="BF39" s="860" t="str">
        <f t="shared" si="4"/>
        <v/>
      </c>
      <c r="BG39" s="861" t="str">
        <f t="shared" si="4"/>
        <v/>
      </c>
      <c r="BH39" s="861" t="str">
        <f t="shared" si="4"/>
        <v/>
      </c>
      <c r="BI39" s="861" t="str">
        <f t="shared" si="4"/>
        <v/>
      </c>
      <c r="BJ39" s="861" t="str">
        <f t="shared" si="4"/>
        <v/>
      </c>
      <c r="BK39" s="861" t="str">
        <f t="shared" si="4"/>
        <v/>
      </c>
      <c r="BL39" s="859" t="str">
        <f t="shared" si="4"/>
        <v/>
      </c>
      <c r="BM39" s="457"/>
      <c r="BN39" s="859" t="str">
        <f t="shared" si="1"/>
        <v/>
      </c>
      <c r="BO39" s="859" t="str">
        <f t="shared" si="1"/>
        <v/>
      </c>
      <c r="BP39" s="859" t="str">
        <f t="shared" si="1"/>
        <v/>
      </c>
      <c r="BQ39" s="859" t="str">
        <f t="shared" si="1"/>
        <v/>
      </c>
      <c r="BR39" s="859" t="str">
        <f t="shared" si="1"/>
        <v/>
      </c>
      <c r="BS39" s="859" t="str">
        <f t="shared" si="1"/>
        <v/>
      </c>
      <c r="BT39" s="859" t="str">
        <f t="shared" si="1"/>
        <v/>
      </c>
      <c r="BZ39" s="19"/>
      <c r="CA39" s="19"/>
      <c r="CB39" s="19"/>
      <c r="CC39" s="19"/>
      <c r="CD39" s="19"/>
      <c r="CE39" s="19"/>
      <c r="CF39" s="19"/>
      <c r="CG39" s="19"/>
      <c r="CH39" s="19"/>
      <c r="CI39" s="19"/>
      <c r="CJ39" s="19"/>
      <c r="CK39" s="19"/>
      <c r="CL39" s="19"/>
      <c r="CM39" s="19"/>
      <c r="CN39" s="19"/>
      <c r="CO39" s="19"/>
      <c r="CP39" s="19"/>
      <c r="CQ39" s="19"/>
      <c r="CR39" s="19"/>
      <c r="CS39" s="19"/>
    </row>
    <row r="40" spans="1:97" s="18" customFormat="1" ht="10.5">
      <c r="A40" s="19"/>
      <c r="B40" s="632"/>
      <c r="C40" s="633"/>
      <c r="D40" s="628"/>
      <c r="E40" s="628"/>
      <c r="F40" s="632"/>
      <c r="G40" s="634"/>
      <c r="H40" s="632"/>
      <c r="I40" s="632"/>
      <c r="J40" s="632"/>
      <c r="K40" s="632"/>
      <c r="L40" s="632"/>
      <c r="M40" s="632"/>
      <c r="N40" s="632"/>
      <c r="O40" s="628"/>
      <c r="P40" s="631"/>
      <c r="Q40" s="631"/>
      <c r="R40" s="715"/>
      <c r="S40" s="715"/>
      <c r="T40" s="715"/>
      <c r="U40" s="715"/>
      <c r="V40" s="716" t="str">
        <f t="shared" si="2"/>
        <v/>
      </c>
      <c r="W40" s="535" t="str">
        <f t="shared" si="3"/>
        <v/>
      </c>
      <c r="X40" s="536" t="str">
        <v>NoCashFlows</v>
      </c>
      <c r="Y40" s="637"/>
      <c r="Z40" s="634"/>
      <c r="AA40" s="638"/>
      <c r="AB40" s="639"/>
      <c r="AC40" s="640"/>
      <c r="AD40" s="640"/>
      <c r="AE40" s="640"/>
      <c r="AF40" s="640"/>
      <c r="AG40" s="640"/>
      <c r="AH40" s="641"/>
      <c r="AI40" s="638"/>
      <c r="AJ40" s="642"/>
      <c r="AK40" s="643"/>
      <c r="AL40" s="643"/>
      <c r="AM40" s="644"/>
      <c r="AN40" s="640"/>
      <c r="AO40" s="640"/>
      <c r="AP40" s="640"/>
      <c r="AQ40" s="640"/>
      <c r="AR40" s="640"/>
      <c r="AS40" s="645"/>
      <c r="AT40" s="646"/>
      <c r="AU40" s="643"/>
      <c r="AV40" s="643"/>
      <c r="AW40" s="643"/>
      <c r="AX40" s="643"/>
      <c r="AY40" s="643"/>
      <c r="AZ40" s="643"/>
      <c r="BA40" s="643"/>
      <c r="BB40" s="643"/>
      <c r="BC40" s="643"/>
      <c r="BD40" s="643"/>
      <c r="BF40" s="860" t="str">
        <f t="shared" si="4"/>
        <v/>
      </c>
      <c r="BG40" s="861" t="str">
        <f t="shared" si="4"/>
        <v/>
      </c>
      <c r="BH40" s="861" t="str">
        <f t="shared" si="4"/>
        <v/>
      </c>
      <c r="BI40" s="861" t="str">
        <f t="shared" si="4"/>
        <v/>
      </c>
      <c r="BJ40" s="861" t="str">
        <f t="shared" si="4"/>
        <v/>
      </c>
      <c r="BK40" s="861" t="str">
        <f t="shared" si="4"/>
        <v/>
      </c>
      <c r="BL40" s="859" t="str">
        <f t="shared" si="4"/>
        <v/>
      </c>
      <c r="BM40" s="457"/>
      <c r="BN40" s="859" t="str">
        <f t="shared" si="1"/>
        <v/>
      </c>
      <c r="BO40" s="859" t="str">
        <f t="shared" si="1"/>
        <v/>
      </c>
      <c r="BP40" s="859" t="str">
        <f t="shared" si="1"/>
        <v/>
      </c>
      <c r="BQ40" s="859" t="str">
        <f t="shared" si="1"/>
        <v/>
      </c>
      <c r="BR40" s="859" t="str">
        <f t="shared" si="1"/>
        <v/>
      </c>
      <c r="BS40" s="859" t="str">
        <f t="shared" si="1"/>
        <v/>
      </c>
      <c r="BT40" s="859" t="str">
        <f t="shared" si="1"/>
        <v/>
      </c>
      <c r="BZ40" s="19"/>
      <c r="CA40" s="19"/>
      <c r="CB40" s="19"/>
      <c r="CC40" s="19"/>
      <c r="CD40" s="19"/>
      <c r="CE40" s="19"/>
      <c r="CF40" s="19"/>
      <c r="CG40" s="19"/>
      <c r="CH40" s="19"/>
      <c r="CI40" s="19"/>
      <c r="CJ40" s="19"/>
      <c r="CK40" s="19"/>
      <c r="CL40" s="19"/>
      <c r="CM40" s="19"/>
      <c r="CN40" s="19"/>
      <c r="CO40" s="19"/>
      <c r="CP40" s="19"/>
      <c r="CQ40" s="19"/>
      <c r="CR40" s="19"/>
      <c r="CS40" s="19"/>
    </row>
    <row r="41" spans="1:97" s="18" customFormat="1" ht="10.5">
      <c r="A41" s="19"/>
      <c r="B41" s="632"/>
      <c r="C41" s="633"/>
      <c r="D41" s="628"/>
      <c r="E41" s="628"/>
      <c r="F41" s="632"/>
      <c r="G41" s="634"/>
      <c r="H41" s="632"/>
      <c r="I41" s="632"/>
      <c r="J41" s="632"/>
      <c r="K41" s="632"/>
      <c r="L41" s="632"/>
      <c r="M41" s="632"/>
      <c r="N41" s="632"/>
      <c r="O41" s="628"/>
      <c r="P41" s="631"/>
      <c r="Q41" s="631"/>
      <c r="R41" s="715"/>
      <c r="S41" s="715"/>
      <c r="T41" s="715"/>
      <c r="U41" s="715"/>
      <c r="V41" s="716" t="str">
        <f t="shared" si="2"/>
        <v/>
      </c>
      <c r="W41" s="535" t="str">
        <f t="shared" si="3"/>
        <v/>
      </c>
      <c r="X41" s="536" t="str">
        <v>NoCashFlows</v>
      </c>
      <c r="Y41" s="637"/>
      <c r="Z41" s="634"/>
      <c r="AA41" s="638"/>
      <c r="AB41" s="639"/>
      <c r="AC41" s="640"/>
      <c r="AD41" s="640"/>
      <c r="AE41" s="640"/>
      <c r="AF41" s="640"/>
      <c r="AG41" s="640"/>
      <c r="AH41" s="641"/>
      <c r="AI41" s="638"/>
      <c r="AJ41" s="642"/>
      <c r="AK41" s="643"/>
      <c r="AL41" s="643"/>
      <c r="AM41" s="644"/>
      <c r="AN41" s="640"/>
      <c r="AO41" s="640"/>
      <c r="AP41" s="640"/>
      <c r="AQ41" s="640"/>
      <c r="AR41" s="640"/>
      <c r="AS41" s="645"/>
      <c r="AT41" s="646"/>
      <c r="AU41" s="643"/>
      <c r="AV41" s="643"/>
      <c r="AW41" s="643"/>
      <c r="AX41" s="643"/>
      <c r="AY41" s="643"/>
      <c r="AZ41" s="643"/>
      <c r="BA41" s="643"/>
      <c r="BB41" s="643"/>
      <c r="BC41" s="643"/>
      <c r="BD41" s="643"/>
      <c r="BF41" s="860" t="str">
        <f t="shared" si="4"/>
        <v/>
      </c>
      <c r="BG41" s="861" t="str">
        <f t="shared" si="4"/>
        <v/>
      </c>
      <c r="BH41" s="861" t="str">
        <f t="shared" si="4"/>
        <v/>
      </c>
      <c r="BI41" s="861" t="str">
        <f t="shared" si="4"/>
        <v/>
      </c>
      <c r="BJ41" s="861" t="str">
        <f t="shared" si="4"/>
        <v/>
      </c>
      <c r="BK41" s="861" t="str">
        <f t="shared" si="4"/>
        <v/>
      </c>
      <c r="BL41" s="859" t="str">
        <f t="shared" si="4"/>
        <v/>
      </c>
      <c r="BM41" s="457"/>
      <c r="BN41" s="859" t="str">
        <f t="shared" si="1"/>
        <v/>
      </c>
      <c r="BO41" s="859" t="str">
        <f t="shared" si="1"/>
        <v/>
      </c>
      <c r="BP41" s="859" t="str">
        <f t="shared" si="1"/>
        <v/>
      </c>
      <c r="BQ41" s="859" t="str">
        <f t="shared" si="1"/>
        <v/>
      </c>
      <c r="BR41" s="859" t="str">
        <f t="shared" si="1"/>
        <v/>
      </c>
      <c r="BS41" s="859" t="str">
        <f t="shared" si="1"/>
        <v/>
      </c>
      <c r="BT41" s="859" t="str">
        <f t="shared" si="1"/>
        <v/>
      </c>
      <c r="BZ41" s="19"/>
      <c r="CA41" s="19"/>
      <c r="CB41" s="19"/>
      <c r="CC41" s="19"/>
      <c r="CD41" s="19"/>
      <c r="CE41" s="19"/>
      <c r="CF41" s="19"/>
      <c r="CG41" s="19"/>
      <c r="CH41" s="19"/>
      <c r="CI41" s="19"/>
      <c r="CJ41" s="19"/>
      <c r="CK41" s="19"/>
      <c r="CL41" s="19"/>
      <c r="CM41" s="19"/>
      <c r="CN41" s="19"/>
      <c r="CO41" s="19"/>
      <c r="CP41" s="19"/>
      <c r="CQ41" s="19"/>
      <c r="CR41" s="19"/>
      <c r="CS41" s="19"/>
    </row>
    <row r="42" spans="1:97" s="18" customFormat="1" ht="10.5">
      <c r="A42" s="19"/>
      <c r="B42" s="632"/>
      <c r="C42" s="633"/>
      <c r="D42" s="628"/>
      <c r="E42" s="628"/>
      <c r="F42" s="632"/>
      <c r="G42" s="634"/>
      <c r="H42" s="632"/>
      <c r="I42" s="632"/>
      <c r="J42" s="632"/>
      <c r="K42" s="632"/>
      <c r="L42" s="632"/>
      <c r="M42" s="632"/>
      <c r="N42" s="632"/>
      <c r="O42" s="628"/>
      <c r="P42" s="631"/>
      <c r="Q42" s="631"/>
      <c r="R42" s="715"/>
      <c r="S42" s="715"/>
      <c r="T42" s="715"/>
      <c r="U42" s="715"/>
      <c r="V42" s="716" t="str">
        <f t="shared" si="2"/>
        <v/>
      </c>
      <c r="W42" s="535" t="str">
        <f t="shared" si="3"/>
        <v/>
      </c>
      <c r="X42" s="536" t="str">
        <v>NoCashFlows</v>
      </c>
      <c r="Y42" s="637"/>
      <c r="Z42" s="634"/>
      <c r="AA42" s="638"/>
      <c r="AB42" s="639"/>
      <c r="AC42" s="640"/>
      <c r="AD42" s="640"/>
      <c r="AE42" s="640"/>
      <c r="AF42" s="640"/>
      <c r="AG42" s="640"/>
      <c r="AH42" s="641"/>
      <c r="AI42" s="638"/>
      <c r="AJ42" s="642"/>
      <c r="AK42" s="643"/>
      <c r="AL42" s="643"/>
      <c r="AM42" s="644"/>
      <c r="AN42" s="640"/>
      <c r="AO42" s="640"/>
      <c r="AP42" s="640"/>
      <c r="AQ42" s="640"/>
      <c r="AR42" s="640"/>
      <c r="AS42" s="645"/>
      <c r="AT42" s="646"/>
      <c r="AU42" s="643"/>
      <c r="AV42" s="643"/>
      <c r="AW42" s="643"/>
      <c r="AX42" s="643"/>
      <c r="AY42" s="643"/>
      <c r="AZ42" s="643"/>
      <c r="BA42" s="643"/>
      <c r="BB42" s="643"/>
      <c r="BC42" s="643"/>
      <c r="BD42" s="643"/>
      <c r="BF42" s="860" t="str">
        <f t="shared" si="4"/>
        <v/>
      </c>
      <c r="BG42" s="861" t="str">
        <f t="shared" si="4"/>
        <v/>
      </c>
      <c r="BH42" s="861" t="str">
        <f t="shared" si="4"/>
        <v/>
      </c>
      <c r="BI42" s="861" t="str">
        <f t="shared" si="4"/>
        <v/>
      </c>
      <c r="BJ42" s="861" t="str">
        <f t="shared" si="4"/>
        <v/>
      </c>
      <c r="BK42" s="861" t="str">
        <f t="shared" si="4"/>
        <v/>
      </c>
      <c r="BL42" s="859" t="str">
        <f t="shared" si="4"/>
        <v/>
      </c>
      <c r="BM42" s="457"/>
      <c r="BN42" s="859" t="str">
        <f t="shared" si="1"/>
        <v/>
      </c>
      <c r="BO42" s="859" t="str">
        <f t="shared" si="1"/>
        <v/>
      </c>
      <c r="BP42" s="859" t="str">
        <f t="shared" si="1"/>
        <v/>
      </c>
      <c r="BQ42" s="859" t="str">
        <f t="shared" si="1"/>
        <v/>
      </c>
      <c r="BR42" s="859" t="str">
        <f t="shared" si="1"/>
        <v/>
      </c>
      <c r="BS42" s="859" t="str">
        <f t="shared" si="1"/>
        <v/>
      </c>
      <c r="BT42" s="859" t="str">
        <f t="shared" si="1"/>
        <v/>
      </c>
      <c r="BZ42" s="19"/>
      <c r="CA42" s="19"/>
      <c r="CB42" s="19"/>
      <c r="CC42" s="19"/>
      <c r="CD42" s="19"/>
      <c r="CE42" s="19"/>
      <c r="CF42" s="19"/>
      <c r="CG42" s="19"/>
      <c r="CH42" s="19"/>
      <c r="CI42" s="19"/>
      <c r="CJ42" s="19"/>
      <c r="CK42" s="19"/>
      <c r="CL42" s="19"/>
      <c r="CM42" s="19"/>
      <c r="CN42" s="19"/>
      <c r="CO42" s="19"/>
      <c r="CP42" s="19"/>
      <c r="CQ42" s="19"/>
      <c r="CR42" s="19"/>
      <c r="CS42" s="19"/>
    </row>
    <row r="43" spans="1:97" s="18" customFormat="1" ht="10.5">
      <c r="A43" s="19"/>
      <c r="B43" s="632"/>
      <c r="C43" s="633"/>
      <c r="D43" s="628"/>
      <c r="E43" s="628"/>
      <c r="F43" s="632"/>
      <c r="G43" s="634"/>
      <c r="H43" s="632"/>
      <c r="I43" s="632"/>
      <c r="J43" s="632"/>
      <c r="K43" s="632"/>
      <c r="L43" s="632"/>
      <c r="M43" s="632"/>
      <c r="N43" s="632"/>
      <c r="O43" s="628"/>
      <c r="P43" s="631"/>
      <c r="Q43" s="631"/>
      <c r="R43" s="715"/>
      <c r="S43" s="715"/>
      <c r="T43" s="715"/>
      <c r="U43" s="715"/>
      <c r="V43" s="716" t="str">
        <f t="shared" si="2"/>
        <v/>
      </c>
      <c r="W43" s="535" t="str">
        <f t="shared" si="3"/>
        <v/>
      </c>
      <c r="X43" s="536" t="str">
        <v>NoCashFlows</v>
      </c>
      <c r="Y43" s="637"/>
      <c r="Z43" s="634"/>
      <c r="AA43" s="638"/>
      <c r="AB43" s="639"/>
      <c r="AC43" s="640"/>
      <c r="AD43" s="640"/>
      <c r="AE43" s="640"/>
      <c r="AF43" s="640"/>
      <c r="AG43" s="640"/>
      <c r="AH43" s="641"/>
      <c r="AI43" s="638"/>
      <c r="AJ43" s="642"/>
      <c r="AK43" s="643"/>
      <c r="AL43" s="643"/>
      <c r="AM43" s="644"/>
      <c r="AN43" s="640"/>
      <c r="AO43" s="640"/>
      <c r="AP43" s="640"/>
      <c r="AQ43" s="640"/>
      <c r="AR43" s="640"/>
      <c r="AS43" s="645"/>
      <c r="AT43" s="646"/>
      <c r="AU43" s="643"/>
      <c r="AV43" s="643"/>
      <c r="AW43" s="643"/>
      <c r="AX43" s="643"/>
      <c r="AY43" s="643"/>
      <c r="AZ43" s="643"/>
      <c r="BA43" s="643"/>
      <c r="BB43" s="643"/>
      <c r="BC43" s="643"/>
      <c r="BD43" s="643"/>
      <c r="BF43" s="860" t="str">
        <f t="shared" si="4"/>
        <v/>
      </c>
      <c r="BG43" s="861" t="str">
        <f t="shared" si="4"/>
        <v/>
      </c>
      <c r="BH43" s="861" t="str">
        <f t="shared" si="4"/>
        <v/>
      </c>
      <c r="BI43" s="861" t="str">
        <f t="shared" si="4"/>
        <v/>
      </c>
      <c r="BJ43" s="861" t="str">
        <f t="shared" si="4"/>
        <v/>
      </c>
      <c r="BK43" s="861" t="str">
        <f t="shared" si="4"/>
        <v/>
      </c>
      <c r="BL43" s="859" t="str">
        <f t="shared" si="4"/>
        <v/>
      </c>
      <c r="BM43" s="457"/>
      <c r="BN43" s="859" t="str">
        <f t="shared" si="1"/>
        <v/>
      </c>
      <c r="BO43" s="859" t="str">
        <f t="shared" si="1"/>
        <v/>
      </c>
      <c r="BP43" s="859" t="str">
        <f t="shared" si="1"/>
        <v/>
      </c>
      <c r="BQ43" s="859" t="str">
        <f t="shared" si="1"/>
        <v/>
      </c>
      <c r="BR43" s="859" t="str">
        <f t="shared" si="1"/>
        <v/>
      </c>
      <c r="BS43" s="859" t="str">
        <f t="shared" si="1"/>
        <v/>
      </c>
      <c r="BT43" s="859" t="str">
        <f t="shared" si="1"/>
        <v/>
      </c>
      <c r="BZ43" s="19"/>
      <c r="CA43" s="19"/>
      <c r="CB43" s="19"/>
      <c r="CC43" s="19"/>
      <c r="CD43" s="19"/>
      <c r="CE43" s="19"/>
      <c r="CF43" s="19"/>
      <c r="CG43" s="19"/>
      <c r="CH43" s="19"/>
      <c r="CI43" s="19"/>
      <c r="CJ43" s="19"/>
      <c r="CK43" s="19"/>
      <c r="CL43" s="19"/>
      <c r="CM43" s="19"/>
      <c r="CN43" s="19"/>
      <c r="CO43" s="19"/>
      <c r="CP43" s="19"/>
      <c r="CQ43" s="19"/>
      <c r="CR43" s="19"/>
      <c r="CS43" s="19"/>
    </row>
    <row r="44" spans="1:97" s="18" customFormat="1" ht="10.5">
      <c r="A44" s="19"/>
      <c r="B44" s="632"/>
      <c r="C44" s="633"/>
      <c r="D44" s="628"/>
      <c r="E44" s="628"/>
      <c r="F44" s="632"/>
      <c r="G44" s="634"/>
      <c r="H44" s="632"/>
      <c r="I44" s="632"/>
      <c r="J44" s="632"/>
      <c r="K44" s="632"/>
      <c r="L44" s="632"/>
      <c r="M44" s="632"/>
      <c r="N44" s="632"/>
      <c r="O44" s="628"/>
      <c r="P44" s="631"/>
      <c r="Q44" s="631"/>
      <c r="R44" s="715"/>
      <c r="S44" s="715"/>
      <c r="T44" s="715"/>
      <c r="U44" s="715"/>
      <c r="V44" s="716" t="str">
        <f t="shared" si="2"/>
        <v/>
      </c>
      <c r="W44" s="535" t="str">
        <f t="shared" si="3"/>
        <v/>
      </c>
      <c r="X44" s="536" t="str">
        <v>NoCashFlows</v>
      </c>
      <c r="Y44" s="637"/>
      <c r="Z44" s="634"/>
      <c r="AA44" s="638"/>
      <c r="AB44" s="639"/>
      <c r="AC44" s="640"/>
      <c r="AD44" s="640"/>
      <c r="AE44" s="640"/>
      <c r="AF44" s="640"/>
      <c r="AG44" s="640"/>
      <c r="AH44" s="641"/>
      <c r="AI44" s="638"/>
      <c r="AJ44" s="642"/>
      <c r="AK44" s="643"/>
      <c r="AL44" s="643"/>
      <c r="AM44" s="644"/>
      <c r="AN44" s="640"/>
      <c r="AO44" s="640"/>
      <c r="AP44" s="640"/>
      <c r="AQ44" s="640"/>
      <c r="AR44" s="640"/>
      <c r="AS44" s="645"/>
      <c r="AT44" s="646"/>
      <c r="AU44" s="643"/>
      <c r="AV44" s="643"/>
      <c r="AW44" s="643"/>
      <c r="AX44" s="643"/>
      <c r="AY44" s="643"/>
      <c r="AZ44" s="643"/>
      <c r="BA44" s="643"/>
      <c r="BB44" s="643"/>
      <c r="BC44" s="643"/>
      <c r="BD44" s="643"/>
      <c r="BF44" s="860" t="str">
        <f t="shared" si="4"/>
        <v/>
      </c>
      <c r="BG44" s="861" t="str">
        <f t="shared" si="4"/>
        <v/>
      </c>
      <c r="BH44" s="861" t="str">
        <f t="shared" si="4"/>
        <v/>
      </c>
      <c r="BI44" s="861" t="str">
        <f t="shared" si="4"/>
        <v/>
      </c>
      <c r="BJ44" s="861" t="str">
        <f t="shared" si="4"/>
        <v/>
      </c>
      <c r="BK44" s="861" t="str">
        <f t="shared" si="4"/>
        <v/>
      </c>
      <c r="BL44" s="859" t="str">
        <f t="shared" si="4"/>
        <v/>
      </c>
      <c r="BM44" s="457"/>
      <c r="BN44" s="859" t="str">
        <f t="shared" si="1"/>
        <v/>
      </c>
      <c r="BO44" s="859" t="str">
        <f t="shared" si="1"/>
        <v/>
      </c>
      <c r="BP44" s="859" t="str">
        <f t="shared" si="1"/>
        <v/>
      </c>
      <c r="BQ44" s="859" t="str">
        <f t="shared" si="1"/>
        <v/>
      </c>
      <c r="BR44" s="859" t="str">
        <f t="shared" si="1"/>
        <v/>
      </c>
      <c r="BS44" s="859" t="str">
        <f t="shared" si="1"/>
        <v/>
      </c>
      <c r="BT44" s="859" t="str">
        <f t="shared" si="1"/>
        <v/>
      </c>
      <c r="BZ44" s="19"/>
      <c r="CA44" s="19"/>
      <c r="CB44" s="19"/>
      <c r="CC44" s="19"/>
      <c r="CD44" s="19"/>
      <c r="CE44" s="19"/>
      <c r="CF44" s="19"/>
      <c r="CG44" s="19"/>
      <c r="CH44" s="19"/>
      <c r="CI44" s="19"/>
      <c r="CJ44" s="19"/>
      <c r="CK44" s="19"/>
      <c r="CL44" s="19"/>
      <c r="CM44" s="19"/>
      <c r="CN44" s="19"/>
      <c r="CO44" s="19"/>
      <c r="CP44" s="19"/>
      <c r="CQ44" s="19"/>
      <c r="CR44" s="19"/>
      <c r="CS44" s="19"/>
    </row>
    <row r="45" spans="1:97" s="18" customFormat="1" ht="10.5">
      <c r="A45" s="19"/>
      <c r="B45" s="632"/>
      <c r="C45" s="633"/>
      <c r="D45" s="628"/>
      <c r="E45" s="628"/>
      <c r="F45" s="632"/>
      <c r="G45" s="634"/>
      <c r="H45" s="632"/>
      <c r="I45" s="632"/>
      <c r="J45" s="632"/>
      <c r="K45" s="632"/>
      <c r="L45" s="632"/>
      <c r="M45" s="632"/>
      <c r="N45" s="632"/>
      <c r="O45" s="628"/>
      <c r="P45" s="631"/>
      <c r="Q45" s="631"/>
      <c r="R45" s="715"/>
      <c r="S45" s="715"/>
      <c r="T45" s="715"/>
      <c r="U45" s="715"/>
      <c r="V45" s="716" t="str">
        <f t="shared" si="2"/>
        <v/>
      </c>
      <c r="W45" s="535" t="str">
        <f t="shared" si="3"/>
        <v/>
      </c>
      <c r="X45" s="536" t="str">
        <v>NoCashFlows</v>
      </c>
      <c r="Y45" s="637"/>
      <c r="Z45" s="634"/>
      <c r="AA45" s="638"/>
      <c r="AB45" s="639"/>
      <c r="AC45" s="640"/>
      <c r="AD45" s="640"/>
      <c r="AE45" s="640"/>
      <c r="AF45" s="640"/>
      <c r="AG45" s="640"/>
      <c r="AH45" s="641"/>
      <c r="AI45" s="638"/>
      <c r="AJ45" s="642"/>
      <c r="AK45" s="643"/>
      <c r="AL45" s="643"/>
      <c r="AM45" s="644"/>
      <c r="AN45" s="640"/>
      <c r="AO45" s="640"/>
      <c r="AP45" s="640"/>
      <c r="AQ45" s="640"/>
      <c r="AR45" s="640"/>
      <c r="AS45" s="645"/>
      <c r="AT45" s="646"/>
      <c r="AU45" s="643"/>
      <c r="AV45" s="643"/>
      <c r="AW45" s="643"/>
      <c r="AX45" s="643"/>
      <c r="AY45" s="643"/>
      <c r="AZ45" s="643"/>
      <c r="BA45" s="643"/>
      <c r="BB45" s="643"/>
      <c r="BC45" s="643"/>
      <c r="BD45" s="643"/>
      <c r="BF45" s="860" t="str">
        <f t="shared" si="4"/>
        <v/>
      </c>
      <c r="BG45" s="861" t="str">
        <f t="shared" si="4"/>
        <v/>
      </c>
      <c r="BH45" s="861" t="str">
        <f t="shared" si="4"/>
        <v/>
      </c>
      <c r="BI45" s="861" t="str">
        <f t="shared" si="4"/>
        <v/>
      </c>
      <c r="BJ45" s="861" t="str">
        <f t="shared" si="4"/>
        <v/>
      </c>
      <c r="BK45" s="861" t="str">
        <f t="shared" si="4"/>
        <v/>
      </c>
      <c r="BL45" s="859" t="str">
        <f t="shared" si="4"/>
        <v/>
      </c>
      <c r="BM45" s="457"/>
      <c r="BN45" s="859" t="str">
        <f t="shared" si="1"/>
        <v/>
      </c>
      <c r="BO45" s="859" t="str">
        <f t="shared" si="1"/>
        <v/>
      </c>
      <c r="BP45" s="859" t="str">
        <f t="shared" si="1"/>
        <v/>
      </c>
      <c r="BQ45" s="859" t="str">
        <f t="shared" si="1"/>
        <v/>
      </c>
      <c r="BR45" s="859" t="str">
        <f t="shared" si="1"/>
        <v/>
      </c>
      <c r="BS45" s="859" t="str">
        <f t="shared" si="1"/>
        <v/>
      </c>
      <c r="BT45" s="859" t="str">
        <f t="shared" si="1"/>
        <v/>
      </c>
      <c r="BZ45" s="19"/>
      <c r="CA45" s="19"/>
      <c r="CB45" s="19"/>
      <c r="CC45" s="19"/>
      <c r="CD45" s="19"/>
      <c r="CE45" s="19"/>
      <c r="CF45" s="19"/>
      <c r="CG45" s="19"/>
      <c r="CH45" s="19"/>
      <c r="CI45" s="19"/>
      <c r="CJ45" s="19"/>
      <c r="CK45" s="19"/>
      <c r="CL45" s="19"/>
      <c r="CM45" s="19"/>
      <c r="CN45" s="19"/>
      <c r="CO45" s="19"/>
      <c r="CP45" s="19"/>
      <c r="CQ45" s="19"/>
      <c r="CR45" s="19"/>
      <c r="CS45" s="19"/>
    </row>
    <row r="46" spans="1:97" s="18" customFormat="1" ht="10.5">
      <c r="A46" s="19"/>
      <c r="B46" s="632"/>
      <c r="C46" s="633"/>
      <c r="D46" s="628"/>
      <c r="E46" s="628"/>
      <c r="F46" s="632"/>
      <c r="G46" s="634"/>
      <c r="H46" s="632"/>
      <c r="I46" s="632"/>
      <c r="J46" s="632"/>
      <c r="K46" s="632"/>
      <c r="L46" s="632"/>
      <c r="M46" s="632"/>
      <c r="N46" s="632"/>
      <c r="O46" s="628"/>
      <c r="P46" s="631"/>
      <c r="Q46" s="631"/>
      <c r="R46" s="715"/>
      <c r="S46" s="715"/>
      <c r="T46" s="715"/>
      <c r="U46" s="715"/>
      <c r="V46" s="716" t="str">
        <f t="shared" si="2"/>
        <v/>
      </c>
      <c r="W46" s="535" t="str">
        <f t="shared" si="3"/>
        <v/>
      </c>
      <c r="X46" s="536" t="str">
        <v>NoCashFlows</v>
      </c>
      <c r="Y46" s="637"/>
      <c r="Z46" s="634"/>
      <c r="AA46" s="638"/>
      <c r="AB46" s="639"/>
      <c r="AC46" s="640"/>
      <c r="AD46" s="640"/>
      <c r="AE46" s="640"/>
      <c r="AF46" s="640"/>
      <c r="AG46" s="640"/>
      <c r="AH46" s="641"/>
      <c r="AI46" s="638"/>
      <c r="AJ46" s="642"/>
      <c r="AK46" s="643"/>
      <c r="AL46" s="643"/>
      <c r="AM46" s="644"/>
      <c r="AN46" s="640"/>
      <c r="AO46" s="640"/>
      <c r="AP46" s="640"/>
      <c r="AQ46" s="640"/>
      <c r="AR46" s="640"/>
      <c r="AS46" s="645"/>
      <c r="AT46" s="646"/>
      <c r="AU46" s="643"/>
      <c r="AV46" s="643"/>
      <c r="AW46" s="643"/>
      <c r="AX46" s="643"/>
      <c r="AY46" s="643"/>
      <c r="AZ46" s="643"/>
      <c r="BA46" s="643"/>
      <c r="BB46" s="643"/>
      <c r="BC46" s="643"/>
      <c r="BD46" s="643"/>
      <c r="BF46" s="860" t="str">
        <f t="shared" si="4"/>
        <v/>
      </c>
      <c r="BG46" s="861" t="str">
        <f t="shared" si="4"/>
        <v/>
      </c>
      <c r="BH46" s="861" t="str">
        <f t="shared" si="4"/>
        <v/>
      </c>
      <c r="BI46" s="861" t="str">
        <f t="shared" si="4"/>
        <v/>
      </c>
      <c r="BJ46" s="861" t="str">
        <f t="shared" si="4"/>
        <v/>
      </c>
      <c r="BK46" s="861" t="str">
        <f t="shared" si="4"/>
        <v/>
      </c>
      <c r="BL46" s="859" t="str">
        <f t="shared" si="4"/>
        <v/>
      </c>
      <c r="BM46" s="457"/>
      <c r="BN46" s="859" t="str">
        <f t="shared" si="1"/>
        <v/>
      </c>
      <c r="BO46" s="859" t="str">
        <f t="shared" si="1"/>
        <v/>
      </c>
      <c r="BP46" s="859" t="str">
        <f t="shared" si="1"/>
        <v/>
      </c>
      <c r="BQ46" s="859" t="str">
        <f t="shared" si="1"/>
        <v/>
      </c>
      <c r="BR46" s="859" t="str">
        <f t="shared" si="1"/>
        <v/>
      </c>
      <c r="BS46" s="859" t="str">
        <f t="shared" si="1"/>
        <v/>
      </c>
      <c r="BT46" s="859" t="str">
        <f t="shared" si="1"/>
        <v/>
      </c>
      <c r="BZ46" s="19"/>
      <c r="CA46" s="19"/>
      <c r="CB46" s="19"/>
      <c r="CC46" s="19"/>
      <c r="CD46" s="19"/>
      <c r="CE46" s="19"/>
      <c r="CF46" s="19"/>
      <c r="CG46" s="19"/>
      <c r="CH46" s="19"/>
      <c r="CI46" s="19"/>
      <c r="CJ46" s="19"/>
      <c r="CK46" s="19"/>
      <c r="CL46" s="19"/>
      <c r="CM46" s="19"/>
      <c r="CN46" s="19"/>
      <c r="CO46" s="19"/>
      <c r="CP46" s="19"/>
      <c r="CQ46" s="19"/>
      <c r="CR46" s="19"/>
      <c r="CS46" s="19"/>
    </row>
    <row r="47" spans="1:97" s="18" customFormat="1" ht="10.5">
      <c r="A47" s="19"/>
      <c r="B47" s="632"/>
      <c r="C47" s="633"/>
      <c r="D47" s="628"/>
      <c r="E47" s="628"/>
      <c r="F47" s="632"/>
      <c r="G47" s="634"/>
      <c r="H47" s="632"/>
      <c r="I47" s="632"/>
      <c r="J47" s="632"/>
      <c r="K47" s="632"/>
      <c r="L47" s="632"/>
      <c r="M47" s="632"/>
      <c r="N47" s="632"/>
      <c r="O47" s="628"/>
      <c r="P47" s="631"/>
      <c r="Q47" s="631"/>
      <c r="R47" s="715"/>
      <c r="S47" s="715"/>
      <c r="T47" s="715"/>
      <c r="U47" s="715"/>
      <c r="V47" s="716" t="str">
        <f t="shared" si="2"/>
        <v/>
      </c>
      <c r="W47" s="535" t="str">
        <f t="shared" si="3"/>
        <v/>
      </c>
      <c r="X47" s="536" t="str">
        <v>NoCashFlows</v>
      </c>
      <c r="Y47" s="637"/>
      <c r="Z47" s="634"/>
      <c r="AA47" s="638"/>
      <c r="AB47" s="639"/>
      <c r="AC47" s="640"/>
      <c r="AD47" s="640"/>
      <c r="AE47" s="640"/>
      <c r="AF47" s="640"/>
      <c r="AG47" s="640"/>
      <c r="AH47" s="641"/>
      <c r="AI47" s="638"/>
      <c r="AJ47" s="642"/>
      <c r="AK47" s="643"/>
      <c r="AL47" s="643"/>
      <c r="AM47" s="644"/>
      <c r="AN47" s="640"/>
      <c r="AO47" s="640"/>
      <c r="AP47" s="640"/>
      <c r="AQ47" s="640"/>
      <c r="AR47" s="640"/>
      <c r="AS47" s="645"/>
      <c r="AT47" s="646"/>
      <c r="AU47" s="643"/>
      <c r="AV47" s="643"/>
      <c r="AW47" s="643"/>
      <c r="AX47" s="643"/>
      <c r="AY47" s="643"/>
      <c r="AZ47" s="643"/>
      <c r="BA47" s="643"/>
      <c r="BB47" s="643"/>
      <c r="BC47" s="643"/>
      <c r="BD47" s="643"/>
      <c r="BF47" s="860" t="str">
        <f t="shared" si="4"/>
        <v/>
      </c>
      <c r="BG47" s="861" t="str">
        <f t="shared" si="4"/>
        <v/>
      </c>
      <c r="BH47" s="861" t="str">
        <f t="shared" si="4"/>
        <v/>
      </c>
      <c r="BI47" s="861" t="str">
        <f t="shared" si="4"/>
        <v/>
      </c>
      <c r="BJ47" s="861" t="str">
        <f t="shared" si="4"/>
        <v/>
      </c>
      <c r="BK47" s="861" t="str">
        <f t="shared" si="4"/>
        <v/>
      </c>
      <c r="BL47" s="859" t="str">
        <f t="shared" si="4"/>
        <v/>
      </c>
      <c r="BM47" s="457"/>
      <c r="BN47" s="859" t="str">
        <f t="shared" si="1"/>
        <v/>
      </c>
      <c r="BO47" s="859" t="str">
        <f t="shared" si="1"/>
        <v/>
      </c>
      <c r="BP47" s="859" t="str">
        <f t="shared" si="1"/>
        <v/>
      </c>
      <c r="BQ47" s="859" t="str">
        <f t="shared" si="1"/>
        <v/>
      </c>
      <c r="BR47" s="859" t="str">
        <f t="shared" si="1"/>
        <v/>
      </c>
      <c r="BS47" s="859" t="str">
        <f t="shared" si="1"/>
        <v/>
      </c>
      <c r="BT47" s="859" t="str">
        <f t="shared" si="1"/>
        <v/>
      </c>
      <c r="BZ47" s="19"/>
      <c r="CA47" s="19"/>
      <c r="CB47" s="19"/>
      <c r="CC47" s="19"/>
      <c r="CD47" s="19"/>
      <c r="CE47" s="19"/>
      <c r="CF47" s="19"/>
      <c r="CG47" s="19"/>
      <c r="CH47" s="19"/>
      <c r="CI47" s="19"/>
      <c r="CJ47" s="19"/>
      <c r="CK47" s="19"/>
      <c r="CL47" s="19"/>
      <c r="CM47" s="19"/>
      <c r="CN47" s="19"/>
      <c r="CO47" s="19"/>
      <c r="CP47" s="19"/>
      <c r="CQ47" s="19"/>
      <c r="CR47" s="19"/>
      <c r="CS47" s="19"/>
    </row>
    <row r="48" spans="1:97" s="18" customFormat="1" ht="10.5">
      <c r="A48" s="19"/>
      <c r="B48" s="632"/>
      <c r="C48" s="633"/>
      <c r="D48" s="628"/>
      <c r="E48" s="628"/>
      <c r="F48" s="632"/>
      <c r="G48" s="634"/>
      <c r="H48" s="632"/>
      <c r="I48" s="632"/>
      <c r="J48" s="632"/>
      <c r="K48" s="632"/>
      <c r="L48" s="632"/>
      <c r="M48" s="632"/>
      <c r="N48" s="632"/>
      <c r="O48" s="628"/>
      <c r="P48" s="631"/>
      <c r="Q48" s="631"/>
      <c r="R48" s="715"/>
      <c r="S48" s="715"/>
      <c r="T48" s="715"/>
      <c r="U48" s="715"/>
      <c r="V48" s="716" t="str">
        <f t="shared" si="2"/>
        <v/>
      </c>
      <c r="W48" s="535" t="str">
        <f t="shared" si="3"/>
        <v/>
      </c>
      <c r="X48" s="536" t="str">
        <v>NoCashFlows</v>
      </c>
      <c r="Y48" s="637"/>
      <c r="Z48" s="634"/>
      <c r="AA48" s="638"/>
      <c r="AB48" s="639"/>
      <c r="AC48" s="640"/>
      <c r="AD48" s="640"/>
      <c r="AE48" s="640"/>
      <c r="AF48" s="640"/>
      <c r="AG48" s="640"/>
      <c r="AH48" s="641"/>
      <c r="AI48" s="638"/>
      <c r="AJ48" s="642"/>
      <c r="AK48" s="643"/>
      <c r="AL48" s="643"/>
      <c r="AM48" s="644"/>
      <c r="AN48" s="640"/>
      <c r="AO48" s="640"/>
      <c r="AP48" s="640"/>
      <c r="AQ48" s="640"/>
      <c r="AR48" s="640"/>
      <c r="AS48" s="645"/>
      <c r="AT48" s="646"/>
      <c r="AU48" s="643"/>
      <c r="AV48" s="643"/>
      <c r="AW48" s="643"/>
      <c r="AX48" s="643"/>
      <c r="AY48" s="643"/>
      <c r="AZ48" s="643"/>
      <c r="BA48" s="643"/>
      <c r="BB48" s="643"/>
      <c r="BC48" s="643"/>
      <c r="BD48" s="643"/>
      <c r="BF48" s="860" t="str">
        <f t="shared" si="4"/>
        <v/>
      </c>
      <c r="BG48" s="861" t="str">
        <f t="shared" si="4"/>
        <v/>
      </c>
      <c r="BH48" s="861" t="str">
        <f t="shared" si="4"/>
        <v/>
      </c>
      <c r="BI48" s="861" t="str">
        <f t="shared" si="4"/>
        <v/>
      </c>
      <c r="BJ48" s="861" t="str">
        <f t="shared" si="4"/>
        <v/>
      </c>
      <c r="BK48" s="861" t="str">
        <f t="shared" si="4"/>
        <v/>
      </c>
      <c r="BL48" s="859" t="str">
        <f t="shared" si="4"/>
        <v/>
      </c>
      <c r="BM48" s="457"/>
      <c r="BN48" s="859" t="str">
        <f t="shared" si="1"/>
        <v/>
      </c>
      <c r="BO48" s="859" t="str">
        <f t="shared" si="1"/>
        <v/>
      </c>
      <c r="BP48" s="859" t="str">
        <f t="shared" si="1"/>
        <v/>
      </c>
      <c r="BQ48" s="859" t="str">
        <f t="shared" si="1"/>
        <v/>
      </c>
      <c r="BR48" s="859" t="str">
        <f t="shared" si="1"/>
        <v/>
      </c>
      <c r="BS48" s="859" t="str">
        <f t="shared" si="1"/>
        <v/>
      </c>
      <c r="BT48" s="859" t="str">
        <f t="shared" si="1"/>
        <v/>
      </c>
      <c r="BZ48" s="19"/>
      <c r="CA48" s="19"/>
      <c r="CB48" s="19"/>
      <c r="CC48" s="19"/>
      <c r="CD48" s="19"/>
      <c r="CE48" s="19"/>
      <c r="CF48" s="19"/>
      <c r="CG48" s="19"/>
      <c r="CH48" s="19"/>
      <c r="CI48" s="19"/>
      <c r="CJ48" s="19"/>
      <c r="CK48" s="19"/>
      <c r="CL48" s="19"/>
      <c r="CM48" s="19"/>
      <c r="CN48" s="19"/>
      <c r="CO48" s="19"/>
      <c r="CP48" s="19"/>
      <c r="CQ48" s="19"/>
      <c r="CR48" s="19"/>
      <c r="CS48" s="19"/>
    </row>
    <row r="49" spans="1:97" s="18" customFormat="1" ht="10.5">
      <c r="A49" s="19"/>
      <c r="B49" s="632"/>
      <c r="C49" s="633"/>
      <c r="D49" s="628"/>
      <c r="E49" s="628"/>
      <c r="F49" s="632"/>
      <c r="G49" s="634"/>
      <c r="H49" s="632"/>
      <c r="I49" s="632"/>
      <c r="J49" s="632"/>
      <c r="K49" s="632"/>
      <c r="L49" s="632"/>
      <c r="M49" s="632"/>
      <c r="N49" s="632"/>
      <c r="O49" s="628"/>
      <c r="P49" s="631"/>
      <c r="Q49" s="631"/>
      <c r="R49" s="715"/>
      <c r="S49" s="715"/>
      <c r="T49" s="715"/>
      <c r="U49" s="715"/>
      <c r="V49" s="716" t="str">
        <f t="shared" si="2"/>
        <v/>
      </c>
      <c r="W49" s="535" t="str">
        <f t="shared" si="3"/>
        <v/>
      </c>
      <c r="X49" s="536" t="str">
        <v>NoCashFlows</v>
      </c>
      <c r="Y49" s="637"/>
      <c r="Z49" s="634"/>
      <c r="AA49" s="638"/>
      <c r="AB49" s="639"/>
      <c r="AC49" s="640"/>
      <c r="AD49" s="640"/>
      <c r="AE49" s="640"/>
      <c r="AF49" s="640"/>
      <c r="AG49" s="640"/>
      <c r="AH49" s="641"/>
      <c r="AI49" s="638"/>
      <c r="AJ49" s="642"/>
      <c r="AK49" s="643"/>
      <c r="AL49" s="643"/>
      <c r="AM49" s="644"/>
      <c r="AN49" s="640"/>
      <c r="AO49" s="640"/>
      <c r="AP49" s="640"/>
      <c r="AQ49" s="640"/>
      <c r="AR49" s="640"/>
      <c r="AS49" s="645"/>
      <c r="AT49" s="646"/>
      <c r="AU49" s="643"/>
      <c r="AV49" s="643"/>
      <c r="AW49" s="643"/>
      <c r="AX49" s="643"/>
      <c r="AY49" s="643"/>
      <c r="AZ49" s="643"/>
      <c r="BA49" s="643"/>
      <c r="BB49" s="643"/>
      <c r="BC49" s="643"/>
      <c r="BD49" s="643"/>
      <c r="BF49" s="860" t="str">
        <f t="shared" si="4"/>
        <v/>
      </c>
      <c r="BG49" s="861" t="str">
        <f t="shared" si="4"/>
        <v/>
      </c>
      <c r="BH49" s="861" t="str">
        <f t="shared" si="4"/>
        <v/>
      </c>
      <c r="BI49" s="861" t="str">
        <f t="shared" si="4"/>
        <v/>
      </c>
      <c r="BJ49" s="861" t="str">
        <f t="shared" si="4"/>
        <v/>
      </c>
      <c r="BK49" s="861" t="str">
        <f t="shared" si="4"/>
        <v/>
      </c>
      <c r="BL49" s="859" t="str">
        <f t="shared" si="4"/>
        <v/>
      </c>
      <c r="BM49" s="457"/>
      <c r="BN49" s="859" t="str">
        <f t="shared" si="1"/>
        <v/>
      </c>
      <c r="BO49" s="859" t="str">
        <f t="shared" si="1"/>
        <v/>
      </c>
      <c r="BP49" s="859" t="str">
        <f t="shared" si="1"/>
        <v/>
      </c>
      <c r="BQ49" s="859" t="str">
        <f t="shared" si="1"/>
        <v/>
      </c>
      <c r="BR49" s="859" t="str">
        <f t="shared" si="1"/>
        <v/>
      </c>
      <c r="BS49" s="859" t="str">
        <f t="shared" si="1"/>
        <v/>
      </c>
      <c r="BT49" s="859" t="str">
        <f t="shared" si="1"/>
        <v/>
      </c>
      <c r="BZ49" s="19"/>
      <c r="CA49" s="19"/>
      <c r="CB49" s="19"/>
      <c r="CC49" s="19"/>
      <c r="CD49" s="19"/>
      <c r="CE49" s="19"/>
      <c r="CF49" s="19"/>
      <c r="CG49" s="19"/>
      <c r="CH49" s="19"/>
      <c r="CI49" s="19"/>
      <c r="CJ49" s="19"/>
      <c r="CK49" s="19"/>
      <c r="CL49" s="19"/>
      <c r="CM49" s="19"/>
      <c r="CN49" s="19"/>
      <c r="CO49" s="19"/>
      <c r="CP49" s="19"/>
      <c r="CQ49" s="19"/>
      <c r="CR49" s="19"/>
      <c r="CS49" s="19"/>
    </row>
    <row r="50" spans="1:97" s="18" customFormat="1" ht="10.5">
      <c r="A50" s="19"/>
      <c r="B50" s="632"/>
      <c r="C50" s="633"/>
      <c r="D50" s="628"/>
      <c r="E50" s="628"/>
      <c r="F50" s="632"/>
      <c r="G50" s="634"/>
      <c r="H50" s="632"/>
      <c r="I50" s="632"/>
      <c r="J50" s="632"/>
      <c r="K50" s="632"/>
      <c r="L50" s="632"/>
      <c r="M50" s="632"/>
      <c r="N50" s="632"/>
      <c r="O50" s="628"/>
      <c r="P50" s="631"/>
      <c r="Q50" s="631"/>
      <c r="R50" s="715"/>
      <c r="S50" s="715"/>
      <c r="T50" s="715"/>
      <c r="U50" s="715"/>
      <c r="V50" s="716" t="str">
        <f t="shared" si="2"/>
        <v/>
      </c>
      <c r="W50" s="535" t="str">
        <f t="shared" si="3"/>
        <v/>
      </c>
      <c r="X50" s="536" t="str">
        <v>NoCashFlows</v>
      </c>
      <c r="Y50" s="637"/>
      <c r="Z50" s="634"/>
      <c r="AA50" s="638"/>
      <c r="AB50" s="639"/>
      <c r="AC50" s="640"/>
      <c r="AD50" s="640"/>
      <c r="AE50" s="640"/>
      <c r="AF50" s="640"/>
      <c r="AG50" s="640"/>
      <c r="AH50" s="641"/>
      <c r="AI50" s="638"/>
      <c r="AJ50" s="642"/>
      <c r="AK50" s="643"/>
      <c r="AL50" s="643"/>
      <c r="AM50" s="644"/>
      <c r="AN50" s="640"/>
      <c r="AO50" s="640"/>
      <c r="AP50" s="640"/>
      <c r="AQ50" s="640"/>
      <c r="AR50" s="640"/>
      <c r="AS50" s="645"/>
      <c r="AT50" s="646"/>
      <c r="AU50" s="643"/>
      <c r="AV50" s="643"/>
      <c r="AW50" s="643"/>
      <c r="AX50" s="643"/>
      <c r="AY50" s="643"/>
      <c r="AZ50" s="643"/>
      <c r="BA50" s="643"/>
      <c r="BB50" s="643"/>
      <c r="BC50" s="643"/>
      <c r="BD50" s="643"/>
      <c r="BF50" s="860" t="str">
        <f t="shared" si="4"/>
        <v/>
      </c>
      <c r="BG50" s="861" t="str">
        <f t="shared" si="4"/>
        <v/>
      </c>
      <c r="BH50" s="861" t="str">
        <f t="shared" si="4"/>
        <v/>
      </c>
      <c r="BI50" s="861" t="str">
        <f t="shared" si="4"/>
        <v/>
      </c>
      <c r="BJ50" s="861" t="str">
        <f t="shared" si="4"/>
        <v/>
      </c>
      <c r="BK50" s="861" t="str">
        <f t="shared" si="4"/>
        <v/>
      </c>
      <c r="BL50" s="859" t="str">
        <f t="shared" si="4"/>
        <v/>
      </c>
      <c r="BM50" s="457"/>
      <c r="BN50" s="859" t="str">
        <f t="shared" si="1"/>
        <v/>
      </c>
      <c r="BO50" s="859" t="str">
        <f t="shared" si="1"/>
        <v/>
      </c>
      <c r="BP50" s="859" t="str">
        <f t="shared" si="1"/>
        <v/>
      </c>
      <c r="BQ50" s="859" t="str">
        <f t="shared" si="1"/>
        <v/>
      </c>
      <c r="BR50" s="859" t="str">
        <f t="shared" si="1"/>
        <v/>
      </c>
      <c r="BS50" s="859" t="str">
        <f t="shared" si="1"/>
        <v/>
      </c>
      <c r="BT50" s="859" t="str">
        <f t="shared" si="1"/>
        <v/>
      </c>
      <c r="BZ50" s="19"/>
      <c r="CA50" s="19"/>
      <c r="CB50" s="19"/>
      <c r="CC50" s="19"/>
      <c r="CD50" s="19"/>
      <c r="CE50" s="19"/>
      <c r="CF50" s="19"/>
      <c r="CG50" s="19"/>
      <c r="CH50" s="19"/>
      <c r="CI50" s="19"/>
      <c r="CJ50" s="19"/>
      <c r="CK50" s="19"/>
      <c r="CL50" s="19"/>
      <c r="CM50" s="19"/>
      <c r="CN50" s="19"/>
      <c r="CO50" s="19"/>
      <c r="CP50" s="19"/>
      <c r="CQ50" s="19"/>
      <c r="CR50" s="19"/>
      <c r="CS50" s="19"/>
    </row>
    <row r="51" spans="1:97" s="18" customFormat="1" ht="10.5">
      <c r="A51" s="19"/>
      <c r="B51" s="632"/>
      <c r="C51" s="633"/>
      <c r="D51" s="628"/>
      <c r="E51" s="628"/>
      <c r="F51" s="632"/>
      <c r="G51" s="634"/>
      <c r="H51" s="632"/>
      <c r="I51" s="632"/>
      <c r="J51" s="632"/>
      <c r="K51" s="632"/>
      <c r="L51" s="632"/>
      <c r="M51" s="632"/>
      <c r="N51" s="632"/>
      <c r="O51" s="628"/>
      <c r="P51" s="631"/>
      <c r="Q51" s="631"/>
      <c r="R51" s="715"/>
      <c r="S51" s="715"/>
      <c r="T51" s="715"/>
      <c r="U51" s="715"/>
      <c r="V51" s="716" t="str">
        <f t="shared" si="2"/>
        <v/>
      </c>
      <c r="W51" s="535" t="str">
        <f t="shared" si="3"/>
        <v/>
      </c>
      <c r="X51" s="536" t="str">
        <v>NoCashFlows</v>
      </c>
      <c r="Y51" s="637"/>
      <c r="Z51" s="634"/>
      <c r="AA51" s="638"/>
      <c r="AB51" s="639"/>
      <c r="AC51" s="640"/>
      <c r="AD51" s="640"/>
      <c r="AE51" s="640"/>
      <c r="AF51" s="640"/>
      <c r="AG51" s="640"/>
      <c r="AH51" s="641"/>
      <c r="AI51" s="638"/>
      <c r="AJ51" s="642"/>
      <c r="AK51" s="643"/>
      <c r="AL51" s="643"/>
      <c r="AM51" s="644"/>
      <c r="AN51" s="640"/>
      <c r="AO51" s="640"/>
      <c r="AP51" s="640"/>
      <c r="AQ51" s="640"/>
      <c r="AR51" s="640"/>
      <c r="AS51" s="645"/>
      <c r="AT51" s="646"/>
      <c r="AU51" s="643"/>
      <c r="AV51" s="643"/>
      <c r="AW51" s="643"/>
      <c r="AX51" s="643"/>
      <c r="AY51" s="643"/>
      <c r="AZ51" s="643"/>
      <c r="BA51" s="643"/>
      <c r="BB51" s="643"/>
      <c r="BC51" s="643"/>
      <c r="BD51" s="643"/>
      <c r="BF51" s="860" t="str">
        <f t="shared" si="4"/>
        <v/>
      </c>
      <c r="BG51" s="861" t="str">
        <f t="shared" si="4"/>
        <v/>
      </c>
      <c r="BH51" s="861" t="str">
        <f t="shared" si="4"/>
        <v/>
      </c>
      <c r="BI51" s="861" t="str">
        <f t="shared" si="4"/>
        <v/>
      </c>
      <c r="BJ51" s="861" t="str">
        <f t="shared" si="4"/>
        <v/>
      </c>
      <c r="BK51" s="861" t="str">
        <f t="shared" si="4"/>
        <v/>
      </c>
      <c r="BL51" s="859" t="str">
        <f t="shared" si="4"/>
        <v/>
      </c>
      <c r="BM51" s="457"/>
      <c r="BN51" s="859" t="str">
        <f t="shared" si="1"/>
        <v/>
      </c>
      <c r="BO51" s="859" t="str">
        <f t="shared" si="1"/>
        <v/>
      </c>
      <c r="BP51" s="859" t="str">
        <f t="shared" si="1"/>
        <v/>
      </c>
      <c r="BQ51" s="859" t="str">
        <f t="shared" si="1"/>
        <v/>
      </c>
      <c r="BR51" s="859" t="str">
        <f t="shared" si="1"/>
        <v/>
      </c>
      <c r="BS51" s="859" t="str">
        <f t="shared" si="1"/>
        <v/>
      </c>
      <c r="BT51" s="859" t="str">
        <f t="shared" si="1"/>
        <v/>
      </c>
      <c r="BZ51" s="19"/>
      <c r="CA51" s="19"/>
      <c r="CB51" s="19"/>
      <c r="CC51" s="19"/>
      <c r="CD51" s="19"/>
      <c r="CE51" s="19"/>
      <c r="CF51" s="19"/>
      <c r="CG51" s="19"/>
      <c r="CH51" s="19"/>
      <c r="CI51" s="19"/>
      <c r="CJ51" s="19"/>
      <c r="CK51" s="19"/>
      <c r="CL51" s="19"/>
      <c r="CM51" s="19"/>
      <c r="CN51" s="19"/>
      <c r="CO51" s="19"/>
      <c r="CP51" s="19"/>
      <c r="CQ51" s="19"/>
      <c r="CR51" s="19"/>
      <c r="CS51" s="19"/>
    </row>
    <row r="52" spans="1:97" s="18" customFormat="1" ht="10.5">
      <c r="A52" s="19"/>
      <c r="B52" s="632"/>
      <c r="C52" s="633"/>
      <c r="D52" s="628"/>
      <c r="E52" s="628"/>
      <c r="F52" s="632"/>
      <c r="G52" s="634"/>
      <c r="H52" s="632"/>
      <c r="I52" s="632"/>
      <c r="J52" s="632"/>
      <c r="K52" s="632"/>
      <c r="L52" s="632"/>
      <c r="M52" s="632"/>
      <c r="N52" s="632"/>
      <c r="O52" s="628"/>
      <c r="P52" s="631"/>
      <c r="Q52" s="631"/>
      <c r="R52" s="715"/>
      <c r="S52" s="715"/>
      <c r="T52" s="715"/>
      <c r="U52" s="715"/>
      <c r="V52" s="716" t="str">
        <f t="shared" si="2"/>
        <v/>
      </c>
      <c r="W52" s="535" t="str">
        <f t="shared" si="3"/>
        <v/>
      </c>
      <c r="X52" s="536" t="str">
        <v>NoCashFlows</v>
      </c>
      <c r="Y52" s="637"/>
      <c r="Z52" s="634"/>
      <c r="AA52" s="638"/>
      <c r="AB52" s="639"/>
      <c r="AC52" s="640"/>
      <c r="AD52" s="640"/>
      <c r="AE52" s="640"/>
      <c r="AF52" s="640"/>
      <c r="AG52" s="640"/>
      <c r="AH52" s="641"/>
      <c r="AI52" s="638"/>
      <c r="AJ52" s="642"/>
      <c r="AK52" s="643"/>
      <c r="AL52" s="643"/>
      <c r="AM52" s="644"/>
      <c r="AN52" s="640"/>
      <c r="AO52" s="640"/>
      <c r="AP52" s="640"/>
      <c r="AQ52" s="640"/>
      <c r="AR52" s="640"/>
      <c r="AS52" s="645"/>
      <c r="AT52" s="646"/>
      <c r="AU52" s="643"/>
      <c r="AV52" s="643"/>
      <c r="AW52" s="643"/>
      <c r="AX52" s="643"/>
      <c r="AY52" s="643"/>
      <c r="AZ52" s="643"/>
      <c r="BA52" s="643"/>
      <c r="BB52" s="643"/>
      <c r="BC52" s="643"/>
      <c r="BD52" s="643"/>
      <c r="BF52" s="860" t="str">
        <f t="shared" si="4"/>
        <v/>
      </c>
      <c r="BG52" s="861" t="str">
        <f t="shared" si="4"/>
        <v/>
      </c>
      <c r="BH52" s="861" t="str">
        <f t="shared" si="4"/>
        <v/>
      </c>
      <c r="BI52" s="861" t="str">
        <f t="shared" si="4"/>
        <v/>
      </c>
      <c r="BJ52" s="861" t="str">
        <f t="shared" si="4"/>
        <v/>
      </c>
      <c r="BK52" s="861" t="str">
        <f t="shared" si="4"/>
        <v/>
      </c>
      <c r="BL52" s="859" t="str">
        <f t="shared" si="4"/>
        <v/>
      </c>
      <c r="BM52" s="457"/>
      <c r="BN52" s="859" t="str">
        <f t="shared" si="1"/>
        <v/>
      </c>
      <c r="BO52" s="859" t="str">
        <f t="shared" si="1"/>
        <v/>
      </c>
      <c r="BP52" s="859" t="str">
        <f t="shared" si="1"/>
        <v/>
      </c>
      <c r="BQ52" s="859" t="str">
        <f t="shared" si="1"/>
        <v/>
      </c>
      <c r="BR52" s="859" t="str">
        <f t="shared" si="1"/>
        <v/>
      </c>
      <c r="BS52" s="859" t="str">
        <f t="shared" si="1"/>
        <v/>
      </c>
      <c r="BT52" s="859" t="str">
        <f t="shared" si="1"/>
        <v/>
      </c>
      <c r="BZ52" s="19"/>
      <c r="CA52" s="19"/>
      <c r="CB52" s="19"/>
      <c r="CC52" s="19"/>
      <c r="CD52" s="19"/>
      <c r="CE52" s="19"/>
      <c r="CF52" s="19"/>
      <c r="CG52" s="19"/>
      <c r="CH52" s="19"/>
      <c r="CI52" s="19"/>
      <c r="CJ52" s="19"/>
      <c r="CK52" s="19"/>
      <c r="CL52" s="19"/>
      <c r="CM52" s="19"/>
      <c r="CN52" s="19"/>
      <c r="CO52" s="19"/>
      <c r="CP52" s="19"/>
      <c r="CQ52" s="19"/>
      <c r="CR52" s="19"/>
      <c r="CS52" s="19"/>
    </row>
    <row r="53" spans="1:97" s="18" customFormat="1" ht="10.5">
      <c r="A53" s="19"/>
      <c r="B53" s="632"/>
      <c r="C53" s="633"/>
      <c r="D53" s="628"/>
      <c r="E53" s="628"/>
      <c r="F53" s="632"/>
      <c r="G53" s="634"/>
      <c r="H53" s="632"/>
      <c r="I53" s="632"/>
      <c r="J53" s="632"/>
      <c r="K53" s="632"/>
      <c r="L53" s="632"/>
      <c r="M53" s="632"/>
      <c r="N53" s="632"/>
      <c r="O53" s="628"/>
      <c r="P53" s="631"/>
      <c r="Q53" s="631"/>
      <c r="R53" s="715"/>
      <c r="S53" s="715"/>
      <c r="T53" s="715"/>
      <c r="U53" s="715"/>
      <c r="V53" s="716" t="str">
        <f t="shared" si="2"/>
        <v/>
      </c>
      <c r="W53" s="535" t="str">
        <f t="shared" si="3"/>
        <v/>
      </c>
      <c r="X53" s="536" t="str">
        <v>NoCashFlows</v>
      </c>
      <c r="Y53" s="637"/>
      <c r="Z53" s="634"/>
      <c r="AA53" s="638"/>
      <c r="AB53" s="639"/>
      <c r="AC53" s="640"/>
      <c r="AD53" s="640"/>
      <c r="AE53" s="640"/>
      <c r="AF53" s="640"/>
      <c r="AG53" s="640"/>
      <c r="AH53" s="641"/>
      <c r="AI53" s="638"/>
      <c r="AJ53" s="642"/>
      <c r="AK53" s="643"/>
      <c r="AL53" s="643"/>
      <c r="AM53" s="644"/>
      <c r="AN53" s="640"/>
      <c r="AO53" s="640"/>
      <c r="AP53" s="640"/>
      <c r="AQ53" s="640"/>
      <c r="AR53" s="640"/>
      <c r="AS53" s="645"/>
      <c r="AT53" s="646"/>
      <c r="AU53" s="643"/>
      <c r="AV53" s="643"/>
      <c r="AW53" s="643"/>
      <c r="AX53" s="643"/>
      <c r="AY53" s="643"/>
      <c r="AZ53" s="643"/>
      <c r="BA53" s="643"/>
      <c r="BB53" s="643"/>
      <c r="BC53" s="643"/>
      <c r="BD53" s="643"/>
      <c r="BF53" s="860" t="str">
        <f t="shared" si="4"/>
        <v/>
      </c>
      <c r="BG53" s="861" t="str">
        <f t="shared" si="4"/>
        <v/>
      </c>
      <c r="BH53" s="861" t="str">
        <f t="shared" si="4"/>
        <v/>
      </c>
      <c r="BI53" s="861" t="str">
        <f t="shared" si="4"/>
        <v/>
      </c>
      <c r="BJ53" s="861" t="str">
        <f t="shared" si="4"/>
        <v/>
      </c>
      <c r="BK53" s="861" t="str">
        <f t="shared" si="4"/>
        <v/>
      </c>
      <c r="BL53" s="859" t="str">
        <f t="shared" si="4"/>
        <v/>
      </c>
      <c r="BM53" s="457"/>
      <c r="BN53" s="859" t="str">
        <f t="shared" si="1"/>
        <v/>
      </c>
      <c r="BO53" s="859" t="str">
        <f t="shared" si="1"/>
        <v/>
      </c>
      <c r="BP53" s="859" t="str">
        <f t="shared" si="1"/>
        <v/>
      </c>
      <c r="BQ53" s="859" t="str">
        <f t="shared" si="1"/>
        <v/>
      </c>
      <c r="BR53" s="859" t="str">
        <f t="shared" si="1"/>
        <v/>
      </c>
      <c r="BS53" s="859" t="str">
        <f t="shared" si="1"/>
        <v/>
      </c>
      <c r="BT53" s="859" t="str">
        <f t="shared" si="1"/>
        <v/>
      </c>
      <c r="BZ53" s="19"/>
      <c r="CA53" s="19"/>
      <c r="CB53" s="19"/>
      <c r="CC53" s="19"/>
      <c r="CD53" s="19"/>
      <c r="CE53" s="19"/>
      <c r="CF53" s="19"/>
      <c r="CG53" s="19"/>
      <c r="CH53" s="19"/>
      <c r="CI53" s="19"/>
      <c r="CJ53" s="19"/>
      <c r="CK53" s="19"/>
      <c r="CL53" s="19"/>
      <c r="CM53" s="19"/>
      <c r="CN53" s="19"/>
      <c r="CO53" s="19"/>
      <c r="CP53" s="19"/>
      <c r="CQ53" s="19"/>
      <c r="CR53" s="19"/>
      <c r="CS53" s="19"/>
    </row>
    <row r="54" spans="1:97" s="18" customFormat="1" ht="10.5">
      <c r="A54" s="19"/>
      <c r="B54" s="632"/>
      <c r="C54" s="633"/>
      <c r="D54" s="628"/>
      <c r="E54" s="628"/>
      <c r="F54" s="632"/>
      <c r="G54" s="634"/>
      <c r="H54" s="632"/>
      <c r="I54" s="632"/>
      <c r="J54" s="632"/>
      <c r="K54" s="632"/>
      <c r="L54" s="632"/>
      <c r="M54" s="632"/>
      <c r="N54" s="632"/>
      <c r="O54" s="628"/>
      <c r="P54" s="631"/>
      <c r="Q54" s="631"/>
      <c r="R54" s="715"/>
      <c r="S54" s="715"/>
      <c r="T54" s="715"/>
      <c r="U54" s="715"/>
      <c r="V54" s="716" t="str">
        <f t="shared" si="2"/>
        <v/>
      </c>
      <c r="W54" s="535" t="str">
        <f t="shared" si="3"/>
        <v/>
      </c>
      <c r="X54" s="536" t="str">
        <v>NoCashFlows</v>
      </c>
      <c r="Y54" s="637"/>
      <c r="Z54" s="634"/>
      <c r="AA54" s="638"/>
      <c r="AB54" s="639"/>
      <c r="AC54" s="640"/>
      <c r="AD54" s="640"/>
      <c r="AE54" s="640"/>
      <c r="AF54" s="640"/>
      <c r="AG54" s="640"/>
      <c r="AH54" s="641"/>
      <c r="AI54" s="638"/>
      <c r="AJ54" s="642"/>
      <c r="AK54" s="643"/>
      <c r="AL54" s="643"/>
      <c r="AM54" s="644"/>
      <c r="AN54" s="640"/>
      <c r="AO54" s="640"/>
      <c r="AP54" s="640"/>
      <c r="AQ54" s="640"/>
      <c r="AR54" s="640"/>
      <c r="AS54" s="645"/>
      <c r="AT54" s="646"/>
      <c r="AU54" s="643"/>
      <c r="AV54" s="643"/>
      <c r="AW54" s="643"/>
      <c r="AX54" s="643"/>
      <c r="AY54" s="643"/>
      <c r="AZ54" s="643"/>
      <c r="BA54" s="643"/>
      <c r="BB54" s="643"/>
      <c r="BC54" s="643"/>
      <c r="BD54" s="643"/>
      <c r="BF54" s="860" t="str">
        <f t="shared" si="4"/>
        <v/>
      </c>
      <c r="BG54" s="861" t="str">
        <f t="shared" si="4"/>
        <v/>
      </c>
      <c r="BH54" s="861" t="str">
        <f t="shared" si="4"/>
        <v/>
      </c>
      <c r="BI54" s="861" t="str">
        <f t="shared" si="4"/>
        <v/>
      </c>
      <c r="BJ54" s="861" t="str">
        <f t="shared" si="4"/>
        <v/>
      </c>
      <c r="BK54" s="861" t="str">
        <f t="shared" si="4"/>
        <v/>
      </c>
      <c r="BL54" s="859" t="str">
        <f t="shared" si="4"/>
        <v/>
      </c>
      <c r="BM54" s="457"/>
      <c r="BN54" s="859" t="str">
        <f t="shared" si="1"/>
        <v/>
      </c>
      <c r="BO54" s="859" t="str">
        <f t="shared" si="1"/>
        <v/>
      </c>
      <c r="BP54" s="859" t="str">
        <f t="shared" si="1"/>
        <v/>
      </c>
      <c r="BQ54" s="859" t="str">
        <f t="shared" si="1"/>
        <v/>
      </c>
      <c r="BR54" s="859" t="str">
        <f t="shared" si="1"/>
        <v/>
      </c>
      <c r="BS54" s="859" t="str">
        <f t="shared" si="1"/>
        <v/>
      </c>
      <c r="BT54" s="859" t="str">
        <f t="shared" si="1"/>
        <v/>
      </c>
      <c r="BZ54" s="19"/>
      <c r="CA54" s="19"/>
      <c r="CB54" s="19"/>
      <c r="CC54" s="19"/>
      <c r="CD54" s="19"/>
      <c r="CE54" s="19"/>
      <c r="CF54" s="19"/>
      <c r="CG54" s="19"/>
      <c r="CH54" s="19"/>
      <c r="CI54" s="19"/>
      <c r="CJ54" s="19"/>
      <c r="CK54" s="19"/>
      <c r="CL54" s="19"/>
      <c r="CM54" s="19"/>
      <c r="CN54" s="19"/>
      <c r="CO54" s="19"/>
      <c r="CP54" s="19"/>
      <c r="CQ54" s="19"/>
      <c r="CR54" s="19"/>
      <c r="CS54" s="19"/>
    </row>
    <row r="55" spans="1:97" s="18" customFormat="1" ht="10.5">
      <c r="A55" s="19"/>
      <c r="B55" s="632"/>
      <c r="C55" s="633"/>
      <c r="D55" s="628"/>
      <c r="E55" s="628"/>
      <c r="F55" s="632"/>
      <c r="G55" s="634"/>
      <c r="H55" s="632"/>
      <c r="I55" s="632"/>
      <c r="J55" s="632"/>
      <c r="K55" s="632"/>
      <c r="L55" s="632"/>
      <c r="M55" s="632"/>
      <c r="N55" s="632"/>
      <c r="O55" s="628"/>
      <c r="P55" s="631"/>
      <c r="Q55" s="631"/>
      <c r="R55" s="715"/>
      <c r="S55" s="715"/>
      <c r="T55" s="715"/>
      <c r="U55" s="715"/>
      <c r="V55" s="716" t="str">
        <f t="shared" si="2"/>
        <v/>
      </c>
      <c r="W55" s="535" t="str">
        <f t="shared" si="3"/>
        <v/>
      </c>
      <c r="X55" s="536" t="str">
        <v>NoCashFlows</v>
      </c>
      <c r="Y55" s="637"/>
      <c r="Z55" s="634"/>
      <c r="AA55" s="638"/>
      <c r="AB55" s="639"/>
      <c r="AC55" s="640"/>
      <c r="AD55" s="640"/>
      <c r="AE55" s="640"/>
      <c r="AF55" s="640"/>
      <c r="AG55" s="640"/>
      <c r="AH55" s="641"/>
      <c r="AI55" s="638"/>
      <c r="AJ55" s="642"/>
      <c r="AK55" s="643"/>
      <c r="AL55" s="643"/>
      <c r="AM55" s="644"/>
      <c r="AN55" s="640"/>
      <c r="AO55" s="640"/>
      <c r="AP55" s="640"/>
      <c r="AQ55" s="640"/>
      <c r="AR55" s="640"/>
      <c r="AS55" s="645"/>
      <c r="AT55" s="646"/>
      <c r="AU55" s="643"/>
      <c r="AV55" s="643"/>
      <c r="AW55" s="643"/>
      <c r="AX55" s="643"/>
      <c r="AY55" s="643"/>
      <c r="AZ55" s="643"/>
      <c r="BA55" s="643"/>
      <c r="BB55" s="643"/>
      <c r="BC55" s="643"/>
      <c r="BD55" s="643"/>
      <c r="BF55" s="860" t="str">
        <f t="shared" si="4"/>
        <v/>
      </c>
      <c r="BG55" s="861" t="str">
        <f t="shared" si="4"/>
        <v/>
      </c>
      <c r="BH55" s="861" t="str">
        <f t="shared" si="4"/>
        <v/>
      </c>
      <c r="BI55" s="861" t="str">
        <f t="shared" si="4"/>
        <v/>
      </c>
      <c r="BJ55" s="861" t="str">
        <f t="shared" si="4"/>
        <v/>
      </c>
      <c r="BK55" s="861" t="str">
        <f t="shared" si="4"/>
        <v/>
      </c>
      <c r="BL55" s="859" t="str">
        <f t="shared" si="4"/>
        <v/>
      </c>
      <c r="BM55" s="457"/>
      <c r="BN55" s="859" t="str">
        <f t="shared" si="1"/>
        <v/>
      </c>
      <c r="BO55" s="859" t="str">
        <f t="shared" si="1"/>
        <v/>
      </c>
      <c r="BP55" s="859" t="str">
        <f t="shared" si="1"/>
        <v/>
      </c>
      <c r="BQ55" s="859" t="str">
        <f t="shared" ref="BQ55:BT88" si="5">IFERROR((AP55-AE55)/AE55,"")</f>
        <v/>
      </c>
      <c r="BR55" s="859" t="str">
        <f t="shared" si="5"/>
        <v/>
      </c>
      <c r="BS55" s="859" t="str">
        <f t="shared" si="5"/>
        <v/>
      </c>
      <c r="BT55" s="859" t="str">
        <f t="shared" si="5"/>
        <v/>
      </c>
      <c r="BZ55" s="19"/>
      <c r="CA55" s="19"/>
      <c r="CB55" s="19"/>
      <c r="CC55" s="19"/>
      <c r="CD55" s="19"/>
      <c r="CE55" s="19"/>
      <c r="CF55" s="19"/>
      <c r="CG55" s="19"/>
      <c r="CH55" s="19"/>
      <c r="CI55" s="19"/>
      <c r="CJ55" s="19"/>
      <c r="CK55" s="19"/>
      <c r="CL55" s="19"/>
      <c r="CM55" s="19"/>
      <c r="CN55" s="19"/>
      <c r="CO55" s="19"/>
      <c r="CP55" s="19"/>
      <c r="CQ55" s="19"/>
      <c r="CR55" s="19"/>
      <c r="CS55" s="19"/>
    </row>
    <row r="56" spans="1:97" s="18" customFormat="1" ht="10.5">
      <c r="A56" s="19"/>
      <c r="B56" s="632"/>
      <c r="C56" s="633"/>
      <c r="D56" s="628"/>
      <c r="E56" s="628"/>
      <c r="F56" s="632"/>
      <c r="G56" s="634"/>
      <c r="H56" s="632"/>
      <c r="I56" s="632"/>
      <c r="J56" s="632"/>
      <c r="K56" s="632"/>
      <c r="L56" s="632"/>
      <c r="M56" s="632"/>
      <c r="N56" s="632"/>
      <c r="O56" s="628"/>
      <c r="P56" s="631"/>
      <c r="Q56" s="631"/>
      <c r="R56" s="715"/>
      <c r="S56" s="715"/>
      <c r="T56" s="715"/>
      <c r="U56" s="715"/>
      <c r="V56" s="716" t="str">
        <f t="shared" si="2"/>
        <v/>
      </c>
      <c r="W56" s="535" t="str">
        <f t="shared" si="3"/>
        <v/>
      </c>
      <c r="X56" s="536" t="str">
        <v>NoCashFlows</v>
      </c>
      <c r="Y56" s="637"/>
      <c r="Z56" s="634"/>
      <c r="AA56" s="638"/>
      <c r="AB56" s="639"/>
      <c r="AC56" s="640"/>
      <c r="AD56" s="640"/>
      <c r="AE56" s="640"/>
      <c r="AF56" s="640"/>
      <c r="AG56" s="640"/>
      <c r="AH56" s="641"/>
      <c r="AI56" s="638"/>
      <c r="AJ56" s="642"/>
      <c r="AK56" s="643"/>
      <c r="AL56" s="643"/>
      <c r="AM56" s="644"/>
      <c r="AN56" s="640"/>
      <c r="AO56" s="640"/>
      <c r="AP56" s="640"/>
      <c r="AQ56" s="640"/>
      <c r="AR56" s="640"/>
      <c r="AS56" s="645"/>
      <c r="AT56" s="646"/>
      <c r="AU56" s="643"/>
      <c r="AV56" s="643"/>
      <c r="AW56" s="643"/>
      <c r="AX56" s="643"/>
      <c r="AY56" s="643"/>
      <c r="AZ56" s="643"/>
      <c r="BA56" s="643"/>
      <c r="BB56" s="643"/>
      <c r="BC56" s="643"/>
      <c r="BD56" s="643"/>
      <c r="BF56" s="860" t="str">
        <f t="shared" si="4"/>
        <v/>
      </c>
      <c r="BG56" s="861" t="str">
        <f t="shared" si="4"/>
        <v/>
      </c>
      <c r="BH56" s="861" t="str">
        <f t="shared" si="4"/>
        <v/>
      </c>
      <c r="BI56" s="861" t="str">
        <f t="shared" si="4"/>
        <v/>
      </c>
      <c r="BJ56" s="861" t="str">
        <f t="shared" si="4"/>
        <v/>
      </c>
      <c r="BK56" s="861" t="str">
        <f t="shared" si="4"/>
        <v/>
      </c>
      <c r="BL56" s="859" t="str">
        <f t="shared" si="4"/>
        <v/>
      </c>
      <c r="BM56" s="457"/>
      <c r="BN56" s="859" t="str">
        <f t="shared" ref="BN56:BP88" si="6">IFERROR((AM56-AB56)/AB56,"")</f>
        <v/>
      </c>
      <c r="BO56" s="859" t="str">
        <f t="shared" si="6"/>
        <v/>
      </c>
      <c r="BP56" s="859" t="str">
        <f t="shared" si="6"/>
        <v/>
      </c>
      <c r="BQ56" s="859" t="str">
        <f t="shared" si="5"/>
        <v/>
      </c>
      <c r="BR56" s="859" t="str">
        <f t="shared" si="5"/>
        <v/>
      </c>
      <c r="BS56" s="859" t="str">
        <f t="shared" si="5"/>
        <v/>
      </c>
      <c r="BT56" s="859" t="str">
        <f t="shared" si="5"/>
        <v/>
      </c>
      <c r="BZ56" s="19"/>
      <c r="CA56" s="19"/>
      <c r="CB56" s="19"/>
      <c r="CC56" s="19"/>
      <c r="CD56" s="19"/>
      <c r="CE56" s="19"/>
      <c r="CF56" s="19"/>
      <c r="CG56" s="19"/>
      <c r="CH56" s="19"/>
      <c r="CI56" s="19"/>
      <c r="CJ56" s="19"/>
      <c r="CK56" s="19"/>
      <c r="CL56" s="19"/>
      <c r="CM56" s="19"/>
      <c r="CN56" s="19"/>
      <c r="CO56" s="19"/>
      <c r="CP56" s="19"/>
      <c r="CQ56" s="19"/>
      <c r="CR56" s="19"/>
      <c r="CS56" s="19"/>
    </row>
    <row r="57" spans="1:97" s="18" customFormat="1" ht="10.5">
      <c r="A57" s="19"/>
      <c r="B57" s="632"/>
      <c r="C57" s="633"/>
      <c r="D57" s="628"/>
      <c r="E57" s="628"/>
      <c r="F57" s="632"/>
      <c r="G57" s="634"/>
      <c r="H57" s="632"/>
      <c r="I57" s="632"/>
      <c r="J57" s="632"/>
      <c r="K57" s="632"/>
      <c r="L57" s="632"/>
      <c r="M57" s="632"/>
      <c r="N57" s="632"/>
      <c r="O57" s="628"/>
      <c r="P57" s="631"/>
      <c r="Q57" s="631"/>
      <c r="R57" s="715"/>
      <c r="S57" s="715"/>
      <c r="T57" s="715"/>
      <c r="U57" s="715"/>
      <c r="V57" s="716" t="str">
        <f t="shared" si="2"/>
        <v/>
      </c>
      <c r="W57" s="535" t="str">
        <f t="shared" si="3"/>
        <v/>
      </c>
      <c r="X57" s="536" t="str">
        <v>NoCashFlows</v>
      </c>
      <c r="Y57" s="637"/>
      <c r="Z57" s="634"/>
      <c r="AA57" s="638"/>
      <c r="AB57" s="639"/>
      <c r="AC57" s="640"/>
      <c r="AD57" s="640"/>
      <c r="AE57" s="640"/>
      <c r="AF57" s="640"/>
      <c r="AG57" s="640"/>
      <c r="AH57" s="641"/>
      <c r="AI57" s="638"/>
      <c r="AJ57" s="642"/>
      <c r="AK57" s="643"/>
      <c r="AL57" s="643"/>
      <c r="AM57" s="644"/>
      <c r="AN57" s="640"/>
      <c r="AO57" s="640"/>
      <c r="AP57" s="640"/>
      <c r="AQ57" s="640"/>
      <c r="AR57" s="640"/>
      <c r="AS57" s="645"/>
      <c r="AT57" s="646"/>
      <c r="AU57" s="643"/>
      <c r="AV57" s="643"/>
      <c r="AW57" s="643"/>
      <c r="AX57" s="643"/>
      <c r="AY57" s="643"/>
      <c r="AZ57" s="643"/>
      <c r="BA57" s="643"/>
      <c r="BB57" s="643"/>
      <c r="BC57" s="643"/>
      <c r="BD57" s="643"/>
      <c r="BF57" s="860" t="str">
        <f t="shared" si="4"/>
        <v/>
      </c>
      <c r="BG57" s="861" t="str">
        <f t="shared" si="4"/>
        <v/>
      </c>
      <c r="BH57" s="861" t="str">
        <f t="shared" si="4"/>
        <v/>
      </c>
      <c r="BI57" s="861" t="str">
        <f t="shared" si="4"/>
        <v/>
      </c>
      <c r="BJ57" s="861" t="str">
        <f t="shared" si="4"/>
        <v/>
      </c>
      <c r="BK57" s="861" t="str">
        <f t="shared" si="4"/>
        <v/>
      </c>
      <c r="BL57" s="859" t="str">
        <f t="shared" si="4"/>
        <v/>
      </c>
      <c r="BM57" s="457"/>
      <c r="BN57" s="859" t="str">
        <f t="shared" si="6"/>
        <v/>
      </c>
      <c r="BO57" s="859" t="str">
        <f t="shared" si="6"/>
        <v/>
      </c>
      <c r="BP57" s="859" t="str">
        <f t="shared" si="6"/>
        <v/>
      </c>
      <c r="BQ57" s="859" t="str">
        <f t="shared" si="5"/>
        <v/>
      </c>
      <c r="BR57" s="859" t="str">
        <f t="shared" si="5"/>
        <v/>
      </c>
      <c r="BS57" s="859" t="str">
        <f t="shared" si="5"/>
        <v/>
      </c>
      <c r="BT57" s="859" t="str">
        <f t="shared" si="5"/>
        <v/>
      </c>
      <c r="BZ57" s="19"/>
      <c r="CA57" s="19"/>
      <c r="CB57" s="19"/>
      <c r="CC57" s="19"/>
      <c r="CD57" s="19"/>
      <c r="CE57" s="19"/>
      <c r="CF57" s="19"/>
      <c r="CG57" s="19"/>
      <c r="CH57" s="19"/>
      <c r="CI57" s="19"/>
      <c r="CJ57" s="19"/>
      <c r="CK57" s="19"/>
      <c r="CL57" s="19"/>
      <c r="CM57" s="19"/>
      <c r="CN57" s="19"/>
      <c r="CO57" s="19"/>
      <c r="CP57" s="19"/>
      <c r="CQ57" s="19"/>
      <c r="CR57" s="19"/>
      <c r="CS57" s="19"/>
    </row>
    <row r="58" spans="1:97" s="18" customFormat="1" ht="10.5">
      <c r="A58" s="19"/>
      <c r="B58" s="632"/>
      <c r="C58" s="633"/>
      <c r="D58" s="628"/>
      <c r="E58" s="628"/>
      <c r="F58" s="632"/>
      <c r="G58" s="634"/>
      <c r="H58" s="632"/>
      <c r="I58" s="632"/>
      <c r="J58" s="632"/>
      <c r="K58" s="632"/>
      <c r="L58" s="632"/>
      <c r="M58" s="632"/>
      <c r="N58" s="632"/>
      <c r="O58" s="628"/>
      <c r="P58" s="631"/>
      <c r="Q58" s="631"/>
      <c r="R58" s="715"/>
      <c r="S58" s="715"/>
      <c r="T58" s="715"/>
      <c r="U58" s="715"/>
      <c r="V58" s="716" t="str">
        <f t="shared" si="2"/>
        <v/>
      </c>
      <c r="W58" s="535" t="str">
        <f t="shared" si="3"/>
        <v/>
      </c>
      <c r="X58" s="536" t="str">
        <v>NoCashFlows</v>
      </c>
      <c r="Y58" s="637"/>
      <c r="Z58" s="634"/>
      <c r="AA58" s="638"/>
      <c r="AB58" s="639"/>
      <c r="AC58" s="640"/>
      <c r="AD58" s="640"/>
      <c r="AE58" s="640"/>
      <c r="AF58" s="640"/>
      <c r="AG58" s="640"/>
      <c r="AH58" s="641"/>
      <c r="AI58" s="638"/>
      <c r="AJ58" s="642"/>
      <c r="AK58" s="643"/>
      <c r="AL58" s="643"/>
      <c r="AM58" s="644"/>
      <c r="AN58" s="640"/>
      <c r="AO58" s="640"/>
      <c r="AP58" s="640"/>
      <c r="AQ58" s="640"/>
      <c r="AR58" s="640"/>
      <c r="AS58" s="645"/>
      <c r="AT58" s="646"/>
      <c r="AU58" s="643"/>
      <c r="AV58" s="643"/>
      <c r="AW58" s="643"/>
      <c r="AX58" s="643"/>
      <c r="AY58" s="643"/>
      <c r="AZ58" s="643"/>
      <c r="BA58" s="643"/>
      <c r="BB58" s="643"/>
      <c r="BC58" s="643"/>
      <c r="BD58" s="643"/>
      <c r="BF58" s="860" t="str">
        <f t="shared" si="4"/>
        <v/>
      </c>
      <c r="BG58" s="861" t="str">
        <f t="shared" si="4"/>
        <v/>
      </c>
      <c r="BH58" s="861" t="str">
        <f t="shared" si="4"/>
        <v/>
      </c>
      <c r="BI58" s="861" t="str">
        <f t="shared" si="4"/>
        <v/>
      </c>
      <c r="BJ58" s="861" t="str">
        <f t="shared" si="4"/>
        <v/>
      </c>
      <c r="BK58" s="861" t="str">
        <f t="shared" si="4"/>
        <v/>
      </c>
      <c r="BL58" s="859" t="str">
        <f t="shared" si="4"/>
        <v/>
      </c>
      <c r="BM58" s="457"/>
      <c r="BN58" s="859" t="str">
        <f t="shared" si="6"/>
        <v/>
      </c>
      <c r="BO58" s="859" t="str">
        <f t="shared" si="6"/>
        <v/>
      </c>
      <c r="BP58" s="859" t="str">
        <f t="shared" si="6"/>
        <v/>
      </c>
      <c r="BQ58" s="859" t="str">
        <f t="shared" si="5"/>
        <v/>
      </c>
      <c r="BR58" s="859" t="str">
        <f t="shared" si="5"/>
        <v/>
      </c>
      <c r="BS58" s="859" t="str">
        <f t="shared" si="5"/>
        <v/>
      </c>
      <c r="BT58" s="859" t="str">
        <f t="shared" si="5"/>
        <v/>
      </c>
      <c r="BZ58" s="19"/>
      <c r="CA58" s="19"/>
      <c r="CB58" s="19"/>
      <c r="CC58" s="19"/>
      <c r="CD58" s="19"/>
      <c r="CE58" s="19"/>
      <c r="CF58" s="19"/>
      <c r="CG58" s="19"/>
      <c r="CH58" s="19"/>
      <c r="CI58" s="19"/>
      <c r="CJ58" s="19"/>
      <c r="CK58" s="19"/>
      <c r="CL58" s="19"/>
      <c r="CM58" s="19"/>
      <c r="CN58" s="19"/>
      <c r="CO58" s="19"/>
      <c r="CP58" s="19"/>
      <c r="CQ58" s="19"/>
      <c r="CR58" s="19"/>
      <c r="CS58" s="19"/>
    </row>
    <row r="59" spans="1:97" s="18" customFormat="1" ht="10.5">
      <c r="A59" s="19"/>
      <c r="B59" s="632"/>
      <c r="C59" s="633"/>
      <c r="D59" s="628"/>
      <c r="E59" s="628"/>
      <c r="F59" s="632"/>
      <c r="G59" s="634"/>
      <c r="H59" s="632"/>
      <c r="I59" s="632"/>
      <c r="J59" s="632"/>
      <c r="K59" s="632"/>
      <c r="L59" s="632"/>
      <c r="M59" s="632"/>
      <c r="N59" s="632"/>
      <c r="O59" s="628"/>
      <c r="P59" s="631"/>
      <c r="Q59" s="631"/>
      <c r="R59" s="715"/>
      <c r="S59" s="715"/>
      <c r="T59" s="715"/>
      <c r="U59" s="715"/>
      <c r="V59" s="716" t="str">
        <f t="shared" si="2"/>
        <v/>
      </c>
      <c r="W59" s="535" t="str">
        <f t="shared" si="3"/>
        <v/>
      </c>
      <c r="X59" s="536" t="str">
        <v>NoCashFlows</v>
      </c>
      <c r="Y59" s="637"/>
      <c r="Z59" s="634"/>
      <c r="AA59" s="638"/>
      <c r="AB59" s="639"/>
      <c r="AC59" s="640"/>
      <c r="AD59" s="640"/>
      <c r="AE59" s="640"/>
      <c r="AF59" s="640"/>
      <c r="AG59" s="640"/>
      <c r="AH59" s="641"/>
      <c r="AI59" s="638"/>
      <c r="AJ59" s="642"/>
      <c r="AK59" s="643"/>
      <c r="AL59" s="643"/>
      <c r="AM59" s="644"/>
      <c r="AN59" s="640"/>
      <c r="AO59" s="640"/>
      <c r="AP59" s="640"/>
      <c r="AQ59" s="640"/>
      <c r="AR59" s="640"/>
      <c r="AS59" s="645"/>
      <c r="AT59" s="646"/>
      <c r="AU59" s="643"/>
      <c r="AV59" s="643"/>
      <c r="AW59" s="643"/>
      <c r="AX59" s="643"/>
      <c r="AY59" s="643"/>
      <c r="AZ59" s="643"/>
      <c r="BA59" s="643"/>
      <c r="BB59" s="643"/>
      <c r="BC59" s="643"/>
      <c r="BD59" s="643"/>
      <c r="BF59" s="860" t="str">
        <f t="shared" si="4"/>
        <v/>
      </c>
      <c r="BG59" s="861" t="str">
        <f t="shared" si="4"/>
        <v/>
      </c>
      <c r="BH59" s="861" t="str">
        <f t="shared" si="4"/>
        <v/>
      </c>
      <c r="BI59" s="861" t="str">
        <f t="shared" si="4"/>
        <v/>
      </c>
      <c r="BJ59" s="861" t="str">
        <f t="shared" si="4"/>
        <v/>
      </c>
      <c r="BK59" s="861" t="str">
        <f t="shared" si="4"/>
        <v/>
      </c>
      <c r="BL59" s="859" t="str">
        <f t="shared" si="4"/>
        <v/>
      </c>
      <c r="BM59" s="457"/>
      <c r="BN59" s="859" t="str">
        <f t="shared" si="6"/>
        <v/>
      </c>
      <c r="BO59" s="859" t="str">
        <f t="shared" si="6"/>
        <v/>
      </c>
      <c r="BP59" s="859" t="str">
        <f t="shared" si="6"/>
        <v/>
      </c>
      <c r="BQ59" s="859" t="str">
        <f t="shared" si="5"/>
        <v/>
      </c>
      <c r="BR59" s="859" t="str">
        <f t="shared" si="5"/>
        <v/>
      </c>
      <c r="BS59" s="859" t="str">
        <f t="shared" si="5"/>
        <v/>
      </c>
      <c r="BT59" s="859" t="str">
        <f t="shared" si="5"/>
        <v/>
      </c>
      <c r="BZ59" s="19"/>
      <c r="CA59" s="19"/>
      <c r="CB59" s="19"/>
      <c r="CC59" s="19"/>
      <c r="CD59" s="19"/>
      <c r="CE59" s="19"/>
      <c r="CF59" s="19"/>
      <c r="CG59" s="19"/>
      <c r="CH59" s="19"/>
      <c r="CI59" s="19"/>
      <c r="CJ59" s="19"/>
      <c r="CK59" s="19"/>
      <c r="CL59" s="19"/>
      <c r="CM59" s="19"/>
      <c r="CN59" s="19"/>
      <c r="CO59" s="19"/>
      <c r="CP59" s="19"/>
      <c r="CQ59" s="19"/>
      <c r="CR59" s="19"/>
      <c r="CS59" s="19"/>
    </row>
    <row r="60" spans="1:97" s="18" customFormat="1" ht="10.5">
      <c r="A60" s="19"/>
      <c r="B60" s="632"/>
      <c r="C60" s="633"/>
      <c r="D60" s="628"/>
      <c r="E60" s="628"/>
      <c r="F60" s="632"/>
      <c r="G60" s="634"/>
      <c r="H60" s="632"/>
      <c r="I60" s="632"/>
      <c r="J60" s="632"/>
      <c r="K60" s="632"/>
      <c r="L60" s="632"/>
      <c r="M60" s="632"/>
      <c r="N60" s="632"/>
      <c r="O60" s="628"/>
      <c r="P60" s="631"/>
      <c r="Q60" s="631"/>
      <c r="R60" s="715"/>
      <c r="S60" s="715"/>
      <c r="T60" s="715"/>
      <c r="U60" s="715"/>
      <c r="V60" s="716" t="str">
        <f t="shared" si="2"/>
        <v/>
      </c>
      <c r="W60" s="535" t="str">
        <f t="shared" si="3"/>
        <v/>
      </c>
      <c r="X60" s="536" t="str">
        <v>NoCashFlows</v>
      </c>
      <c r="Y60" s="637"/>
      <c r="Z60" s="634"/>
      <c r="AA60" s="638"/>
      <c r="AB60" s="639"/>
      <c r="AC60" s="640"/>
      <c r="AD60" s="640"/>
      <c r="AE60" s="640"/>
      <c r="AF60" s="640"/>
      <c r="AG60" s="640"/>
      <c r="AH60" s="641"/>
      <c r="AI60" s="638"/>
      <c r="AJ60" s="642"/>
      <c r="AK60" s="643"/>
      <c r="AL60" s="643"/>
      <c r="AM60" s="644"/>
      <c r="AN60" s="640"/>
      <c r="AO60" s="640"/>
      <c r="AP60" s="640"/>
      <c r="AQ60" s="640"/>
      <c r="AR60" s="640"/>
      <c r="AS60" s="645"/>
      <c r="AT60" s="646"/>
      <c r="AU60" s="643"/>
      <c r="AV60" s="643"/>
      <c r="AW60" s="643"/>
      <c r="AX60" s="643"/>
      <c r="AY60" s="643"/>
      <c r="AZ60" s="643"/>
      <c r="BA60" s="643"/>
      <c r="BB60" s="643"/>
      <c r="BC60" s="643"/>
      <c r="BD60" s="643"/>
      <c r="BF60" s="860" t="str">
        <f t="shared" si="4"/>
        <v/>
      </c>
      <c r="BG60" s="861" t="str">
        <f t="shared" si="4"/>
        <v/>
      </c>
      <c r="BH60" s="861" t="str">
        <f t="shared" si="4"/>
        <v/>
      </c>
      <c r="BI60" s="861" t="str">
        <f t="shared" si="4"/>
        <v/>
      </c>
      <c r="BJ60" s="861" t="str">
        <f t="shared" si="4"/>
        <v/>
      </c>
      <c r="BK60" s="861" t="str">
        <f t="shared" si="4"/>
        <v/>
      </c>
      <c r="BL60" s="859" t="str">
        <f t="shared" si="4"/>
        <v/>
      </c>
      <c r="BM60" s="457"/>
      <c r="BN60" s="859" t="str">
        <f t="shared" si="6"/>
        <v/>
      </c>
      <c r="BO60" s="859" t="str">
        <f t="shared" si="6"/>
        <v/>
      </c>
      <c r="BP60" s="859" t="str">
        <f t="shared" si="6"/>
        <v/>
      </c>
      <c r="BQ60" s="859" t="str">
        <f t="shared" si="5"/>
        <v/>
      </c>
      <c r="BR60" s="859" t="str">
        <f t="shared" si="5"/>
        <v/>
      </c>
      <c r="BS60" s="859" t="str">
        <f t="shared" si="5"/>
        <v/>
      </c>
      <c r="BT60" s="859" t="str">
        <f t="shared" si="5"/>
        <v/>
      </c>
      <c r="BZ60" s="19"/>
      <c r="CA60" s="19"/>
      <c r="CB60" s="19"/>
      <c r="CC60" s="19"/>
      <c r="CD60" s="19"/>
      <c r="CE60" s="19"/>
      <c r="CF60" s="19"/>
      <c r="CG60" s="19"/>
      <c r="CH60" s="19"/>
      <c r="CI60" s="19"/>
      <c r="CJ60" s="19"/>
      <c r="CK60" s="19"/>
      <c r="CL60" s="19"/>
      <c r="CM60" s="19"/>
      <c r="CN60" s="19"/>
      <c r="CO60" s="19"/>
      <c r="CP60" s="19"/>
      <c r="CQ60" s="19"/>
      <c r="CR60" s="19"/>
      <c r="CS60" s="19"/>
    </row>
    <row r="61" spans="1:97" s="18" customFormat="1" ht="10.5">
      <c r="A61" s="19"/>
      <c r="B61" s="632"/>
      <c r="C61" s="633"/>
      <c r="D61" s="628"/>
      <c r="E61" s="628"/>
      <c r="F61" s="632"/>
      <c r="G61" s="634"/>
      <c r="H61" s="632"/>
      <c r="I61" s="632"/>
      <c r="J61" s="632"/>
      <c r="K61" s="632"/>
      <c r="L61" s="632"/>
      <c r="M61" s="632"/>
      <c r="N61" s="632"/>
      <c r="O61" s="628"/>
      <c r="P61" s="631"/>
      <c r="Q61" s="631"/>
      <c r="R61" s="715"/>
      <c r="S61" s="715"/>
      <c r="T61" s="715"/>
      <c r="U61" s="715"/>
      <c r="V61" s="716" t="str">
        <f t="shared" si="2"/>
        <v/>
      </c>
      <c r="W61" s="535" t="str">
        <f t="shared" si="3"/>
        <v/>
      </c>
      <c r="X61" s="536" t="str">
        <v>NoCashFlows</v>
      </c>
      <c r="Y61" s="637"/>
      <c r="Z61" s="634"/>
      <c r="AA61" s="638"/>
      <c r="AB61" s="639"/>
      <c r="AC61" s="640"/>
      <c r="AD61" s="640"/>
      <c r="AE61" s="640"/>
      <c r="AF61" s="640"/>
      <c r="AG61" s="640"/>
      <c r="AH61" s="641"/>
      <c r="AI61" s="638"/>
      <c r="AJ61" s="642"/>
      <c r="AK61" s="643"/>
      <c r="AL61" s="643"/>
      <c r="AM61" s="644"/>
      <c r="AN61" s="640"/>
      <c r="AO61" s="640"/>
      <c r="AP61" s="640"/>
      <c r="AQ61" s="640"/>
      <c r="AR61" s="640"/>
      <c r="AS61" s="645"/>
      <c r="AT61" s="646"/>
      <c r="AU61" s="643"/>
      <c r="AV61" s="643"/>
      <c r="AW61" s="643"/>
      <c r="AX61" s="643"/>
      <c r="AY61" s="643"/>
      <c r="AZ61" s="643"/>
      <c r="BA61" s="643"/>
      <c r="BB61" s="643"/>
      <c r="BC61" s="643"/>
      <c r="BD61" s="643"/>
      <c r="BF61" s="860" t="str">
        <f t="shared" si="4"/>
        <v/>
      </c>
      <c r="BG61" s="861" t="str">
        <f t="shared" si="4"/>
        <v/>
      </c>
      <c r="BH61" s="861" t="str">
        <f t="shared" si="4"/>
        <v/>
      </c>
      <c r="BI61" s="861" t="str">
        <f t="shared" si="4"/>
        <v/>
      </c>
      <c r="BJ61" s="861" t="str">
        <f t="shared" si="4"/>
        <v/>
      </c>
      <c r="BK61" s="861" t="str">
        <f t="shared" si="4"/>
        <v/>
      </c>
      <c r="BL61" s="859" t="str">
        <f t="shared" si="4"/>
        <v/>
      </c>
      <c r="BM61" s="457"/>
      <c r="BN61" s="859" t="str">
        <f t="shared" si="6"/>
        <v/>
      </c>
      <c r="BO61" s="859" t="str">
        <f t="shared" si="6"/>
        <v/>
      </c>
      <c r="BP61" s="859" t="str">
        <f t="shared" si="6"/>
        <v/>
      </c>
      <c r="BQ61" s="859" t="str">
        <f t="shared" si="5"/>
        <v/>
      </c>
      <c r="BR61" s="859" t="str">
        <f t="shared" si="5"/>
        <v/>
      </c>
      <c r="BS61" s="859" t="str">
        <f t="shared" si="5"/>
        <v/>
      </c>
      <c r="BT61" s="859" t="str">
        <f t="shared" si="5"/>
        <v/>
      </c>
      <c r="BZ61" s="19"/>
      <c r="CA61" s="19"/>
      <c r="CB61" s="19"/>
      <c r="CC61" s="19"/>
      <c r="CD61" s="19"/>
      <c r="CE61" s="19"/>
      <c r="CF61" s="19"/>
      <c r="CG61" s="19"/>
      <c r="CH61" s="19"/>
      <c r="CI61" s="19"/>
      <c r="CJ61" s="19"/>
      <c r="CK61" s="19"/>
      <c r="CL61" s="19"/>
      <c r="CM61" s="19"/>
      <c r="CN61" s="19"/>
      <c r="CO61" s="19"/>
      <c r="CP61" s="19"/>
      <c r="CQ61" s="19"/>
      <c r="CR61" s="19"/>
      <c r="CS61" s="19"/>
    </row>
    <row r="62" spans="1:97" s="18" customFormat="1" ht="10.5">
      <c r="A62" s="19"/>
      <c r="B62" s="632"/>
      <c r="C62" s="633"/>
      <c r="D62" s="628"/>
      <c r="E62" s="628"/>
      <c r="F62" s="632"/>
      <c r="G62" s="634"/>
      <c r="H62" s="632"/>
      <c r="I62" s="632"/>
      <c r="J62" s="632"/>
      <c r="K62" s="632"/>
      <c r="L62" s="632"/>
      <c r="M62" s="632"/>
      <c r="N62" s="632"/>
      <c r="O62" s="628"/>
      <c r="P62" s="631"/>
      <c r="Q62" s="631"/>
      <c r="R62" s="715"/>
      <c r="S62" s="715"/>
      <c r="T62" s="715"/>
      <c r="U62" s="715"/>
      <c r="V62" s="716" t="str">
        <f t="shared" si="2"/>
        <v/>
      </c>
      <c r="W62" s="535" t="str">
        <f t="shared" si="3"/>
        <v/>
      </c>
      <c r="X62" s="536" t="str">
        <v>NoCashFlows</v>
      </c>
      <c r="Y62" s="637"/>
      <c r="Z62" s="634"/>
      <c r="AA62" s="638"/>
      <c r="AB62" s="639"/>
      <c r="AC62" s="640"/>
      <c r="AD62" s="640"/>
      <c r="AE62" s="640"/>
      <c r="AF62" s="640"/>
      <c r="AG62" s="640"/>
      <c r="AH62" s="641"/>
      <c r="AI62" s="638"/>
      <c r="AJ62" s="642"/>
      <c r="AK62" s="643"/>
      <c r="AL62" s="643"/>
      <c r="AM62" s="644"/>
      <c r="AN62" s="640"/>
      <c r="AO62" s="640"/>
      <c r="AP62" s="640"/>
      <c r="AQ62" s="640"/>
      <c r="AR62" s="640"/>
      <c r="AS62" s="645"/>
      <c r="AT62" s="646"/>
      <c r="AU62" s="643"/>
      <c r="AV62" s="643"/>
      <c r="AW62" s="643"/>
      <c r="AX62" s="643"/>
      <c r="AY62" s="643"/>
      <c r="AZ62" s="643"/>
      <c r="BA62" s="643"/>
      <c r="BB62" s="643"/>
      <c r="BC62" s="643"/>
      <c r="BD62" s="643"/>
      <c r="BF62" s="860" t="str">
        <f t="shared" si="4"/>
        <v/>
      </c>
      <c r="BG62" s="861" t="str">
        <f t="shared" si="4"/>
        <v/>
      </c>
      <c r="BH62" s="861" t="str">
        <f t="shared" si="4"/>
        <v/>
      </c>
      <c r="BI62" s="861" t="str">
        <f t="shared" si="4"/>
        <v/>
      </c>
      <c r="BJ62" s="861" t="str">
        <f t="shared" si="4"/>
        <v/>
      </c>
      <c r="BK62" s="861" t="str">
        <f t="shared" si="4"/>
        <v/>
      </c>
      <c r="BL62" s="859" t="str">
        <f t="shared" si="4"/>
        <v/>
      </c>
      <c r="BM62" s="457"/>
      <c r="BN62" s="859" t="str">
        <f t="shared" si="6"/>
        <v/>
      </c>
      <c r="BO62" s="859" t="str">
        <f t="shared" si="6"/>
        <v/>
      </c>
      <c r="BP62" s="859" t="str">
        <f t="shared" si="6"/>
        <v/>
      </c>
      <c r="BQ62" s="859" t="str">
        <f t="shared" si="5"/>
        <v/>
      </c>
      <c r="BR62" s="859" t="str">
        <f t="shared" si="5"/>
        <v/>
      </c>
      <c r="BS62" s="859" t="str">
        <f t="shared" si="5"/>
        <v/>
      </c>
      <c r="BT62" s="859" t="str">
        <f t="shared" si="5"/>
        <v/>
      </c>
      <c r="BZ62" s="19"/>
      <c r="CA62" s="19"/>
      <c r="CB62" s="19"/>
      <c r="CC62" s="19"/>
      <c r="CD62" s="19"/>
      <c r="CE62" s="19"/>
      <c r="CF62" s="19"/>
      <c r="CG62" s="19"/>
      <c r="CH62" s="19"/>
      <c r="CI62" s="19"/>
      <c r="CJ62" s="19"/>
      <c r="CK62" s="19"/>
      <c r="CL62" s="19"/>
      <c r="CM62" s="19"/>
      <c r="CN62" s="19"/>
      <c r="CO62" s="19"/>
      <c r="CP62" s="19"/>
      <c r="CQ62" s="19"/>
      <c r="CR62" s="19"/>
      <c r="CS62" s="19"/>
    </row>
    <row r="63" spans="1:97" s="18" customFormat="1" ht="10.5">
      <c r="A63" s="19"/>
      <c r="B63" s="632"/>
      <c r="C63" s="633"/>
      <c r="D63" s="628"/>
      <c r="E63" s="628"/>
      <c r="F63" s="632"/>
      <c r="G63" s="634"/>
      <c r="H63" s="632"/>
      <c r="I63" s="632"/>
      <c r="J63" s="632"/>
      <c r="K63" s="632"/>
      <c r="L63" s="632"/>
      <c r="M63" s="632"/>
      <c r="N63" s="632"/>
      <c r="O63" s="628"/>
      <c r="P63" s="631"/>
      <c r="Q63" s="631"/>
      <c r="R63" s="715"/>
      <c r="S63" s="715"/>
      <c r="T63" s="715"/>
      <c r="U63" s="715"/>
      <c r="V63" s="716" t="str">
        <f t="shared" si="2"/>
        <v/>
      </c>
      <c r="W63" s="535" t="str">
        <f t="shared" si="3"/>
        <v/>
      </c>
      <c r="X63" s="536" t="str">
        <v>NoCashFlows</v>
      </c>
      <c r="Y63" s="637"/>
      <c r="Z63" s="634"/>
      <c r="AA63" s="638"/>
      <c r="AB63" s="639"/>
      <c r="AC63" s="640"/>
      <c r="AD63" s="640"/>
      <c r="AE63" s="640"/>
      <c r="AF63" s="640"/>
      <c r="AG63" s="640"/>
      <c r="AH63" s="641"/>
      <c r="AI63" s="638"/>
      <c r="AJ63" s="642"/>
      <c r="AK63" s="643"/>
      <c r="AL63" s="643"/>
      <c r="AM63" s="644"/>
      <c r="AN63" s="640"/>
      <c r="AO63" s="640"/>
      <c r="AP63" s="640"/>
      <c r="AQ63" s="640"/>
      <c r="AR63" s="640"/>
      <c r="AS63" s="645"/>
      <c r="AT63" s="646"/>
      <c r="AU63" s="643"/>
      <c r="AV63" s="643"/>
      <c r="AW63" s="643"/>
      <c r="AX63" s="643"/>
      <c r="AY63" s="643"/>
      <c r="AZ63" s="643"/>
      <c r="BA63" s="643"/>
      <c r="BB63" s="643"/>
      <c r="BC63" s="643"/>
      <c r="BD63" s="643"/>
      <c r="BF63" s="860" t="str">
        <f t="shared" si="4"/>
        <v/>
      </c>
      <c r="BG63" s="861" t="str">
        <f t="shared" si="4"/>
        <v/>
      </c>
      <c r="BH63" s="861" t="str">
        <f t="shared" si="4"/>
        <v/>
      </c>
      <c r="BI63" s="861" t="str">
        <f t="shared" si="4"/>
        <v/>
      </c>
      <c r="BJ63" s="861" t="str">
        <f t="shared" si="4"/>
        <v/>
      </c>
      <c r="BK63" s="861" t="str">
        <f t="shared" si="4"/>
        <v/>
      </c>
      <c r="BL63" s="859" t="str">
        <f t="shared" si="4"/>
        <v/>
      </c>
      <c r="BM63" s="457"/>
      <c r="BN63" s="859" t="str">
        <f t="shared" si="6"/>
        <v/>
      </c>
      <c r="BO63" s="859" t="str">
        <f t="shared" si="6"/>
        <v/>
      </c>
      <c r="BP63" s="859" t="str">
        <f t="shared" si="6"/>
        <v/>
      </c>
      <c r="BQ63" s="859" t="str">
        <f t="shared" si="5"/>
        <v/>
      </c>
      <c r="BR63" s="859" t="str">
        <f t="shared" si="5"/>
        <v/>
      </c>
      <c r="BS63" s="859" t="str">
        <f t="shared" si="5"/>
        <v/>
      </c>
      <c r="BT63" s="859" t="str">
        <f t="shared" si="5"/>
        <v/>
      </c>
      <c r="BZ63" s="19"/>
      <c r="CA63" s="19"/>
      <c r="CB63" s="19"/>
      <c r="CC63" s="19"/>
      <c r="CD63" s="19"/>
      <c r="CE63" s="19"/>
      <c r="CF63" s="19"/>
      <c r="CG63" s="19"/>
      <c r="CH63" s="19"/>
      <c r="CI63" s="19"/>
      <c r="CJ63" s="19"/>
      <c r="CK63" s="19"/>
      <c r="CL63" s="19"/>
      <c r="CM63" s="19"/>
      <c r="CN63" s="19"/>
      <c r="CO63" s="19"/>
      <c r="CP63" s="19"/>
      <c r="CQ63" s="19"/>
      <c r="CR63" s="19"/>
      <c r="CS63" s="19"/>
    </row>
    <row r="64" spans="1:97" s="18" customFormat="1" ht="10.5">
      <c r="A64" s="19"/>
      <c r="B64" s="632"/>
      <c r="C64" s="633"/>
      <c r="D64" s="628"/>
      <c r="E64" s="628"/>
      <c r="F64" s="632"/>
      <c r="G64" s="634"/>
      <c r="H64" s="632"/>
      <c r="I64" s="632"/>
      <c r="J64" s="632"/>
      <c r="K64" s="632"/>
      <c r="L64" s="632"/>
      <c r="M64" s="632"/>
      <c r="N64" s="632"/>
      <c r="O64" s="628"/>
      <c r="P64" s="631"/>
      <c r="Q64" s="631"/>
      <c r="R64" s="715"/>
      <c r="S64" s="715"/>
      <c r="T64" s="715"/>
      <c r="U64" s="715"/>
      <c r="V64" s="716" t="str">
        <f t="shared" si="2"/>
        <v/>
      </c>
      <c r="W64" s="535" t="str">
        <f t="shared" si="3"/>
        <v/>
      </c>
      <c r="X64" s="536" t="str">
        <v>NoCashFlows</v>
      </c>
      <c r="Y64" s="637"/>
      <c r="Z64" s="634"/>
      <c r="AA64" s="638"/>
      <c r="AB64" s="639"/>
      <c r="AC64" s="640"/>
      <c r="AD64" s="640"/>
      <c r="AE64" s="640"/>
      <c r="AF64" s="640"/>
      <c r="AG64" s="640"/>
      <c r="AH64" s="641"/>
      <c r="AI64" s="638"/>
      <c r="AJ64" s="642"/>
      <c r="AK64" s="643"/>
      <c r="AL64" s="643"/>
      <c r="AM64" s="644"/>
      <c r="AN64" s="640"/>
      <c r="AO64" s="640"/>
      <c r="AP64" s="640"/>
      <c r="AQ64" s="640"/>
      <c r="AR64" s="640"/>
      <c r="AS64" s="645"/>
      <c r="AT64" s="646"/>
      <c r="AU64" s="643"/>
      <c r="AV64" s="643"/>
      <c r="AW64" s="643"/>
      <c r="AX64" s="643"/>
      <c r="AY64" s="643"/>
      <c r="AZ64" s="643"/>
      <c r="BA64" s="643"/>
      <c r="BB64" s="643"/>
      <c r="BC64" s="643"/>
      <c r="BD64" s="643"/>
      <c r="BF64" s="860" t="str">
        <f t="shared" si="4"/>
        <v/>
      </c>
      <c r="BG64" s="861" t="str">
        <f t="shared" si="4"/>
        <v/>
      </c>
      <c r="BH64" s="861" t="str">
        <f t="shared" si="4"/>
        <v/>
      </c>
      <c r="BI64" s="861" t="str">
        <f t="shared" si="4"/>
        <v/>
      </c>
      <c r="BJ64" s="861" t="str">
        <f t="shared" si="4"/>
        <v/>
      </c>
      <c r="BK64" s="861" t="str">
        <f t="shared" si="4"/>
        <v/>
      </c>
      <c r="BL64" s="859" t="str">
        <f t="shared" si="4"/>
        <v/>
      </c>
      <c r="BM64" s="457"/>
      <c r="BN64" s="859" t="str">
        <f t="shared" si="6"/>
        <v/>
      </c>
      <c r="BO64" s="859" t="str">
        <f t="shared" si="6"/>
        <v/>
      </c>
      <c r="BP64" s="859" t="str">
        <f t="shared" si="6"/>
        <v/>
      </c>
      <c r="BQ64" s="859" t="str">
        <f t="shared" si="5"/>
        <v/>
      </c>
      <c r="BR64" s="859" t="str">
        <f t="shared" si="5"/>
        <v/>
      </c>
      <c r="BS64" s="859" t="str">
        <f t="shared" si="5"/>
        <v/>
      </c>
      <c r="BT64" s="859" t="str">
        <f t="shared" si="5"/>
        <v/>
      </c>
      <c r="BZ64" s="19"/>
      <c r="CA64" s="19"/>
      <c r="CB64" s="19"/>
      <c r="CC64" s="19"/>
      <c r="CD64" s="19"/>
      <c r="CE64" s="19"/>
      <c r="CF64" s="19"/>
      <c r="CG64" s="19"/>
      <c r="CH64" s="19"/>
      <c r="CI64" s="19"/>
      <c r="CJ64" s="19"/>
      <c r="CK64" s="19"/>
      <c r="CL64" s="19"/>
      <c r="CM64" s="19"/>
      <c r="CN64" s="19"/>
      <c r="CO64" s="19"/>
      <c r="CP64" s="19"/>
      <c r="CQ64" s="19"/>
      <c r="CR64" s="19"/>
      <c r="CS64" s="19"/>
    </row>
    <row r="65" spans="1:97" s="18" customFormat="1" ht="10.5">
      <c r="A65" s="19"/>
      <c r="B65" s="632"/>
      <c r="C65" s="633"/>
      <c r="D65" s="628"/>
      <c r="E65" s="628"/>
      <c r="F65" s="632"/>
      <c r="G65" s="634"/>
      <c r="H65" s="632"/>
      <c r="I65" s="632"/>
      <c r="J65" s="632"/>
      <c r="K65" s="632"/>
      <c r="L65" s="632"/>
      <c r="M65" s="632"/>
      <c r="N65" s="632"/>
      <c r="O65" s="628"/>
      <c r="P65" s="631"/>
      <c r="Q65" s="631"/>
      <c r="R65" s="715"/>
      <c r="S65" s="715"/>
      <c r="T65" s="715"/>
      <c r="U65" s="715"/>
      <c r="V65" s="716" t="str">
        <f t="shared" si="2"/>
        <v/>
      </c>
      <c r="W65" s="535" t="str">
        <f t="shared" si="3"/>
        <v/>
      </c>
      <c r="X65" s="536" t="str">
        <v>NoCashFlows</v>
      </c>
      <c r="Y65" s="637"/>
      <c r="Z65" s="634"/>
      <c r="AA65" s="638"/>
      <c r="AB65" s="639"/>
      <c r="AC65" s="640"/>
      <c r="AD65" s="640"/>
      <c r="AE65" s="640"/>
      <c r="AF65" s="640"/>
      <c r="AG65" s="640"/>
      <c r="AH65" s="641"/>
      <c r="AI65" s="638"/>
      <c r="AJ65" s="642"/>
      <c r="AK65" s="643"/>
      <c r="AL65" s="643"/>
      <c r="AM65" s="644"/>
      <c r="AN65" s="640"/>
      <c r="AO65" s="640"/>
      <c r="AP65" s="640"/>
      <c r="AQ65" s="640"/>
      <c r="AR65" s="640"/>
      <c r="AS65" s="645"/>
      <c r="AT65" s="646"/>
      <c r="AU65" s="643"/>
      <c r="AV65" s="643"/>
      <c r="AW65" s="643"/>
      <c r="AX65" s="643"/>
      <c r="AY65" s="643"/>
      <c r="AZ65" s="643"/>
      <c r="BA65" s="643"/>
      <c r="BB65" s="643"/>
      <c r="BC65" s="643"/>
      <c r="BD65" s="643"/>
      <c r="BF65" s="860" t="str">
        <f t="shared" si="4"/>
        <v/>
      </c>
      <c r="BG65" s="861" t="str">
        <f t="shared" si="4"/>
        <v/>
      </c>
      <c r="BH65" s="861" t="str">
        <f t="shared" si="4"/>
        <v/>
      </c>
      <c r="BI65" s="861" t="str">
        <f t="shared" si="4"/>
        <v/>
      </c>
      <c r="BJ65" s="861" t="str">
        <f t="shared" si="4"/>
        <v/>
      </c>
      <c r="BK65" s="861" t="str">
        <f t="shared" si="4"/>
        <v/>
      </c>
      <c r="BL65" s="859" t="str">
        <f t="shared" si="4"/>
        <v/>
      </c>
      <c r="BM65" s="457"/>
      <c r="BN65" s="859" t="str">
        <f t="shared" si="6"/>
        <v/>
      </c>
      <c r="BO65" s="859" t="str">
        <f t="shared" si="6"/>
        <v/>
      </c>
      <c r="BP65" s="859" t="str">
        <f t="shared" si="6"/>
        <v/>
      </c>
      <c r="BQ65" s="859" t="str">
        <f t="shared" si="5"/>
        <v/>
      </c>
      <c r="BR65" s="859" t="str">
        <f t="shared" si="5"/>
        <v/>
      </c>
      <c r="BS65" s="859" t="str">
        <f t="shared" si="5"/>
        <v/>
      </c>
      <c r="BT65" s="859" t="str">
        <f t="shared" si="5"/>
        <v/>
      </c>
      <c r="BZ65" s="19"/>
      <c r="CA65" s="19"/>
      <c r="CB65" s="19"/>
      <c r="CC65" s="19"/>
      <c r="CD65" s="19"/>
      <c r="CE65" s="19"/>
      <c r="CF65" s="19"/>
      <c r="CG65" s="19"/>
      <c r="CH65" s="19"/>
      <c r="CI65" s="19"/>
      <c r="CJ65" s="19"/>
      <c r="CK65" s="19"/>
      <c r="CL65" s="19"/>
      <c r="CM65" s="19"/>
      <c r="CN65" s="19"/>
      <c r="CO65" s="19"/>
      <c r="CP65" s="19"/>
      <c r="CQ65" s="19"/>
      <c r="CR65" s="19"/>
      <c r="CS65" s="19"/>
    </row>
    <row r="66" spans="1:97" s="18" customFormat="1" ht="10.5">
      <c r="A66" s="19"/>
      <c r="B66" s="632"/>
      <c r="C66" s="633"/>
      <c r="D66" s="628"/>
      <c r="E66" s="628"/>
      <c r="F66" s="632"/>
      <c r="G66" s="634"/>
      <c r="H66" s="632"/>
      <c r="I66" s="632"/>
      <c r="J66" s="632"/>
      <c r="K66" s="632"/>
      <c r="L66" s="632"/>
      <c r="M66" s="632"/>
      <c r="N66" s="632"/>
      <c r="O66" s="628"/>
      <c r="P66" s="631"/>
      <c r="Q66" s="631"/>
      <c r="R66" s="715"/>
      <c r="S66" s="715"/>
      <c r="T66" s="715"/>
      <c r="U66" s="715"/>
      <c r="V66" s="716" t="str">
        <f t="shared" si="2"/>
        <v/>
      </c>
      <c r="W66" s="535" t="str">
        <f t="shared" si="3"/>
        <v/>
      </c>
      <c r="X66" s="536" t="str">
        <v>NoCashFlows</v>
      </c>
      <c r="Y66" s="637"/>
      <c r="Z66" s="634"/>
      <c r="AA66" s="638"/>
      <c r="AB66" s="639"/>
      <c r="AC66" s="640"/>
      <c r="AD66" s="640"/>
      <c r="AE66" s="640"/>
      <c r="AF66" s="640"/>
      <c r="AG66" s="640"/>
      <c r="AH66" s="641"/>
      <c r="AI66" s="638"/>
      <c r="AJ66" s="642"/>
      <c r="AK66" s="643"/>
      <c r="AL66" s="643"/>
      <c r="AM66" s="644"/>
      <c r="AN66" s="640"/>
      <c r="AO66" s="640"/>
      <c r="AP66" s="640"/>
      <c r="AQ66" s="640"/>
      <c r="AR66" s="640"/>
      <c r="AS66" s="645"/>
      <c r="AT66" s="646"/>
      <c r="AU66" s="643"/>
      <c r="AV66" s="643"/>
      <c r="AW66" s="643"/>
      <c r="AX66" s="643"/>
      <c r="AY66" s="643"/>
      <c r="AZ66" s="643"/>
      <c r="BA66" s="643"/>
      <c r="BB66" s="643"/>
      <c r="BC66" s="643"/>
      <c r="BD66" s="643"/>
      <c r="BF66" s="860" t="str">
        <f t="shared" si="4"/>
        <v/>
      </c>
      <c r="BG66" s="861" t="str">
        <f t="shared" si="4"/>
        <v/>
      </c>
      <c r="BH66" s="861" t="str">
        <f t="shared" si="4"/>
        <v/>
      </c>
      <c r="BI66" s="861" t="str">
        <f t="shared" si="4"/>
        <v/>
      </c>
      <c r="BJ66" s="861" t="str">
        <f t="shared" si="4"/>
        <v/>
      </c>
      <c r="BK66" s="861" t="str">
        <f t="shared" si="4"/>
        <v/>
      </c>
      <c r="BL66" s="859" t="str">
        <f t="shared" si="4"/>
        <v/>
      </c>
      <c r="BM66" s="457"/>
      <c r="BN66" s="859" t="str">
        <f t="shared" si="6"/>
        <v/>
      </c>
      <c r="BO66" s="859" t="str">
        <f t="shared" si="6"/>
        <v/>
      </c>
      <c r="BP66" s="859" t="str">
        <f t="shared" si="6"/>
        <v/>
      </c>
      <c r="BQ66" s="859" t="str">
        <f t="shared" si="5"/>
        <v/>
      </c>
      <c r="BR66" s="859" t="str">
        <f t="shared" si="5"/>
        <v/>
      </c>
      <c r="BS66" s="859" t="str">
        <f t="shared" si="5"/>
        <v/>
      </c>
      <c r="BT66" s="859" t="str">
        <f t="shared" si="5"/>
        <v/>
      </c>
      <c r="BZ66" s="19"/>
      <c r="CA66" s="19"/>
      <c r="CB66" s="19"/>
      <c r="CC66" s="19"/>
      <c r="CD66" s="19"/>
      <c r="CE66" s="19"/>
      <c r="CF66" s="19"/>
      <c r="CG66" s="19"/>
      <c r="CH66" s="19"/>
      <c r="CI66" s="19"/>
      <c r="CJ66" s="19"/>
      <c r="CK66" s="19"/>
      <c r="CL66" s="19"/>
      <c r="CM66" s="19"/>
      <c r="CN66" s="19"/>
      <c r="CO66" s="19"/>
      <c r="CP66" s="19"/>
      <c r="CQ66" s="19"/>
      <c r="CR66" s="19"/>
      <c r="CS66" s="19"/>
    </row>
    <row r="67" spans="1:97" s="18" customFormat="1" ht="10.5">
      <c r="A67" s="19"/>
      <c r="B67" s="632"/>
      <c r="C67" s="633"/>
      <c r="D67" s="628"/>
      <c r="E67" s="628"/>
      <c r="F67" s="632"/>
      <c r="G67" s="634"/>
      <c r="H67" s="632"/>
      <c r="I67" s="632"/>
      <c r="J67" s="632"/>
      <c r="K67" s="632"/>
      <c r="L67" s="632"/>
      <c r="M67" s="632"/>
      <c r="N67" s="632"/>
      <c r="O67" s="628"/>
      <c r="P67" s="631"/>
      <c r="Q67" s="631"/>
      <c r="R67" s="715"/>
      <c r="S67" s="715"/>
      <c r="T67" s="715"/>
      <c r="U67" s="715"/>
      <c r="V67" s="716" t="str">
        <f t="shared" si="2"/>
        <v/>
      </c>
      <c r="W67" s="535" t="str">
        <f t="shared" si="3"/>
        <v/>
      </c>
      <c r="X67" s="536" t="str">
        <v>NoCashFlows</v>
      </c>
      <c r="Y67" s="637"/>
      <c r="Z67" s="634"/>
      <c r="AA67" s="638"/>
      <c r="AB67" s="639"/>
      <c r="AC67" s="640"/>
      <c r="AD67" s="640"/>
      <c r="AE67" s="640"/>
      <c r="AF67" s="640"/>
      <c r="AG67" s="640"/>
      <c r="AH67" s="641"/>
      <c r="AI67" s="638"/>
      <c r="AJ67" s="642"/>
      <c r="AK67" s="643"/>
      <c r="AL67" s="643"/>
      <c r="AM67" s="644"/>
      <c r="AN67" s="640"/>
      <c r="AO67" s="640"/>
      <c r="AP67" s="640"/>
      <c r="AQ67" s="640"/>
      <c r="AR67" s="640"/>
      <c r="AS67" s="645"/>
      <c r="AT67" s="646"/>
      <c r="AU67" s="643"/>
      <c r="AV67" s="643"/>
      <c r="AW67" s="643"/>
      <c r="AX67" s="643"/>
      <c r="AY67" s="643"/>
      <c r="AZ67" s="643"/>
      <c r="BA67" s="643"/>
      <c r="BB67" s="643"/>
      <c r="BC67" s="643"/>
      <c r="BD67" s="643"/>
      <c r="BF67" s="860" t="str">
        <f t="shared" si="4"/>
        <v/>
      </c>
      <c r="BG67" s="861" t="str">
        <f t="shared" si="4"/>
        <v/>
      </c>
      <c r="BH67" s="861" t="str">
        <f t="shared" si="4"/>
        <v/>
      </c>
      <c r="BI67" s="861" t="str">
        <f t="shared" si="4"/>
        <v/>
      </c>
      <c r="BJ67" s="861" t="str">
        <f t="shared" si="4"/>
        <v/>
      </c>
      <c r="BK67" s="861" t="str">
        <f t="shared" si="4"/>
        <v/>
      </c>
      <c r="BL67" s="859" t="str">
        <f t="shared" si="4"/>
        <v/>
      </c>
      <c r="BM67" s="457"/>
      <c r="BN67" s="859" t="str">
        <f t="shared" si="6"/>
        <v/>
      </c>
      <c r="BO67" s="859" t="str">
        <f t="shared" si="6"/>
        <v/>
      </c>
      <c r="BP67" s="859" t="str">
        <f t="shared" si="6"/>
        <v/>
      </c>
      <c r="BQ67" s="859" t="str">
        <f t="shared" si="5"/>
        <v/>
      </c>
      <c r="BR67" s="859" t="str">
        <f t="shared" si="5"/>
        <v/>
      </c>
      <c r="BS67" s="859" t="str">
        <f t="shared" si="5"/>
        <v/>
      </c>
      <c r="BT67" s="859" t="str">
        <f t="shared" si="5"/>
        <v/>
      </c>
      <c r="BZ67" s="19"/>
      <c r="CA67" s="19"/>
      <c r="CB67" s="19"/>
      <c r="CC67" s="19"/>
      <c r="CD67" s="19"/>
      <c r="CE67" s="19"/>
      <c r="CF67" s="19"/>
      <c r="CG67" s="19"/>
      <c r="CH67" s="19"/>
      <c r="CI67" s="19"/>
      <c r="CJ67" s="19"/>
      <c r="CK67" s="19"/>
      <c r="CL67" s="19"/>
      <c r="CM67" s="19"/>
      <c r="CN67" s="19"/>
      <c r="CO67" s="19"/>
      <c r="CP67" s="19"/>
      <c r="CQ67" s="19"/>
      <c r="CR67" s="19"/>
      <c r="CS67" s="19"/>
    </row>
    <row r="68" spans="1:97" s="18" customFormat="1" ht="10.5">
      <c r="A68" s="19"/>
      <c r="B68" s="632"/>
      <c r="C68" s="633"/>
      <c r="D68" s="628"/>
      <c r="E68" s="628"/>
      <c r="F68" s="632"/>
      <c r="G68" s="634"/>
      <c r="H68" s="632"/>
      <c r="I68" s="632"/>
      <c r="J68" s="632"/>
      <c r="K68" s="632"/>
      <c r="L68" s="632"/>
      <c r="M68" s="632"/>
      <c r="N68" s="632"/>
      <c r="O68" s="628"/>
      <c r="P68" s="631"/>
      <c r="Q68" s="631"/>
      <c r="R68" s="715"/>
      <c r="S68" s="715"/>
      <c r="T68" s="715"/>
      <c r="U68" s="715"/>
      <c r="V68" s="716" t="str">
        <f t="shared" si="2"/>
        <v/>
      </c>
      <c r="W68" s="535" t="str">
        <f t="shared" si="3"/>
        <v/>
      </c>
      <c r="X68" s="536" t="str">
        <v>NoCashFlows</v>
      </c>
      <c r="Y68" s="637"/>
      <c r="Z68" s="634"/>
      <c r="AA68" s="638"/>
      <c r="AB68" s="639"/>
      <c r="AC68" s="640"/>
      <c r="AD68" s="640"/>
      <c r="AE68" s="640"/>
      <c r="AF68" s="640"/>
      <c r="AG68" s="640"/>
      <c r="AH68" s="641"/>
      <c r="AI68" s="638"/>
      <c r="AJ68" s="642"/>
      <c r="AK68" s="643"/>
      <c r="AL68" s="643"/>
      <c r="AM68" s="644"/>
      <c r="AN68" s="640"/>
      <c r="AO68" s="640"/>
      <c r="AP68" s="640"/>
      <c r="AQ68" s="640"/>
      <c r="AR68" s="640"/>
      <c r="AS68" s="645"/>
      <c r="AT68" s="646"/>
      <c r="AU68" s="643"/>
      <c r="AV68" s="643"/>
      <c r="AW68" s="643"/>
      <c r="AX68" s="643"/>
      <c r="AY68" s="643"/>
      <c r="AZ68" s="643"/>
      <c r="BA68" s="643"/>
      <c r="BB68" s="643"/>
      <c r="BC68" s="643"/>
      <c r="BD68" s="643"/>
      <c r="BF68" s="860" t="str">
        <f t="shared" si="4"/>
        <v/>
      </c>
      <c r="BG68" s="861" t="str">
        <f t="shared" si="4"/>
        <v/>
      </c>
      <c r="BH68" s="861" t="str">
        <f t="shared" si="4"/>
        <v/>
      </c>
      <c r="BI68" s="861" t="str">
        <f t="shared" si="4"/>
        <v/>
      </c>
      <c r="BJ68" s="861" t="str">
        <f t="shared" si="4"/>
        <v/>
      </c>
      <c r="BK68" s="861" t="str">
        <f t="shared" si="4"/>
        <v/>
      </c>
      <c r="BL68" s="859" t="str">
        <f t="shared" si="4"/>
        <v/>
      </c>
      <c r="BM68" s="457"/>
      <c r="BN68" s="859" t="str">
        <f t="shared" si="6"/>
        <v/>
      </c>
      <c r="BO68" s="859" t="str">
        <f t="shared" si="6"/>
        <v/>
      </c>
      <c r="BP68" s="859" t="str">
        <f t="shared" si="6"/>
        <v/>
      </c>
      <c r="BQ68" s="859" t="str">
        <f t="shared" si="5"/>
        <v/>
      </c>
      <c r="BR68" s="859" t="str">
        <f t="shared" si="5"/>
        <v/>
      </c>
      <c r="BS68" s="859" t="str">
        <f t="shared" si="5"/>
        <v/>
      </c>
      <c r="BT68" s="859" t="str">
        <f t="shared" si="5"/>
        <v/>
      </c>
      <c r="BZ68" s="19"/>
      <c r="CA68" s="19"/>
      <c r="CB68" s="19"/>
      <c r="CC68" s="19"/>
      <c r="CD68" s="19"/>
      <c r="CE68" s="19"/>
      <c r="CF68" s="19"/>
      <c r="CG68" s="19"/>
      <c r="CH68" s="19"/>
      <c r="CI68" s="19"/>
      <c r="CJ68" s="19"/>
      <c r="CK68" s="19"/>
      <c r="CL68" s="19"/>
      <c r="CM68" s="19"/>
      <c r="CN68" s="19"/>
      <c r="CO68" s="19"/>
      <c r="CP68" s="19"/>
      <c r="CQ68" s="19"/>
      <c r="CR68" s="19"/>
      <c r="CS68" s="19"/>
    </row>
    <row r="69" spans="1:97" s="18" customFormat="1" ht="10.5">
      <c r="A69" s="19"/>
      <c r="B69" s="632"/>
      <c r="C69" s="633"/>
      <c r="D69" s="628"/>
      <c r="E69" s="628"/>
      <c r="F69" s="632"/>
      <c r="G69" s="634"/>
      <c r="H69" s="632"/>
      <c r="I69" s="632"/>
      <c r="J69" s="632"/>
      <c r="K69" s="632"/>
      <c r="L69" s="632"/>
      <c r="M69" s="632"/>
      <c r="N69" s="632"/>
      <c r="O69" s="628"/>
      <c r="P69" s="631"/>
      <c r="Q69" s="631"/>
      <c r="R69" s="715"/>
      <c r="S69" s="715"/>
      <c r="T69" s="715"/>
      <c r="U69" s="715"/>
      <c r="V69" s="716" t="str">
        <f t="shared" si="2"/>
        <v/>
      </c>
      <c r="W69" s="535" t="str">
        <f t="shared" si="3"/>
        <v/>
      </c>
      <c r="X69" s="536" t="str">
        <v>NoCashFlows</v>
      </c>
      <c r="Y69" s="637"/>
      <c r="Z69" s="634"/>
      <c r="AA69" s="638"/>
      <c r="AB69" s="639"/>
      <c r="AC69" s="640"/>
      <c r="AD69" s="640"/>
      <c r="AE69" s="640"/>
      <c r="AF69" s="640"/>
      <c r="AG69" s="640"/>
      <c r="AH69" s="641"/>
      <c r="AI69" s="638"/>
      <c r="AJ69" s="642"/>
      <c r="AK69" s="643"/>
      <c r="AL69" s="643"/>
      <c r="AM69" s="644"/>
      <c r="AN69" s="640"/>
      <c r="AO69" s="640"/>
      <c r="AP69" s="640"/>
      <c r="AQ69" s="640"/>
      <c r="AR69" s="640"/>
      <c r="AS69" s="645"/>
      <c r="AT69" s="646"/>
      <c r="AU69" s="643"/>
      <c r="AV69" s="643"/>
      <c r="AW69" s="643"/>
      <c r="AX69" s="643"/>
      <c r="AY69" s="643"/>
      <c r="AZ69" s="643"/>
      <c r="BA69" s="643"/>
      <c r="BB69" s="643"/>
      <c r="BC69" s="643"/>
      <c r="BD69" s="643"/>
      <c r="BF69" s="860" t="str">
        <f t="shared" si="4"/>
        <v/>
      </c>
      <c r="BG69" s="861" t="str">
        <f t="shared" si="4"/>
        <v/>
      </c>
      <c r="BH69" s="861" t="str">
        <f t="shared" si="4"/>
        <v/>
      </c>
      <c r="BI69" s="861" t="str">
        <f t="shared" si="4"/>
        <v/>
      </c>
      <c r="BJ69" s="861" t="str">
        <f t="shared" si="4"/>
        <v/>
      </c>
      <c r="BK69" s="861" t="str">
        <f t="shared" si="4"/>
        <v/>
      </c>
      <c r="BL69" s="859" t="str">
        <f t="shared" si="4"/>
        <v/>
      </c>
      <c r="BM69" s="457"/>
      <c r="BN69" s="859" t="str">
        <f t="shared" si="6"/>
        <v/>
      </c>
      <c r="BO69" s="859" t="str">
        <f t="shared" si="6"/>
        <v/>
      </c>
      <c r="BP69" s="859" t="str">
        <f t="shared" si="6"/>
        <v/>
      </c>
      <c r="BQ69" s="859" t="str">
        <f t="shared" si="5"/>
        <v/>
      </c>
      <c r="BR69" s="859" t="str">
        <f t="shared" si="5"/>
        <v/>
      </c>
      <c r="BS69" s="859" t="str">
        <f t="shared" si="5"/>
        <v/>
      </c>
      <c r="BT69" s="859" t="str">
        <f t="shared" si="5"/>
        <v/>
      </c>
      <c r="BZ69" s="19"/>
      <c r="CA69" s="19"/>
      <c r="CB69" s="19"/>
      <c r="CC69" s="19"/>
      <c r="CD69" s="19"/>
      <c r="CE69" s="19"/>
      <c r="CF69" s="19"/>
      <c r="CG69" s="19"/>
      <c r="CH69" s="19"/>
      <c r="CI69" s="19"/>
      <c r="CJ69" s="19"/>
      <c r="CK69" s="19"/>
      <c r="CL69" s="19"/>
      <c r="CM69" s="19"/>
      <c r="CN69" s="19"/>
      <c r="CO69" s="19"/>
      <c r="CP69" s="19"/>
      <c r="CQ69" s="19"/>
      <c r="CR69" s="19"/>
      <c r="CS69" s="19"/>
    </row>
    <row r="70" spans="1:97" s="18" customFormat="1" ht="10.5">
      <c r="A70" s="19"/>
      <c r="B70" s="632"/>
      <c r="C70" s="633"/>
      <c r="D70" s="628"/>
      <c r="E70" s="628"/>
      <c r="F70" s="632"/>
      <c r="G70" s="634"/>
      <c r="H70" s="632"/>
      <c r="I70" s="632"/>
      <c r="J70" s="632"/>
      <c r="K70" s="632"/>
      <c r="L70" s="632"/>
      <c r="M70" s="632"/>
      <c r="N70" s="632"/>
      <c r="O70" s="628"/>
      <c r="P70" s="631"/>
      <c r="Q70" s="631"/>
      <c r="R70" s="715"/>
      <c r="S70" s="715"/>
      <c r="T70" s="715"/>
      <c r="U70" s="715"/>
      <c r="V70" s="716" t="str">
        <f t="shared" si="2"/>
        <v/>
      </c>
      <c r="W70" s="535" t="str">
        <f t="shared" si="3"/>
        <v/>
      </c>
      <c r="X70" s="536" t="str">
        <v>NoCashFlows</v>
      </c>
      <c r="Y70" s="637"/>
      <c r="Z70" s="634"/>
      <c r="AA70" s="638"/>
      <c r="AB70" s="639"/>
      <c r="AC70" s="640"/>
      <c r="AD70" s="640"/>
      <c r="AE70" s="640"/>
      <c r="AF70" s="640"/>
      <c r="AG70" s="640"/>
      <c r="AH70" s="641"/>
      <c r="AI70" s="638"/>
      <c r="AJ70" s="642"/>
      <c r="AK70" s="643"/>
      <c r="AL70" s="643"/>
      <c r="AM70" s="644"/>
      <c r="AN70" s="640"/>
      <c r="AO70" s="640"/>
      <c r="AP70" s="640"/>
      <c r="AQ70" s="640"/>
      <c r="AR70" s="640"/>
      <c r="AS70" s="645"/>
      <c r="AT70" s="646"/>
      <c r="AU70" s="643"/>
      <c r="AV70" s="643"/>
      <c r="AW70" s="643"/>
      <c r="AX70" s="643"/>
      <c r="AY70" s="643"/>
      <c r="AZ70" s="643"/>
      <c r="BA70" s="643"/>
      <c r="BB70" s="643"/>
      <c r="BC70" s="643"/>
      <c r="BD70" s="643"/>
      <c r="BF70" s="860" t="str">
        <f t="shared" si="4"/>
        <v/>
      </c>
      <c r="BG70" s="861" t="str">
        <f t="shared" si="4"/>
        <v/>
      </c>
      <c r="BH70" s="861" t="str">
        <f t="shared" si="4"/>
        <v/>
      </c>
      <c r="BI70" s="861" t="str">
        <f t="shared" si="4"/>
        <v/>
      </c>
      <c r="BJ70" s="861" t="str">
        <f t="shared" si="4"/>
        <v/>
      </c>
      <c r="BK70" s="861" t="str">
        <f t="shared" si="4"/>
        <v/>
      </c>
      <c r="BL70" s="859" t="str">
        <f t="shared" si="4"/>
        <v/>
      </c>
      <c r="BM70" s="457"/>
      <c r="BN70" s="859" t="str">
        <f t="shared" si="6"/>
        <v/>
      </c>
      <c r="BO70" s="859" t="str">
        <f t="shared" si="6"/>
        <v/>
      </c>
      <c r="BP70" s="859" t="str">
        <f t="shared" si="6"/>
        <v/>
      </c>
      <c r="BQ70" s="859" t="str">
        <f t="shared" si="5"/>
        <v/>
      </c>
      <c r="BR70" s="859" t="str">
        <f t="shared" si="5"/>
        <v/>
      </c>
      <c r="BS70" s="859" t="str">
        <f t="shared" si="5"/>
        <v/>
      </c>
      <c r="BT70" s="859" t="str">
        <f t="shared" si="5"/>
        <v/>
      </c>
      <c r="BZ70" s="19"/>
      <c r="CA70" s="19"/>
      <c r="CB70" s="19"/>
      <c r="CC70" s="19"/>
      <c r="CD70" s="19"/>
      <c r="CE70" s="19"/>
      <c r="CF70" s="19"/>
      <c r="CG70" s="19"/>
      <c r="CH70" s="19"/>
      <c r="CI70" s="19"/>
      <c r="CJ70" s="19"/>
      <c r="CK70" s="19"/>
      <c r="CL70" s="19"/>
      <c r="CM70" s="19"/>
      <c r="CN70" s="19"/>
      <c r="CO70" s="19"/>
      <c r="CP70" s="19"/>
      <c r="CQ70" s="19"/>
      <c r="CR70" s="19"/>
      <c r="CS70" s="19"/>
    </row>
    <row r="71" spans="1:97" s="18" customFormat="1" ht="10.5">
      <c r="A71" s="19"/>
      <c r="B71" s="632"/>
      <c r="C71" s="633"/>
      <c r="D71" s="628"/>
      <c r="E71" s="628"/>
      <c r="F71" s="632"/>
      <c r="G71" s="634"/>
      <c r="H71" s="632"/>
      <c r="I71" s="632"/>
      <c r="J71" s="632"/>
      <c r="K71" s="632"/>
      <c r="L71" s="632"/>
      <c r="M71" s="632"/>
      <c r="N71" s="632"/>
      <c r="O71" s="628"/>
      <c r="P71" s="631"/>
      <c r="Q71" s="631"/>
      <c r="R71" s="715"/>
      <c r="S71" s="715"/>
      <c r="T71" s="715"/>
      <c r="U71" s="715"/>
      <c r="V71" s="716" t="str">
        <f t="shared" si="2"/>
        <v/>
      </c>
      <c r="W71" s="535" t="str">
        <f t="shared" si="3"/>
        <v/>
      </c>
      <c r="X71" s="536" t="str">
        <v>NoCashFlows</v>
      </c>
      <c r="Y71" s="637"/>
      <c r="Z71" s="634"/>
      <c r="AA71" s="638"/>
      <c r="AB71" s="639"/>
      <c r="AC71" s="640"/>
      <c r="AD71" s="640"/>
      <c r="AE71" s="640"/>
      <c r="AF71" s="640"/>
      <c r="AG71" s="640"/>
      <c r="AH71" s="641"/>
      <c r="AI71" s="638"/>
      <c r="AJ71" s="642"/>
      <c r="AK71" s="643"/>
      <c r="AL71" s="643"/>
      <c r="AM71" s="644"/>
      <c r="AN71" s="640"/>
      <c r="AO71" s="640"/>
      <c r="AP71" s="640"/>
      <c r="AQ71" s="640"/>
      <c r="AR71" s="640"/>
      <c r="AS71" s="645"/>
      <c r="AT71" s="646"/>
      <c r="AU71" s="643"/>
      <c r="AV71" s="643"/>
      <c r="AW71" s="643"/>
      <c r="AX71" s="643"/>
      <c r="AY71" s="643"/>
      <c r="AZ71" s="643"/>
      <c r="BA71" s="643"/>
      <c r="BB71" s="643"/>
      <c r="BC71" s="643"/>
      <c r="BD71" s="643"/>
      <c r="BF71" s="860" t="str">
        <f t="shared" si="4"/>
        <v/>
      </c>
      <c r="BG71" s="861" t="str">
        <f t="shared" si="4"/>
        <v/>
      </c>
      <c r="BH71" s="861" t="str">
        <f t="shared" si="4"/>
        <v/>
      </c>
      <c r="BI71" s="861" t="str">
        <f t="shared" ref="BI71:BL88" si="7">IF(AND(ISBLANK(AP71), ISBLANK(AE71)), "", AP71-AE71)</f>
        <v/>
      </c>
      <c r="BJ71" s="861" t="str">
        <f t="shared" si="7"/>
        <v/>
      </c>
      <c r="BK71" s="861" t="str">
        <f t="shared" si="7"/>
        <v/>
      </c>
      <c r="BL71" s="859" t="str">
        <f t="shared" si="7"/>
        <v/>
      </c>
      <c r="BM71" s="457"/>
      <c r="BN71" s="859" t="str">
        <f t="shared" si="6"/>
        <v/>
      </c>
      <c r="BO71" s="859" t="str">
        <f t="shared" si="6"/>
        <v/>
      </c>
      <c r="BP71" s="859" t="str">
        <f t="shared" si="6"/>
        <v/>
      </c>
      <c r="BQ71" s="859" t="str">
        <f t="shared" si="5"/>
        <v/>
      </c>
      <c r="BR71" s="859" t="str">
        <f t="shared" si="5"/>
        <v/>
      </c>
      <c r="BS71" s="859" t="str">
        <f t="shared" si="5"/>
        <v/>
      </c>
      <c r="BT71" s="859" t="str">
        <f t="shared" si="5"/>
        <v/>
      </c>
      <c r="BZ71" s="19"/>
      <c r="CA71" s="19"/>
      <c r="CB71" s="19"/>
      <c r="CC71" s="19"/>
      <c r="CD71" s="19"/>
      <c r="CE71" s="19"/>
      <c r="CF71" s="19"/>
      <c r="CG71" s="19"/>
      <c r="CH71" s="19"/>
      <c r="CI71" s="19"/>
      <c r="CJ71" s="19"/>
      <c r="CK71" s="19"/>
      <c r="CL71" s="19"/>
      <c r="CM71" s="19"/>
      <c r="CN71" s="19"/>
      <c r="CO71" s="19"/>
      <c r="CP71" s="19"/>
      <c r="CQ71" s="19"/>
      <c r="CR71" s="19"/>
      <c r="CS71" s="19"/>
    </row>
    <row r="72" spans="1:97" s="18" customFormat="1" ht="10.5">
      <c r="A72" s="19"/>
      <c r="B72" s="632"/>
      <c r="C72" s="633"/>
      <c r="D72" s="628"/>
      <c r="E72" s="628"/>
      <c r="F72" s="632"/>
      <c r="G72" s="634"/>
      <c r="H72" s="632"/>
      <c r="I72" s="632"/>
      <c r="J72" s="632"/>
      <c r="K72" s="632"/>
      <c r="L72" s="632"/>
      <c r="M72" s="632"/>
      <c r="N72" s="632"/>
      <c r="O72" s="628"/>
      <c r="P72" s="631"/>
      <c r="Q72" s="631"/>
      <c r="R72" s="715"/>
      <c r="S72" s="715"/>
      <c r="T72" s="715"/>
      <c r="U72" s="715"/>
      <c r="V72" s="716" t="str">
        <f t="shared" si="2"/>
        <v/>
      </c>
      <c r="W72" s="535" t="str">
        <f t="shared" si="3"/>
        <v/>
      </c>
      <c r="X72" s="536" t="str">
        <v>NoCashFlows</v>
      </c>
      <c r="Y72" s="637"/>
      <c r="Z72" s="634"/>
      <c r="AA72" s="638"/>
      <c r="AB72" s="639"/>
      <c r="AC72" s="640"/>
      <c r="AD72" s="640"/>
      <c r="AE72" s="640"/>
      <c r="AF72" s="640"/>
      <c r="AG72" s="640"/>
      <c r="AH72" s="641"/>
      <c r="AI72" s="638"/>
      <c r="AJ72" s="642"/>
      <c r="AK72" s="643"/>
      <c r="AL72" s="643"/>
      <c r="AM72" s="644"/>
      <c r="AN72" s="640"/>
      <c r="AO72" s="640"/>
      <c r="AP72" s="640"/>
      <c r="AQ72" s="640"/>
      <c r="AR72" s="640"/>
      <c r="AS72" s="645"/>
      <c r="AT72" s="646"/>
      <c r="AU72" s="643"/>
      <c r="AV72" s="643"/>
      <c r="AW72" s="643"/>
      <c r="AX72" s="643"/>
      <c r="AY72" s="643"/>
      <c r="AZ72" s="643"/>
      <c r="BA72" s="643"/>
      <c r="BB72" s="643"/>
      <c r="BC72" s="643"/>
      <c r="BD72" s="643"/>
      <c r="BF72" s="860" t="str">
        <f t="shared" ref="BF72:BH88" si="8">IF(AND(ISBLANK(AM72), ISBLANK(AB72)), "", AM72-AB72)</f>
        <v/>
      </c>
      <c r="BG72" s="861" t="str">
        <f t="shared" si="8"/>
        <v/>
      </c>
      <c r="BH72" s="861" t="str">
        <f t="shared" si="8"/>
        <v/>
      </c>
      <c r="BI72" s="861" t="str">
        <f t="shared" si="7"/>
        <v/>
      </c>
      <c r="BJ72" s="861" t="str">
        <f t="shared" si="7"/>
        <v/>
      </c>
      <c r="BK72" s="861" t="str">
        <f t="shared" si="7"/>
        <v/>
      </c>
      <c r="BL72" s="859" t="str">
        <f t="shared" si="7"/>
        <v/>
      </c>
      <c r="BM72" s="457"/>
      <c r="BN72" s="859" t="str">
        <f t="shared" si="6"/>
        <v/>
      </c>
      <c r="BO72" s="859" t="str">
        <f t="shared" si="6"/>
        <v/>
      </c>
      <c r="BP72" s="859" t="str">
        <f t="shared" si="6"/>
        <v/>
      </c>
      <c r="BQ72" s="859" t="str">
        <f t="shared" si="5"/>
        <v/>
      </c>
      <c r="BR72" s="859" t="str">
        <f t="shared" si="5"/>
        <v/>
      </c>
      <c r="BS72" s="859" t="str">
        <f t="shared" si="5"/>
        <v/>
      </c>
      <c r="BT72" s="859" t="str">
        <f t="shared" si="5"/>
        <v/>
      </c>
      <c r="BZ72" s="19"/>
      <c r="CA72" s="19"/>
      <c r="CB72" s="19"/>
      <c r="CC72" s="19"/>
      <c r="CD72" s="19"/>
      <c r="CE72" s="19"/>
      <c r="CF72" s="19"/>
      <c r="CG72" s="19"/>
      <c r="CH72" s="19"/>
      <c r="CI72" s="19"/>
      <c r="CJ72" s="19"/>
      <c r="CK72" s="19"/>
      <c r="CL72" s="19"/>
      <c r="CM72" s="19"/>
      <c r="CN72" s="19"/>
      <c r="CO72" s="19"/>
      <c r="CP72" s="19"/>
      <c r="CQ72" s="19"/>
      <c r="CR72" s="19"/>
      <c r="CS72" s="19"/>
    </row>
    <row r="73" spans="1:97" s="18" customFormat="1" ht="10.5">
      <c r="A73" s="19"/>
      <c r="B73" s="632"/>
      <c r="C73" s="633"/>
      <c r="D73" s="628"/>
      <c r="E73" s="628"/>
      <c r="F73" s="632"/>
      <c r="G73" s="634"/>
      <c r="H73" s="632"/>
      <c r="I73" s="632"/>
      <c r="J73" s="632"/>
      <c r="K73" s="632"/>
      <c r="L73" s="632"/>
      <c r="M73" s="632"/>
      <c r="N73" s="632"/>
      <c r="O73" s="628"/>
      <c r="P73" s="631"/>
      <c r="Q73" s="631"/>
      <c r="R73" s="715"/>
      <c r="S73" s="715"/>
      <c r="T73" s="715"/>
      <c r="U73" s="715"/>
      <c r="V73" s="716" t="str">
        <f t="shared" si="2"/>
        <v/>
      </c>
      <c r="W73" s="535" t="str">
        <f t="shared" si="3"/>
        <v/>
      </c>
      <c r="X73" s="536" t="str">
        <v>NoCashFlows</v>
      </c>
      <c r="Y73" s="637"/>
      <c r="Z73" s="634"/>
      <c r="AA73" s="638"/>
      <c r="AB73" s="639"/>
      <c r="AC73" s="640"/>
      <c r="AD73" s="640"/>
      <c r="AE73" s="640"/>
      <c r="AF73" s="640"/>
      <c r="AG73" s="640"/>
      <c r="AH73" s="641"/>
      <c r="AI73" s="638"/>
      <c r="AJ73" s="642"/>
      <c r="AK73" s="643"/>
      <c r="AL73" s="643"/>
      <c r="AM73" s="644"/>
      <c r="AN73" s="640"/>
      <c r="AO73" s="640"/>
      <c r="AP73" s="640"/>
      <c r="AQ73" s="640"/>
      <c r="AR73" s="640"/>
      <c r="AS73" s="645"/>
      <c r="AT73" s="646"/>
      <c r="AU73" s="643"/>
      <c r="AV73" s="643"/>
      <c r="AW73" s="643"/>
      <c r="AX73" s="643"/>
      <c r="AY73" s="643"/>
      <c r="AZ73" s="643"/>
      <c r="BA73" s="643"/>
      <c r="BB73" s="643"/>
      <c r="BC73" s="643"/>
      <c r="BD73" s="643"/>
      <c r="BF73" s="860" t="str">
        <f t="shared" si="8"/>
        <v/>
      </c>
      <c r="BG73" s="861" t="str">
        <f t="shared" si="8"/>
        <v/>
      </c>
      <c r="BH73" s="861" t="str">
        <f t="shared" si="8"/>
        <v/>
      </c>
      <c r="BI73" s="861" t="str">
        <f t="shared" si="7"/>
        <v/>
      </c>
      <c r="BJ73" s="861" t="str">
        <f t="shared" si="7"/>
        <v/>
      </c>
      <c r="BK73" s="861" t="str">
        <f t="shared" si="7"/>
        <v/>
      </c>
      <c r="BL73" s="859" t="str">
        <f t="shared" si="7"/>
        <v/>
      </c>
      <c r="BM73" s="457"/>
      <c r="BN73" s="859" t="str">
        <f t="shared" si="6"/>
        <v/>
      </c>
      <c r="BO73" s="859" t="str">
        <f t="shared" si="6"/>
        <v/>
      </c>
      <c r="BP73" s="859" t="str">
        <f t="shared" si="6"/>
        <v/>
      </c>
      <c r="BQ73" s="859" t="str">
        <f t="shared" si="5"/>
        <v/>
      </c>
      <c r="BR73" s="859" t="str">
        <f t="shared" si="5"/>
        <v/>
      </c>
      <c r="BS73" s="859" t="str">
        <f t="shared" si="5"/>
        <v/>
      </c>
      <c r="BT73" s="859" t="str">
        <f t="shared" si="5"/>
        <v/>
      </c>
      <c r="BZ73" s="19"/>
      <c r="CA73" s="19"/>
      <c r="CB73" s="19"/>
      <c r="CC73" s="19"/>
      <c r="CD73" s="19"/>
      <c r="CE73" s="19"/>
      <c r="CF73" s="19"/>
      <c r="CG73" s="19"/>
      <c r="CH73" s="19"/>
      <c r="CI73" s="19"/>
      <c r="CJ73" s="19"/>
      <c r="CK73" s="19"/>
      <c r="CL73" s="19"/>
      <c r="CM73" s="19"/>
      <c r="CN73" s="19"/>
      <c r="CO73" s="19"/>
      <c r="CP73" s="19"/>
      <c r="CQ73" s="19"/>
      <c r="CR73" s="19"/>
      <c r="CS73" s="19"/>
    </row>
    <row r="74" spans="1:97" s="18" customFormat="1" ht="10.5">
      <c r="A74" s="19"/>
      <c r="B74" s="632"/>
      <c r="C74" s="633"/>
      <c r="D74" s="628"/>
      <c r="E74" s="628"/>
      <c r="F74" s="632"/>
      <c r="G74" s="634"/>
      <c r="H74" s="632"/>
      <c r="I74" s="632"/>
      <c r="J74" s="632"/>
      <c r="K74" s="632"/>
      <c r="L74" s="632"/>
      <c r="M74" s="632"/>
      <c r="N74" s="632"/>
      <c r="O74" s="628"/>
      <c r="P74" s="631"/>
      <c r="Q74" s="631"/>
      <c r="R74" s="715"/>
      <c r="S74" s="715"/>
      <c r="T74" s="715"/>
      <c r="U74" s="715"/>
      <c r="V74" s="716" t="str">
        <f t="shared" si="2"/>
        <v/>
      </c>
      <c r="W74" s="535" t="str">
        <f t="shared" si="3"/>
        <v/>
      </c>
      <c r="X74" s="536" t="str">
        <v>NoCashFlows</v>
      </c>
      <c r="Y74" s="637"/>
      <c r="Z74" s="634"/>
      <c r="AA74" s="638"/>
      <c r="AB74" s="639"/>
      <c r="AC74" s="640"/>
      <c r="AD74" s="640"/>
      <c r="AE74" s="640"/>
      <c r="AF74" s="640"/>
      <c r="AG74" s="640"/>
      <c r="AH74" s="641"/>
      <c r="AI74" s="638"/>
      <c r="AJ74" s="642"/>
      <c r="AK74" s="643"/>
      <c r="AL74" s="643"/>
      <c r="AM74" s="644"/>
      <c r="AN74" s="640"/>
      <c r="AO74" s="640"/>
      <c r="AP74" s="640"/>
      <c r="AQ74" s="640"/>
      <c r="AR74" s="640"/>
      <c r="AS74" s="645"/>
      <c r="AT74" s="646"/>
      <c r="AU74" s="643"/>
      <c r="AV74" s="643"/>
      <c r="AW74" s="643"/>
      <c r="AX74" s="643"/>
      <c r="AY74" s="643"/>
      <c r="AZ74" s="643"/>
      <c r="BA74" s="643"/>
      <c r="BB74" s="643"/>
      <c r="BC74" s="643"/>
      <c r="BD74" s="643"/>
      <c r="BF74" s="860" t="str">
        <f t="shared" si="8"/>
        <v/>
      </c>
      <c r="BG74" s="861" t="str">
        <f t="shared" si="8"/>
        <v/>
      </c>
      <c r="BH74" s="861" t="str">
        <f t="shared" si="8"/>
        <v/>
      </c>
      <c r="BI74" s="861" t="str">
        <f t="shared" si="7"/>
        <v/>
      </c>
      <c r="BJ74" s="861" t="str">
        <f t="shared" si="7"/>
        <v/>
      </c>
      <c r="BK74" s="861" t="str">
        <f t="shared" si="7"/>
        <v/>
      </c>
      <c r="BL74" s="859" t="str">
        <f t="shared" si="7"/>
        <v/>
      </c>
      <c r="BM74" s="457"/>
      <c r="BN74" s="859" t="str">
        <f t="shared" si="6"/>
        <v/>
      </c>
      <c r="BO74" s="859" t="str">
        <f t="shared" si="6"/>
        <v/>
      </c>
      <c r="BP74" s="859" t="str">
        <f t="shared" si="6"/>
        <v/>
      </c>
      <c r="BQ74" s="859" t="str">
        <f t="shared" si="5"/>
        <v/>
      </c>
      <c r="BR74" s="859" t="str">
        <f t="shared" si="5"/>
        <v/>
      </c>
      <c r="BS74" s="859" t="str">
        <f t="shared" si="5"/>
        <v/>
      </c>
      <c r="BT74" s="859" t="str">
        <f t="shared" si="5"/>
        <v/>
      </c>
      <c r="BZ74" s="19"/>
      <c r="CA74" s="19"/>
      <c r="CB74" s="19"/>
      <c r="CC74" s="19"/>
      <c r="CD74" s="19"/>
      <c r="CE74" s="19"/>
      <c r="CF74" s="19"/>
      <c r="CG74" s="19"/>
      <c r="CH74" s="19"/>
      <c r="CI74" s="19"/>
      <c r="CJ74" s="19"/>
      <c r="CK74" s="19"/>
      <c r="CL74" s="19"/>
      <c r="CM74" s="19"/>
      <c r="CN74" s="19"/>
      <c r="CO74" s="19"/>
      <c r="CP74" s="19"/>
      <c r="CQ74" s="19"/>
      <c r="CR74" s="19"/>
      <c r="CS74" s="19"/>
    </row>
    <row r="75" spans="1:97" s="18" customFormat="1" ht="10.5">
      <c r="A75" s="19"/>
      <c r="B75" s="632"/>
      <c r="C75" s="633"/>
      <c r="D75" s="628"/>
      <c r="E75" s="628"/>
      <c r="F75" s="632"/>
      <c r="G75" s="634"/>
      <c r="H75" s="632"/>
      <c r="I75" s="632"/>
      <c r="J75" s="632"/>
      <c r="K75" s="632"/>
      <c r="L75" s="632"/>
      <c r="M75" s="632"/>
      <c r="N75" s="632"/>
      <c r="O75" s="628"/>
      <c r="P75" s="631"/>
      <c r="Q75" s="631"/>
      <c r="R75" s="715"/>
      <c r="S75" s="715"/>
      <c r="T75" s="715"/>
      <c r="U75" s="715"/>
      <c r="V75" s="716" t="str">
        <f t="shared" si="2"/>
        <v/>
      </c>
      <c r="W75" s="535" t="str">
        <f t="shared" si="3"/>
        <v/>
      </c>
      <c r="X75" s="536" t="str">
        <v>NoCashFlows</v>
      </c>
      <c r="Y75" s="637"/>
      <c r="Z75" s="634"/>
      <c r="AA75" s="638"/>
      <c r="AB75" s="639"/>
      <c r="AC75" s="640"/>
      <c r="AD75" s="640"/>
      <c r="AE75" s="640"/>
      <c r="AF75" s="640"/>
      <c r="AG75" s="640"/>
      <c r="AH75" s="641"/>
      <c r="AI75" s="638"/>
      <c r="AJ75" s="642"/>
      <c r="AK75" s="643"/>
      <c r="AL75" s="643"/>
      <c r="AM75" s="644"/>
      <c r="AN75" s="640"/>
      <c r="AO75" s="640"/>
      <c r="AP75" s="640"/>
      <c r="AQ75" s="640"/>
      <c r="AR75" s="640"/>
      <c r="AS75" s="645"/>
      <c r="AT75" s="646"/>
      <c r="AU75" s="643"/>
      <c r="AV75" s="643"/>
      <c r="AW75" s="643"/>
      <c r="AX75" s="643"/>
      <c r="AY75" s="643"/>
      <c r="AZ75" s="643"/>
      <c r="BA75" s="643"/>
      <c r="BB75" s="643"/>
      <c r="BC75" s="643"/>
      <c r="BD75" s="643"/>
      <c r="BF75" s="860" t="str">
        <f t="shared" si="8"/>
        <v/>
      </c>
      <c r="BG75" s="861" t="str">
        <f t="shared" si="8"/>
        <v/>
      </c>
      <c r="BH75" s="861" t="str">
        <f t="shared" si="8"/>
        <v/>
      </c>
      <c r="BI75" s="861" t="str">
        <f t="shared" si="7"/>
        <v/>
      </c>
      <c r="BJ75" s="861" t="str">
        <f t="shared" si="7"/>
        <v/>
      </c>
      <c r="BK75" s="861" t="str">
        <f t="shared" si="7"/>
        <v/>
      </c>
      <c r="BL75" s="859" t="str">
        <f t="shared" si="7"/>
        <v/>
      </c>
      <c r="BM75" s="457"/>
      <c r="BN75" s="859" t="str">
        <f t="shared" si="6"/>
        <v/>
      </c>
      <c r="BO75" s="859" t="str">
        <f t="shared" si="6"/>
        <v/>
      </c>
      <c r="BP75" s="859" t="str">
        <f t="shared" si="6"/>
        <v/>
      </c>
      <c r="BQ75" s="859" t="str">
        <f t="shared" si="5"/>
        <v/>
      </c>
      <c r="BR75" s="859" t="str">
        <f t="shared" si="5"/>
        <v/>
      </c>
      <c r="BS75" s="859" t="str">
        <f t="shared" si="5"/>
        <v/>
      </c>
      <c r="BT75" s="859" t="str">
        <f t="shared" si="5"/>
        <v/>
      </c>
      <c r="BZ75" s="19"/>
      <c r="CA75" s="19"/>
      <c r="CB75" s="19"/>
      <c r="CC75" s="19"/>
      <c r="CD75" s="19"/>
      <c r="CE75" s="19"/>
      <c r="CF75" s="19"/>
      <c r="CG75" s="19"/>
      <c r="CH75" s="19"/>
      <c r="CI75" s="19"/>
      <c r="CJ75" s="19"/>
      <c r="CK75" s="19"/>
      <c r="CL75" s="19"/>
      <c r="CM75" s="19"/>
      <c r="CN75" s="19"/>
      <c r="CO75" s="19"/>
      <c r="CP75" s="19"/>
      <c r="CQ75" s="19"/>
      <c r="CR75" s="19"/>
      <c r="CS75" s="19"/>
    </row>
    <row r="76" spans="1:97" s="18" customFormat="1" ht="10.5">
      <c r="A76" s="19"/>
      <c r="B76" s="632"/>
      <c r="C76" s="633"/>
      <c r="D76" s="628"/>
      <c r="E76" s="628"/>
      <c r="F76" s="632"/>
      <c r="G76" s="634"/>
      <c r="H76" s="632"/>
      <c r="I76" s="632"/>
      <c r="J76" s="632"/>
      <c r="K76" s="632"/>
      <c r="L76" s="632"/>
      <c r="M76" s="632"/>
      <c r="N76" s="632"/>
      <c r="O76" s="628"/>
      <c r="P76" s="631"/>
      <c r="Q76" s="631"/>
      <c r="R76" s="715"/>
      <c r="S76" s="715"/>
      <c r="T76" s="715"/>
      <c r="U76" s="715"/>
      <c r="V76" s="716" t="str">
        <f t="shared" si="2"/>
        <v/>
      </c>
      <c r="W76" s="535" t="str">
        <f t="shared" si="3"/>
        <v/>
      </c>
      <c r="X76" s="536" t="str">
        <v>NoCashFlows</v>
      </c>
      <c r="Y76" s="637"/>
      <c r="Z76" s="634"/>
      <c r="AA76" s="638"/>
      <c r="AB76" s="639"/>
      <c r="AC76" s="640"/>
      <c r="AD76" s="640"/>
      <c r="AE76" s="640"/>
      <c r="AF76" s="640"/>
      <c r="AG76" s="640"/>
      <c r="AH76" s="641"/>
      <c r="AI76" s="638"/>
      <c r="AJ76" s="642"/>
      <c r="AK76" s="643"/>
      <c r="AL76" s="643"/>
      <c r="AM76" s="644"/>
      <c r="AN76" s="640"/>
      <c r="AO76" s="640"/>
      <c r="AP76" s="640"/>
      <c r="AQ76" s="640"/>
      <c r="AR76" s="640"/>
      <c r="AS76" s="645"/>
      <c r="AT76" s="646"/>
      <c r="AU76" s="643"/>
      <c r="AV76" s="643"/>
      <c r="AW76" s="643"/>
      <c r="AX76" s="643"/>
      <c r="AY76" s="643"/>
      <c r="AZ76" s="643"/>
      <c r="BA76" s="643"/>
      <c r="BB76" s="643"/>
      <c r="BC76" s="643"/>
      <c r="BD76" s="643"/>
      <c r="BF76" s="860" t="str">
        <f t="shared" si="8"/>
        <v/>
      </c>
      <c r="BG76" s="861" t="str">
        <f t="shared" si="8"/>
        <v/>
      </c>
      <c r="BH76" s="861" t="str">
        <f t="shared" si="8"/>
        <v/>
      </c>
      <c r="BI76" s="861" t="str">
        <f t="shared" si="7"/>
        <v/>
      </c>
      <c r="BJ76" s="861" t="str">
        <f t="shared" si="7"/>
        <v/>
      </c>
      <c r="BK76" s="861" t="str">
        <f t="shared" si="7"/>
        <v/>
      </c>
      <c r="BL76" s="859" t="str">
        <f t="shared" si="7"/>
        <v/>
      </c>
      <c r="BM76" s="457"/>
      <c r="BN76" s="859" t="str">
        <f t="shared" si="6"/>
        <v/>
      </c>
      <c r="BO76" s="859" t="str">
        <f t="shared" si="6"/>
        <v/>
      </c>
      <c r="BP76" s="859" t="str">
        <f t="shared" si="6"/>
        <v/>
      </c>
      <c r="BQ76" s="859" t="str">
        <f t="shared" si="5"/>
        <v/>
      </c>
      <c r="BR76" s="859" t="str">
        <f t="shared" si="5"/>
        <v/>
      </c>
      <c r="BS76" s="859" t="str">
        <f t="shared" si="5"/>
        <v/>
      </c>
      <c r="BT76" s="859" t="str">
        <f t="shared" si="5"/>
        <v/>
      </c>
      <c r="BZ76" s="19"/>
      <c r="CA76" s="19"/>
      <c r="CB76" s="19"/>
      <c r="CC76" s="19"/>
      <c r="CD76" s="19"/>
      <c r="CE76" s="19"/>
      <c r="CF76" s="19"/>
      <c r="CG76" s="19"/>
      <c r="CH76" s="19"/>
      <c r="CI76" s="19"/>
      <c r="CJ76" s="19"/>
      <c r="CK76" s="19"/>
      <c r="CL76" s="19"/>
      <c r="CM76" s="19"/>
      <c r="CN76" s="19"/>
      <c r="CO76" s="19"/>
      <c r="CP76" s="19"/>
      <c r="CQ76" s="19"/>
      <c r="CR76" s="19"/>
      <c r="CS76" s="19"/>
    </row>
    <row r="77" spans="1:97" s="18" customFormat="1" ht="10.5">
      <c r="A77" s="19"/>
      <c r="B77" s="632"/>
      <c r="C77" s="633"/>
      <c r="D77" s="628"/>
      <c r="E77" s="628"/>
      <c r="F77" s="632"/>
      <c r="G77" s="634"/>
      <c r="H77" s="632"/>
      <c r="I77" s="632"/>
      <c r="J77" s="632"/>
      <c r="K77" s="632"/>
      <c r="L77" s="632"/>
      <c r="M77" s="632"/>
      <c r="N77" s="632"/>
      <c r="O77" s="628"/>
      <c r="P77" s="631"/>
      <c r="Q77" s="631"/>
      <c r="R77" s="715"/>
      <c r="S77" s="715"/>
      <c r="T77" s="715"/>
      <c r="U77" s="715"/>
      <c r="V77" s="716" t="str">
        <f t="shared" si="2"/>
        <v/>
      </c>
      <c r="W77" s="535" t="str">
        <f t="shared" si="3"/>
        <v/>
      </c>
      <c r="X77" s="536" t="str">
        <v>NoCashFlows</v>
      </c>
      <c r="Y77" s="637"/>
      <c r="Z77" s="634"/>
      <c r="AA77" s="638"/>
      <c r="AB77" s="639"/>
      <c r="AC77" s="640"/>
      <c r="AD77" s="640"/>
      <c r="AE77" s="640"/>
      <c r="AF77" s="640"/>
      <c r="AG77" s="640"/>
      <c r="AH77" s="641"/>
      <c r="AI77" s="638"/>
      <c r="AJ77" s="642"/>
      <c r="AK77" s="643"/>
      <c r="AL77" s="643"/>
      <c r="AM77" s="644"/>
      <c r="AN77" s="640"/>
      <c r="AO77" s="640"/>
      <c r="AP77" s="640"/>
      <c r="AQ77" s="640"/>
      <c r="AR77" s="640"/>
      <c r="AS77" s="645"/>
      <c r="AT77" s="646"/>
      <c r="AU77" s="643"/>
      <c r="AV77" s="643"/>
      <c r="AW77" s="643"/>
      <c r="AX77" s="643"/>
      <c r="AY77" s="643"/>
      <c r="AZ77" s="643"/>
      <c r="BA77" s="643"/>
      <c r="BB77" s="643"/>
      <c r="BC77" s="643"/>
      <c r="BD77" s="643"/>
      <c r="BF77" s="860" t="str">
        <f t="shared" si="8"/>
        <v/>
      </c>
      <c r="BG77" s="861" t="str">
        <f t="shared" si="8"/>
        <v/>
      </c>
      <c r="BH77" s="861" t="str">
        <f t="shared" si="8"/>
        <v/>
      </c>
      <c r="BI77" s="861" t="str">
        <f t="shared" si="7"/>
        <v/>
      </c>
      <c r="BJ77" s="861" t="str">
        <f t="shared" si="7"/>
        <v/>
      </c>
      <c r="BK77" s="861" t="str">
        <f t="shared" si="7"/>
        <v/>
      </c>
      <c r="BL77" s="859" t="str">
        <f t="shared" si="7"/>
        <v/>
      </c>
      <c r="BM77" s="457"/>
      <c r="BN77" s="859" t="str">
        <f t="shared" si="6"/>
        <v/>
      </c>
      <c r="BO77" s="859" t="str">
        <f t="shared" si="6"/>
        <v/>
      </c>
      <c r="BP77" s="859" t="str">
        <f t="shared" si="6"/>
        <v/>
      </c>
      <c r="BQ77" s="859" t="str">
        <f t="shared" si="5"/>
        <v/>
      </c>
      <c r="BR77" s="859" t="str">
        <f t="shared" si="5"/>
        <v/>
      </c>
      <c r="BS77" s="859" t="str">
        <f t="shared" si="5"/>
        <v/>
      </c>
      <c r="BT77" s="859" t="str">
        <f t="shared" si="5"/>
        <v/>
      </c>
      <c r="BZ77" s="19"/>
      <c r="CA77" s="19"/>
      <c r="CB77" s="19"/>
      <c r="CC77" s="19"/>
      <c r="CD77" s="19"/>
      <c r="CE77" s="19"/>
      <c r="CF77" s="19"/>
      <c r="CG77" s="19"/>
      <c r="CH77" s="19"/>
      <c r="CI77" s="19"/>
      <c r="CJ77" s="19"/>
      <c r="CK77" s="19"/>
      <c r="CL77" s="19"/>
      <c r="CM77" s="19"/>
      <c r="CN77" s="19"/>
      <c r="CO77" s="19"/>
      <c r="CP77" s="19"/>
      <c r="CQ77" s="19"/>
      <c r="CR77" s="19"/>
      <c r="CS77" s="19"/>
    </row>
    <row r="78" spans="1:97" s="18" customFormat="1" ht="10.5">
      <c r="A78" s="19"/>
      <c r="B78" s="632"/>
      <c r="C78" s="633"/>
      <c r="D78" s="628"/>
      <c r="E78" s="628"/>
      <c r="F78" s="632"/>
      <c r="G78" s="634"/>
      <c r="H78" s="632"/>
      <c r="I78" s="632"/>
      <c r="J78" s="632"/>
      <c r="K78" s="632"/>
      <c r="L78" s="632"/>
      <c r="M78" s="632"/>
      <c r="N78" s="632"/>
      <c r="O78" s="628"/>
      <c r="P78" s="631"/>
      <c r="Q78" s="631"/>
      <c r="R78" s="715"/>
      <c r="S78" s="715"/>
      <c r="T78" s="715"/>
      <c r="U78" s="715"/>
      <c r="V78" s="716" t="str">
        <f t="shared" si="2"/>
        <v/>
      </c>
      <c r="W78" s="535" t="str">
        <f t="shared" si="3"/>
        <v/>
      </c>
      <c r="X78" s="536" t="str">
        <v>NoCashFlows</v>
      </c>
      <c r="Y78" s="637"/>
      <c r="Z78" s="634"/>
      <c r="AA78" s="638"/>
      <c r="AB78" s="639"/>
      <c r="AC78" s="640"/>
      <c r="AD78" s="640"/>
      <c r="AE78" s="640"/>
      <c r="AF78" s="640"/>
      <c r="AG78" s="640"/>
      <c r="AH78" s="641"/>
      <c r="AI78" s="638"/>
      <c r="AJ78" s="642"/>
      <c r="AK78" s="643"/>
      <c r="AL78" s="643"/>
      <c r="AM78" s="644"/>
      <c r="AN78" s="640"/>
      <c r="AO78" s="640"/>
      <c r="AP78" s="640"/>
      <c r="AQ78" s="640"/>
      <c r="AR78" s="640"/>
      <c r="AS78" s="645"/>
      <c r="AT78" s="646"/>
      <c r="AU78" s="643"/>
      <c r="AV78" s="643"/>
      <c r="AW78" s="643"/>
      <c r="AX78" s="643"/>
      <c r="AY78" s="643"/>
      <c r="AZ78" s="643"/>
      <c r="BA78" s="643"/>
      <c r="BB78" s="643"/>
      <c r="BC78" s="643"/>
      <c r="BD78" s="643"/>
      <c r="BF78" s="860" t="str">
        <f t="shared" si="8"/>
        <v/>
      </c>
      <c r="BG78" s="861" t="str">
        <f t="shared" si="8"/>
        <v/>
      </c>
      <c r="BH78" s="861" t="str">
        <f t="shared" si="8"/>
        <v/>
      </c>
      <c r="BI78" s="861" t="str">
        <f t="shared" si="7"/>
        <v/>
      </c>
      <c r="BJ78" s="861" t="str">
        <f t="shared" si="7"/>
        <v/>
      </c>
      <c r="BK78" s="861" t="str">
        <f t="shared" si="7"/>
        <v/>
      </c>
      <c r="BL78" s="859" t="str">
        <f t="shared" si="7"/>
        <v/>
      </c>
      <c r="BM78" s="457"/>
      <c r="BN78" s="859" t="str">
        <f t="shared" si="6"/>
        <v/>
      </c>
      <c r="BO78" s="859" t="str">
        <f t="shared" si="6"/>
        <v/>
      </c>
      <c r="BP78" s="859" t="str">
        <f t="shared" si="6"/>
        <v/>
      </c>
      <c r="BQ78" s="859" t="str">
        <f t="shared" si="5"/>
        <v/>
      </c>
      <c r="BR78" s="859" t="str">
        <f t="shared" si="5"/>
        <v/>
      </c>
      <c r="BS78" s="859" t="str">
        <f t="shared" si="5"/>
        <v/>
      </c>
      <c r="BT78" s="859" t="str">
        <f t="shared" si="5"/>
        <v/>
      </c>
      <c r="BZ78" s="19"/>
      <c r="CA78" s="19"/>
      <c r="CB78" s="19"/>
      <c r="CC78" s="19"/>
      <c r="CD78" s="19"/>
      <c r="CE78" s="19"/>
      <c r="CF78" s="19"/>
      <c r="CG78" s="19"/>
      <c r="CH78" s="19"/>
      <c r="CI78" s="19"/>
      <c r="CJ78" s="19"/>
      <c r="CK78" s="19"/>
      <c r="CL78" s="19"/>
      <c r="CM78" s="19"/>
      <c r="CN78" s="19"/>
      <c r="CO78" s="19"/>
      <c r="CP78" s="19"/>
      <c r="CQ78" s="19"/>
      <c r="CR78" s="19"/>
      <c r="CS78" s="19"/>
    </row>
    <row r="79" spans="1:97" s="18" customFormat="1" ht="10.5">
      <c r="A79" s="19"/>
      <c r="B79" s="632"/>
      <c r="C79" s="633"/>
      <c r="D79" s="628"/>
      <c r="E79" s="628"/>
      <c r="F79" s="632"/>
      <c r="G79" s="634"/>
      <c r="H79" s="632"/>
      <c r="I79" s="632"/>
      <c r="J79" s="632"/>
      <c r="K79" s="632"/>
      <c r="L79" s="632"/>
      <c r="M79" s="632"/>
      <c r="N79" s="632"/>
      <c r="O79" s="628"/>
      <c r="P79" s="631"/>
      <c r="Q79" s="631"/>
      <c r="R79" s="715"/>
      <c r="S79" s="715"/>
      <c r="T79" s="715"/>
      <c r="U79" s="715"/>
      <c r="V79" s="716" t="str">
        <f t="shared" si="2"/>
        <v/>
      </c>
      <c r="W79" s="535" t="str">
        <f t="shared" si="3"/>
        <v/>
      </c>
      <c r="X79" s="536" t="str">
        <v>NoCashFlows</v>
      </c>
      <c r="Y79" s="637"/>
      <c r="Z79" s="634"/>
      <c r="AA79" s="638"/>
      <c r="AB79" s="639"/>
      <c r="AC79" s="640"/>
      <c r="AD79" s="640"/>
      <c r="AE79" s="640"/>
      <c r="AF79" s="640"/>
      <c r="AG79" s="640"/>
      <c r="AH79" s="641"/>
      <c r="AI79" s="638"/>
      <c r="AJ79" s="642"/>
      <c r="AK79" s="643"/>
      <c r="AL79" s="643"/>
      <c r="AM79" s="644"/>
      <c r="AN79" s="640"/>
      <c r="AO79" s="640"/>
      <c r="AP79" s="640"/>
      <c r="AQ79" s="640"/>
      <c r="AR79" s="640"/>
      <c r="AS79" s="645"/>
      <c r="AT79" s="646"/>
      <c r="AU79" s="643"/>
      <c r="AV79" s="643"/>
      <c r="AW79" s="643"/>
      <c r="AX79" s="643"/>
      <c r="AY79" s="643"/>
      <c r="AZ79" s="643"/>
      <c r="BA79" s="643"/>
      <c r="BB79" s="643"/>
      <c r="BC79" s="643"/>
      <c r="BD79" s="643"/>
      <c r="BF79" s="860" t="str">
        <f t="shared" si="8"/>
        <v/>
      </c>
      <c r="BG79" s="861" t="str">
        <f t="shared" si="8"/>
        <v/>
      </c>
      <c r="BH79" s="861" t="str">
        <f t="shared" si="8"/>
        <v/>
      </c>
      <c r="BI79" s="861" t="str">
        <f t="shared" si="7"/>
        <v/>
      </c>
      <c r="BJ79" s="861" t="str">
        <f t="shared" si="7"/>
        <v/>
      </c>
      <c r="BK79" s="861" t="str">
        <f t="shared" si="7"/>
        <v/>
      </c>
      <c r="BL79" s="859" t="str">
        <f t="shared" si="7"/>
        <v/>
      </c>
      <c r="BM79" s="457"/>
      <c r="BN79" s="859" t="str">
        <f t="shared" si="6"/>
        <v/>
      </c>
      <c r="BO79" s="859" t="str">
        <f t="shared" si="6"/>
        <v/>
      </c>
      <c r="BP79" s="859" t="str">
        <f t="shared" si="6"/>
        <v/>
      </c>
      <c r="BQ79" s="859" t="str">
        <f t="shared" si="5"/>
        <v/>
      </c>
      <c r="BR79" s="859" t="str">
        <f t="shared" si="5"/>
        <v/>
      </c>
      <c r="BS79" s="859" t="str">
        <f t="shared" si="5"/>
        <v/>
      </c>
      <c r="BT79" s="859" t="str">
        <f t="shared" si="5"/>
        <v/>
      </c>
      <c r="BZ79" s="19"/>
      <c r="CA79" s="19"/>
      <c r="CB79" s="19"/>
      <c r="CC79" s="19"/>
      <c r="CD79" s="19"/>
      <c r="CE79" s="19"/>
      <c r="CF79" s="19"/>
      <c r="CG79" s="19"/>
      <c r="CH79" s="19"/>
      <c r="CI79" s="19"/>
      <c r="CJ79" s="19"/>
      <c r="CK79" s="19"/>
      <c r="CL79" s="19"/>
      <c r="CM79" s="19"/>
      <c r="CN79" s="19"/>
      <c r="CO79" s="19"/>
      <c r="CP79" s="19"/>
      <c r="CQ79" s="19"/>
      <c r="CR79" s="19"/>
      <c r="CS79" s="19"/>
    </row>
    <row r="80" spans="1:97" s="18" customFormat="1" ht="10.5">
      <c r="A80" s="19"/>
      <c r="B80" s="632"/>
      <c r="C80" s="633"/>
      <c r="D80" s="628"/>
      <c r="E80" s="628"/>
      <c r="F80" s="632"/>
      <c r="G80" s="634"/>
      <c r="H80" s="632"/>
      <c r="I80" s="632"/>
      <c r="J80" s="632"/>
      <c r="K80" s="632"/>
      <c r="L80" s="632"/>
      <c r="M80" s="632"/>
      <c r="N80" s="632"/>
      <c r="O80" s="628"/>
      <c r="P80" s="631"/>
      <c r="Q80" s="631"/>
      <c r="R80" s="715"/>
      <c r="S80" s="715"/>
      <c r="T80" s="715"/>
      <c r="U80" s="715"/>
      <c r="V80" s="716" t="str">
        <f t="shared" si="2"/>
        <v/>
      </c>
      <c r="W80" s="535" t="str">
        <f t="shared" si="3"/>
        <v/>
      </c>
      <c r="X80" s="536" t="str">
        <v>NoCashFlows</v>
      </c>
      <c r="Y80" s="637"/>
      <c r="Z80" s="634"/>
      <c r="AA80" s="638"/>
      <c r="AB80" s="639"/>
      <c r="AC80" s="640"/>
      <c r="AD80" s="640"/>
      <c r="AE80" s="640"/>
      <c r="AF80" s="640"/>
      <c r="AG80" s="640"/>
      <c r="AH80" s="641"/>
      <c r="AI80" s="638"/>
      <c r="AJ80" s="642"/>
      <c r="AK80" s="643"/>
      <c r="AL80" s="643"/>
      <c r="AM80" s="644"/>
      <c r="AN80" s="640"/>
      <c r="AO80" s="640"/>
      <c r="AP80" s="640"/>
      <c r="AQ80" s="640"/>
      <c r="AR80" s="640"/>
      <c r="AS80" s="645"/>
      <c r="AT80" s="646"/>
      <c r="AU80" s="643"/>
      <c r="AV80" s="643"/>
      <c r="AW80" s="643"/>
      <c r="AX80" s="643"/>
      <c r="AY80" s="643"/>
      <c r="AZ80" s="643"/>
      <c r="BA80" s="643"/>
      <c r="BB80" s="643"/>
      <c r="BC80" s="643"/>
      <c r="BD80" s="643"/>
      <c r="BF80" s="860" t="str">
        <f t="shared" si="8"/>
        <v/>
      </c>
      <c r="BG80" s="861" t="str">
        <f t="shared" si="8"/>
        <v/>
      </c>
      <c r="BH80" s="861" t="str">
        <f t="shared" si="8"/>
        <v/>
      </c>
      <c r="BI80" s="861" t="str">
        <f t="shared" si="7"/>
        <v/>
      </c>
      <c r="BJ80" s="861" t="str">
        <f t="shared" si="7"/>
        <v/>
      </c>
      <c r="BK80" s="861" t="str">
        <f t="shared" si="7"/>
        <v/>
      </c>
      <c r="BL80" s="859" t="str">
        <f t="shared" si="7"/>
        <v/>
      </c>
      <c r="BM80" s="457"/>
      <c r="BN80" s="859" t="str">
        <f t="shared" si="6"/>
        <v/>
      </c>
      <c r="BO80" s="859" t="str">
        <f t="shared" si="6"/>
        <v/>
      </c>
      <c r="BP80" s="859" t="str">
        <f t="shared" si="6"/>
        <v/>
      </c>
      <c r="BQ80" s="859" t="str">
        <f t="shared" si="5"/>
        <v/>
      </c>
      <c r="BR80" s="859" t="str">
        <f t="shared" si="5"/>
        <v/>
      </c>
      <c r="BS80" s="859" t="str">
        <f t="shared" si="5"/>
        <v/>
      </c>
      <c r="BT80" s="859" t="str">
        <f t="shared" si="5"/>
        <v/>
      </c>
      <c r="BZ80" s="19"/>
      <c r="CA80" s="19"/>
      <c r="CB80" s="19"/>
      <c r="CC80" s="19"/>
      <c r="CD80" s="19"/>
      <c r="CE80" s="19"/>
      <c r="CF80" s="19"/>
      <c r="CG80" s="19"/>
      <c r="CH80" s="19"/>
      <c r="CI80" s="19"/>
      <c r="CJ80" s="19"/>
      <c r="CK80" s="19"/>
      <c r="CL80" s="19"/>
      <c r="CM80" s="19"/>
      <c r="CN80" s="19"/>
      <c r="CO80" s="19"/>
      <c r="CP80" s="19"/>
      <c r="CQ80" s="19"/>
      <c r="CR80" s="19"/>
      <c r="CS80" s="19"/>
    </row>
    <row r="81" spans="1:97" s="18" customFormat="1" ht="10.5">
      <c r="A81" s="19"/>
      <c r="B81" s="632"/>
      <c r="C81" s="633"/>
      <c r="D81" s="628"/>
      <c r="E81" s="628"/>
      <c r="F81" s="632"/>
      <c r="G81" s="634"/>
      <c r="H81" s="632"/>
      <c r="I81" s="632"/>
      <c r="J81" s="632"/>
      <c r="K81" s="632"/>
      <c r="L81" s="632"/>
      <c r="M81" s="632"/>
      <c r="N81" s="632"/>
      <c r="O81" s="628"/>
      <c r="P81" s="631"/>
      <c r="Q81" s="631"/>
      <c r="R81" s="715"/>
      <c r="S81" s="715"/>
      <c r="T81" s="715"/>
      <c r="U81" s="715"/>
      <c r="V81" s="716" t="str">
        <f t="shared" si="2"/>
        <v/>
      </c>
      <c r="W81" s="535" t="str">
        <f t="shared" si="3"/>
        <v/>
      </c>
      <c r="X81" s="536" t="str">
        <v>NoCashFlows</v>
      </c>
      <c r="Y81" s="637"/>
      <c r="Z81" s="634"/>
      <c r="AA81" s="638"/>
      <c r="AB81" s="639"/>
      <c r="AC81" s="640"/>
      <c r="AD81" s="640"/>
      <c r="AE81" s="640"/>
      <c r="AF81" s="640"/>
      <c r="AG81" s="640"/>
      <c r="AH81" s="641"/>
      <c r="AI81" s="638"/>
      <c r="AJ81" s="642"/>
      <c r="AK81" s="643"/>
      <c r="AL81" s="643"/>
      <c r="AM81" s="644"/>
      <c r="AN81" s="640"/>
      <c r="AO81" s="640"/>
      <c r="AP81" s="640"/>
      <c r="AQ81" s="640"/>
      <c r="AR81" s="640"/>
      <c r="AS81" s="645"/>
      <c r="AT81" s="646"/>
      <c r="AU81" s="643"/>
      <c r="AV81" s="643"/>
      <c r="AW81" s="643"/>
      <c r="AX81" s="643"/>
      <c r="AY81" s="643"/>
      <c r="AZ81" s="643"/>
      <c r="BA81" s="643"/>
      <c r="BB81" s="643"/>
      <c r="BC81" s="643"/>
      <c r="BD81" s="643"/>
      <c r="BF81" s="860" t="str">
        <f t="shared" si="8"/>
        <v/>
      </c>
      <c r="BG81" s="861" t="str">
        <f t="shared" si="8"/>
        <v/>
      </c>
      <c r="BH81" s="861" t="str">
        <f t="shared" si="8"/>
        <v/>
      </c>
      <c r="BI81" s="861" t="str">
        <f t="shared" si="7"/>
        <v/>
      </c>
      <c r="BJ81" s="861" t="str">
        <f t="shared" si="7"/>
        <v/>
      </c>
      <c r="BK81" s="861" t="str">
        <f t="shared" si="7"/>
        <v/>
      </c>
      <c r="BL81" s="859" t="str">
        <f t="shared" si="7"/>
        <v/>
      </c>
      <c r="BM81" s="457"/>
      <c r="BN81" s="859" t="str">
        <f t="shared" si="6"/>
        <v/>
      </c>
      <c r="BO81" s="859" t="str">
        <f t="shared" si="6"/>
        <v/>
      </c>
      <c r="BP81" s="859" t="str">
        <f t="shared" si="6"/>
        <v/>
      </c>
      <c r="BQ81" s="859" t="str">
        <f t="shared" si="5"/>
        <v/>
      </c>
      <c r="BR81" s="859" t="str">
        <f t="shared" si="5"/>
        <v/>
      </c>
      <c r="BS81" s="859" t="str">
        <f t="shared" si="5"/>
        <v/>
      </c>
      <c r="BT81" s="859" t="str">
        <f t="shared" si="5"/>
        <v/>
      </c>
      <c r="BZ81" s="19"/>
      <c r="CA81" s="19"/>
      <c r="CB81" s="19"/>
      <c r="CC81" s="19"/>
      <c r="CD81" s="19"/>
      <c r="CE81" s="19"/>
      <c r="CF81" s="19"/>
      <c r="CG81" s="19"/>
      <c r="CH81" s="19"/>
      <c r="CI81" s="19"/>
      <c r="CJ81" s="19"/>
      <c r="CK81" s="19"/>
      <c r="CL81" s="19"/>
      <c r="CM81" s="19"/>
      <c r="CN81" s="19"/>
      <c r="CO81" s="19"/>
      <c r="CP81" s="19"/>
      <c r="CQ81" s="19"/>
      <c r="CR81" s="19"/>
      <c r="CS81" s="19"/>
    </row>
    <row r="82" spans="1:97" s="18" customFormat="1" ht="10.5">
      <c r="A82" s="19"/>
      <c r="B82" s="632"/>
      <c r="C82" s="633"/>
      <c r="D82" s="628"/>
      <c r="E82" s="628"/>
      <c r="F82" s="632"/>
      <c r="G82" s="634"/>
      <c r="H82" s="632"/>
      <c r="I82" s="632"/>
      <c r="J82" s="632"/>
      <c r="K82" s="632"/>
      <c r="L82" s="632"/>
      <c r="M82" s="632"/>
      <c r="N82" s="632"/>
      <c r="O82" s="628"/>
      <c r="P82" s="631"/>
      <c r="Q82" s="631"/>
      <c r="R82" s="715"/>
      <c r="S82" s="715"/>
      <c r="T82" s="715"/>
      <c r="U82" s="715"/>
      <c r="V82" s="716" t="str">
        <f t="shared" si="2"/>
        <v/>
      </c>
      <c r="W82" s="535" t="str">
        <f t="shared" si="3"/>
        <v/>
      </c>
      <c r="X82" s="536" t="str">
        <v>NoCashFlows</v>
      </c>
      <c r="Y82" s="637"/>
      <c r="Z82" s="634"/>
      <c r="AA82" s="638"/>
      <c r="AB82" s="639"/>
      <c r="AC82" s="640"/>
      <c r="AD82" s="640"/>
      <c r="AE82" s="640"/>
      <c r="AF82" s="640"/>
      <c r="AG82" s="640"/>
      <c r="AH82" s="641"/>
      <c r="AI82" s="638"/>
      <c r="AJ82" s="642"/>
      <c r="AK82" s="643"/>
      <c r="AL82" s="643"/>
      <c r="AM82" s="644"/>
      <c r="AN82" s="640"/>
      <c r="AO82" s="640"/>
      <c r="AP82" s="640"/>
      <c r="AQ82" s="640"/>
      <c r="AR82" s="640"/>
      <c r="AS82" s="645"/>
      <c r="AT82" s="646"/>
      <c r="AU82" s="643"/>
      <c r="AV82" s="643"/>
      <c r="AW82" s="643"/>
      <c r="AX82" s="643"/>
      <c r="AY82" s="643"/>
      <c r="AZ82" s="643"/>
      <c r="BA82" s="643"/>
      <c r="BB82" s="643"/>
      <c r="BC82" s="643"/>
      <c r="BD82" s="643"/>
      <c r="BF82" s="860" t="str">
        <f t="shared" si="8"/>
        <v/>
      </c>
      <c r="BG82" s="861" t="str">
        <f t="shared" si="8"/>
        <v/>
      </c>
      <c r="BH82" s="861" t="str">
        <f t="shared" si="8"/>
        <v/>
      </c>
      <c r="BI82" s="861" t="str">
        <f t="shared" si="7"/>
        <v/>
      </c>
      <c r="BJ82" s="861" t="str">
        <f t="shared" si="7"/>
        <v/>
      </c>
      <c r="BK82" s="861" t="str">
        <f t="shared" si="7"/>
        <v/>
      </c>
      <c r="BL82" s="859" t="str">
        <f t="shared" si="7"/>
        <v/>
      </c>
      <c r="BM82" s="457"/>
      <c r="BN82" s="859" t="str">
        <f t="shared" si="6"/>
        <v/>
      </c>
      <c r="BO82" s="859" t="str">
        <f t="shared" si="6"/>
        <v/>
      </c>
      <c r="BP82" s="859" t="str">
        <f t="shared" si="6"/>
        <v/>
      </c>
      <c r="BQ82" s="859" t="str">
        <f t="shared" si="5"/>
        <v/>
      </c>
      <c r="BR82" s="859" t="str">
        <f t="shared" si="5"/>
        <v/>
      </c>
      <c r="BS82" s="859" t="str">
        <f t="shared" si="5"/>
        <v/>
      </c>
      <c r="BT82" s="859" t="str">
        <f t="shared" si="5"/>
        <v/>
      </c>
      <c r="BZ82" s="19"/>
      <c r="CA82" s="19"/>
      <c r="CB82" s="19"/>
      <c r="CC82" s="19"/>
      <c r="CD82" s="19"/>
      <c r="CE82" s="19"/>
      <c r="CF82" s="19"/>
      <c r="CG82" s="19"/>
      <c r="CH82" s="19"/>
      <c r="CI82" s="19"/>
      <c r="CJ82" s="19"/>
      <c r="CK82" s="19"/>
      <c r="CL82" s="19"/>
      <c r="CM82" s="19"/>
      <c r="CN82" s="19"/>
      <c r="CO82" s="19"/>
      <c r="CP82" s="19"/>
      <c r="CQ82" s="19"/>
      <c r="CR82" s="19"/>
      <c r="CS82" s="19"/>
    </row>
    <row r="83" spans="1:97" s="18" customFormat="1" ht="10.5">
      <c r="A83" s="19"/>
      <c r="B83" s="632"/>
      <c r="C83" s="633"/>
      <c r="D83" s="628"/>
      <c r="E83" s="628"/>
      <c r="F83" s="632"/>
      <c r="G83" s="634"/>
      <c r="H83" s="632"/>
      <c r="I83" s="632"/>
      <c r="J83" s="632"/>
      <c r="K83" s="632"/>
      <c r="L83" s="632"/>
      <c r="M83" s="632"/>
      <c r="N83" s="632"/>
      <c r="O83" s="628"/>
      <c r="P83" s="631"/>
      <c r="Q83" s="631"/>
      <c r="R83" s="715"/>
      <c r="S83" s="715"/>
      <c r="T83" s="715"/>
      <c r="U83" s="715"/>
      <c r="V83" s="716" t="str">
        <f t="shared" si="2"/>
        <v/>
      </c>
      <c r="W83" s="535" t="str">
        <f t="shared" si="3"/>
        <v/>
      </c>
      <c r="X83" s="536" t="str">
        <v>NoCashFlows</v>
      </c>
      <c r="Y83" s="637"/>
      <c r="Z83" s="634"/>
      <c r="AA83" s="638"/>
      <c r="AB83" s="639"/>
      <c r="AC83" s="640"/>
      <c r="AD83" s="640"/>
      <c r="AE83" s="640"/>
      <c r="AF83" s="640"/>
      <c r="AG83" s="640"/>
      <c r="AH83" s="641"/>
      <c r="AI83" s="638"/>
      <c r="AJ83" s="642"/>
      <c r="AK83" s="643"/>
      <c r="AL83" s="643"/>
      <c r="AM83" s="644"/>
      <c r="AN83" s="640"/>
      <c r="AO83" s="640"/>
      <c r="AP83" s="640"/>
      <c r="AQ83" s="640"/>
      <c r="AR83" s="640"/>
      <c r="AS83" s="645"/>
      <c r="AT83" s="646"/>
      <c r="AU83" s="643"/>
      <c r="AV83" s="643"/>
      <c r="AW83" s="643"/>
      <c r="AX83" s="643"/>
      <c r="AY83" s="643"/>
      <c r="AZ83" s="643"/>
      <c r="BA83" s="643"/>
      <c r="BB83" s="643"/>
      <c r="BC83" s="643"/>
      <c r="BD83" s="643"/>
      <c r="BF83" s="860" t="str">
        <f t="shared" si="8"/>
        <v/>
      </c>
      <c r="BG83" s="861" t="str">
        <f t="shared" si="8"/>
        <v/>
      </c>
      <c r="BH83" s="861" t="str">
        <f t="shared" si="8"/>
        <v/>
      </c>
      <c r="BI83" s="861" t="str">
        <f t="shared" si="7"/>
        <v/>
      </c>
      <c r="BJ83" s="861" t="str">
        <f t="shared" si="7"/>
        <v/>
      </c>
      <c r="BK83" s="861" t="str">
        <f t="shared" si="7"/>
        <v/>
      </c>
      <c r="BL83" s="859" t="str">
        <f t="shared" si="7"/>
        <v/>
      </c>
      <c r="BM83" s="457"/>
      <c r="BN83" s="859" t="str">
        <f t="shared" si="6"/>
        <v/>
      </c>
      <c r="BO83" s="859" t="str">
        <f t="shared" si="6"/>
        <v/>
      </c>
      <c r="BP83" s="859" t="str">
        <f t="shared" si="6"/>
        <v/>
      </c>
      <c r="BQ83" s="859" t="str">
        <f t="shared" si="5"/>
        <v/>
      </c>
      <c r="BR83" s="859" t="str">
        <f t="shared" si="5"/>
        <v/>
      </c>
      <c r="BS83" s="859" t="str">
        <f t="shared" si="5"/>
        <v/>
      </c>
      <c r="BT83" s="859" t="str">
        <f t="shared" si="5"/>
        <v/>
      </c>
      <c r="BZ83" s="19"/>
      <c r="CA83" s="19"/>
      <c r="CB83" s="19"/>
      <c r="CC83" s="19"/>
      <c r="CD83" s="19"/>
      <c r="CE83" s="19"/>
      <c r="CF83" s="19"/>
      <c r="CG83" s="19"/>
      <c r="CH83" s="19"/>
      <c r="CI83" s="19"/>
      <c r="CJ83" s="19"/>
      <c r="CK83" s="19"/>
      <c r="CL83" s="19"/>
      <c r="CM83" s="19"/>
      <c r="CN83" s="19"/>
      <c r="CO83" s="19"/>
      <c r="CP83" s="19"/>
      <c r="CQ83" s="19"/>
      <c r="CR83" s="19"/>
      <c r="CS83" s="19"/>
    </row>
    <row r="84" spans="1:97" s="18" customFormat="1" ht="10.5">
      <c r="A84" s="19"/>
      <c r="B84" s="632"/>
      <c r="C84" s="633"/>
      <c r="D84" s="628"/>
      <c r="E84" s="628"/>
      <c r="F84" s="632"/>
      <c r="G84" s="634"/>
      <c r="H84" s="632"/>
      <c r="I84" s="632"/>
      <c r="J84" s="632"/>
      <c r="K84" s="632"/>
      <c r="L84" s="632"/>
      <c r="M84" s="632"/>
      <c r="N84" s="632"/>
      <c r="O84" s="628"/>
      <c r="P84" s="631"/>
      <c r="Q84" s="631"/>
      <c r="R84" s="715"/>
      <c r="S84" s="715"/>
      <c r="T84" s="715"/>
      <c r="U84" s="715"/>
      <c r="V84" s="716" t="str">
        <f t="shared" ref="V84:V147" si="9">IF(AND(ISBLANK(S84), ISBLANK(U84)), "", S84+U84)</f>
        <v/>
      </c>
      <c r="W84" s="535" t="str">
        <f t="shared" ref="W84:W147" si="10">IFERROR((S84+T84)/R84,"")</f>
        <v/>
      </c>
      <c r="X84" s="536" t="str">
        <v>NoCashFlows</v>
      </c>
      <c r="Y84" s="637"/>
      <c r="Z84" s="634"/>
      <c r="AA84" s="638"/>
      <c r="AB84" s="639"/>
      <c r="AC84" s="640"/>
      <c r="AD84" s="640"/>
      <c r="AE84" s="640"/>
      <c r="AF84" s="640"/>
      <c r="AG84" s="640"/>
      <c r="AH84" s="641"/>
      <c r="AI84" s="638"/>
      <c r="AJ84" s="642"/>
      <c r="AK84" s="643"/>
      <c r="AL84" s="643"/>
      <c r="AM84" s="644"/>
      <c r="AN84" s="640"/>
      <c r="AO84" s="640"/>
      <c r="AP84" s="640"/>
      <c r="AQ84" s="640"/>
      <c r="AR84" s="640"/>
      <c r="AS84" s="645"/>
      <c r="AT84" s="646"/>
      <c r="AU84" s="643"/>
      <c r="AV84" s="643"/>
      <c r="AW84" s="643"/>
      <c r="AX84" s="643"/>
      <c r="AY84" s="643"/>
      <c r="AZ84" s="643"/>
      <c r="BA84" s="643"/>
      <c r="BB84" s="643"/>
      <c r="BC84" s="643"/>
      <c r="BD84" s="643"/>
      <c r="BF84" s="860" t="str">
        <f t="shared" si="8"/>
        <v/>
      </c>
      <c r="BG84" s="861" t="str">
        <f t="shared" si="8"/>
        <v/>
      </c>
      <c r="BH84" s="861" t="str">
        <f t="shared" si="8"/>
        <v/>
      </c>
      <c r="BI84" s="861" t="str">
        <f t="shared" si="7"/>
        <v/>
      </c>
      <c r="BJ84" s="861" t="str">
        <f t="shared" si="7"/>
        <v/>
      </c>
      <c r="BK84" s="861" t="str">
        <f t="shared" si="7"/>
        <v/>
      </c>
      <c r="BL84" s="859" t="str">
        <f t="shared" si="7"/>
        <v/>
      </c>
      <c r="BM84" s="457"/>
      <c r="BN84" s="859" t="str">
        <f t="shared" si="6"/>
        <v/>
      </c>
      <c r="BO84" s="859" t="str">
        <f t="shared" si="6"/>
        <v/>
      </c>
      <c r="BP84" s="859" t="str">
        <f t="shared" si="6"/>
        <v/>
      </c>
      <c r="BQ84" s="859" t="str">
        <f t="shared" si="5"/>
        <v/>
      </c>
      <c r="BR84" s="859" t="str">
        <f t="shared" si="5"/>
        <v/>
      </c>
      <c r="BS84" s="859" t="str">
        <f t="shared" si="5"/>
        <v/>
      </c>
      <c r="BT84" s="859" t="str">
        <f t="shared" si="5"/>
        <v/>
      </c>
      <c r="BZ84" s="19"/>
      <c r="CA84" s="19"/>
      <c r="CB84" s="19"/>
      <c r="CC84" s="19"/>
      <c r="CD84" s="19"/>
      <c r="CE84" s="19"/>
      <c r="CF84" s="19"/>
      <c r="CG84" s="19"/>
      <c r="CH84" s="19"/>
      <c r="CI84" s="19"/>
      <c r="CJ84" s="19"/>
      <c r="CK84" s="19"/>
      <c r="CL84" s="19"/>
      <c r="CM84" s="19"/>
      <c r="CN84" s="19"/>
      <c r="CO84" s="19"/>
      <c r="CP84" s="19"/>
      <c r="CQ84" s="19"/>
      <c r="CR84" s="19"/>
      <c r="CS84" s="19"/>
    </row>
    <row r="85" spans="1:97" s="18" customFormat="1" ht="10.5">
      <c r="A85" s="19"/>
      <c r="B85" s="632"/>
      <c r="C85" s="633"/>
      <c r="D85" s="628"/>
      <c r="E85" s="628"/>
      <c r="F85" s="632"/>
      <c r="G85" s="634"/>
      <c r="H85" s="632"/>
      <c r="I85" s="632"/>
      <c r="J85" s="632"/>
      <c r="K85" s="632"/>
      <c r="L85" s="632"/>
      <c r="M85" s="632"/>
      <c r="N85" s="632"/>
      <c r="O85" s="628"/>
      <c r="P85" s="631"/>
      <c r="Q85" s="631"/>
      <c r="R85" s="715"/>
      <c r="S85" s="715"/>
      <c r="T85" s="715"/>
      <c r="U85" s="715"/>
      <c r="V85" s="716" t="str">
        <f t="shared" si="9"/>
        <v/>
      </c>
      <c r="W85" s="535" t="str">
        <f t="shared" si="10"/>
        <v/>
      </c>
      <c r="X85" s="536" t="str">
        <v>NoCashFlows</v>
      </c>
      <c r="Y85" s="637"/>
      <c r="Z85" s="634"/>
      <c r="AA85" s="638"/>
      <c r="AB85" s="639"/>
      <c r="AC85" s="640"/>
      <c r="AD85" s="640"/>
      <c r="AE85" s="640"/>
      <c r="AF85" s="640"/>
      <c r="AG85" s="640"/>
      <c r="AH85" s="641"/>
      <c r="AI85" s="638"/>
      <c r="AJ85" s="642"/>
      <c r="AK85" s="643"/>
      <c r="AL85" s="643"/>
      <c r="AM85" s="644"/>
      <c r="AN85" s="640"/>
      <c r="AO85" s="640"/>
      <c r="AP85" s="640"/>
      <c r="AQ85" s="640"/>
      <c r="AR85" s="640"/>
      <c r="AS85" s="645"/>
      <c r="AT85" s="646"/>
      <c r="AU85" s="643"/>
      <c r="AV85" s="643"/>
      <c r="AW85" s="643"/>
      <c r="AX85" s="643"/>
      <c r="AY85" s="643"/>
      <c r="AZ85" s="643"/>
      <c r="BA85" s="643"/>
      <c r="BB85" s="643"/>
      <c r="BC85" s="643"/>
      <c r="BD85" s="643"/>
      <c r="BF85" s="860" t="str">
        <f t="shared" si="8"/>
        <v/>
      </c>
      <c r="BG85" s="861" t="str">
        <f t="shared" si="8"/>
        <v/>
      </c>
      <c r="BH85" s="861" t="str">
        <f t="shared" si="8"/>
        <v/>
      </c>
      <c r="BI85" s="861" t="str">
        <f t="shared" si="7"/>
        <v/>
      </c>
      <c r="BJ85" s="861" t="str">
        <f t="shared" si="7"/>
        <v/>
      </c>
      <c r="BK85" s="861" t="str">
        <f t="shared" si="7"/>
        <v/>
      </c>
      <c r="BL85" s="859" t="str">
        <f t="shared" si="7"/>
        <v/>
      </c>
      <c r="BM85" s="457"/>
      <c r="BN85" s="859" t="str">
        <f t="shared" si="6"/>
        <v/>
      </c>
      <c r="BO85" s="859" t="str">
        <f t="shared" si="6"/>
        <v/>
      </c>
      <c r="BP85" s="859" t="str">
        <f t="shared" si="6"/>
        <v/>
      </c>
      <c r="BQ85" s="859" t="str">
        <f t="shared" si="5"/>
        <v/>
      </c>
      <c r="BR85" s="859" t="str">
        <f t="shared" si="5"/>
        <v/>
      </c>
      <c r="BS85" s="859" t="str">
        <f t="shared" si="5"/>
        <v/>
      </c>
      <c r="BT85" s="859" t="str">
        <f t="shared" si="5"/>
        <v/>
      </c>
      <c r="BZ85" s="19"/>
      <c r="CA85" s="19"/>
      <c r="CB85" s="19"/>
      <c r="CC85" s="19"/>
      <c r="CD85" s="19"/>
      <c r="CE85" s="19"/>
      <c r="CF85" s="19"/>
      <c r="CG85" s="19"/>
      <c r="CH85" s="19"/>
      <c r="CI85" s="19"/>
      <c r="CJ85" s="19"/>
      <c r="CK85" s="19"/>
      <c r="CL85" s="19"/>
      <c r="CM85" s="19"/>
      <c r="CN85" s="19"/>
      <c r="CO85" s="19"/>
      <c r="CP85" s="19"/>
      <c r="CQ85" s="19"/>
      <c r="CR85" s="19"/>
      <c r="CS85" s="19"/>
    </row>
    <row r="86" spans="1:97" s="18" customFormat="1" ht="10.5">
      <c r="A86" s="19"/>
      <c r="B86" s="632"/>
      <c r="C86" s="633"/>
      <c r="D86" s="628"/>
      <c r="E86" s="628"/>
      <c r="F86" s="632"/>
      <c r="G86" s="634"/>
      <c r="H86" s="632"/>
      <c r="I86" s="632"/>
      <c r="J86" s="632"/>
      <c r="K86" s="632"/>
      <c r="L86" s="632"/>
      <c r="M86" s="632"/>
      <c r="N86" s="632"/>
      <c r="O86" s="628"/>
      <c r="P86" s="631"/>
      <c r="Q86" s="631"/>
      <c r="R86" s="715"/>
      <c r="S86" s="715"/>
      <c r="T86" s="715"/>
      <c r="U86" s="715"/>
      <c r="V86" s="716" t="str">
        <f t="shared" si="9"/>
        <v/>
      </c>
      <c r="W86" s="535" t="str">
        <f t="shared" si="10"/>
        <v/>
      </c>
      <c r="X86" s="536" t="str">
        <v>NoCashFlows</v>
      </c>
      <c r="Y86" s="637"/>
      <c r="Z86" s="634"/>
      <c r="AA86" s="638"/>
      <c r="AB86" s="639"/>
      <c r="AC86" s="640"/>
      <c r="AD86" s="640"/>
      <c r="AE86" s="640"/>
      <c r="AF86" s="640"/>
      <c r="AG86" s="640"/>
      <c r="AH86" s="641"/>
      <c r="AI86" s="638"/>
      <c r="AJ86" s="642"/>
      <c r="AK86" s="643"/>
      <c r="AL86" s="643"/>
      <c r="AM86" s="644"/>
      <c r="AN86" s="640"/>
      <c r="AO86" s="640"/>
      <c r="AP86" s="640"/>
      <c r="AQ86" s="640"/>
      <c r="AR86" s="640"/>
      <c r="AS86" s="645"/>
      <c r="AT86" s="646"/>
      <c r="AU86" s="643"/>
      <c r="AV86" s="643"/>
      <c r="AW86" s="643"/>
      <c r="AX86" s="643"/>
      <c r="AY86" s="643"/>
      <c r="AZ86" s="643"/>
      <c r="BA86" s="643"/>
      <c r="BB86" s="643"/>
      <c r="BC86" s="643"/>
      <c r="BD86" s="643"/>
      <c r="BF86" s="860" t="str">
        <f t="shared" si="8"/>
        <v/>
      </c>
      <c r="BG86" s="861" t="str">
        <f t="shared" si="8"/>
        <v/>
      </c>
      <c r="BH86" s="861" t="str">
        <f t="shared" si="8"/>
        <v/>
      </c>
      <c r="BI86" s="861" t="str">
        <f t="shared" si="7"/>
        <v/>
      </c>
      <c r="BJ86" s="861" t="str">
        <f t="shared" si="7"/>
        <v/>
      </c>
      <c r="BK86" s="861" t="str">
        <f t="shared" si="7"/>
        <v/>
      </c>
      <c r="BL86" s="859" t="str">
        <f t="shared" si="7"/>
        <v/>
      </c>
      <c r="BM86" s="457"/>
      <c r="BN86" s="859" t="str">
        <f t="shared" si="6"/>
        <v/>
      </c>
      <c r="BO86" s="859" t="str">
        <f t="shared" si="6"/>
        <v/>
      </c>
      <c r="BP86" s="859" t="str">
        <f t="shared" si="6"/>
        <v/>
      </c>
      <c r="BQ86" s="859" t="str">
        <f t="shared" si="5"/>
        <v/>
      </c>
      <c r="BR86" s="859" t="str">
        <f t="shared" si="5"/>
        <v/>
      </c>
      <c r="BS86" s="859" t="str">
        <f t="shared" si="5"/>
        <v/>
      </c>
      <c r="BT86" s="859" t="str">
        <f t="shared" si="5"/>
        <v/>
      </c>
      <c r="BZ86" s="19"/>
      <c r="CA86" s="19"/>
      <c r="CB86" s="19"/>
      <c r="CC86" s="19"/>
      <c r="CD86" s="19"/>
      <c r="CE86" s="19"/>
      <c r="CF86" s="19"/>
      <c r="CG86" s="19"/>
      <c r="CH86" s="19"/>
      <c r="CI86" s="19"/>
      <c r="CJ86" s="19"/>
      <c r="CK86" s="19"/>
      <c r="CL86" s="19"/>
      <c r="CM86" s="19"/>
      <c r="CN86" s="19"/>
      <c r="CO86" s="19"/>
      <c r="CP86" s="19"/>
      <c r="CQ86" s="19"/>
      <c r="CR86" s="19"/>
      <c r="CS86" s="19"/>
    </row>
    <row r="87" spans="1:97" s="18" customFormat="1" ht="10.5">
      <c r="A87" s="19"/>
      <c r="B87" s="632"/>
      <c r="C87" s="633"/>
      <c r="D87" s="628"/>
      <c r="E87" s="628"/>
      <c r="F87" s="632"/>
      <c r="G87" s="634"/>
      <c r="H87" s="632"/>
      <c r="I87" s="632"/>
      <c r="J87" s="632"/>
      <c r="K87" s="632"/>
      <c r="L87" s="632"/>
      <c r="M87" s="632"/>
      <c r="N87" s="632"/>
      <c r="O87" s="628"/>
      <c r="P87" s="631"/>
      <c r="Q87" s="631"/>
      <c r="R87" s="715"/>
      <c r="S87" s="715"/>
      <c r="T87" s="715"/>
      <c r="U87" s="715"/>
      <c r="V87" s="716" t="str">
        <f t="shared" si="9"/>
        <v/>
      </c>
      <c r="W87" s="535" t="str">
        <f t="shared" si="10"/>
        <v/>
      </c>
      <c r="X87" s="536" t="str">
        <v>NoCashFlows</v>
      </c>
      <c r="Y87" s="637"/>
      <c r="Z87" s="634"/>
      <c r="AA87" s="638"/>
      <c r="AB87" s="639"/>
      <c r="AC87" s="640"/>
      <c r="AD87" s="640"/>
      <c r="AE87" s="640"/>
      <c r="AF87" s="640"/>
      <c r="AG87" s="640"/>
      <c r="AH87" s="641"/>
      <c r="AI87" s="638"/>
      <c r="AJ87" s="642"/>
      <c r="AK87" s="643"/>
      <c r="AL87" s="643"/>
      <c r="AM87" s="644"/>
      <c r="AN87" s="640"/>
      <c r="AO87" s="640"/>
      <c r="AP87" s="640"/>
      <c r="AQ87" s="640"/>
      <c r="AR87" s="640"/>
      <c r="AS87" s="645"/>
      <c r="AT87" s="646"/>
      <c r="AU87" s="643"/>
      <c r="AV87" s="643"/>
      <c r="AW87" s="643"/>
      <c r="AX87" s="643"/>
      <c r="AY87" s="643"/>
      <c r="AZ87" s="643"/>
      <c r="BA87" s="643"/>
      <c r="BB87" s="643"/>
      <c r="BC87" s="643"/>
      <c r="BD87" s="643"/>
      <c r="BF87" s="860" t="str">
        <f t="shared" si="8"/>
        <v/>
      </c>
      <c r="BG87" s="861" t="str">
        <f t="shared" si="8"/>
        <v/>
      </c>
      <c r="BH87" s="861" t="str">
        <f t="shared" si="8"/>
        <v/>
      </c>
      <c r="BI87" s="861" t="str">
        <f t="shared" si="7"/>
        <v/>
      </c>
      <c r="BJ87" s="861" t="str">
        <f t="shared" si="7"/>
        <v/>
      </c>
      <c r="BK87" s="861" t="str">
        <f t="shared" si="7"/>
        <v/>
      </c>
      <c r="BL87" s="859" t="str">
        <f t="shared" si="7"/>
        <v/>
      </c>
      <c r="BM87" s="457"/>
      <c r="BN87" s="859" t="str">
        <f t="shared" si="6"/>
        <v/>
      </c>
      <c r="BO87" s="859" t="str">
        <f t="shared" si="6"/>
        <v/>
      </c>
      <c r="BP87" s="859" t="str">
        <f t="shared" si="6"/>
        <v/>
      </c>
      <c r="BQ87" s="859" t="str">
        <f t="shared" si="5"/>
        <v/>
      </c>
      <c r="BR87" s="859" t="str">
        <f t="shared" si="5"/>
        <v/>
      </c>
      <c r="BS87" s="859" t="str">
        <f t="shared" si="5"/>
        <v/>
      </c>
      <c r="BT87" s="859" t="str">
        <f t="shared" si="5"/>
        <v/>
      </c>
      <c r="BZ87" s="19"/>
      <c r="CA87" s="19"/>
      <c r="CB87" s="19"/>
      <c r="CC87" s="19"/>
      <c r="CD87" s="19"/>
      <c r="CE87" s="19"/>
      <c r="CF87" s="19"/>
      <c r="CG87" s="19"/>
      <c r="CH87" s="19"/>
      <c r="CI87" s="19"/>
      <c r="CJ87" s="19"/>
      <c r="CK87" s="19"/>
      <c r="CL87" s="19"/>
      <c r="CM87" s="19"/>
      <c r="CN87" s="19"/>
      <c r="CO87" s="19"/>
      <c r="CP87" s="19"/>
      <c r="CQ87" s="19"/>
      <c r="CR87" s="19"/>
      <c r="CS87" s="19"/>
    </row>
    <row r="88" spans="1:97" s="18" customFormat="1" ht="11.25" thickBot="1">
      <c r="A88" s="19"/>
      <c r="B88" s="632"/>
      <c r="C88" s="633"/>
      <c r="D88" s="628"/>
      <c r="E88" s="628"/>
      <c r="F88" s="632"/>
      <c r="G88" s="634"/>
      <c r="H88" s="632"/>
      <c r="I88" s="632"/>
      <c r="J88" s="632"/>
      <c r="K88" s="632"/>
      <c r="L88" s="632"/>
      <c r="M88" s="632"/>
      <c r="N88" s="632"/>
      <c r="O88" s="628"/>
      <c r="P88" s="631"/>
      <c r="Q88" s="631"/>
      <c r="R88" s="715"/>
      <c r="S88" s="715"/>
      <c r="T88" s="715"/>
      <c r="U88" s="715"/>
      <c r="V88" s="716" t="str">
        <f t="shared" si="9"/>
        <v/>
      </c>
      <c r="W88" s="535" t="str">
        <f t="shared" si="10"/>
        <v/>
      </c>
      <c r="X88" s="536" t="str">
        <v>NoCashFlows</v>
      </c>
      <c r="Y88" s="637"/>
      <c r="Z88" s="634"/>
      <c r="AA88" s="638"/>
      <c r="AB88" s="639"/>
      <c r="AC88" s="640"/>
      <c r="AD88" s="640"/>
      <c r="AE88" s="640"/>
      <c r="AF88" s="640"/>
      <c r="AG88" s="640"/>
      <c r="AH88" s="641"/>
      <c r="AI88" s="638"/>
      <c r="AJ88" s="642"/>
      <c r="AK88" s="643"/>
      <c r="AL88" s="643"/>
      <c r="AM88" s="644"/>
      <c r="AN88" s="640"/>
      <c r="AO88" s="640"/>
      <c r="AP88" s="640"/>
      <c r="AQ88" s="640"/>
      <c r="AR88" s="640"/>
      <c r="AS88" s="645"/>
      <c r="AT88" s="646"/>
      <c r="AU88" s="643"/>
      <c r="AV88" s="643"/>
      <c r="AW88" s="643"/>
      <c r="AX88" s="643"/>
      <c r="AY88" s="643"/>
      <c r="AZ88" s="643"/>
      <c r="BA88" s="643"/>
      <c r="BB88" s="643"/>
      <c r="BC88" s="643"/>
      <c r="BD88" s="643"/>
      <c r="BF88" s="860" t="str">
        <f t="shared" si="8"/>
        <v/>
      </c>
      <c r="BG88" s="861" t="str">
        <f t="shared" si="8"/>
        <v/>
      </c>
      <c r="BH88" s="861" t="str">
        <f t="shared" si="8"/>
        <v/>
      </c>
      <c r="BI88" s="861" t="str">
        <f t="shared" si="7"/>
        <v/>
      </c>
      <c r="BJ88" s="861" t="str">
        <f t="shared" si="7"/>
        <v/>
      </c>
      <c r="BK88" s="861" t="str">
        <f t="shared" si="7"/>
        <v/>
      </c>
      <c r="BL88" s="859" t="str">
        <f t="shared" si="7"/>
        <v/>
      </c>
      <c r="BM88" s="457"/>
      <c r="BN88" s="859" t="str">
        <f t="shared" si="6"/>
        <v/>
      </c>
      <c r="BO88" s="859" t="str">
        <f t="shared" si="6"/>
        <v/>
      </c>
      <c r="BP88" s="859" t="str">
        <f t="shared" si="6"/>
        <v/>
      </c>
      <c r="BQ88" s="859" t="str">
        <f t="shared" si="5"/>
        <v/>
      </c>
      <c r="BR88" s="859" t="str">
        <f t="shared" si="5"/>
        <v/>
      </c>
      <c r="BS88" s="859" t="str">
        <f t="shared" si="5"/>
        <v/>
      </c>
      <c r="BT88" s="859" t="str">
        <f t="shared" si="5"/>
        <v/>
      </c>
      <c r="BZ88" s="19"/>
      <c r="CA88" s="19"/>
      <c r="CB88" s="19"/>
      <c r="CC88" s="19"/>
      <c r="CD88" s="19"/>
      <c r="CE88" s="19"/>
      <c r="CF88" s="19"/>
      <c r="CG88" s="19"/>
      <c r="CH88" s="19"/>
      <c r="CI88" s="19"/>
      <c r="CJ88" s="19"/>
      <c r="CK88" s="19"/>
      <c r="CL88" s="19"/>
      <c r="CM88" s="19"/>
      <c r="CN88" s="19"/>
      <c r="CO88" s="19"/>
      <c r="CP88" s="19"/>
      <c r="CQ88" s="19"/>
      <c r="CR88" s="19"/>
      <c r="CS88" s="19"/>
    </row>
    <row r="89" spans="1:97" s="18" customFormat="1" ht="11.25" hidden="1" outlineLevel="1" thickBot="1">
      <c r="A89" s="19"/>
      <c r="B89" s="632"/>
      <c r="C89" s="633"/>
      <c r="D89" s="628"/>
      <c r="E89" s="628"/>
      <c r="F89" s="632"/>
      <c r="G89" s="634"/>
      <c r="H89" s="632"/>
      <c r="I89" s="632"/>
      <c r="J89" s="632"/>
      <c r="K89" s="632"/>
      <c r="L89" s="632"/>
      <c r="M89" s="632"/>
      <c r="N89" s="632"/>
      <c r="O89" s="628"/>
      <c r="P89" s="631"/>
      <c r="Q89" s="631"/>
      <c r="R89" s="715"/>
      <c r="S89" s="715"/>
      <c r="T89" s="715"/>
      <c r="U89" s="715"/>
      <c r="V89" s="716" t="str">
        <f t="shared" si="9"/>
        <v/>
      </c>
      <c r="W89" s="535" t="str">
        <f t="shared" si="10"/>
        <v/>
      </c>
      <c r="X89" s="536"/>
      <c r="Y89" s="637"/>
      <c r="Z89" s="634"/>
      <c r="AA89" s="638"/>
      <c r="AB89" s="639"/>
      <c r="AC89" s="640"/>
      <c r="AD89" s="640"/>
      <c r="AE89" s="640"/>
      <c r="AF89" s="640"/>
      <c r="AG89" s="640"/>
      <c r="AH89" s="641"/>
      <c r="AI89" s="638"/>
      <c r="AJ89" s="642"/>
      <c r="AK89" s="643"/>
      <c r="AL89" s="643"/>
      <c r="AM89" s="644"/>
      <c r="AN89" s="640"/>
      <c r="AO89" s="640"/>
      <c r="AP89" s="640"/>
      <c r="AQ89" s="640"/>
      <c r="AR89" s="640"/>
      <c r="AS89" s="645"/>
      <c r="AT89" s="646"/>
      <c r="AU89" s="643"/>
      <c r="AV89" s="643"/>
      <c r="AW89" s="643"/>
      <c r="AX89" s="643"/>
      <c r="AY89" s="643"/>
      <c r="AZ89" s="643"/>
      <c r="BA89" s="643"/>
      <c r="BB89" s="643"/>
      <c r="BC89" s="643"/>
      <c r="BD89" s="643"/>
      <c r="BF89" s="420"/>
      <c r="BG89" s="547"/>
      <c r="BH89" s="547"/>
      <c r="BI89" s="547"/>
      <c r="BJ89" s="547"/>
      <c r="BK89" s="547"/>
      <c r="BL89" s="548"/>
      <c r="BM89" s="457"/>
      <c r="BN89" s="548"/>
      <c r="BO89" s="548"/>
      <c r="BP89" s="548"/>
      <c r="BQ89" s="548"/>
      <c r="BR89" s="548"/>
      <c r="BS89" s="548"/>
      <c r="BT89" s="548"/>
      <c r="BZ89" s="19"/>
      <c r="CA89" s="19"/>
      <c r="CB89" s="19"/>
      <c r="CC89" s="19"/>
      <c r="CD89" s="19"/>
      <c r="CE89" s="19"/>
      <c r="CF89" s="19"/>
      <c r="CG89" s="19"/>
      <c r="CH89" s="19"/>
      <c r="CI89" s="19"/>
      <c r="CJ89" s="19"/>
      <c r="CK89" s="19"/>
      <c r="CL89" s="19"/>
      <c r="CM89" s="19"/>
      <c r="CN89" s="19"/>
      <c r="CO89" s="19"/>
      <c r="CP89" s="19"/>
      <c r="CQ89" s="19"/>
      <c r="CR89" s="19"/>
      <c r="CS89" s="19"/>
    </row>
    <row r="90" spans="1:97" s="18" customFormat="1" ht="11.25" hidden="1" outlineLevel="1" thickBot="1">
      <c r="A90" s="19"/>
      <c r="B90" s="632"/>
      <c r="C90" s="633"/>
      <c r="D90" s="628"/>
      <c r="E90" s="628"/>
      <c r="F90" s="632"/>
      <c r="G90" s="634"/>
      <c r="H90" s="632"/>
      <c r="I90" s="632"/>
      <c r="J90" s="632"/>
      <c r="K90" s="632"/>
      <c r="L90" s="632"/>
      <c r="M90" s="632"/>
      <c r="N90" s="632"/>
      <c r="O90" s="628"/>
      <c r="P90" s="631"/>
      <c r="Q90" s="631"/>
      <c r="R90" s="715"/>
      <c r="S90" s="715"/>
      <c r="T90" s="715"/>
      <c r="U90" s="715"/>
      <c r="V90" s="716" t="str">
        <f t="shared" si="9"/>
        <v/>
      </c>
      <c r="W90" s="535" t="str">
        <f t="shared" si="10"/>
        <v/>
      </c>
      <c r="X90" s="536"/>
      <c r="Y90" s="637"/>
      <c r="Z90" s="634"/>
      <c r="AA90" s="638"/>
      <c r="AB90" s="639"/>
      <c r="AC90" s="640"/>
      <c r="AD90" s="640"/>
      <c r="AE90" s="640"/>
      <c r="AF90" s="640"/>
      <c r="AG90" s="640"/>
      <c r="AH90" s="641"/>
      <c r="AI90" s="638"/>
      <c r="AJ90" s="642"/>
      <c r="AK90" s="643"/>
      <c r="AL90" s="643"/>
      <c r="AM90" s="644"/>
      <c r="AN90" s="640"/>
      <c r="AO90" s="640"/>
      <c r="AP90" s="640"/>
      <c r="AQ90" s="640"/>
      <c r="AR90" s="640"/>
      <c r="AS90" s="645"/>
      <c r="AT90" s="646"/>
      <c r="AU90" s="643"/>
      <c r="AV90" s="643"/>
      <c r="AW90" s="643"/>
      <c r="AX90" s="643"/>
      <c r="AY90" s="643"/>
      <c r="AZ90" s="643"/>
      <c r="BA90" s="643"/>
      <c r="BB90" s="643"/>
      <c r="BC90" s="643"/>
      <c r="BD90" s="643"/>
      <c r="BF90" s="420"/>
      <c r="BG90" s="547"/>
      <c r="BH90" s="547"/>
      <c r="BI90" s="547"/>
      <c r="BJ90" s="547"/>
      <c r="BK90" s="547"/>
      <c r="BL90" s="548"/>
      <c r="BM90" s="457"/>
      <c r="BN90" s="548"/>
      <c r="BO90" s="548"/>
      <c r="BP90" s="548"/>
      <c r="BQ90" s="548"/>
      <c r="BR90" s="548"/>
      <c r="BS90" s="548"/>
      <c r="BT90" s="548"/>
      <c r="BZ90" s="19"/>
      <c r="CA90" s="19"/>
      <c r="CB90" s="19"/>
      <c r="CC90" s="19"/>
      <c r="CD90" s="19"/>
      <c r="CE90" s="19"/>
      <c r="CF90" s="19"/>
      <c r="CG90" s="19"/>
      <c r="CH90" s="19"/>
      <c r="CI90" s="19"/>
      <c r="CJ90" s="19"/>
      <c r="CK90" s="19"/>
      <c r="CL90" s="19"/>
      <c r="CM90" s="19"/>
      <c r="CN90" s="19"/>
      <c r="CO90" s="19"/>
      <c r="CP90" s="19"/>
      <c r="CQ90" s="19"/>
      <c r="CR90" s="19"/>
      <c r="CS90" s="19"/>
    </row>
    <row r="91" spans="1:97" s="18" customFormat="1" ht="11.25" hidden="1" outlineLevel="1" thickBot="1">
      <c r="A91" s="19"/>
      <c r="B91" s="632"/>
      <c r="C91" s="633"/>
      <c r="D91" s="628"/>
      <c r="E91" s="628"/>
      <c r="F91" s="632"/>
      <c r="G91" s="634"/>
      <c r="H91" s="632"/>
      <c r="I91" s="632"/>
      <c r="J91" s="632"/>
      <c r="K91" s="632"/>
      <c r="L91" s="632"/>
      <c r="M91" s="632"/>
      <c r="N91" s="632"/>
      <c r="O91" s="628"/>
      <c r="P91" s="631"/>
      <c r="Q91" s="631"/>
      <c r="R91" s="715"/>
      <c r="S91" s="715"/>
      <c r="T91" s="715"/>
      <c r="U91" s="715"/>
      <c r="V91" s="716" t="str">
        <f t="shared" si="9"/>
        <v/>
      </c>
      <c r="W91" s="535" t="str">
        <f t="shared" si="10"/>
        <v/>
      </c>
      <c r="X91" s="536"/>
      <c r="Y91" s="637"/>
      <c r="Z91" s="634"/>
      <c r="AA91" s="638"/>
      <c r="AB91" s="639"/>
      <c r="AC91" s="640"/>
      <c r="AD91" s="640"/>
      <c r="AE91" s="640"/>
      <c r="AF91" s="640"/>
      <c r="AG91" s="640"/>
      <c r="AH91" s="641"/>
      <c r="AI91" s="638"/>
      <c r="AJ91" s="642"/>
      <c r="AK91" s="643"/>
      <c r="AL91" s="643"/>
      <c r="AM91" s="644"/>
      <c r="AN91" s="640"/>
      <c r="AO91" s="640"/>
      <c r="AP91" s="640"/>
      <c r="AQ91" s="640"/>
      <c r="AR91" s="640"/>
      <c r="AS91" s="645"/>
      <c r="AT91" s="646"/>
      <c r="AU91" s="643"/>
      <c r="AV91" s="643"/>
      <c r="AW91" s="643"/>
      <c r="AX91" s="643"/>
      <c r="AY91" s="643"/>
      <c r="AZ91" s="643"/>
      <c r="BA91" s="643"/>
      <c r="BB91" s="643"/>
      <c r="BC91" s="643"/>
      <c r="BD91" s="643"/>
      <c r="BF91" s="420"/>
      <c r="BG91" s="547"/>
      <c r="BH91" s="547"/>
      <c r="BI91" s="547"/>
      <c r="BJ91" s="547"/>
      <c r="BK91" s="547"/>
      <c r="BL91" s="548"/>
      <c r="BM91" s="457"/>
      <c r="BN91" s="548"/>
      <c r="BO91" s="548"/>
      <c r="BP91" s="548"/>
      <c r="BQ91" s="548"/>
      <c r="BR91" s="548"/>
      <c r="BS91" s="548"/>
      <c r="BT91" s="548"/>
      <c r="BZ91" s="19"/>
      <c r="CA91" s="19"/>
      <c r="CB91" s="19"/>
      <c r="CC91" s="19"/>
      <c r="CD91" s="19"/>
      <c r="CE91" s="19"/>
      <c r="CF91" s="19"/>
      <c r="CG91" s="19"/>
      <c r="CH91" s="19"/>
      <c r="CI91" s="19"/>
      <c r="CJ91" s="19"/>
      <c r="CK91" s="19"/>
      <c r="CL91" s="19"/>
      <c r="CM91" s="19"/>
      <c r="CN91" s="19"/>
      <c r="CO91" s="19"/>
      <c r="CP91" s="19"/>
      <c r="CQ91" s="19"/>
      <c r="CR91" s="19"/>
      <c r="CS91" s="19"/>
    </row>
    <row r="92" spans="1:97" s="18" customFormat="1" ht="11.25" hidden="1" outlineLevel="1" thickBot="1">
      <c r="A92" s="19"/>
      <c r="B92" s="632"/>
      <c r="C92" s="633"/>
      <c r="D92" s="628"/>
      <c r="E92" s="628"/>
      <c r="F92" s="632"/>
      <c r="G92" s="634"/>
      <c r="H92" s="632"/>
      <c r="I92" s="632"/>
      <c r="J92" s="632"/>
      <c r="K92" s="632"/>
      <c r="L92" s="632"/>
      <c r="M92" s="632"/>
      <c r="N92" s="632"/>
      <c r="O92" s="628"/>
      <c r="P92" s="631"/>
      <c r="Q92" s="631"/>
      <c r="R92" s="715"/>
      <c r="S92" s="715"/>
      <c r="T92" s="715"/>
      <c r="U92" s="715"/>
      <c r="V92" s="716" t="str">
        <f t="shared" si="9"/>
        <v/>
      </c>
      <c r="W92" s="535" t="str">
        <f t="shared" si="10"/>
        <v/>
      </c>
      <c r="X92" s="536"/>
      <c r="Y92" s="637"/>
      <c r="Z92" s="634"/>
      <c r="AA92" s="638"/>
      <c r="AB92" s="639"/>
      <c r="AC92" s="640"/>
      <c r="AD92" s="640"/>
      <c r="AE92" s="640"/>
      <c r="AF92" s="640"/>
      <c r="AG92" s="640"/>
      <c r="AH92" s="641"/>
      <c r="AI92" s="638"/>
      <c r="AJ92" s="642"/>
      <c r="AK92" s="643"/>
      <c r="AL92" s="643"/>
      <c r="AM92" s="644"/>
      <c r="AN92" s="640"/>
      <c r="AO92" s="640"/>
      <c r="AP92" s="640"/>
      <c r="AQ92" s="640"/>
      <c r="AR92" s="640"/>
      <c r="AS92" s="645"/>
      <c r="AT92" s="646"/>
      <c r="AU92" s="643"/>
      <c r="AV92" s="643"/>
      <c r="AW92" s="643"/>
      <c r="AX92" s="643"/>
      <c r="AY92" s="643"/>
      <c r="AZ92" s="643"/>
      <c r="BA92" s="643"/>
      <c r="BB92" s="643"/>
      <c r="BC92" s="643"/>
      <c r="BD92" s="643"/>
      <c r="BF92" s="420"/>
      <c r="BG92" s="547"/>
      <c r="BH92" s="547"/>
      <c r="BI92" s="547"/>
      <c r="BJ92" s="547"/>
      <c r="BK92" s="547"/>
      <c r="BL92" s="548"/>
      <c r="BM92" s="457"/>
      <c r="BN92" s="548"/>
      <c r="BO92" s="548"/>
      <c r="BP92" s="548"/>
      <c r="BQ92" s="548"/>
      <c r="BR92" s="548"/>
      <c r="BS92" s="548"/>
      <c r="BT92" s="548"/>
      <c r="BZ92" s="19"/>
      <c r="CA92" s="19"/>
      <c r="CB92" s="19"/>
      <c r="CC92" s="19"/>
      <c r="CD92" s="19"/>
      <c r="CE92" s="19"/>
      <c r="CF92" s="19"/>
      <c r="CG92" s="19"/>
      <c r="CH92" s="19"/>
      <c r="CI92" s="19"/>
      <c r="CJ92" s="19"/>
      <c r="CK92" s="19"/>
      <c r="CL92" s="19"/>
      <c r="CM92" s="19"/>
      <c r="CN92" s="19"/>
      <c r="CO92" s="19"/>
      <c r="CP92" s="19"/>
      <c r="CQ92" s="19"/>
      <c r="CR92" s="19"/>
      <c r="CS92" s="19"/>
    </row>
    <row r="93" spans="1:97" s="18" customFormat="1" ht="11.25" hidden="1" outlineLevel="1" thickBot="1">
      <c r="A93" s="19"/>
      <c r="B93" s="632"/>
      <c r="C93" s="633"/>
      <c r="D93" s="628"/>
      <c r="E93" s="628"/>
      <c r="F93" s="632"/>
      <c r="G93" s="634"/>
      <c r="H93" s="632"/>
      <c r="I93" s="632"/>
      <c r="J93" s="632"/>
      <c r="K93" s="632"/>
      <c r="L93" s="632"/>
      <c r="M93" s="632"/>
      <c r="N93" s="632"/>
      <c r="O93" s="628"/>
      <c r="P93" s="631"/>
      <c r="Q93" s="631"/>
      <c r="R93" s="715"/>
      <c r="S93" s="715"/>
      <c r="T93" s="715"/>
      <c r="U93" s="715"/>
      <c r="V93" s="716" t="str">
        <f t="shared" si="9"/>
        <v/>
      </c>
      <c r="W93" s="535" t="str">
        <f t="shared" si="10"/>
        <v/>
      </c>
      <c r="X93" s="536"/>
      <c r="Y93" s="637"/>
      <c r="Z93" s="634"/>
      <c r="AA93" s="638"/>
      <c r="AB93" s="639"/>
      <c r="AC93" s="640"/>
      <c r="AD93" s="640"/>
      <c r="AE93" s="640"/>
      <c r="AF93" s="640"/>
      <c r="AG93" s="640"/>
      <c r="AH93" s="641"/>
      <c r="AI93" s="638"/>
      <c r="AJ93" s="642"/>
      <c r="AK93" s="643"/>
      <c r="AL93" s="643"/>
      <c r="AM93" s="644"/>
      <c r="AN93" s="640"/>
      <c r="AO93" s="640"/>
      <c r="AP93" s="640"/>
      <c r="AQ93" s="640"/>
      <c r="AR93" s="640"/>
      <c r="AS93" s="645"/>
      <c r="AT93" s="646"/>
      <c r="AU93" s="643"/>
      <c r="AV93" s="643"/>
      <c r="AW93" s="643"/>
      <c r="AX93" s="643"/>
      <c r="AY93" s="643"/>
      <c r="AZ93" s="643"/>
      <c r="BA93" s="643"/>
      <c r="BB93" s="643"/>
      <c r="BC93" s="643"/>
      <c r="BD93" s="643"/>
      <c r="BF93" s="420"/>
      <c r="BG93" s="547"/>
      <c r="BH93" s="547"/>
      <c r="BI93" s="547"/>
      <c r="BJ93" s="547"/>
      <c r="BK93" s="547"/>
      <c r="BL93" s="548"/>
      <c r="BM93" s="457"/>
      <c r="BN93" s="548"/>
      <c r="BO93" s="548"/>
      <c r="BP93" s="548"/>
      <c r="BQ93" s="548"/>
      <c r="BR93" s="548"/>
      <c r="BS93" s="548"/>
      <c r="BT93" s="548"/>
      <c r="BZ93" s="19"/>
      <c r="CA93" s="19"/>
      <c r="CB93" s="19"/>
      <c r="CC93" s="19"/>
      <c r="CD93" s="19"/>
      <c r="CE93" s="19"/>
      <c r="CF93" s="19"/>
      <c r="CG93" s="19"/>
      <c r="CH93" s="19"/>
      <c r="CI93" s="19"/>
      <c r="CJ93" s="19"/>
      <c r="CK93" s="19"/>
      <c r="CL93" s="19"/>
      <c r="CM93" s="19"/>
      <c r="CN93" s="19"/>
      <c r="CO93" s="19"/>
      <c r="CP93" s="19"/>
      <c r="CQ93" s="19"/>
      <c r="CR93" s="19"/>
      <c r="CS93" s="19"/>
    </row>
    <row r="94" spans="1:97" s="18" customFormat="1" ht="11.25" hidden="1" outlineLevel="1" thickBot="1">
      <c r="A94" s="19"/>
      <c r="B94" s="632"/>
      <c r="C94" s="633"/>
      <c r="D94" s="628"/>
      <c r="E94" s="628"/>
      <c r="F94" s="632"/>
      <c r="G94" s="634"/>
      <c r="H94" s="632"/>
      <c r="I94" s="632"/>
      <c r="J94" s="632"/>
      <c r="K94" s="632"/>
      <c r="L94" s="632"/>
      <c r="M94" s="632"/>
      <c r="N94" s="632"/>
      <c r="O94" s="628"/>
      <c r="P94" s="631"/>
      <c r="Q94" s="631"/>
      <c r="R94" s="715"/>
      <c r="S94" s="715"/>
      <c r="T94" s="715"/>
      <c r="U94" s="715"/>
      <c r="V94" s="716" t="str">
        <f t="shared" si="9"/>
        <v/>
      </c>
      <c r="W94" s="535" t="str">
        <f t="shared" si="10"/>
        <v/>
      </c>
      <c r="X94" s="536"/>
      <c r="Y94" s="637"/>
      <c r="Z94" s="634"/>
      <c r="AA94" s="638"/>
      <c r="AB94" s="639"/>
      <c r="AC94" s="640"/>
      <c r="AD94" s="640"/>
      <c r="AE94" s="640"/>
      <c r="AF94" s="640"/>
      <c r="AG94" s="640"/>
      <c r="AH94" s="641"/>
      <c r="AI94" s="638"/>
      <c r="AJ94" s="642"/>
      <c r="AK94" s="643"/>
      <c r="AL94" s="643"/>
      <c r="AM94" s="644"/>
      <c r="AN94" s="640"/>
      <c r="AO94" s="640"/>
      <c r="AP94" s="640"/>
      <c r="AQ94" s="640"/>
      <c r="AR94" s="640"/>
      <c r="AS94" s="645"/>
      <c r="AT94" s="646"/>
      <c r="AU94" s="643"/>
      <c r="AV94" s="643"/>
      <c r="AW94" s="643"/>
      <c r="AX94" s="643"/>
      <c r="AY94" s="643"/>
      <c r="AZ94" s="643"/>
      <c r="BA94" s="643"/>
      <c r="BB94" s="643"/>
      <c r="BC94" s="643"/>
      <c r="BD94" s="643"/>
      <c r="BF94" s="420"/>
      <c r="BG94" s="547"/>
      <c r="BH94" s="547"/>
      <c r="BI94" s="547"/>
      <c r="BJ94" s="547"/>
      <c r="BK94" s="547"/>
      <c r="BL94" s="548"/>
      <c r="BM94" s="457"/>
      <c r="BN94" s="548"/>
      <c r="BO94" s="548"/>
      <c r="BP94" s="548"/>
      <c r="BQ94" s="548"/>
      <c r="BR94" s="548"/>
      <c r="BS94" s="548"/>
      <c r="BT94" s="548"/>
      <c r="BZ94" s="19"/>
      <c r="CA94" s="19"/>
      <c r="CB94" s="19"/>
      <c r="CC94" s="19"/>
      <c r="CD94" s="19"/>
      <c r="CE94" s="19"/>
      <c r="CF94" s="19"/>
      <c r="CG94" s="19"/>
      <c r="CH94" s="19"/>
      <c r="CI94" s="19"/>
      <c r="CJ94" s="19"/>
      <c r="CK94" s="19"/>
      <c r="CL94" s="19"/>
      <c r="CM94" s="19"/>
      <c r="CN94" s="19"/>
      <c r="CO94" s="19"/>
      <c r="CP94" s="19"/>
      <c r="CQ94" s="19"/>
      <c r="CR94" s="19"/>
      <c r="CS94" s="19"/>
    </row>
    <row r="95" spans="1:97" s="18" customFormat="1" ht="11.25" hidden="1" outlineLevel="1" thickBot="1">
      <c r="A95" s="19"/>
      <c r="B95" s="632"/>
      <c r="C95" s="633"/>
      <c r="D95" s="628"/>
      <c r="E95" s="628"/>
      <c r="F95" s="632"/>
      <c r="G95" s="634"/>
      <c r="H95" s="632"/>
      <c r="I95" s="632"/>
      <c r="J95" s="632"/>
      <c r="K95" s="632"/>
      <c r="L95" s="632"/>
      <c r="M95" s="632"/>
      <c r="N95" s="632"/>
      <c r="O95" s="628"/>
      <c r="P95" s="631"/>
      <c r="Q95" s="631"/>
      <c r="R95" s="715"/>
      <c r="S95" s="715"/>
      <c r="T95" s="715"/>
      <c r="U95" s="715"/>
      <c r="V95" s="716" t="str">
        <f t="shared" si="9"/>
        <v/>
      </c>
      <c r="W95" s="535" t="str">
        <f t="shared" si="10"/>
        <v/>
      </c>
      <c r="X95" s="536"/>
      <c r="Y95" s="637"/>
      <c r="Z95" s="634"/>
      <c r="AA95" s="638"/>
      <c r="AB95" s="639"/>
      <c r="AC95" s="640"/>
      <c r="AD95" s="640"/>
      <c r="AE95" s="640"/>
      <c r="AF95" s="640"/>
      <c r="AG95" s="640"/>
      <c r="AH95" s="641"/>
      <c r="AI95" s="638"/>
      <c r="AJ95" s="642"/>
      <c r="AK95" s="643"/>
      <c r="AL95" s="643"/>
      <c r="AM95" s="644"/>
      <c r="AN95" s="640"/>
      <c r="AO95" s="640"/>
      <c r="AP95" s="640"/>
      <c r="AQ95" s="640"/>
      <c r="AR95" s="640"/>
      <c r="AS95" s="645"/>
      <c r="AT95" s="646"/>
      <c r="AU95" s="643"/>
      <c r="AV95" s="643"/>
      <c r="AW95" s="643"/>
      <c r="AX95" s="643"/>
      <c r="AY95" s="643"/>
      <c r="AZ95" s="643"/>
      <c r="BA95" s="643"/>
      <c r="BB95" s="643"/>
      <c r="BC95" s="643"/>
      <c r="BD95" s="643"/>
      <c r="BF95" s="420"/>
      <c r="BG95" s="547"/>
      <c r="BH95" s="547"/>
      <c r="BI95" s="547"/>
      <c r="BJ95" s="547"/>
      <c r="BK95" s="547"/>
      <c r="BL95" s="548"/>
      <c r="BM95" s="457"/>
      <c r="BN95" s="548"/>
      <c r="BO95" s="548"/>
      <c r="BP95" s="548"/>
      <c r="BQ95" s="548"/>
      <c r="BR95" s="548"/>
      <c r="BS95" s="548"/>
      <c r="BT95" s="548"/>
      <c r="BZ95" s="19"/>
      <c r="CA95" s="19"/>
      <c r="CB95" s="19"/>
      <c r="CC95" s="19"/>
      <c r="CD95" s="19"/>
      <c r="CE95" s="19"/>
      <c r="CF95" s="19"/>
      <c r="CG95" s="19"/>
      <c r="CH95" s="19"/>
      <c r="CI95" s="19"/>
      <c r="CJ95" s="19"/>
      <c r="CK95" s="19"/>
      <c r="CL95" s="19"/>
      <c r="CM95" s="19"/>
      <c r="CN95" s="19"/>
      <c r="CO95" s="19"/>
      <c r="CP95" s="19"/>
      <c r="CQ95" s="19"/>
      <c r="CR95" s="19"/>
      <c r="CS95" s="19"/>
    </row>
    <row r="96" spans="1:97" s="18" customFormat="1" ht="11.25" hidden="1" outlineLevel="1" thickBot="1">
      <c r="A96" s="19"/>
      <c r="B96" s="632"/>
      <c r="C96" s="633"/>
      <c r="D96" s="628"/>
      <c r="E96" s="628"/>
      <c r="F96" s="632"/>
      <c r="G96" s="634"/>
      <c r="H96" s="632"/>
      <c r="I96" s="632"/>
      <c r="J96" s="632"/>
      <c r="K96" s="632"/>
      <c r="L96" s="632"/>
      <c r="M96" s="632"/>
      <c r="N96" s="632"/>
      <c r="O96" s="628"/>
      <c r="P96" s="631"/>
      <c r="Q96" s="631"/>
      <c r="R96" s="715"/>
      <c r="S96" s="715"/>
      <c r="T96" s="715"/>
      <c r="U96" s="715"/>
      <c r="V96" s="716" t="str">
        <f t="shared" si="9"/>
        <v/>
      </c>
      <c r="W96" s="535" t="str">
        <f t="shared" si="10"/>
        <v/>
      </c>
      <c r="X96" s="536"/>
      <c r="Y96" s="637"/>
      <c r="Z96" s="634"/>
      <c r="AA96" s="638"/>
      <c r="AB96" s="639"/>
      <c r="AC96" s="640"/>
      <c r="AD96" s="640"/>
      <c r="AE96" s="640"/>
      <c r="AF96" s="640"/>
      <c r="AG96" s="640"/>
      <c r="AH96" s="641"/>
      <c r="AI96" s="638"/>
      <c r="AJ96" s="642"/>
      <c r="AK96" s="643"/>
      <c r="AL96" s="643"/>
      <c r="AM96" s="644"/>
      <c r="AN96" s="640"/>
      <c r="AO96" s="640"/>
      <c r="AP96" s="640"/>
      <c r="AQ96" s="640"/>
      <c r="AR96" s="640"/>
      <c r="AS96" s="645"/>
      <c r="AT96" s="646"/>
      <c r="AU96" s="643"/>
      <c r="AV96" s="643"/>
      <c r="AW96" s="643"/>
      <c r="AX96" s="643"/>
      <c r="AY96" s="643"/>
      <c r="AZ96" s="643"/>
      <c r="BA96" s="643"/>
      <c r="BB96" s="643"/>
      <c r="BC96" s="643"/>
      <c r="BD96" s="643"/>
      <c r="BF96" s="420"/>
      <c r="BG96" s="547"/>
      <c r="BH96" s="547"/>
      <c r="BI96" s="547"/>
      <c r="BJ96" s="547"/>
      <c r="BK96" s="547"/>
      <c r="BL96" s="548"/>
      <c r="BM96" s="457"/>
      <c r="BN96" s="548"/>
      <c r="BO96" s="548"/>
      <c r="BP96" s="548"/>
      <c r="BQ96" s="548"/>
      <c r="BR96" s="548"/>
      <c r="BS96" s="548"/>
      <c r="BT96" s="548"/>
      <c r="BZ96" s="19"/>
      <c r="CA96" s="19"/>
      <c r="CB96" s="19"/>
      <c r="CC96" s="19"/>
      <c r="CD96" s="19"/>
      <c r="CE96" s="19"/>
      <c r="CF96" s="19"/>
      <c r="CG96" s="19"/>
      <c r="CH96" s="19"/>
      <c r="CI96" s="19"/>
      <c r="CJ96" s="19"/>
      <c r="CK96" s="19"/>
      <c r="CL96" s="19"/>
      <c r="CM96" s="19"/>
      <c r="CN96" s="19"/>
      <c r="CO96" s="19"/>
      <c r="CP96" s="19"/>
      <c r="CQ96" s="19"/>
      <c r="CR96" s="19"/>
      <c r="CS96" s="19"/>
    </row>
    <row r="97" spans="1:97" s="18" customFormat="1" ht="11.25" hidden="1" outlineLevel="1" thickBot="1">
      <c r="A97" s="19"/>
      <c r="B97" s="632"/>
      <c r="C97" s="633"/>
      <c r="D97" s="628"/>
      <c r="E97" s="628"/>
      <c r="F97" s="632"/>
      <c r="G97" s="634"/>
      <c r="H97" s="632"/>
      <c r="I97" s="632"/>
      <c r="J97" s="632"/>
      <c r="K97" s="632"/>
      <c r="L97" s="632"/>
      <c r="M97" s="632"/>
      <c r="N97" s="632"/>
      <c r="O97" s="628"/>
      <c r="P97" s="631"/>
      <c r="Q97" s="631"/>
      <c r="R97" s="715"/>
      <c r="S97" s="715"/>
      <c r="T97" s="715"/>
      <c r="U97" s="715"/>
      <c r="V97" s="716" t="str">
        <f t="shared" si="9"/>
        <v/>
      </c>
      <c r="W97" s="535" t="str">
        <f t="shared" si="10"/>
        <v/>
      </c>
      <c r="X97" s="536"/>
      <c r="Y97" s="637"/>
      <c r="Z97" s="634"/>
      <c r="AA97" s="638"/>
      <c r="AB97" s="639"/>
      <c r="AC97" s="640"/>
      <c r="AD97" s="640"/>
      <c r="AE97" s="640"/>
      <c r="AF97" s="640"/>
      <c r="AG97" s="640"/>
      <c r="AH97" s="641"/>
      <c r="AI97" s="638"/>
      <c r="AJ97" s="642"/>
      <c r="AK97" s="643"/>
      <c r="AL97" s="643"/>
      <c r="AM97" s="644"/>
      <c r="AN97" s="640"/>
      <c r="AO97" s="640"/>
      <c r="AP97" s="640"/>
      <c r="AQ97" s="640"/>
      <c r="AR97" s="640"/>
      <c r="AS97" s="645"/>
      <c r="AT97" s="646"/>
      <c r="AU97" s="643"/>
      <c r="AV97" s="643"/>
      <c r="AW97" s="643"/>
      <c r="AX97" s="643"/>
      <c r="AY97" s="643"/>
      <c r="AZ97" s="643"/>
      <c r="BA97" s="643"/>
      <c r="BB97" s="643"/>
      <c r="BC97" s="643"/>
      <c r="BD97" s="643"/>
      <c r="BF97" s="420"/>
      <c r="BG97" s="547"/>
      <c r="BH97" s="547"/>
      <c r="BI97" s="547"/>
      <c r="BJ97" s="547"/>
      <c r="BK97" s="547"/>
      <c r="BL97" s="548"/>
      <c r="BM97" s="457"/>
      <c r="BN97" s="548"/>
      <c r="BO97" s="548"/>
      <c r="BP97" s="548"/>
      <c r="BQ97" s="548"/>
      <c r="BR97" s="548"/>
      <c r="BS97" s="548"/>
      <c r="BT97" s="548"/>
      <c r="BZ97" s="19"/>
      <c r="CA97" s="19"/>
      <c r="CB97" s="19"/>
      <c r="CC97" s="19"/>
      <c r="CD97" s="19"/>
      <c r="CE97" s="19"/>
      <c r="CF97" s="19"/>
      <c r="CG97" s="19"/>
      <c r="CH97" s="19"/>
      <c r="CI97" s="19"/>
      <c r="CJ97" s="19"/>
      <c r="CK97" s="19"/>
      <c r="CL97" s="19"/>
      <c r="CM97" s="19"/>
      <c r="CN97" s="19"/>
      <c r="CO97" s="19"/>
      <c r="CP97" s="19"/>
      <c r="CQ97" s="19"/>
      <c r="CR97" s="19"/>
      <c r="CS97" s="19"/>
    </row>
    <row r="98" spans="1:97" s="18" customFormat="1" ht="11.25" hidden="1" outlineLevel="1" thickBot="1">
      <c r="A98" s="19"/>
      <c r="B98" s="632"/>
      <c r="C98" s="633"/>
      <c r="D98" s="628"/>
      <c r="E98" s="628"/>
      <c r="F98" s="632"/>
      <c r="G98" s="634"/>
      <c r="H98" s="632"/>
      <c r="I98" s="632"/>
      <c r="J98" s="632"/>
      <c r="K98" s="632"/>
      <c r="L98" s="632"/>
      <c r="M98" s="632"/>
      <c r="N98" s="632"/>
      <c r="O98" s="628"/>
      <c r="P98" s="631"/>
      <c r="Q98" s="631"/>
      <c r="R98" s="715"/>
      <c r="S98" s="715"/>
      <c r="T98" s="715"/>
      <c r="U98" s="715"/>
      <c r="V98" s="716" t="str">
        <f t="shared" si="9"/>
        <v/>
      </c>
      <c r="W98" s="535" t="str">
        <f t="shared" si="10"/>
        <v/>
      </c>
      <c r="X98" s="536"/>
      <c r="Y98" s="637"/>
      <c r="Z98" s="634"/>
      <c r="AA98" s="638"/>
      <c r="AB98" s="639"/>
      <c r="AC98" s="640"/>
      <c r="AD98" s="640"/>
      <c r="AE98" s="640"/>
      <c r="AF98" s="640"/>
      <c r="AG98" s="640"/>
      <c r="AH98" s="641"/>
      <c r="AI98" s="638"/>
      <c r="AJ98" s="642"/>
      <c r="AK98" s="643"/>
      <c r="AL98" s="643"/>
      <c r="AM98" s="644"/>
      <c r="AN98" s="640"/>
      <c r="AO98" s="640"/>
      <c r="AP98" s="640"/>
      <c r="AQ98" s="640"/>
      <c r="AR98" s="640"/>
      <c r="AS98" s="645"/>
      <c r="AT98" s="646"/>
      <c r="AU98" s="643"/>
      <c r="AV98" s="643"/>
      <c r="AW98" s="643"/>
      <c r="AX98" s="643"/>
      <c r="AY98" s="643"/>
      <c r="AZ98" s="643"/>
      <c r="BA98" s="643"/>
      <c r="BB98" s="643"/>
      <c r="BC98" s="643"/>
      <c r="BD98" s="643"/>
      <c r="BF98" s="420"/>
      <c r="BG98" s="547"/>
      <c r="BH98" s="547"/>
      <c r="BI98" s="547"/>
      <c r="BJ98" s="547"/>
      <c r="BK98" s="547"/>
      <c r="BL98" s="548"/>
      <c r="BM98" s="457"/>
      <c r="BN98" s="548"/>
      <c r="BO98" s="548"/>
      <c r="BP98" s="548"/>
      <c r="BQ98" s="548"/>
      <c r="BR98" s="548"/>
      <c r="BS98" s="548"/>
      <c r="BT98" s="548"/>
      <c r="BZ98" s="19"/>
      <c r="CA98" s="19"/>
      <c r="CB98" s="19"/>
      <c r="CC98" s="19"/>
      <c r="CD98" s="19"/>
      <c r="CE98" s="19"/>
      <c r="CF98" s="19"/>
      <c r="CG98" s="19"/>
      <c r="CH98" s="19"/>
      <c r="CI98" s="19"/>
      <c r="CJ98" s="19"/>
      <c r="CK98" s="19"/>
      <c r="CL98" s="19"/>
      <c r="CM98" s="19"/>
      <c r="CN98" s="19"/>
      <c r="CO98" s="19"/>
      <c r="CP98" s="19"/>
      <c r="CQ98" s="19"/>
      <c r="CR98" s="19"/>
      <c r="CS98" s="19"/>
    </row>
    <row r="99" spans="1:97" s="18" customFormat="1" ht="11.25" hidden="1" outlineLevel="1" thickBot="1">
      <c r="A99" s="19"/>
      <c r="B99" s="632"/>
      <c r="C99" s="633"/>
      <c r="D99" s="628"/>
      <c r="E99" s="628"/>
      <c r="F99" s="632"/>
      <c r="G99" s="634"/>
      <c r="H99" s="632"/>
      <c r="I99" s="632"/>
      <c r="J99" s="632"/>
      <c r="K99" s="632"/>
      <c r="L99" s="632"/>
      <c r="M99" s="632"/>
      <c r="N99" s="632"/>
      <c r="O99" s="628"/>
      <c r="P99" s="631"/>
      <c r="Q99" s="631"/>
      <c r="R99" s="715"/>
      <c r="S99" s="715"/>
      <c r="T99" s="715"/>
      <c r="U99" s="715"/>
      <c r="V99" s="716" t="str">
        <f t="shared" si="9"/>
        <v/>
      </c>
      <c r="W99" s="535" t="str">
        <f t="shared" si="10"/>
        <v/>
      </c>
      <c r="X99" s="536"/>
      <c r="Y99" s="637"/>
      <c r="Z99" s="634"/>
      <c r="AA99" s="638"/>
      <c r="AB99" s="639"/>
      <c r="AC99" s="640"/>
      <c r="AD99" s="640"/>
      <c r="AE99" s="640"/>
      <c r="AF99" s="640"/>
      <c r="AG99" s="640"/>
      <c r="AH99" s="641"/>
      <c r="AI99" s="638"/>
      <c r="AJ99" s="642"/>
      <c r="AK99" s="643"/>
      <c r="AL99" s="643"/>
      <c r="AM99" s="644"/>
      <c r="AN99" s="640"/>
      <c r="AO99" s="640"/>
      <c r="AP99" s="640"/>
      <c r="AQ99" s="640"/>
      <c r="AR99" s="640"/>
      <c r="AS99" s="645"/>
      <c r="AT99" s="646"/>
      <c r="AU99" s="643"/>
      <c r="AV99" s="643"/>
      <c r="AW99" s="643"/>
      <c r="AX99" s="643"/>
      <c r="AY99" s="643"/>
      <c r="AZ99" s="643"/>
      <c r="BA99" s="643"/>
      <c r="BB99" s="643"/>
      <c r="BC99" s="643"/>
      <c r="BD99" s="643"/>
      <c r="BF99" s="420"/>
      <c r="BG99" s="547"/>
      <c r="BH99" s="547"/>
      <c r="BI99" s="547"/>
      <c r="BJ99" s="547"/>
      <c r="BK99" s="547"/>
      <c r="BL99" s="548"/>
      <c r="BM99" s="457"/>
      <c r="BN99" s="548"/>
      <c r="BO99" s="548"/>
      <c r="BP99" s="548"/>
      <c r="BQ99" s="548"/>
      <c r="BR99" s="548"/>
      <c r="BS99" s="548"/>
      <c r="BT99" s="548"/>
      <c r="BZ99" s="19"/>
      <c r="CA99" s="19"/>
      <c r="CB99" s="19"/>
      <c r="CC99" s="19"/>
      <c r="CD99" s="19"/>
      <c r="CE99" s="19"/>
      <c r="CF99" s="19"/>
      <c r="CG99" s="19"/>
      <c r="CH99" s="19"/>
      <c r="CI99" s="19"/>
      <c r="CJ99" s="19"/>
      <c r="CK99" s="19"/>
      <c r="CL99" s="19"/>
      <c r="CM99" s="19"/>
      <c r="CN99" s="19"/>
      <c r="CO99" s="19"/>
      <c r="CP99" s="19"/>
      <c r="CQ99" s="19"/>
      <c r="CR99" s="19"/>
      <c r="CS99" s="19"/>
    </row>
    <row r="100" spans="1:97" s="18" customFormat="1" ht="11.25" hidden="1" outlineLevel="1" thickBot="1">
      <c r="A100" s="19"/>
      <c r="B100" s="632"/>
      <c r="C100" s="633"/>
      <c r="D100" s="628"/>
      <c r="E100" s="628"/>
      <c r="F100" s="632"/>
      <c r="G100" s="634"/>
      <c r="H100" s="632"/>
      <c r="I100" s="632"/>
      <c r="J100" s="632"/>
      <c r="K100" s="632"/>
      <c r="L100" s="632"/>
      <c r="M100" s="632"/>
      <c r="N100" s="632"/>
      <c r="O100" s="628"/>
      <c r="P100" s="631"/>
      <c r="Q100" s="631"/>
      <c r="R100" s="715"/>
      <c r="S100" s="715"/>
      <c r="T100" s="715"/>
      <c r="U100" s="715"/>
      <c r="V100" s="716" t="str">
        <f t="shared" si="9"/>
        <v/>
      </c>
      <c r="W100" s="535" t="str">
        <f t="shared" si="10"/>
        <v/>
      </c>
      <c r="X100" s="536"/>
      <c r="Y100" s="637"/>
      <c r="Z100" s="634"/>
      <c r="AA100" s="638"/>
      <c r="AB100" s="639"/>
      <c r="AC100" s="640"/>
      <c r="AD100" s="640"/>
      <c r="AE100" s="640"/>
      <c r="AF100" s="640"/>
      <c r="AG100" s="640"/>
      <c r="AH100" s="641"/>
      <c r="AI100" s="638"/>
      <c r="AJ100" s="642"/>
      <c r="AK100" s="643"/>
      <c r="AL100" s="643"/>
      <c r="AM100" s="644"/>
      <c r="AN100" s="640"/>
      <c r="AO100" s="640"/>
      <c r="AP100" s="640"/>
      <c r="AQ100" s="640"/>
      <c r="AR100" s="640"/>
      <c r="AS100" s="645"/>
      <c r="AT100" s="646"/>
      <c r="AU100" s="643"/>
      <c r="AV100" s="643"/>
      <c r="AW100" s="643"/>
      <c r="AX100" s="643"/>
      <c r="AY100" s="643"/>
      <c r="AZ100" s="643"/>
      <c r="BA100" s="643"/>
      <c r="BB100" s="643"/>
      <c r="BC100" s="643"/>
      <c r="BD100" s="643"/>
      <c r="BF100" s="420"/>
      <c r="BG100" s="547"/>
      <c r="BH100" s="547"/>
      <c r="BI100" s="547"/>
      <c r="BJ100" s="547"/>
      <c r="BK100" s="547"/>
      <c r="BL100" s="548"/>
      <c r="BM100" s="457"/>
      <c r="BN100" s="548"/>
      <c r="BO100" s="548"/>
      <c r="BP100" s="548"/>
      <c r="BQ100" s="548"/>
      <c r="BR100" s="548"/>
      <c r="BS100" s="548"/>
      <c r="BT100" s="548"/>
      <c r="BZ100" s="19"/>
      <c r="CA100" s="19"/>
      <c r="CB100" s="19"/>
      <c r="CC100" s="19"/>
      <c r="CD100" s="19"/>
      <c r="CE100" s="19"/>
      <c r="CF100" s="19"/>
      <c r="CG100" s="19"/>
      <c r="CH100" s="19"/>
      <c r="CI100" s="19"/>
      <c r="CJ100" s="19"/>
      <c r="CK100" s="19"/>
      <c r="CL100" s="19"/>
      <c r="CM100" s="19"/>
      <c r="CN100" s="19"/>
      <c r="CO100" s="19"/>
      <c r="CP100" s="19"/>
      <c r="CQ100" s="19"/>
      <c r="CR100" s="19"/>
      <c r="CS100" s="19"/>
    </row>
    <row r="101" spans="1:97" s="18" customFormat="1" ht="11.25" hidden="1" outlineLevel="1" thickBot="1">
      <c r="A101" s="19"/>
      <c r="B101" s="632"/>
      <c r="C101" s="633"/>
      <c r="D101" s="628"/>
      <c r="E101" s="628"/>
      <c r="F101" s="632"/>
      <c r="G101" s="634"/>
      <c r="H101" s="632"/>
      <c r="I101" s="632"/>
      <c r="J101" s="632"/>
      <c r="K101" s="632"/>
      <c r="L101" s="632"/>
      <c r="M101" s="632"/>
      <c r="N101" s="632"/>
      <c r="O101" s="628"/>
      <c r="P101" s="631"/>
      <c r="Q101" s="631"/>
      <c r="R101" s="715"/>
      <c r="S101" s="715"/>
      <c r="T101" s="715"/>
      <c r="U101" s="715"/>
      <c r="V101" s="716" t="str">
        <f t="shared" si="9"/>
        <v/>
      </c>
      <c r="W101" s="535" t="str">
        <f t="shared" si="10"/>
        <v/>
      </c>
      <c r="X101" s="536"/>
      <c r="Y101" s="637"/>
      <c r="Z101" s="634"/>
      <c r="AA101" s="638"/>
      <c r="AB101" s="639"/>
      <c r="AC101" s="640"/>
      <c r="AD101" s="640"/>
      <c r="AE101" s="640"/>
      <c r="AF101" s="640"/>
      <c r="AG101" s="640"/>
      <c r="AH101" s="641"/>
      <c r="AI101" s="638"/>
      <c r="AJ101" s="642"/>
      <c r="AK101" s="643"/>
      <c r="AL101" s="643"/>
      <c r="AM101" s="644"/>
      <c r="AN101" s="640"/>
      <c r="AO101" s="640"/>
      <c r="AP101" s="640"/>
      <c r="AQ101" s="640"/>
      <c r="AR101" s="640"/>
      <c r="AS101" s="645"/>
      <c r="AT101" s="646"/>
      <c r="AU101" s="643"/>
      <c r="AV101" s="643"/>
      <c r="AW101" s="643"/>
      <c r="AX101" s="643"/>
      <c r="AY101" s="643"/>
      <c r="AZ101" s="643"/>
      <c r="BA101" s="643"/>
      <c r="BB101" s="643"/>
      <c r="BC101" s="643"/>
      <c r="BD101" s="643"/>
      <c r="BF101" s="420"/>
      <c r="BG101" s="547"/>
      <c r="BH101" s="547"/>
      <c r="BI101" s="547"/>
      <c r="BJ101" s="547"/>
      <c r="BK101" s="547"/>
      <c r="BL101" s="548"/>
      <c r="BM101" s="457"/>
      <c r="BN101" s="548"/>
      <c r="BO101" s="548"/>
      <c r="BP101" s="548"/>
      <c r="BQ101" s="548"/>
      <c r="BR101" s="548"/>
      <c r="BS101" s="548"/>
      <c r="BT101" s="548"/>
      <c r="BZ101" s="19"/>
      <c r="CA101" s="19"/>
      <c r="CB101" s="19"/>
      <c r="CC101" s="19"/>
      <c r="CD101" s="19"/>
      <c r="CE101" s="19"/>
      <c r="CF101" s="19"/>
      <c r="CG101" s="19"/>
      <c r="CH101" s="19"/>
      <c r="CI101" s="19"/>
      <c r="CJ101" s="19"/>
      <c r="CK101" s="19"/>
      <c r="CL101" s="19"/>
      <c r="CM101" s="19"/>
      <c r="CN101" s="19"/>
      <c r="CO101" s="19"/>
      <c r="CP101" s="19"/>
      <c r="CQ101" s="19"/>
      <c r="CR101" s="19"/>
      <c r="CS101" s="19"/>
    </row>
    <row r="102" spans="1:97" s="18" customFormat="1" ht="11.25" hidden="1" outlineLevel="1" thickBot="1">
      <c r="A102" s="19"/>
      <c r="B102" s="632"/>
      <c r="C102" s="633"/>
      <c r="D102" s="628"/>
      <c r="E102" s="628"/>
      <c r="F102" s="632"/>
      <c r="G102" s="634"/>
      <c r="H102" s="632"/>
      <c r="I102" s="632"/>
      <c r="J102" s="632"/>
      <c r="K102" s="632"/>
      <c r="L102" s="632"/>
      <c r="M102" s="632"/>
      <c r="N102" s="632"/>
      <c r="O102" s="628"/>
      <c r="P102" s="631"/>
      <c r="Q102" s="631"/>
      <c r="R102" s="715"/>
      <c r="S102" s="715"/>
      <c r="T102" s="715"/>
      <c r="U102" s="715"/>
      <c r="V102" s="716" t="str">
        <f t="shared" si="9"/>
        <v/>
      </c>
      <c r="W102" s="535" t="str">
        <f t="shared" si="10"/>
        <v/>
      </c>
      <c r="X102" s="536"/>
      <c r="Y102" s="637"/>
      <c r="Z102" s="634"/>
      <c r="AA102" s="638"/>
      <c r="AB102" s="639"/>
      <c r="AC102" s="640"/>
      <c r="AD102" s="640"/>
      <c r="AE102" s="640"/>
      <c r="AF102" s="640"/>
      <c r="AG102" s="640"/>
      <c r="AH102" s="641"/>
      <c r="AI102" s="638"/>
      <c r="AJ102" s="642"/>
      <c r="AK102" s="643"/>
      <c r="AL102" s="643"/>
      <c r="AM102" s="644"/>
      <c r="AN102" s="640"/>
      <c r="AO102" s="640"/>
      <c r="AP102" s="640"/>
      <c r="AQ102" s="640"/>
      <c r="AR102" s="640"/>
      <c r="AS102" s="645"/>
      <c r="AT102" s="646"/>
      <c r="AU102" s="643"/>
      <c r="AV102" s="643"/>
      <c r="AW102" s="643"/>
      <c r="AX102" s="643"/>
      <c r="AY102" s="643"/>
      <c r="AZ102" s="643"/>
      <c r="BA102" s="643"/>
      <c r="BB102" s="643"/>
      <c r="BC102" s="643"/>
      <c r="BD102" s="643"/>
      <c r="BF102" s="420"/>
      <c r="BG102" s="547"/>
      <c r="BH102" s="547"/>
      <c r="BI102" s="547"/>
      <c r="BJ102" s="547"/>
      <c r="BK102" s="547"/>
      <c r="BL102" s="548"/>
      <c r="BM102" s="457"/>
      <c r="BN102" s="548"/>
      <c r="BO102" s="548"/>
      <c r="BP102" s="548"/>
      <c r="BQ102" s="548"/>
      <c r="BR102" s="548"/>
      <c r="BS102" s="548"/>
      <c r="BT102" s="548"/>
      <c r="BZ102" s="19"/>
      <c r="CA102" s="19"/>
      <c r="CB102" s="19"/>
      <c r="CC102" s="19"/>
      <c r="CD102" s="19"/>
      <c r="CE102" s="19"/>
      <c r="CF102" s="19"/>
      <c r="CG102" s="19"/>
      <c r="CH102" s="19"/>
      <c r="CI102" s="19"/>
      <c r="CJ102" s="19"/>
      <c r="CK102" s="19"/>
      <c r="CL102" s="19"/>
      <c r="CM102" s="19"/>
      <c r="CN102" s="19"/>
      <c r="CO102" s="19"/>
      <c r="CP102" s="19"/>
      <c r="CQ102" s="19"/>
      <c r="CR102" s="19"/>
      <c r="CS102" s="19"/>
    </row>
    <row r="103" spans="1:97" s="18" customFormat="1" ht="11.25" hidden="1" outlineLevel="1" thickBot="1">
      <c r="A103" s="19"/>
      <c r="B103" s="632"/>
      <c r="C103" s="633"/>
      <c r="D103" s="628"/>
      <c r="E103" s="628"/>
      <c r="F103" s="632"/>
      <c r="G103" s="634"/>
      <c r="H103" s="632"/>
      <c r="I103" s="632"/>
      <c r="J103" s="632"/>
      <c r="K103" s="632"/>
      <c r="L103" s="632"/>
      <c r="M103" s="632"/>
      <c r="N103" s="632"/>
      <c r="O103" s="628"/>
      <c r="P103" s="631"/>
      <c r="Q103" s="631"/>
      <c r="R103" s="715"/>
      <c r="S103" s="715"/>
      <c r="T103" s="715"/>
      <c r="U103" s="715"/>
      <c r="V103" s="716" t="str">
        <f t="shared" si="9"/>
        <v/>
      </c>
      <c r="W103" s="535" t="str">
        <f t="shared" si="10"/>
        <v/>
      </c>
      <c r="X103" s="536"/>
      <c r="Y103" s="637"/>
      <c r="Z103" s="634"/>
      <c r="AA103" s="638"/>
      <c r="AB103" s="639"/>
      <c r="AC103" s="640"/>
      <c r="AD103" s="640"/>
      <c r="AE103" s="640"/>
      <c r="AF103" s="640"/>
      <c r="AG103" s="640"/>
      <c r="AH103" s="641"/>
      <c r="AI103" s="638"/>
      <c r="AJ103" s="642"/>
      <c r="AK103" s="643"/>
      <c r="AL103" s="643"/>
      <c r="AM103" s="644"/>
      <c r="AN103" s="640"/>
      <c r="AO103" s="640"/>
      <c r="AP103" s="640"/>
      <c r="AQ103" s="640"/>
      <c r="AR103" s="640"/>
      <c r="AS103" s="645"/>
      <c r="AT103" s="646"/>
      <c r="AU103" s="643"/>
      <c r="AV103" s="643"/>
      <c r="AW103" s="643"/>
      <c r="AX103" s="643"/>
      <c r="AY103" s="643"/>
      <c r="AZ103" s="643"/>
      <c r="BA103" s="643"/>
      <c r="BB103" s="643"/>
      <c r="BC103" s="643"/>
      <c r="BD103" s="643"/>
      <c r="BF103" s="420"/>
      <c r="BG103" s="547"/>
      <c r="BH103" s="547"/>
      <c r="BI103" s="547"/>
      <c r="BJ103" s="547"/>
      <c r="BK103" s="547"/>
      <c r="BL103" s="548"/>
      <c r="BM103" s="457"/>
      <c r="BN103" s="548"/>
      <c r="BO103" s="548"/>
      <c r="BP103" s="548"/>
      <c r="BQ103" s="548"/>
      <c r="BR103" s="548"/>
      <c r="BS103" s="548"/>
      <c r="BT103" s="548"/>
      <c r="BZ103" s="19"/>
      <c r="CA103" s="19"/>
      <c r="CB103" s="19"/>
      <c r="CC103" s="19"/>
      <c r="CD103" s="19"/>
      <c r="CE103" s="19"/>
      <c r="CF103" s="19"/>
      <c r="CG103" s="19"/>
      <c r="CH103" s="19"/>
      <c r="CI103" s="19"/>
      <c r="CJ103" s="19"/>
      <c r="CK103" s="19"/>
      <c r="CL103" s="19"/>
      <c r="CM103" s="19"/>
      <c r="CN103" s="19"/>
      <c r="CO103" s="19"/>
      <c r="CP103" s="19"/>
      <c r="CQ103" s="19"/>
      <c r="CR103" s="19"/>
      <c r="CS103" s="19"/>
    </row>
    <row r="104" spans="1:97" s="18" customFormat="1" ht="11.25" hidden="1" outlineLevel="1" thickBot="1">
      <c r="A104" s="19"/>
      <c r="B104" s="632"/>
      <c r="C104" s="633"/>
      <c r="D104" s="628"/>
      <c r="E104" s="628"/>
      <c r="F104" s="632"/>
      <c r="G104" s="634"/>
      <c r="H104" s="632"/>
      <c r="I104" s="632"/>
      <c r="J104" s="632"/>
      <c r="K104" s="632"/>
      <c r="L104" s="632"/>
      <c r="M104" s="632"/>
      <c r="N104" s="632"/>
      <c r="O104" s="628"/>
      <c r="P104" s="631"/>
      <c r="Q104" s="631"/>
      <c r="R104" s="715"/>
      <c r="S104" s="715"/>
      <c r="T104" s="715"/>
      <c r="U104" s="715"/>
      <c r="V104" s="716" t="str">
        <f t="shared" si="9"/>
        <v/>
      </c>
      <c r="W104" s="535" t="str">
        <f t="shared" si="10"/>
        <v/>
      </c>
      <c r="X104" s="536"/>
      <c r="Y104" s="637"/>
      <c r="Z104" s="634"/>
      <c r="AA104" s="638"/>
      <c r="AB104" s="639"/>
      <c r="AC104" s="640"/>
      <c r="AD104" s="640"/>
      <c r="AE104" s="640"/>
      <c r="AF104" s="640"/>
      <c r="AG104" s="640"/>
      <c r="AH104" s="641"/>
      <c r="AI104" s="638"/>
      <c r="AJ104" s="642"/>
      <c r="AK104" s="643"/>
      <c r="AL104" s="643"/>
      <c r="AM104" s="644"/>
      <c r="AN104" s="640"/>
      <c r="AO104" s="640"/>
      <c r="AP104" s="640"/>
      <c r="AQ104" s="640"/>
      <c r="AR104" s="640"/>
      <c r="AS104" s="645"/>
      <c r="AT104" s="646"/>
      <c r="AU104" s="643"/>
      <c r="AV104" s="643"/>
      <c r="AW104" s="643"/>
      <c r="AX104" s="643"/>
      <c r="AY104" s="643"/>
      <c r="AZ104" s="643"/>
      <c r="BA104" s="643"/>
      <c r="BB104" s="643"/>
      <c r="BC104" s="643"/>
      <c r="BD104" s="643"/>
      <c r="BF104" s="420"/>
      <c r="BG104" s="547"/>
      <c r="BH104" s="547"/>
      <c r="BI104" s="547"/>
      <c r="BJ104" s="547"/>
      <c r="BK104" s="547"/>
      <c r="BL104" s="548"/>
      <c r="BM104" s="457"/>
      <c r="BN104" s="548"/>
      <c r="BO104" s="548"/>
      <c r="BP104" s="548"/>
      <c r="BQ104" s="548"/>
      <c r="BR104" s="548"/>
      <c r="BS104" s="548"/>
      <c r="BT104" s="548"/>
      <c r="BZ104" s="19"/>
      <c r="CA104" s="19"/>
      <c r="CB104" s="19"/>
      <c r="CC104" s="19"/>
      <c r="CD104" s="19"/>
      <c r="CE104" s="19"/>
      <c r="CF104" s="19"/>
      <c r="CG104" s="19"/>
      <c r="CH104" s="19"/>
      <c r="CI104" s="19"/>
      <c r="CJ104" s="19"/>
      <c r="CK104" s="19"/>
      <c r="CL104" s="19"/>
      <c r="CM104" s="19"/>
      <c r="CN104" s="19"/>
      <c r="CO104" s="19"/>
      <c r="CP104" s="19"/>
      <c r="CQ104" s="19"/>
      <c r="CR104" s="19"/>
      <c r="CS104" s="19"/>
    </row>
    <row r="105" spans="1:97" s="18" customFormat="1" ht="11.25" hidden="1" outlineLevel="1" thickBot="1">
      <c r="A105" s="19"/>
      <c r="B105" s="632"/>
      <c r="C105" s="633"/>
      <c r="D105" s="628"/>
      <c r="E105" s="628"/>
      <c r="F105" s="632"/>
      <c r="G105" s="634"/>
      <c r="H105" s="632"/>
      <c r="I105" s="632"/>
      <c r="J105" s="632"/>
      <c r="K105" s="632"/>
      <c r="L105" s="632"/>
      <c r="M105" s="632"/>
      <c r="N105" s="632"/>
      <c r="O105" s="628"/>
      <c r="P105" s="631"/>
      <c r="Q105" s="631"/>
      <c r="R105" s="715"/>
      <c r="S105" s="715"/>
      <c r="T105" s="715"/>
      <c r="U105" s="715"/>
      <c r="V105" s="716" t="str">
        <f t="shared" si="9"/>
        <v/>
      </c>
      <c r="W105" s="535" t="str">
        <f t="shared" si="10"/>
        <v/>
      </c>
      <c r="X105" s="536"/>
      <c r="Y105" s="637"/>
      <c r="Z105" s="634"/>
      <c r="AA105" s="638"/>
      <c r="AB105" s="639"/>
      <c r="AC105" s="640"/>
      <c r="AD105" s="640"/>
      <c r="AE105" s="640"/>
      <c r="AF105" s="640"/>
      <c r="AG105" s="640"/>
      <c r="AH105" s="641"/>
      <c r="AI105" s="638"/>
      <c r="AJ105" s="642"/>
      <c r="AK105" s="643"/>
      <c r="AL105" s="643"/>
      <c r="AM105" s="644"/>
      <c r="AN105" s="640"/>
      <c r="AO105" s="640"/>
      <c r="AP105" s="640"/>
      <c r="AQ105" s="640"/>
      <c r="AR105" s="640"/>
      <c r="AS105" s="645"/>
      <c r="AT105" s="646"/>
      <c r="AU105" s="643"/>
      <c r="AV105" s="643"/>
      <c r="AW105" s="643"/>
      <c r="AX105" s="643"/>
      <c r="AY105" s="643"/>
      <c r="AZ105" s="643"/>
      <c r="BA105" s="643"/>
      <c r="BB105" s="643"/>
      <c r="BC105" s="643"/>
      <c r="BD105" s="643"/>
      <c r="BF105" s="420"/>
      <c r="BG105" s="547"/>
      <c r="BH105" s="547"/>
      <c r="BI105" s="547"/>
      <c r="BJ105" s="547"/>
      <c r="BK105" s="547"/>
      <c r="BL105" s="548"/>
      <c r="BM105" s="457"/>
      <c r="BN105" s="548"/>
      <c r="BO105" s="548"/>
      <c r="BP105" s="548"/>
      <c r="BQ105" s="548"/>
      <c r="BR105" s="548"/>
      <c r="BS105" s="548"/>
      <c r="BT105" s="548"/>
      <c r="BZ105" s="19"/>
      <c r="CA105" s="19"/>
      <c r="CB105" s="19"/>
      <c r="CC105" s="19"/>
      <c r="CD105" s="19"/>
      <c r="CE105" s="19"/>
      <c r="CF105" s="19"/>
      <c r="CG105" s="19"/>
      <c r="CH105" s="19"/>
      <c r="CI105" s="19"/>
      <c r="CJ105" s="19"/>
      <c r="CK105" s="19"/>
      <c r="CL105" s="19"/>
      <c r="CM105" s="19"/>
      <c r="CN105" s="19"/>
      <c r="CO105" s="19"/>
      <c r="CP105" s="19"/>
      <c r="CQ105" s="19"/>
      <c r="CR105" s="19"/>
      <c r="CS105" s="19"/>
    </row>
    <row r="106" spans="1:97" s="18" customFormat="1" ht="11.25" hidden="1" outlineLevel="1" thickBot="1">
      <c r="A106" s="19"/>
      <c r="B106" s="632"/>
      <c r="C106" s="633"/>
      <c r="D106" s="628"/>
      <c r="E106" s="628"/>
      <c r="F106" s="632"/>
      <c r="G106" s="634"/>
      <c r="H106" s="632"/>
      <c r="I106" s="632"/>
      <c r="J106" s="632"/>
      <c r="K106" s="632"/>
      <c r="L106" s="632"/>
      <c r="M106" s="632"/>
      <c r="N106" s="632"/>
      <c r="O106" s="628"/>
      <c r="P106" s="631"/>
      <c r="Q106" s="631"/>
      <c r="R106" s="715"/>
      <c r="S106" s="715"/>
      <c r="T106" s="715"/>
      <c r="U106" s="715"/>
      <c r="V106" s="716" t="str">
        <f t="shared" si="9"/>
        <v/>
      </c>
      <c r="W106" s="535" t="str">
        <f t="shared" si="10"/>
        <v/>
      </c>
      <c r="X106" s="536"/>
      <c r="Y106" s="637"/>
      <c r="Z106" s="634"/>
      <c r="AA106" s="638"/>
      <c r="AB106" s="639"/>
      <c r="AC106" s="640"/>
      <c r="AD106" s="640"/>
      <c r="AE106" s="640"/>
      <c r="AF106" s="640"/>
      <c r="AG106" s="640"/>
      <c r="AH106" s="641"/>
      <c r="AI106" s="638"/>
      <c r="AJ106" s="642"/>
      <c r="AK106" s="643"/>
      <c r="AL106" s="643"/>
      <c r="AM106" s="644"/>
      <c r="AN106" s="640"/>
      <c r="AO106" s="640"/>
      <c r="AP106" s="640"/>
      <c r="AQ106" s="640"/>
      <c r="AR106" s="640"/>
      <c r="AS106" s="645"/>
      <c r="AT106" s="646"/>
      <c r="AU106" s="643"/>
      <c r="AV106" s="643"/>
      <c r="AW106" s="643"/>
      <c r="AX106" s="643"/>
      <c r="AY106" s="643"/>
      <c r="AZ106" s="643"/>
      <c r="BA106" s="643"/>
      <c r="BB106" s="643"/>
      <c r="BC106" s="643"/>
      <c r="BD106" s="643"/>
      <c r="BF106" s="420"/>
      <c r="BG106" s="547"/>
      <c r="BH106" s="547"/>
      <c r="BI106" s="547"/>
      <c r="BJ106" s="547"/>
      <c r="BK106" s="547"/>
      <c r="BL106" s="548"/>
      <c r="BM106" s="457"/>
      <c r="BN106" s="548"/>
      <c r="BO106" s="548"/>
      <c r="BP106" s="548"/>
      <c r="BQ106" s="548"/>
      <c r="BR106" s="548"/>
      <c r="BS106" s="548"/>
      <c r="BT106" s="548"/>
      <c r="BZ106" s="19"/>
      <c r="CA106" s="19"/>
      <c r="CB106" s="19"/>
      <c r="CC106" s="19"/>
      <c r="CD106" s="19"/>
      <c r="CE106" s="19"/>
      <c r="CF106" s="19"/>
      <c r="CG106" s="19"/>
      <c r="CH106" s="19"/>
      <c r="CI106" s="19"/>
      <c r="CJ106" s="19"/>
      <c r="CK106" s="19"/>
      <c r="CL106" s="19"/>
      <c r="CM106" s="19"/>
      <c r="CN106" s="19"/>
      <c r="CO106" s="19"/>
      <c r="CP106" s="19"/>
      <c r="CQ106" s="19"/>
      <c r="CR106" s="19"/>
      <c r="CS106" s="19"/>
    </row>
    <row r="107" spans="1:97" s="18" customFormat="1" ht="11.25" hidden="1" outlineLevel="1" thickBot="1">
      <c r="A107" s="19"/>
      <c r="B107" s="632"/>
      <c r="C107" s="633"/>
      <c r="D107" s="628"/>
      <c r="E107" s="628"/>
      <c r="F107" s="632"/>
      <c r="G107" s="634"/>
      <c r="H107" s="632"/>
      <c r="I107" s="632"/>
      <c r="J107" s="632"/>
      <c r="K107" s="632"/>
      <c r="L107" s="632"/>
      <c r="M107" s="632"/>
      <c r="N107" s="632"/>
      <c r="O107" s="628"/>
      <c r="P107" s="631"/>
      <c r="Q107" s="631"/>
      <c r="R107" s="715"/>
      <c r="S107" s="715"/>
      <c r="T107" s="715"/>
      <c r="U107" s="715"/>
      <c r="V107" s="716" t="str">
        <f t="shared" si="9"/>
        <v/>
      </c>
      <c r="W107" s="535" t="str">
        <f t="shared" si="10"/>
        <v/>
      </c>
      <c r="X107" s="536"/>
      <c r="Y107" s="637"/>
      <c r="Z107" s="634"/>
      <c r="AA107" s="638"/>
      <c r="AB107" s="639"/>
      <c r="AC107" s="640"/>
      <c r="AD107" s="640"/>
      <c r="AE107" s="640"/>
      <c r="AF107" s="640"/>
      <c r="AG107" s="640"/>
      <c r="AH107" s="641"/>
      <c r="AI107" s="638"/>
      <c r="AJ107" s="642"/>
      <c r="AK107" s="643"/>
      <c r="AL107" s="643"/>
      <c r="AM107" s="644"/>
      <c r="AN107" s="640"/>
      <c r="AO107" s="640"/>
      <c r="AP107" s="640"/>
      <c r="AQ107" s="640"/>
      <c r="AR107" s="640"/>
      <c r="AS107" s="645"/>
      <c r="AT107" s="646"/>
      <c r="AU107" s="643"/>
      <c r="AV107" s="643"/>
      <c r="AW107" s="643"/>
      <c r="AX107" s="643"/>
      <c r="AY107" s="643"/>
      <c r="AZ107" s="643"/>
      <c r="BA107" s="643"/>
      <c r="BB107" s="643"/>
      <c r="BC107" s="643"/>
      <c r="BD107" s="643"/>
      <c r="BF107" s="420"/>
      <c r="BG107" s="547"/>
      <c r="BH107" s="547"/>
      <c r="BI107" s="547"/>
      <c r="BJ107" s="547"/>
      <c r="BK107" s="547"/>
      <c r="BL107" s="548"/>
      <c r="BM107" s="457"/>
      <c r="BN107" s="548"/>
      <c r="BO107" s="548"/>
      <c r="BP107" s="548"/>
      <c r="BQ107" s="548"/>
      <c r="BR107" s="548"/>
      <c r="BS107" s="548"/>
      <c r="BT107" s="548"/>
      <c r="BZ107" s="19"/>
      <c r="CA107" s="19"/>
      <c r="CB107" s="19"/>
      <c r="CC107" s="19"/>
      <c r="CD107" s="19"/>
      <c r="CE107" s="19"/>
      <c r="CF107" s="19"/>
      <c r="CG107" s="19"/>
      <c r="CH107" s="19"/>
      <c r="CI107" s="19"/>
      <c r="CJ107" s="19"/>
      <c r="CK107" s="19"/>
      <c r="CL107" s="19"/>
      <c r="CM107" s="19"/>
      <c r="CN107" s="19"/>
      <c r="CO107" s="19"/>
      <c r="CP107" s="19"/>
      <c r="CQ107" s="19"/>
      <c r="CR107" s="19"/>
      <c r="CS107" s="19"/>
    </row>
    <row r="108" spans="1:97" s="18" customFormat="1" ht="11.25" hidden="1" outlineLevel="1" thickBot="1">
      <c r="A108" s="19"/>
      <c r="B108" s="632"/>
      <c r="C108" s="633"/>
      <c r="D108" s="628"/>
      <c r="E108" s="628"/>
      <c r="F108" s="632"/>
      <c r="G108" s="634"/>
      <c r="H108" s="632"/>
      <c r="I108" s="632"/>
      <c r="J108" s="632"/>
      <c r="K108" s="632"/>
      <c r="L108" s="632"/>
      <c r="M108" s="632"/>
      <c r="N108" s="632"/>
      <c r="O108" s="628"/>
      <c r="P108" s="631"/>
      <c r="Q108" s="631"/>
      <c r="R108" s="715"/>
      <c r="S108" s="715"/>
      <c r="T108" s="715"/>
      <c r="U108" s="715"/>
      <c r="V108" s="716" t="str">
        <f t="shared" si="9"/>
        <v/>
      </c>
      <c r="W108" s="535" t="str">
        <f t="shared" si="10"/>
        <v/>
      </c>
      <c r="X108" s="536"/>
      <c r="Y108" s="637"/>
      <c r="Z108" s="634"/>
      <c r="AA108" s="638"/>
      <c r="AB108" s="639"/>
      <c r="AC108" s="640"/>
      <c r="AD108" s="640"/>
      <c r="AE108" s="640"/>
      <c r="AF108" s="640"/>
      <c r="AG108" s="640"/>
      <c r="AH108" s="641"/>
      <c r="AI108" s="638"/>
      <c r="AJ108" s="642"/>
      <c r="AK108" s="643"/>
      <c r="AL108" s="643"/>
      <c r="AM108" s="644"/>
      <c r="AN108" s="640"/>
      <c r="AO108" s="640"/>
      <c r="AP108" s="640"/>
      <c r="AQ108" s="640"/>
      <c r="AR108" s="640"/>
      <c r="AS108" s="645"/>
      <c r="AT108" s="646"/>
      <c r="AU108" s="643"/>
      <c r="AV108" s="643"/>
      <c r="AW108" s="643"/>
      <c r="AX108" s="643"/>
      <c r="AY108" s="643"/>
      <c r="AZ108" s="643"/>
      <c r="BA108" s="643"/>
      <c r="BB108" s="643"/>
      <c r="BC108" s="643"/>
      <c r="BD108" s="643"/>
      <c r="BF108" s="420"/>
      <c r="BG108" s="547"/>
      <c r="BH108" s="547"/>
      <c r="BI108" s="547"/>
      <c r="BJ108" s="547"/>
      <c r="BK108" s="547"/>
      <c r="BL108" s="548"/>
      <c r="BM108" s="457"/>
      <c r="BN108" s="548"/>
      <c r="BO108" s="548"/>
      <c r="BP108" s="548"/>
      <c r="BQ108" s="548"/>
      <c r="BR108" s="548"/>
      <c r="BS108" s="548"/>
      <c r="BT108" s="548"/>
      <c r="BZ108" s="19"/>
      <c r="CA108" s="19"/>
      <c r="CB108" s="19"/>
      <c r="CC108" s="19"/>
      <c r="CD108" s="19"/>
      <c r="CE108" s="19"/>
      <c r="CF108" s="19"/>
      <c r="CG108" s="19"/>
      <c r="CH108" s="19"/>
      <c r="CI108" s="19"/>
      <c r="CJ108" s="19"/>
      <c r="CK108" s="19"/>
      <c r="CL108" s="19"/>
      <c r="CM108" s="19"/>
      <c r="CN108" s="19"/>
      <c r="CO108" s="19"/>
      <c r="CP108" s="19"/>
      <c r="CQ108" s="19"/>
      <c r="CR108" s="19"/>
      <c r="CS108" s="19"/>
    </row>
    <row r="109" spans="1:97" s="18" customFormat="1" ht="11.25" hidden="1" outlineLevel="1" thickBot="1">
      <c r="A109" s="19"/>
      <c r="B109" s="632"/>
      <c r="C109" s="633"/>
      <c r="D109" s="628"/>
      <c r="E109" s="628"/>
      <c r="F109" s="632"/>
      <c r="G109" s="634"/>
      <c r="H109" s="632"/>
      <c r="I109" s="632"/>
      <c r="J109" s="632"/>
      <c r="K109" s="632"/>
      <c r="L109" s="632"/>
      <c r="M109" s="632"/>
      <c r="N109" s="632"/>
      <c r="O109" s="628"/>
      <c r="P109" s="631"/>
      <c r="Q109" s="631"/>
      <c r="R109" s="715"/>
      <c r="S109" s="715"/>
      <c r="T109" s="715"/>
      <c r="U109" s="715"/>
      <c r="V109" s="716" t="str">
        <f t="shared" si="9"/>
        <v/>
      </c>
      <c r="W109" s="535" t="str">
        <f t="shared" si="10"/>
        <v/>
      </c>
      <c r="X109" s="536"/>
      <c r="Y109" s="637"/>
      <c r="Z109" s="634"/>
      <c r="AA109" s="638"/>
      <c r="AB109" s="639"/>
      <c r="AC109" s="640"/>
      <c r="AD109" s="640"/>
      <c r="AE109" s="640"/>
      <c r="AF109" s="640"/>
      <c r="AG109" s="640"/>
      <c r="AH109" s="641"/>
      <c r="AI109" s="638"/>
      <c r="AJ109" s="642"/>
      <c r="AK109" s="643"/>
      <c r="AL109" s="643"/>
      <c r="AM109" s="644"/>
      <c r="AN109" s="640"/>
      <c r="AO109" s="640"/>
      <c r="AP109" s="640"/>
      <c r="AQ109" s="640"/>
      <c r="AR109" s="640"/>
      <c r="AS109" s="645"/>
      <c r="AT109" s="646"/>
      <c r="AU109" s="643"/>
      <c r="AV109" s="643"/>
      <c r="AW109" s="643"/>
      <c r="AX109" s="643"/>
      <c r="AY109" s="643"/>
      <c r="AZ109" s="643"/>
      <c r="BA109" s="643"/>
      <c r="BB109" s="643"/>
      <c r="BC109" s="643"/>
      <c r="BD109" s="643"/>
      <c r="BF109" s="420"/>
      <c r="BG109" s="547"/>
      <c r="BH109" s="547"/>
      <c r="BI109" s="547"/>
      <c r="BJ109" s="547"/>
      <c r="BK109" s="547"/>
      <c r="BL109" s="548"/>
      <c r="BM109" s="457"/>
      <c r="BN109" s="548"/>
      <c r="BO109" s="548"/>
      <c r="BP109" s="548"/>
      <c r="BQ109" s="548"/>
      <c r="BR109" s="548"/>
      <c r="BS109" s="548"/>
      <c r="BT109" s="548"/>
      <c r="BZ109" s="19"/>
      <c r="CA109" s="19"/>
      <c r="CB109" s="19"/>
      <c r="CC109" s="19"/>
      <c r="CD109" s="19"/>
      <c r="CE109" s="19"/>
      <c r="CF109" s="19"/>
      <c r="CG109" s="19"/>
      <c r="CH109" s="19"/>
      <c r="CI109" s="19"/>
      <c r="CJ109" s="19"/>
      <c r="CK109" s="19"/>
      <c r="CL109" s="19"/>
      <c r="CM109" s="19"/>
      <c r="CN109" s="19"/>
      <c r="CO109" s="19"/>
      <c r="CP109" s="19"/>
      <c r="CQ109" s="19"/>
      <c r="CR109" s="19"/>
      <c r="CS109" s="19"/>
    </row>
    <row r="110" spans="1:97" s="18" customFormat="1" ht="11.25" hidden="1" outlineLevel="1" thickBot="1">
      <c r="A110" s="19"/>
      <c r="B110" s="632"/>
      <c r="C110" s="633"/>
      <c r="D110" s="628"/>
      <c r="E110" s="628"/>
      <c r="F110" s="632"/>
      <c r="G110" s="634"/>
      <c r="H110" s="632"/>
      <c r="I110" s="632"/>
      <c r="J110" s="632"/>
      <c r="K110" s="632"/>
      <c r="L110" s="632"/>
      <c r="M110" s="632"/>
      <c r="N110" s="632"/>
      <c r="O110" s="628"/>
      <c r="P110" s="631"/>
      <c r="Q110" s="631"/>
      <c r="R110" s="715"/>
      <c r="S110" s="715"/>
      <c r="T110" s="715"/>
      <c r="U110" s="715"/>
      <c r="V110" s="716" t="str">
        <f t="shared" si="9"/>
        <v/>
      </c>
      <c r="W110" s="535" t="str">
        <f t="shared" si="10"/>
        <v/>
      </c>
      <c r="X110" s="536"/>
      <c r="Y110" s="637"/>
      <c r="Z110" s="634"/>
      <c r="AA110" s="638"/>
      <c r="AB110" s="639"/>
      <c r="AC110" s="640"/>
      <c r="AD110" s="640"/>
      <c r="AE110" s="640"/>
      <c r="AF110" s="640"/>
      <c r="AG110" s="640"/>
      <c r="AH110" s="641"/>
      <c r="AI110" s="638"/>
      <c r="AJ110" s="642"/>
      <c r="AK110" s="643"/>
      <c r="AL110" s="643"/>
      <c r="AM110" s="644"/>
      <c r="AN110" s="640"/>
      <c r="AO110" s="640"/>
      <c r="AP110" s="640"/>
      <c r="AQ110" s="640"/>
      <c r="AR110" s="640"/>
      <c r="AS110" s="645"/>
      <c r="AT110" s="646"/>
      <c r="AU110" s="643"/>
      <c r="AV110" s="643"/>
      <c r="AW110" s="643"/>
      <c r="AX110" s="643"/>
      <c r="AY110" s="643"/>
      <c r="AZ110" s="643"/>
      <c r="BA110" s="643"/>
      <c r="BB110" s="643"/>
      <c r="BC110" s="643"/>
      <c r="BD110" s="643"/>
      <c r="BF110" s="420"/>
      <c r="BG110" s="547"/>
      <c r="BH110" s="547"/>
      <c r="BI110" s="547"/>
      <c r="BJ110" s="547"/>
      <c r="BK110" s="547"/>
      <c r="BL110" s="548"/>
      <c r="BM110" s="457"/>
      <c r="BN110" s="548"/>
      <c r="BO110" s="548"/>
      <c r="BP110" s="548"/>
      <c r="BQ110" s="548"/>
      <c r="BR110" s="548"/>
      <c r="BS110" s="548"/>
      <c r="BT110" s="548"/>
      <c r="BZ110" s="19"/>
      <c r="CA110" s="19"/>
      <c r="CB110" s="19"/>
      <c r="CC110" s="19"/>
      <c r="CD110" s="19"/>
      <c r="CE110" s="19"/>
      <c r="CF110" s="19"/>
      <c r="CG110" s="19"/>
      <c r="CH110" s="19"/>
      <c r="CI110" s="19"/>
      <c r="CJ110" s="19"/>
      <c r="CK110" s="19"/>
      <c r="CL110" s="19"/>
      <c r="CM110" s="19"/>
      <c r="CN110" s="19"/>
      <c r="CO110" s="19"/>
      <c r="CP110" s="19"/>
      <c r="CQ110" s="19"/>
      <c r="CR110" s="19"/>
      <c r="CS110" s="19"/>
    </row>
    <row r="111" spans="1:97" s="18" customFormat="1" ht="11.25" hidden="1" outlineLevel="1" thickBot="1">
      <c r="A111" s="19"/>
      <c r="B111" s="632"/>
      <c r="C111" s="633"/>
      <c r="D111" s="628"/>
      <c r="E111" s="628"/>
      <c r="F111" s="632"/>
      <c r="G111" s="634"/>
      <c r="H111" s="632"/>
      <c r="I111" s="632"/>
      <c r="J111" s="632"/>
      <c r="K111" s="632"/>
      <c r="L111" s="632"/>
      <c r="M111" s="632"/>
      <c r="N111" s="632"/>
      <c r="O111" s="628"/>
      <c r="P111" s="631"/>
      <c r="Q111" s="631"/>
      <c r="R111" s="715"/>
      <c r="S111" s="715"/>
      <c r="T111" s="715"/>
      <c r="U111" s="715"/>
      <c r="V111" s="716" t="str">
        <f t="shared" si="9"/>
        <v/>
      </c>
      <c r="W111" s="535" t="str">
        <f t="shared" si="10"/>
        <v/>
      </c>
      <c r="X111" s="536"/>
      <c r="Y111" s="637"/>
      <c r="Z111" s="634"/>
      <c r="AA111" s="638"/>
      <c r="AB111" s="639"/>
      <c r="AC111" s="640"/>
      <c r="AD111" s="640"/>
      <c r="AE111" s="640"/>
      <c r="AF111" s="640"/>
      <c r="AG111" s="640"/>
      <c r="AH111" s="641"/>
      <c r="AI111" s="638"/>
      <c r="AJ111" s="642"/>
      <c r="AK111" s="643"/>
      <c r="AL111" s="643"/>
      <c r="AM111" s="644"/>
      <c r="AN111" s="640"/>
      <c r="AO111" s="640"/>
      <c r="AP111" s="640"/>
      <c r="AQ111" s="640"/>
      <c r="AR111" s="640"/>
      <c r="AS111" s="645"/>
      <c r="AT111" s="646"/>
      <c r="AU111" s="643"/>
      <c r="AV111" s="643"/>
      <c r="AW111" s="643"/>
      <c r="AX111" s="643"/>
      <c r="AY111" s="643"/>
      <c r="AZ111" s="643"/>
      <c r="BA111" s="643"/>
      <c r="BB111" s="643"/>
      <c r="BC111" s="643"/>
      <c r="BD111" s="643"/>
      <c r="BF111" s="420"/>
      <c r="BG111" s="547"/>
      <c r="BH111" s="547"/>
      <c r="BI111" s="547"/>
      <c r="BJ111" s="547"/>
      <c r="BK111" s="547"/>
      <c r="BL111" s="548"/>
      <c r="BM111" s="457"/>
      <c r="BN111" s="548"/>
      <c r="BO111" s="548"/>
      <c r="BP111" s="548"/>
      <c r="BQ111" s="548"/>
      <c r="BR111" s="548"/>
      <c r="BS111" s="548"/>
      <c r="BT111" s="548"/>
      <c r="BZ111" s="19"/>
      <c r="CA111" s="19"/>
      <c r="CB111" s="19"/>
      <c r="CC111" s="19"/>
      <c r="CD111" s="19"/>
      <c r="CE111" s="19"/>
      <c r="CF111" s="19"/>
      <c r="CG111" s="19"/>
      <c r="CH111" s="19"/>
      <c r="CI111" s="19"/>
      <c r="CJ111" s="19"/>
      <c r="CK111" s="19"/>
      <c r="CL111" s="19"/>
      <c r="CM111" s="19"/>
      <c r="CN111" s="19"/>
      <c r="CO111" s="19"/>
      <c r="CP111" s="19"/>
      <c r="CQ111" s="19"/>
      <c r="CR111" s="19"/>
      <c r="CS111" s="19"/>
    </row>
    <row r="112" spans="1:97" s="18" customFormat="1" ht="11.25" hidden="1" outlineLevel="1" thickBot="1">
      <c r="A112" s="19"/>
      <c r="B112" s="632"/>
      <c r="C112" s="633"/>
      <c r="D112" s="628"/>
      <c r="E112" s="628"/>
      <c r="F112" s="632"/>
      <c r="G112" s="634"/>
      <c r="H112" s="632"/>
      <c r="I112" s="632"/>
      <c r="J112" s="632"/>
      <c r="K112" s="632"/>
      <c r="L112" s="632"/>
      <c r="M112" s="632"/>
      <c r="N112" s="632"/>
      <c r="O112" s="628"/>
      <c r="P112" s="631"/>
      <c r="Q112" s="631"/>
      <c r="R112" s="715"/>
      <c r="S112" s="715"/>
      <c r="T112" s="715"/>
      <c r="U112" s="715"/>
      <c r="V112" s="716" t="str">
        <f t="shared" si="9"/>
        <v/>
      </c>
      <c r="W112" s="535" t="str">
        <f t="shared" si="10"/>
        <v/>
      </c>
      <c r="X112" s="536"/>
      <c r="Y112" s="637"/>
      <c r="Z112" s="634"/>
      <c r="AA112" s="638"/>
      <c r="AB112" s="639"/>
      <c r="AC112" s="640"/>
      <c r="AD112" s="640"/>
      <c r="AE112" s="640"/>
      <c r="AF112" s="640"/>
      <c r="AG112" s="640"/>
      <c r="AH112" s="641"/>
      <c r="AI112" s="638"/>
      <c r="AJ112" s="642"/>
      <c r="AK112" s="643"/>
      <c r="AL112" s="643"/>
      <c r="AM112" s="644"/>
      <c r="AN112" s="640"/>
      <c r="AO112" s="640"/>
      <c r="AP112" s="640"/>
      <c r="AQ112" s="640"/>
      <c r="AR112" s="640"/>
      <c r="AS112" s="645"/>
      <c r="AT112" s="646"/>
      <c r="AU112" s="643"/>
      <c r="AV112" s="643"/>
      <c r="AW112" s="643"/>
      <c r="AX112" s="643"/>
      <c r="AY112" s="643"/>
      <c r="AZ112" s="643"/>
      <c r="BA112" s="643"/>
      <c r="BB112" s="643"/>
      <c r="BC112" s="643"/>
      <c r="BD112" s="643"/>
      <c r="BF112" s="420"/>
      <c r="BG112" s="547"/>
      <c r="BH112" s="547"/>
      <c r="BI112" s="547"/>
      <c r="BJ112" s="547"/>
      <c r="BK112" s="547"/>
      <c r="BL112" s="548"/>
      <c r="BM112" s="457"/>
      <c r="BN112" s="548"/>
      <c r="BO112" s="548"/>
      <c r="BP112" s="548"/>
      <c r="BQ112" s="548"/>
      <c r="BR112" s="548"/>
      <c r="BS112" s="548"/>
      <c r="BT112" s="548"/>
      <c r="BZ112" s="19"/>
      <c r="CA112" s="19"/>
      <c r="CB112" s="19"/>
      <c r="CC112" s="19"/>
      <c r="CD112" s="19"/>
      <c r="CE112" s="19"/>
      <c r="CF112" s="19"/>
      <c r="CG112" s="19"/>
      <c r="CH112" s="19"/>
      <c r="CI112" s="19"/>
      <c r="CJ112" s="19"/>
      <c r="CK112" s="19"/>
      <c r="CL112" s="19"/>
      <c r="CM112" s="19"/>
      <c r="CN112" s="19"/>
      <c r="CO112" s="19"/>
      <c r="CP112" s="19"/>
      <c r="CQ112" s="19"/>
      <c r="CR112" s="19"/>
      <c r="CS112" s="19"/>
    </row>
    <row r="113" spans="1:97" s="18" customFormat="1" ht="11.25" hidden="1" outlineLevel="1" thickBot="1">
      <c r="A113" s="19"/>
      <c r="B113" s="632"/>
      <c r="C113" s="633"/>
      <c r="D113" s="628"/>
      <c r="E113" s="628"/>
      <c r="F113" s="632"/>
      <c r="G113" s="634"/>
      <c r="H113" s="632"/>
      <c r="I113" s="632"/>
      <c r="J113" s="632"/>
      <c r="K113" s="632"/>
      <c r="L113" s="632"/>
      <c r="M113" s="632"/>
      <c r="N113" s="632"/>
      <c r="O113" s="628"/>
      <c r="P113" s="631"/>
      <c r="Q113" s="631"/>
      <c r="R113" s="715"/>
      <c r="S113" s="715"/>
      <c r="T113" s="715"/>
      <c r="U113" s="715"/>
      <c r="V113" s="716" t="str">
        <f t="shared" si="9"/>
        <v/>
      </c>
      <c r="W113" s="535" t="str">
        <f t="shared" si="10"/>
        <v/>
      </c>
      <c r="X113" s="536"/>
      <c r="Y113" s="637"/>
      <c r="Z113" s="634"/>
      <c r="AA113" s="638"/>
      <c r="AB113" s="639"/>
      <c r="AC113" s="640"/>
      <c r="AD113" s="640"/>
      <c r="AE113" s="640"/>
      <c r="AF113" s="640"/>
      <c r="AG113" s="640"/>
      <c r="AH113" s="641"/>
      <c r="AI113" s="638"/>
      <c r="AJ113" s="642"/>
      <c r="AK113" s="643"/>
      <c r="AL113" s="643"/>
      <c r="AM113" s="644"/>
      <c r="AN113" s="640"/>
      <c r="AO113" s="640"/>
      <c r="AP113" s="640"/>
      <c r="AQ113" s="640"/>
      <c r="AR113" s="640"/>
      <c r="AS113" s="645"/>
      <c r="AT113" s="646"/>
      <c r="AU113" s="643"/>
      <c r="AV113" s="643"/>
      <c r="AW113" s="643"/>
      <c r="AX113" s="643"/>
      <c r="AY113" s="643"/>
      <c r="AZ113" s="643"/>
      <c r="BA113" s="643"/>
      <c r="BB113" s="643"/>
      <c r="BC113" s="643"/>
      <c r="BD113" s="643"/>
      <c r="BF113" s="420"/>
      <c r="BG113" s="547"/>
      <c r="BH113" s="547"/>
      <c r="BI113" s="547"/>
      <c r="BJ113" s="547"/>
      <c r="BK113" s="547"/>
      <c r="BL113" s="548"/>
      <c r="BM113" s="457"/>
      <c r="BN113" s="548"/>
      <c r="BO113" s="548"/>
      <c r="BP113" s="548"/>
      <c r="BQ113" s="548"/>
      <c r="BR113" s="548"/>
      <c r="BS113" s="548"/>
      <c r="BT113" s="548"/>
      <c r="BZ113" s="19"/>
      <c r="CA113" s="19"/>
      <c r="CB113" s="19"/>
      <c r="CC113" s="19"/>
      <c r="CD113" s="19"/>
      <c r="CE113" s="19"/>
      <c r="CF113" s="19"/>
      <c r="CG113" s="19"/>
      <c r="CH113" s="19"/>
      <c r="CI113" s="19"/>
      <c r="CJ113" s="19"/>
      <c r="CK113" s="19"/>
      <c r="CL113" s="19"/>
      <c r="CM113" s="19"/>
      <c r="CN113" s="19"/>
      <c r="CO113" s="19"/>
      <c r="CP113" s="19"/>
      <c r="CQ113" s="19"/>
      <c r="CR113" s="19"/>
      <c r="CS113" s="19"/>
    </row>
    <row r="114" spans="1:97" s="18" customFormat="1" ht="11.25" hidden="1" outlineLevel="1" thickBot="1">
      <c r="A114" s="19"/>
      <c r="B114" s="632"/>
      <c r="C114" s="633"/>
      <c r="D114" s="628"/>
      <c r="E114" s="628"/>
      <c r="F114" s="632"/>
      <c r="G114" s="634"/>
      <c r="H114" s="632"/>
      <c r="I114" s="632"/>
      <c r="J114" s="632"/>
      <c r="K114" s="632"/>
      <c r="L114" s="632"/>
      <c r="M114" s="632"/>
      <c r="N114" s="632"/>
      <c r="O114" s="628"/>
      <c r="P114" s="631"/>
      <c r="Q114" s="631"/>
      <c r="R114" s="715"/>
      <c r="S114" s="715"/>
      <c r="T114" s="715"/>
      <c r="U114" s="715"/>
      <c r="V114" s="716" t="str">
        <f t="shared" si="9"/>
        <v/>
      </c>
      <c r="W114" s="535" t="str">
        <f t="shared" si="10"/>
        <v/>
      </c>
      <c r="X114" s="536"/>
      <c r="Y114" s="637"/>
      <c r="Z114" s="634"/>
      <c r="AA114" s="638"/>
      <c r="AB114" s="639"/>
      <c r="AC114" s="640"/>
      <c r="AD114" s="640"/>
      <c r="AE114" s="640"/>
      <c r="AF114" s="640"/>
      <c r="AG114" s="640"/>
      <c r="AH114" s="641"/>
      <c r="AI114" s="638"/>
      <c r="AJ114" s="642"/>
      <c r="AK114" s="643"/>
      <c r="AL114" s="643"/>
      <c r="AM114" s="644"/>
      <c r="AN114" s="640"/>
      <c r="AO114" s="640"/>
      <c r="AP114" s="640"/>
      <c r="AQ114" s="640"/>
      <c r="AR114" s="640"/>
      <c r="AS114" s="645"/>
      <c r="AT114" s="646"/>
      <c r="AU114" s="643"/>
      <c r="AV114" s="643"/>
      <c r="AW114" s="643"/>
      <c r="AX114" s="643"/>
      <c r="AY114" s="643"/>
      <c r="AZ114" s="643"/>
      <c r="BA114" s="643"/>
      <c r="BB114" s="643"/>
      <c r="BC114" s="643"/>
      <c r="BD114" s="643"/>
      <c r="BF114" s="420"/>
      <c r="BG114" s="547"/>
      <c r="BH114" s="547"/>
      <c r="BI114" s="547"/>
      <c r="BJ114" s="547"/>
      <c r="BK114" s="547"/>
      <c r="BL114" s="548"/>
      <c r="BM114" s="457"/>
      <c r="BN114" s="548"/>
      <c r="BO114" s="548"/>
      <c r="BP114" s="548"/>
      <c r="BQ114" s="548"/>
      <c r="BR114" s="548"/>
      <c r="BS114" s="548"/>
      <c r="BT114" s="548"/>
      <c r="BZ114" s="19"/>
      <c r="CA114" s="19"/>
      <c r="CB114" s="19"/>
      <c r="CC114" s="19"/>
      <c r="CD114" s="19"/>
      <c r="CE114" s="19"/>
      <c r="CF114" s="19"/>
      <c r="CG114" s="19"/>
      <c r="CH114" s="19"/>
      <c r="CI114" s="19"/>
      <c r="CJ114" s="19"/>
      <c r="CK114" s="19"/>
      <c r="CL114" s="19"/>
      <c r="CM114" s="19"/>
      <c r="CN114" s="19"/>
      <c r="CO114" s="19"/>
      <c r="CP114" s="19"/>
      <c r="CQ114" s="19"/>
      <c r="CR114" s="19"/>
      <c r="CS114" s="19"/>
    </row>
    <row r="115" spans="1:97" s="18" customFormat="1" ht="11.25" hidden="1" outlineLevel="1" thickBot="1">
      <c r="A115" s="19"/>
      <c r="B115" s="632"/>
      <c r="C115" s="633"/>
      <c r="D115" s="628"/>
      <c r="E115" s="628"/>
      <c r="F115" s="632"/>
      <c r="G115" s="634"/>
      <c r="H115" s="632"/>
      <c r="I115" s="632"/>
      <c r="J115" s="632"/>
      <c r="K115" s="632"/>
      <c r="L115" s="632"/>
      <c r="M115" s="632"/>
      <c r="N115" s="632"/>
      <c r="O115" s="628"/>
      <c r="P115" s="631"/>
      <c r="Q115" s="631"/>
      <c r="R115" s="715"/>
      <c r="S115" s="715"/>
      <c r="T115" s="715"/>
      <c r="U115" s="715"/>
      <c r="V115" s="716" t="str">
        <f t="shared" si="9"/>
        <v/>
      </c>
      <c r="W115" s="535" t="str">
        <f t="shared" si="10"/>
        <v/>
      </c>
      <c r="X115" s="536"/>
      <c r="Y115" s="637"/>
      <c r="Z115" s="634"/>
      <c r="AA115" s="638"/>
      <c r="AB115" s="639"/>
      <c r="AC115" s="640"/>
      <c r="AD115" s="640"/>
      <c r="AE115" s="640"/>
      <c r="AF115" s="640"/>
      <c r="AG115" s="640"/>
      <c r="AH115" s="641"/>
      <c r="AI115" s="638"/>
      <c r="AJ115" s="642"/>
      <c r="AK115" s="643"/>
      <c r="AL115" s="643"/>
      <c r="AM115" s="644"/>
      <c r="AN115" s="640"/>
      <c r="AO115" s="640"/>
      <c r="AP115" s="640"/>
      <c r="AQ115" s="640"/>
      <c r="AR115" s="640"/>
      <c r="AS115" s="645"/>
      <c r="AT115" s="646"/>
      <c r="AU115" s="643"/>
      <c r="AV115" s="643"/>
      <c r="AW115" s="643"/>
      <c r="AX115" s="643"/>
      <c r="AY115" s="643"/>
      <c r="AZ115" s="643"/>
      <c r="BA115" s="643"/>
      <c r="BB115" s="643"/>
      <c r="BC115" s="643"/>
      <c r="BD115" s="643"/>
      <c r="BF115" s="420"/>
      <c r="BG115" s="547"/>
      <c r="BH115" s="547"/>
      <c r="BI115" s="547"/>
      <c r="BJ115" s="547"/>
      <c r="BK115" s="547"/>
      <c r="BL115" s="548"/>
      <c r="BM115" s="457"/>
      <c r="BN115" s="548"/>
      <c r="BO115" s="548"/>
      <c r="BP115" s="548"/>
      <c r="BQ115" s="548"/>
      <c r="BR115" s="548"/>
      <c r="BS115" s="548"/>
      <c r="BT115" s="548"/>
      <c r="BZ115" s="19"/>
      <c r="CA115" s="19"/>
      <c r="CB115" s="19"/>
      <c r="CC115" s="19"/>
      <c r="CD115" s="19"/>
      <c r="CE115" s="19"/>
      <c r="CF115" s="19"/>
      <c r="CG115" s="19"/>
      <c r="CH115" s="19"/>
      <c r="CI115" s="19"/>
      <c r="CJ115" s="19"/>
      <c r="CK115" s="19"/>
      <c r="CL115" s="19"/>
      <c r="CM115" s="19"/>
      <c r="CN115" s="19"/>
      <c r="CO115" s="19"/>
      <c r="CP115" s="19"/>
      <c r="CQ115" s="19"/>
      <c r="CR115" s="19"/>
      <c r="CS115" s="19"/>
    </row>
    <row r="116" spans="1:97" s="18" customFormat="1" ht="11.25" hidden="1" outlineLevel="1" thickBot="1">
      <c r="A116" s="19"/>
      <c r="B116" s="632"/>
      <c r="C116" s="633"/>
      <c r="D116" s="628"/>
      <c r="E116" s="628"/>
      <c r="F116" s="632"/>
      <c r="G116" s="634"/>
      <c r="H116" s="632"/>
      <c r="I116" s="632"/>
      <c r="J116" s="632"/>
      <c r="K116" s="632"/>
      <c r="L116" s="632"/>
      <c r="M116" s="632"/>
      <c r="N116" s="632"/>
      <c r="O116" s="628"/>
      <c r="P116" s="631"/>
      <c r="Q116" s="631"/>
      <c r="R116" s="715"/>
      <c r="S116" s="715"/>
      <c r="T116" s="715"/>
      <c r="U116" s="715"/>
      <c r="V116" s="716" t="str">
        <f t="shared" si="9"/>
        <v/>
      </c>
      <c r="W116" s="535" t="str">
        <f t="shared" si="10"/>
        <v/>
      </c>
      <c r="X116" s="536"/>
      <c r="Y116" s="637"/>
      <c r="Z116" s="634"/>
      <c r="AA116" s="638"/>
      <c r="AB116" s="639"/>
      <c r="AC116" s="640"/>
      <c r="AD116" s="640"/>
      <c r="AE116" s="640"/>
      <c r="AF116" s="640"/>
      <c r="AG116" s="640"/>
      <c r="AH116" s="641"/>
      <c r="AI116" s="638"/>
      <c r="AJ116" s="642"/>
      <c r="AK116" s="643"/>
      <c r="AL116" s="643"/>
      <c r="AM116" s="644"/>
      <c r="AN116" s="640"/>
      <c r="AO116" s="640"/>
      <c r="AP116" s="640"/>
      <c r="AQ116" s="640"/>
      <c r="AR116" s="640"/>
      <c r="AS116" s="645"/>
      <c r="AT116" s="646"/>
      <c r="AU116" s="643"/>
      <c r="AV116" s="643"/>
      <c r="AW116" s="643"/>
      <c r="AX116" s="643"/>
      <c r="AY116" s="643"/>
      <c r="AZ116" s="643"/>
      <c r="BA116" s="643"/>
      <c r="BB116" s="643"/>
      <c r="BC116" s="643"/>
      <c r="BD116" s="643"/>
      <c r="BF116" s="420"/>
      <c r="BG116" s="547"/>
      <c r="BH116" s="547"/>
      <c r="BI116" s="547"/>
      <c r="BJ116" s="547"/>
      <c r="BK116" s="547"/>
      <c r="BL116" s="548"/>
      <c r="BM116" s="457"/>
      <c r="BN116" s="548"/>
      <c r="BO116" s="548"/>
      <c r="BP116" s="548"/>
      <c r="BQ116" s="548"/>
      <c r="BR116" s="548"/>
      <c r="BS116" s="548"/>
      <c r="BT116" s="548"/>
      <c r="BZ116" s="19"/>
      <c r="CA116" s="19"/>
      <c r="CB116" s="19"/>
      <c r="CC116" s="19"/>
      <c r="CD116" s="19"/>
      <c r="CE116" s="19"/>
      <c r="CF116" s="19"/>
      <c r="CG116" s="19"/>
      <c r="CH116" s="19"/>
      <c r="CI116" s="19"/>
      <c r="CJ116" s="19"/>
      <c r="CK116" s="19"/>
      <c r="CL116" s="19"/>
      <c r="CM116" s="19"/>
      <c r="CN116" s="19"/>
      <c r="CO116" s="19"/>
      <c r="CP116" s="19"/>
      <c r="CQ116" s="19"/>
      <c r="CR116" s="19"/>
      <c r="CS116" s="19"/>
    </row>
    <row r="117" spans="1:97" s="18" customFormat="1" ht="11.25" hidden="1" outlineLevel="1" thickBot="1">
      <c r="A117" s="19"/>
      <c r="B117" s="632"/>
      <c r="C117" s="633"/>
      <c r="D117" s="628"/>
      <c r="E117" s="628"/>
      <c r="F117" s="632"/>
      <c r="G117" s="634"/>
      <c r="H117" s="632"/>
      <c r="I117" s="632"/>
      <c r="J117" s="632"/>
      <c r="K117" s="632"/>
      <c r="L117" s="632"/>
      <c r="M117" s="632"/>
      <c r="N117" s="632"/>
      <c r="O117" s="628"/>
      <c r="P117" s="631"/>
      <c r="Q117" s="631"/>
      <c r="R117" s="715"/>
      <c r="S117" s="715"/>
      <c r="T117" s="715"/>
      <c r="U117" s="715"/>
      <c r="V117" s="716" t="str">
        <f t="shared" si="9"/>
        <v/>
      </c>
      <c r="W117" s="535" t="str">
        <f t="shared" si="10"/>
        <v/>
      </c>
      <c r="X117" s="536"/>
      <c r="Y117" s="637"/>
      <c r="Z117" s="634"/>
      <c r="AA117" s="638"/>
      <c r="AB117" s="639"/>
      <c r="AC117" s="640"/>
      <c r="AD117" s="640"/>
      <c r="AE117" s="640"/>
      <c r="AF117" s="640"/>
      <c r="AG117" s="640"/>
      <c r="AH117" s="641"/>
      <c r="AI117" s="638"/>
      <c r="AJ117" s="642"/>
      <c r="AK117" s="643"/>
      <c r="AL117" s="643"/>
      <c r="AM117" s="644"/>
      <c r="AN117" s="640"/>
      <c r="AO117" s="640"/>
      <c r="AP117" s="640"/>
      <c r="AQ117" s="640"/>
      <c r="AR117" s="640"/>
      <c r="AS117" s="645"/>
      <c r="AT117" s="646"/>
      <c r="AU117" s="643"/>
      <c r="AV117" s="643"/>
      <c r="AW117" s="643"/>
      <c r="AX117" s="643"/>
      <c r="AY117" s="643"/>
      <c r="AZ117" s="643"/>
      <c r="BA117" s="643"/>
      <c r="BB117" s="643"/>
      <c r="BC117" s="643"/>
      <c r="BD117" s="643"/>
      <c r="BF117" s="420"/>
      <c r="BG117" s="547"/>
      <c r="BH117" s="547"/>
      <c r="BI117" s="547"/>
      <c r="BJ117" s="547"/>
      <c r="BK117" s="547"/>
      <c r="BL117" s="548"/>
      <c r="BM117" s="457"/>
      <c r="BN117" s="548"/>
      <c r="BO117" s="548"/>
      <c r="BP117" s="548"/>
      <c r="BQ117" s="548"/>
      <c r="BR117" s="548"/>
      <c r="BS117" s="548"/>
      <c r="BT117" s="548"/>
      <c r="BZ117" s="19"/>
      <c r="CA117" s="19"/>
      <c r="CB117" s="19"/>
      <c r="CC117" s="19"/>
      <c r="CD117" s="19"/>
      <c r="CE117" s="19"/>
      <c r="CF117" s="19"/>
      <c r="CG117" s="19"/>
      <c r="CH117" s="19"/>
      <c r="CI117" s="19"/>
      <c r="CJ117" s="19"/>
      <c r="CK117" s="19"/>
      <c r="CL117" s="19"/>
      <c r="CM117" s="19"/>
      <c r="CN117" s="19"/>
      <c r="CO117" s="19"/>
      <c r="CP117" s="19"/>
      <c r="CQ117" s="19"/>
      <c r="CR117" s="19"/>
      <c r="CS117" s="19"/>
    </row>
    <row r="118" spans="1:97" s="18" customFormat="1" ht="11.25" hidden="1" outlineLevel="1" thickBot="1">
      <c r="A118" s="19"/>
      <c r="B118" s="632"/>
      <c r="C118" s="633"/>
      <c r="D118" s="628"/>
      <c r="E118" s="628"/>
      <c r="F118" s="632"/>
      <c r="G118" s="634"/>
      <c r="H118" s="632"/>
      <c r="I118" s="632"/>
      <c r="J118" s="632"/>
      <c r="K118" s="632"/>
      <c r="L118" s="632"/>
      <c r="M118" s="632"/>
      <c r="N118" s="632"/>
      <c r="O118" s="628"/>
      <c r="P118" s="631"/>
      <c r="Q118" s="631"/>
      <c r="R118" s="715"/>
      <c r="S118" s="715"/>
      <c r="T118" s="715"/>
      <c r="U118" s="715"/>
      <c r="V118" s="716" t="str">
        <f t="shared" si="9"/>
        <v/>
      </c>
      <c r="W118" s="535" t="str">
        <f t="shared" si="10"/>
        <v/>
      </c>
      <c r="X118" s="536"/>
      <c r="Y118" s="637"/>
      <c r="Z118" s="634"/>
      <c r="AA118" s="638"/>
      <c r="AB118" s="639"/>
      <c r="AC118" s="640"/>
      <c r="AD118" s="640"/>
      <c r="AE118" s="640"/>
      <c r="AF118" s="640"/>
      <c r="AG118" s="640"/>
      <c r="AH118" s="641"/>
      <c r="AI118" s="638"/>
      <c r="AJ118" s="642"/>
      <c r="AK118" s="643"/>
      <c r="AL118" s="643"/>
      <c r="AM118" s="644"/>
      <c r="AN118" s="640"/>
      <c r="AO118" s="640"/>
      <c r="AP118" s="640"/>
      <c r="AQ118" s="640"/>
      <c r="AR118" s="640"/>
      <c r="AS118" s="645"/>
      <c r="AT118" s="646"/>
      <c r="AU118" s="643"/>
      <c r="AV118" s="643"/>
      <c r="AW118" s="643"/>
      <c r="AX118" s="643"/>
      <c r="AY118" s="643"/>
      <c r="AZ118" s="643"/>
      <c r="BA118" s="643"/>
      <c r="BB118" s="643"/>
      <c r="BC118" s="643"/>
      <c r="BD118" s="643"/>
      <c r="BF118" s="420"/>
      <c r="BG118" s="547"/>
      <c r="BH118" s="547"/>
      <c r="BI118" s="547"/>
      <c r="BJ118" s="547"/>
      <c r="BK118" s="547"/>
      <c r="BL118" s="548"/>
      <c r="BM118" s="457"/>
      <c r="BN118" s="548"/>
      <c r="BO118" s="548"/>
      <c r="BP118" s="548"/>
      <c r="BQ118" s="548"/>
      <c r="BR118" s="548"/>
      <c r="BS118" s="548"/>
      <c r="BT118" s="548"/>
      <c r="BZ118" s="19"/>
      <c r="CA118" s="19"/>
      <c r="CB118" s="19"/>
      <c r="CC118" s="19"/>
      <c r="CD118" s="19"/>
      <c r="CE118" s="19"/>
      <c r="CF118" s="19"/>
      <c r="CG118" s="19"/>
      <c r="CH118" s="19"/>
      <c r="CI118" s="19"/>
      <c r="CJ118" s="19"/>
      <c r="CK118" s="19"/>
      <c r="CL118" s="19"/>
      <c r="CM118" s="19"/>
      <c r="CN118" s="19"/>
      <c r="CO118" s="19"/>
      <c r="CP118" s="19"/>
      <c r="CQ118" s="19"/>
      <c r="CR118" s="19"/>
      <c r="CS118" s="19"/>
    </row>
    <row r="119" spans="1:97" s="18" customFormat="1" ht="11.25" hidden="1" outlineLevel="1" thickBot="1">
      <c r="A119" s="19"/>
      <c r="B119" s="632"/>
      <c r="C119" s="633"/>
      <c r="D119" s="628"/>
      <c r="E119" s="628"/>
      <c r="F119" s="632"/>
      <c r="G119" s="634"/>
      <c r="H119" s="632"/>
      <c r="I119" s="632"/>
      <c r="J119" s="632"/>
      <c r="K119" s="632"/>
      <c r="L119" s="632"/>
      <c r="M119" s="632"/>
      <c r="N119" s="632"/>
      <c r="O119" s="628"/>
      <c r="P119" s="631"/>
      <c r="Q119" s="631"/>
      <c r="R119" s="715"/>
      <c r="S119" s="715"/>
      <c r="T119" s="715"/>
      <c r="U119" s="715"/>
      <c r="V119" s="716" t="str">
        <f t="shared" si="9"/>
        <v/>
      </c>
      <c r="W119" s="535" t="str">
        <f t="shared" si="10"/>
        <v/>
      </c>
      <c r="X119" s="536"/>
      <c r="Y119" s="637"/>
      <c r="Z119" s="634"/>
      <c r="AA119" s="638"/>
      <c r="AB119" s="639"/>
      <c r="AC119" s="640"/>
      <c r="AD119" s="640"/>
      <c r="AE119" s="640"/>
      <c r="AF119" s="640"/>
      <c r="AG119" s="640"/>
      <c r="AH119" s="641"/>
      <c r="AI119" s="638"/>
      <c r="AJ119" s="642"/>
      <c r="AK119" s="643"/>
      <c r="AL119" s="643"/>
      <c r="AM119" s="644"/>
      <c r="AN119" s="640"/>
      <c r="AO119" s="640"/>
      <c r="AP119" s="640"/>
      <c r="AQ119" s="640"/>
      <c r="AR119" s="640"/>
      <c r="AS119" s="645"/>
      <c r="AT119" s="646"/>
      <c r="AU119" s="643"/>
      <c r="AV119" s="643"/>
      <c r="AW119" s="643"/>
      <c r="AX119" s="643"/>
      <c r="AY119" s="643"/>
      <c r="AZ119" s="643"/>
      <c r="BA119" s="643"/>
      <c r="BB119" s="643"/>
      <c r="BC119" s="643"/>
      <c r="BD119" s="643"/>
      <c r="BF119" s="420"/>
      <c r="BG119" s="547"/>
      <c r="BH119" s="547"/>
      <c r="BI119" s="547"/>
      <c r="BJ119" s="547"/>
      <c r="BK119" s="547"/>
      <c r="BL119" s="548"/>
      <c r="BM119" s="457"/>
      <c r="BN119" s="548"/>
      <c r="BO119" s="548"/>
      <c r="BP119" s="548"/>
      <c r="BQ119" s="548"/>
      <c r="BR119" s="548"/>
      <c r="BS119" s="548"/>
      <c r="BT119" s="548"/>
      <c r="BZ119" s="19"/>
      <c r="CA119" s="19"/>
      <c r="CB119" s="19"/>
      <c r="CC119" s="19"/>
      <c r="CD119" s="19"/>
      <c r="CE119" s="19"/>
      <c r="CF119" s="19"/>
      <c r="CG119" s="19"/>
      <c r="CH119" s="19"/>
      <c r="CI119" s="19"/>
      <c r="CJ119" s="19"/>
      <c r="CK119" s="19"/>
      <c r="CL119" s="19"/>
      <c r="CM119" s="19"/>
      <c r="CN119" s="19"/>
      <c r="CO119" s="19"/>
      <c r="CP119" s="19"/>
      <c r="CQ119" s="19"/>
      <c r="CR119" s="19"/>
      <c r="CS119" s="19"/>
    </row>
    <row r="120" spans="1:97" s="18" customFormat="1" ht="11.25" hidden="1" outlineLevel="1" thickBot="1">
      <c r="A120" s="19"/>
      <c r="B120" s="632"/>
      <c r="C120" s="633"/>
      <c r="D120" s="628"/>
      <c r="E120" s="628"/>
      <c r="F120" s="632"/>
      <c r="G120" s="634"/>
      <c r="H120" s="632"/>
      <c r="I120" s="632"/>
      <c r="J120" s="632"/>
      <c r="K120" s="632"/>
      <c r="L120" s="632"/>
      <c r="M120" s="632"/>
      <c r="N120" s="632"/>
      <c r="O120" s="628"/>
      <c r="P120" s="631"/>
      <c r="Q120" s="631"/>
      <c r="R120" s="715"/>
      <c r="S120" s="715"/>
      <c r="T120" s="715"/>
      <c r="U120" s="715"/>
      <c r="V120" s="716" t="str">
        <f t="shared" si="9"/>
        <v/>
      </c>
      <c r="W120" s="535" t="str">
        <f t="shared" si="10"/>
        <v/>
      </c>
      <c r="X120" s="536"/>
      <c r="Y120" s="637"/>
      <c r="Z120" s="634"/>
      <c r="AA120" s="638"/>
      <c r="AB120" s="639"/>
      <c r="AC120" s="640"/>
      <c r="AD120" s="640"/>
      <c r="AE120" s="640"/>
      <c r="AF120" s="640"/>
      <c r="AG120" s="640"/>
      <c r="AH120" s="641"/>
      <c r="AI120" s="638"/>
      <c r="AJ120" s="642"/>
      <c r="AK120" s="643"/>
      <c r="AL120" s="643"/>
      <c r="AM120" s="644"/>
      <c r="AN120" s="640"/>
      <c r="AO120" s="640"/>
      <c r="AP120" s="640"/>
      <c r="AQ120" s="640"/>
      <c r="AR120" s="640"/>
      <c r="AS120" s="645"/>
      <c r="AT120" s="646"/>
      <c r="AU120" s="643"/>
      <c r="AV120" s="643"/>
      <c r="AW120" s="643"/>
      <c r="AX120" s="643"/>
      <c r="AY120" s="643"/>
      <c r="AZ120" s="643"/>
      <c r="BA120" s="643"/>
      <c r="BB120" s="643"/>
      <c r="BC120" s="643"/>
      <c r="BD120" s="643"/>
      <c r="BF120" s="420"/>
      <c r="BG120" s="547"/>
      <c r="BH120" s="547"/>
      <c r="BI120" s="547"/>
      <c r="BJ120" s="547"/>
      <c r="BK120" s="547"/>
      <c r="BL120" s="548"/>
      <c r="BM120" s="457"/>
      <c r="BN120" s="548"/>
      <c r="BO120" s="548"/>
      <c r="BP120" s="548"/>
      <c r="BQ120" s="548"/>
      <c r="BR120" s="548"/>
      <c r="BS120" s="548"/>
      <c r="BT120" s="548"/>
      <c r="BZ120" s="19"/>
      <c r="CA120" s="19"/>
      <c r="CB120" s="19"/>
      <c r="CC120" s="19"/>
      <c r="CD120" s="19"/>
      <c r="CE120" s="19"/>
      <c r="CF120" s="19"/>
      <c r="CG120" s="19"/>
      <c r="CH120" s="19"/>
      <c r="CI120" s="19"/>
      <c r="CJ120" s="19"/>
      <c r="CK120" s="19"/>
      <c r="CL120" s="19"/>
      <c r="CM120" s="19"/>
      <c r="CN120" s="19"/>
      <c r="CO120" s="19"/>
      <c r="CP120" s="19"/>
      <c r="CQ120" s="19"/>
      <c r="CR120" s="19"/>
      <c r="CS120" s="19"/>
    </row>
    <row r="121" spans="1:97" s="18" customFormat="1" ht="11.25" hidden="1" outlineLevel="1" thickBot="1">
      <c r="A121" s="19"/>
      <c r="B121" s="632"/>
      <c r="C121" s="633"/>
      <c r="D121" s="628"/>
      <c r="E121" s="628"/>
      <c r="F121" s="632"/>
      <c r="G121" s="634"/>
      <c r="H121" s="632"/>
      <c r="I121" s="632"/>
      <c r="J121" s="632"/>
      <c r="K121" s="632"/>
      <c r="L121" s="632"/>
      <c r="M121" s="632"/>
      <c r="N121" s="632"/>
      <c r="O121" s="628"/>
      <c r="P121" s="631"/>
      <c r="Q121" s="631"/>
      <c r="R121" s="715"/>
      <c r="S121" s="715"/>
      <c r="T121" s="715"/>
      <c r="U121" s="715"/>
      <c r="V121" s="716" t="str">
        <f t="shared" si="9"/>
        <v/>
      </c>
      <c r="W121" s="535" t="str">
        <f t="shared" si="10"/>
        <v/>
      </c>
      <c r="X121" s="536"/>
      <c r="Y121" s="637"/>
      <c r="Z121" s="634"/>
      <c r="AA121" s="638"/>
      <c r="AB121" s="639"/>
      <c r="AC121" s="640"/>
      <c r="AD121" s="640"/>
      <c r="AE121" s="640"/>
      <c r="AF121" s="640"/>
      <c r="AG121" s="640"/>
      <c r="AH121" s="641"/>
      <c r="AI121" s="638"/>
      <c r="AJ121" s="642"/>
      <c r="AK121" s="643"/>
      <c r="AL121" s="643"/>
      <c r="AM121" s="644"/>
      <c r="AN121" s="640"/>
      <c r="AO121" s="640"/>
      <c r="AP121" s="640"/>
      <c r="AQ121" s="640"/>
      <c r="AR121" s="640"/>
      <c r="AS121" s="645"/>
      <c r="AT121" s="646"/>
      <c r="AU121" s="643"/>
      <c r="AV121" s="643"/>
      <c r="AW121" s="643"/>
      <c r="AX121" s="643"/>
      <c r="AY121" s="643"/>
      <c r="AZ121" s="643"/>
      <c r="BA121" s="643"/>
      <c r="BB121" s="643"/>
      <c r="BC121" s="643"/>
      <c r="BD121" s="643"/>
      <c r="BF121" s="420"/>
      <c r="BG121" s="547"/>
      <c r="BH121" s="547"/>
      <c r="BI121" s="547"/>
      <c r="BJ121" s="547"/>
      <c r="BK121" s="547"/>
      <c r="BL121" s="548"/>
      <c r="BM121" s="457"/>
      <c r="BN121" s="548"/>
      <c r="BO121" s="548"/>
      <c r="BP121" s="548"/>
      <c r="BQ121" s="548"/>
      <c r="BR121" s="548"/>
      <c r="BS121" s="548"/>
      <c r="BT121" s="548"/>
      <c r="BZ121" s="19"/>
      <c r="CA121" s="19"/>
      <c r="CB121" s="19"/>
      <c r="CC121" s="19"/>
      <c r="CD121" s="19"/>
      <c r="CE121" s="19"/>
      <c r="CF121" s="19"/>
      <c r="CG121" s="19"/>
      <c r="CH121" s="19"/>
      <c r="CI121" s="19"/>
      <c r="CJ121" s="19"/>
      <c r="CK121" s="19"/>
      <c r="CL121" s="19"/>
      <c r="CM121" s="19"/>
      <c r="CN121" s="19"/>
      <c r="CO121" s="19"/>
      <c r="CP121" s="19"/>
      <c r="CQ121" s="19"/>
      <c r="CR121" s="19"/>
      <c r="CS121" s="19"/>
    </row>
    <row r="122" spans="1:97" s="18" customFormat="1" ht="11.25" hidden="1" outlineLevel="1" thickBot="1">
      <c r="A122" s="19"/>
      <c r="B122" s="632"/>
      <c r="C122" s="633"/>
      <c r="D122" s="628"/>
      <c r="E122" s="628"/>
      <c r="F122" s="632"/>
      <c r="G122" s="634"/>
      <c r="H122" s="632"/>
      <c r="I122" s="632"/>
      <c r="J122" s="632"/>
      <c r="K122" s="632"/>
      <c r="L122" s="632"/>
      <c r="M122" s="632"/>
      <c r="N122" s="632"/>
      <c r="O122" s="628"/>
      <c r="P122" s="631"/>
      <c r="Q122" s="631"/>
      <c r="R122" s="715"/>
      <c r="S122" s="715"/>
      <c r="T122" s="715"/>
      <c r="U122" s="715"/>
      <c r="V122" s="716" t="str">
        <f t="shared" si="9"/>
        <v/>
      </c>
      <c r="W122" s="535" t="str">
        <f t="shared" si="10"/>
        <v/>
      </c>
      <c r="X122" s="536"/>
      <c r="Y122" s="637"/>
      <c r="Z122" s="634"/>
      <c r="AA122" s="638"/>
      <c r="AB122" s="639"/>
      <c r="AC122" s="640"/>
      <c r="AD122" s="640"/>
      <c r="AE122" s="640"/>
      <c r="AF122" s="640"/>
      <c r="AG122" s="640"/>
      <c r="AH122" s="641"/>
      <c r="AI122" s="638"/>
      <c r="AJ122" s="642"/>
      <c r="AK122" s="643"/>
      <c r="AL122" s="643"/>
      <c r="AM122" s="644"/>
      <c r="AN122" s="640"/>
      <c r="AO122" s="640"/>
      <c r="AP122" s="640"/>
      <c r="AQ122" s="640"/>
      <c r="AR122" s="640"/>
      <c r="AS122" s="645"/>
      <c r="AT122" s="646"/>
      <c r="AU122" s="643"/>
      <c r="AV122" s="643"/>
      <c r="AW122" s="643"/>
      <c r="AX122" s="643"/>
      <c r="AY122" s="643"/>
      <c r="AZ122" s="643"/>
      <c r="BA122" s="643"/>
      <c r="BB122" s="643"/>
      <c r="BC122" s="643"/>
      <c r="BD122" s="643"/>
      <c r="BF122" s="420"/>
      <c r="BG122" s="547"/>
      <c r="BH122" s="547"/>
      <c r="BI122" s="547"/>
      <c r="BJ122" s="547"/>
      <c r="BK122" s="547"/>
      <c r="BL122" s="548"/>
      <c r="BM122" s="457"/>
      <c r="BN122" s="548"/>
      <c r="BO122" s="548"/>
      <c r="BP122" s="548"/>
      <c r="BQ122" s="548"/>
      <c r="BR122" s="548"/>
      <c r="BS122" s="548"/>
      <c r="BT122" s="548"/>
      <c r="BZ122" s="19"/>
      <c r="CA122" s="19"/>
      <c r="CB122" s="19"/>
      <c r="CC122" s="19"/>
      <c r="CD122" s="19"/>
      <c r="CE122" s="19"/>
      <c r="CF122" s="19"/>
      <c r="CG122" s="19"/>
      <c r="CH122" s="19"/>
      <c r="CI122" s="19"/>
      <c r="CJ122" s="19"/>
      <c r="CK122" s="19"/>
      <c r="CL122" s="19"/>
      <c r="CM122" s="19"/>
      <c r="CN122" s="19"/>
      <c r="CO122" s="19"/>
      <c r="CP122" s="19"/>
      <c r="CQ122" s="19"/>
      <c r="CR122" s="19"/>
      <c r="CS122" s="19"/>
    </row>
    <row r="123" spans="1:97" s="18" customFormat="1" ht="11.25" hidden="1" outlineLevel="1" thickBot="1">
      <c r="A123" s="19"/>
      <c r="B123" s="632"/>
      <c r="C123" s="633"/>
      <c r="D123" s="628"/>
      <c r="E123" s="628"/>
      <c r="F123" s="632"/>
      <c r="G123" s="634"/>
      <c r="H123" s="632"/>
      <c r="I123" s="632"/>
      <c r="J123" s="632"/>
      <c r="K123" s="632"/>
      <c r="L123" s="632"/>
      <c r="M123" s="632"/>
      <c r="N123" s="632"/>
      <c r="O123" s="628"/>
      <c r="P123" s="631"/>
      <c r="Q123" s="631"/>
      <c r="R123" s="715"/>
      <c r="S123" s="715"/>
      <c r="T123" s="715"/>
      <c r="U123" s="715"/>
      <c r="V123" s="716" t="str">
        <f t="shared" si="9"/>
        <v/>
      </c>
      <c r="W123" s="535" t="str">
        <f t="shared" si="10"/>
        <v/>
      </c>
      <c r="X123" s="536"/>
      <c r="Y123" s="637"/>
      <c r="Z123" s="634"/>
      <c r="AA123" s="638"/>
      <c r="AB123" s="639"/>
      <c r="AC123" s="640"/>
      <c r="AD123" s="640"/>
      <c r="AE123" s="640"/>
      <c r="AF123" s="640"/>
      <c r="AG123" s="640"/>
      <c r="AH123" s="641"/>
      <c r="AI123" s="638"/>
      <c r="AJ123" s="642"/>
      <c r="AK123" s="643"/>
      <c r="AL123" s="643"/>
      <c r="AM123" s="644"/>
      <c r="AN123" s="640"/>
      <c r="AO123" s="640"/>
      <c r="AP123" s="640"/>
      <c r="AQ123" s="640"/>
      <c r="AR123" s="640"/>
      <c r="AS123" s="645"/>
      <c r="AT123" s="646"/>
      <c r="AU123" s="643"/>
      <c r="AV123" s="643"/>
      <c r="AW123" s="643"/>
      <c r="AX123" s="643"/>
      <c r="AY123" s="643"/>
      <c r="AZ123" s="643"/>
      <c r="BA123" s="643"/>
      <c r="BB123" s="643"/>
      <c r="BC123" s="643"/>
      <c r="BD123" s="643"/>
      <c r="BF123" s="420"/>
      <c r="BG123" s="547"/>
      <c r="BH123" s="547"/>
      <c r="BI123" s="547"/>
      <c r="BJ123" s="547"/>
      <c r="BK123" s="547"/>
      <c r="BL123" s="548"/>
      <c r="BM123" s="457"/>
      <c r="BN123" s="548"/>
      <c r="BO123" s="548"/>
      <c r="BP123" s="548"/>
      <c r="BQ123" s="548"/>
      <c r="BR123" s="548"/>
      <c r="BS123" s="548"/>
      <c r="BT123" s="548"/>
      <c r="BZ123" s="19"/>
      <c r="CA123" s="19"/>
      <c r="CB123" s="19"/>
      <c r="CC123" s="19"/>
      <c r="CD123" s="19"/>
      <c r="CE123" s="19"/>
      <c r="CF123" s="19"/>
      <c r="CG123" s="19"/>
      <c r="CH123" s="19"/>
      <c r="CI123" s="19"/>
      <c r="CJ123" s="19"/>
      <c r="CK123" s="19"/>
      <c r="CL123" s="19"/>
      <c r="CM123" s="19"/>
      <c r="CN123" s="19"/>
      <c r="CO123" s="19"/>
      <c r="CP123" s="19"/>
      <c r="CQ123" s="19"/>
      <c r="CR123" s="19"/>
      <c r="CS123" s="19"/>
    </row>
    <row r="124" spans="1:97" s="18" customFormat="1" ht="11.25" hidden="1" outlineLevel="1" thickBot="1">
      <c r="A124" s="19"/>
      <c r="B124" s="632"/>
      <c r="C124" s="633"/>
      <c r="D124" s="628"/>
      <c r="E124" s="628"/>
      <c r="F124" s="632"/>
      <c r="G124" s="634"/>
      <c r="H124" s="632"/>
      <c r="I124" s="632"/>
      <c r="J124" s="632"/>
      <c r="K124" s="632"/>
      <c r="L124" s="632"/>
      <c r="M124" s="632"/>
      <c r="N124" s="632"/>
      <c r="O124" s="628"/>
      <c r="P124" s="631"/>
      <c r="Q124" s="631"/>
      <c r="R124" s="715"/>
      <c r="S124" s="715"/>
      <c r="T124" s="715"/>
      <c r="U124" s="715"/>
      <c r="V124" s="716" t="str">
        <f t="shared" si="9"/>
        <v/>
      </c>
      <c r="W124" s="535" t="str">
        <f t="shared" si="10"/>
        <v/>
      </c>
      <c r="X124" s="536"/>
      <c r="Y124" s="637"/>
      <c r="Z124" s="634"/>
      <c r="AA124" s="638"/>
      <c r="AB124" s="639"/>
      <c r="AC124" s="640"/>
      <c r="AD124" s="640"/>
      <c r="AE124" s="640"/>
      <c r="AF124" s="640"/>
      <c r="AG124" s="640"/>
      <c r="AH124" s="641"/>
      <c r="AI124" s="638"/>
      <c r="AJ124" s="642"/>
      <c r="AK124" s="643"/>
      <c r="AL124" s="643"/>
      <c r="AM124" s="644"/>
      <c r="AN124" s="640"/>
      <c r="AO124" s="640"/>
      <c r="AP124" s="640"/>
      <c r="AQ124" s="640"/>
      <c r="AR124" s="640"/>
      <c r="AS124" s="645"/>
      <c r="AT124" s="646"/>
      <c r="AU124" s="643"/>
      <c r="AV124" s="643"/>
      <c r="AW124" s="643"/>
      <c r="AX124" s="643"/>
      <c r="AY124" s="643"/>
      <c r="AZ124" s="643"/>
      <c r="BA124" s="643"/>
      <c r="BB124" s="643"/>
      <c r="BC124" s="643"/>
      <c r="BD124" s="643"/>
      <c r="BF124" s="420"/>
      <c r="BG124" s="547"/>
      <c r="BH124" s="547"/>
      <c r="BI124" s="547"/>
      <c r="BJ124" s="547"/>
      <c r="BK124" s="547"/>
      <c r="BL124" s="548"/>
      <c r="BM124" s="457"/>
      <c r="BN124" s="548"/>
      <c r="BO124" s="548"/>
      <c r="BP124" s="548"/>
      <c r="BQ124" s="548"/>
      <c r="BR124" s="548"/>
      <c r="BS124" s="548"/>
      <c r="BT124" s="548"/>
      <c r="BZ124" s="19"/>
      <c r="CA124" s="19"/>
      <c r="CB124" s="19"/>
      <c r="CC124" s="19"/>
      <c r="CD124" s="19"/>
      <c r="CE124" s="19"/>
      <c r="CF124" s="19"/>
      <c r="CG124" s="19"/>
      <c r="CH124" s="19"/>
      <c r="CI124" s="19"/>
      <c r="CJ124" s="19"/>
      <c r="CK124" s="19"/>
      <c r="CL124" s="19"/>
      <c r="CM124" s="19"/>
      <c r="CN124" s="19"/>
      <c r="CO124" s="19"/>
      <c r="CP124" s="19"/>
      <c r="CQ124" s="19"/>
      <c r="CR124" s="19"/>
      <c r="CS124" s="19"/>
    </row>
    <row r="125" spans="1:97" s="18" customFormat="1" ht="11.25" hidden="1" outlineLevel="1" thickBot="1">
      <c r="A125" s="19"/>
      <c r="B125" s="632"/>
      <c r="C125" s="633"/>
      <c r="D125" s="628"/>
      <c r="E125" s="628"/>
      <c r="F125" s="632"/>
      <c r="G125" s="634"/>
      <c r="H125" s="632"/>
      <c r="I125" s="632"/>
      <c r="J125" s="632"/>
      <c r="K125" s="632"/>
      <c r="L125" s="632"/>
      <c r="M125" s="632"/>
      <c r="N125" s="632"/>
      <c r="O125" s="628"/>
      <c r="P125" s="631"/>
      <c r="Q125" s="631"/>
      <c r="R125" s="715"/>
      <c r="S125" s="715"/>
      <c r="T125" s="715"/>
      <c r="U125" s="715"/>
      <c r="V125" s="716" t="str">
        <f t="shared" si="9"/>
        <v/>
      </c>
      <c r="W125" s="535" t="str">
        <f t="shared" si="10"/>
        <v/>
      </c>
      <c r="X125" s="536"/>
      <c r="Y125" s="637"/>
      <c r="Z125" s="634"/>
      <c r="AA125" s="638"/>
      <c r="AB125" s="639"/>
      <c r="AC125" s="640"/>
      <c r="AD125" s="640"/>
      <c r="AE125" s="640"/>
      <c r="AF125" s="640"/>
      <c r="AG125" s="640"/>
      <c r="AH125" s="641"/>
      <c r="AI125" s="638"/>
      <c r="AJ125" s="642"/>
      <c r="AK125" s="643"/>
      <c r="AL125" s="643"/>
      <c r="AM125" s="644"/>
      <c r="AN125" s="640"/>
      <c r="AO125" s="640"/>
      <c r="AP125" s="640"/>
      <c r="AQ125" s="640"/>
      <c r="AR125" s="640"/>
      <c r="AS125" s="645"/>
      <c r="AT125" s="646"/>
      <c r="AU125" s="643"/>
      <c r="AV125" s="643"/>
      <c r="AW125" s="643"/>
      <c r="AX125" s="643"/>
      <c r="AY125" s="643"/>
      <c r="AZ125" s="643"/>
      <c r="BA125" s="643"/>
      <c r="BB125" s="643"/>
      <c r="BC125" s="643"/>
      <c r="BD125" s="643"/>
      <c r="BF125" s="420"/>
      <c r="BG125" s="547"/>
      <c r="BH125" s="547"/>
      <c r="BI125" s="547"/>
      <c r="BJ125" s="547"/>
      <c r="BK125" s="547"/>
      <c r="BL125" s="548"/>
      <c r="BM125" s="457"/>
      <c r="BN125" s="548"/>
      <c r="BO125" s="548"/>
      <c r="BP125" s="548"/>
      <c r="BQ125" s="548"/>
      <c r="BR125" s="548"/>
      <c r="BS125" s="548"/>
      <c r="BT125" s="548"/>
      <c r="BZ125" s="19"/>
      <c r="CA125" s="19"/>
      <c r="CB125" s="19"/>
      <c r="CC125" s="19"/>
      <c r="CD125" s="19"/>
      <c r="CE125" s="19"/>
      <c r="CF125" s="19"/>
      <c r="CG125" s="19"/>
      <c r="CH125" s="19"/>
      <c r="CI125" s="19"/>
      <c r="CJ125" s="19"/>
      <c r="CK125" s="19"/>
      <c r="CL125" s="19"/>
      <c r="CM125" s="19"/>
      <c r="CN125" s="19"/>
      <c r="CO125" s="19"/>
      <c r="CP125" s="19"/>
      <c r="CQ125" s="19"/>
      <c r="CR125" s="19"/>
      <c r="CS125" s="19"/>
    </row>
    <row r="126" spans="1:97" s="18" customFormat="1" ht="11.25" hidden="1" outlineLevel="1" thickBot="1">
      <c r="A126" s="19"/>
      <c r="B126" s="632"/>
      <c r="C126" s="633"/>
      <c r="D126" s="628"/>
      <c r="E126" s="628"/>
      <c r="F126" s="632"/>
      <c r="G126" s="634"/>
      <c r="H126" s="632"/>
      <c r="I126" s="632"/>
      <c r="J126" s="632"/>
      <c r="K126" s="632"/>
      <c r="L126" s="632"/>
      <c r="M126" s="632"/>
      <c r="N126" s="632"/>
      <c r="O126" s="628"/>
      <c r="P126" s="631"/>
      <c r="Q126" s="631"/>
      <c r="R126" s="715"/>
      <c r="S126" s="715"/>
      <c r="T126" s="715"/>
      <c r="U126" s="715"/>
      <c r="V126" s="716" t="str">
        <f t="shared" si="9"/>
        <v/>
      </c>
      <c r="W126" s="535" t="str">
        <f t="shared" si="10"/>
        <v/>
      </c>
      <c r="X126" s="536"/>
      <c r="Y126" s="637"/>
      <c r="Z126" s="634"/>
      <c r="AA126" s="638"/>
      <c r="AB126" s="639"/>
      <c r="AC126" s="640"/>
      <c r="AD126" s="640"/>
      <c r="AE126" s="640"/>
      <c r="AF126" s="640"/>
      <c r="AG126" s="640"/>
      <c r="AH126" s="641"/>
      <c r="AI126" s="638"/>
      <c r="AJ126" s="642"/>
      <c r="AK126" s="643"/>
      <c r="AL126" s="643"/>
      <c r="AM126" s="644"/>
      <c r="AN126" s="640"/>
      <c r="AO126" s="640"/>
      <c r="AP126" s="640"/>
      <c r="AQ126" s="640"/>
      <c r="AR126" s="640"/>
      <c r="AS126" s="645"/>
      <c r="AT126" s="646"/>
      <c r="AU126" s="643"/>
      <c r="AV126" s="643"/>
      <c r="AW126" s="643"/>
      <c r="AX126" s="643"/>
      <c r="AY126" s="643"/>
      <c r="AZ126" s="643"/>
      <c r="BA126" s="643"/>
      <c r="BB126" s="643"/>
      <c r="BC126" s="643"/>
      <c r="BD126" s="643"/>
      <c r="BF126" s="420"/>
      <c r="BG126" s="547"/>
      <c r="BH126" s="547"/>
      <c r="BI126" s="547"/>
      <c r="BJ126" s="547"/>
      <c r="BK126" s="547"/>
      <c r="BL126" s="548"/>
      <c r="BM126" s="457"/>
      <c r="BN126" s="548"/>
      <c r="BO126" s="548"/>
      <c r="BP126" s="548"/>
      <c r="BQ126" s="548"/>
      <c r="BR126" s="548"/>
      <c r="BS126" s="548"/>
      <c r="BT126" s="548"/>
      <c r="BZ126" s="19"/>
      <c r="CA126" s="19"/>
      <c r="CB126" s="19"/>
      <c r="CC126" s="19"/>
      <c r="CD126" s="19"/>
      <c r="CE126" s="19"/>
      <c r="CF126" s="19"/>
      <c r="CG126" s="19"/>
      <c r="CH126" s="19"/>
      <c r="CI126" s="19"/>
      <c r="CJ126" s="19"/>
      <c r="CK126" s="19"/>
      <c r="CL126" s="19"/>
      <c r="CM126" s="19"/>
      <c r="CN126" s="19"/>
      <c r="CO126" s="19"/>
      <c r="CP126" s="19"/>
      <c r="CQ126" s="19"/>
      <c r="CR126" s="19"/>
      <c r="CS126" s="19"/>
    </row>
    <row r="127" spans="1:97" s="18" customFormat="1" ht="11.25" hidden="1" outlineLevel="1" thickBot="1">
      <c r="A127" s="19"/>
      <c r="B127" s="632"/>
      <c r="C127" s="633"/>
      <c r="D127" s="628"/>
      <c r="E127" s="628"/>
      <c r="F127" s="632"/>
      <c r="G127" s="634"/>
      <c r="H127" s="632"/>
      <c r="I127" s="632"/>
      <c r="J127" s="632"/>
      <c r="K127" s="632"/>
      <c r="L127" s="632"/>
      <c r="M127" s="632"/>
      <c r="N127" s="632"/>
      <c r="O127" s="628"/>
      <c r="P127" s="631"/>
      <c r="Q127" s="631"/>
      <c r="R127" s="715"/>
      <c r="S127" s="715"/>
      <c r="T127" s="715"/>
      <c r="U127" s="715"/>
      <c r="V127" s="716" t="str">
        <f t="shared" si="9"/>
        <v/>
      </c>
      <c r="W127" s="535" t="str">
        <f t="shared" si="10"/>
        <v/>
      </c>
      <c r="X127" s="536"/>
      <c r="Y127" s="637"/>
      <c r="Z127" s="634"/>
      <c r="AA127" s="638"/>
      <c r="AB127" s="639"/>
      <c r="AC127" s="640"/>
      <c r="AD127" s="640"/>
      <c r="AE127" s="640"/>
      <c r="AF127" s="640"/>
      <c r="AG127" s="640"/>
      <c r="AH127" s="641"/>
      <c r="AI127" s="638"/>
      <c r="AJ127" s="642"/>
      <c r="AK127" s="643"/>
      <c r="AL127" s="643"/>
      <c r="AM127" s="644"/>
      <c r="AN127" s="640"/>
      <c r="AO127" s="640"/>
      <c r="AP127" s="640"/>
      <c r="AQ127" s="640"/>
      <c r="AR127" s="640"/>
      <c r="AS127" s="645"/>
      <c r="AT127" s="646"/>
      <c r="AU127" s="643"/>
      <c r="AV127" s="643"/>
      <c r="AW127" s="643"/>
      <c r="AX127" s="643"/>
      <c r="AY127" s="643"/>
      <c r="AZ127" s="643"/>
      <c r="BA127" s="643"/>
      <c r="BB127" s="643"/>
      <c r="BC127" s="643"/>
      <c r="BD127" s="643"/>
      <c r="BF127" s="420"/>
      <c r="BG127" s="547"/>
      <c r="BH127" s="547"/>
      <c r="BI127" s="547"/>
      <c r="BJ127" s="547"/>
      <c r="BK127" s="547"/>
      <c r="BL127" s="548"/>
      <c r="BM127" s="457"/>
      <c r="BN127" s="548"/>
      <c r="BO127" s="548"/>
      <c r="BP127" s="548"/>
      <c r="BQ127" s="548"/>
      <c r="BR127" s="548"/>
      <c r="BS127" s="548"/>
      <c r="BT127" s="548"/>
      <c r="BZ127" s="19"/>
      <c r="CA127" s="19"/>
      <c r="CB127" s="19"/>
      <c r="CC127" s="19"/>
      <c r="CD127" s="19"/>
      <c r="CE127" s="19"/>
      <c r="CF127" s="19"/>
      <c r="CG127" s="19"/>
      <c r="CH127" s="19"/>
      <c r="CI127" s="19"/>
      <c r="CJ127" s="19"/>
      <c r="CK127" s="19"/>
      <c r="CL127" s="19"/>
      <c r="CM127" s="19"/>
      <c r="CN127" s="19"/>
      <c r="CO127" s="19"/>
      <c r="CP127" s="19"/>
      <c r="CQ127" s="19"/>
      <c r="CR127" s="19"/>
      <c r="CS127" s="19"/>
    </row>
    <row r="128" spans="1:97" s="18" customFormat="1" ht="11.25" hidden="1" outlineLevel="1" thickBot="1">
      <c r="A128" s="19"/>
      <c r="B128" s="632"/>
      <c r="C128" s="633"/>
      <c r="D128" s="628"/>
      <c r="E128" s="628"/>
      <c r="F128" s="632"/>
      <c r="G128" s="634"/>
      <c r="H128" s="632"/>
      <c r="I128" s="632"/>
      <c r="J128" s="632"/>
      <c r="K128" s="632"/>
      <c r="L128" s="632"/>
      <c r="M128" s="632"/>
      <c r="N128" s="632"/>
      <c r="O128" s="628"/>
      <c r="P128" s="631"/>
      <c r="Q128" s="631"/>
      <c r="R128" s="715"/>
      <c r="S128" s="715"/>
      <c r="T128" s="715"/>
      <c r="U128" s="715"/>
      <c r="V128" s="716" t="str">
        <f t="shared" si="9"/>
        <v/>
      </c>
      <c r="W128" s="535" t="str">
        <f t="shared" si="10"/>
        <v/>
      </c>
      <c r="X128" s="536"/>
      <c r="Y128" s="637"/>
      <c r="Z128" s="634"/>
      <c r="AA128" s="638"/>
      <c r="AB128" s="639"/>
      <c r="AC128" s="640"/>
      <c r="AD128" s="640"/>
      <c r="AE128" s="640"/>
      <c r="AF128" s="640"/>
      <c r="AG128" s="640"/>
      <c r="AH128" s="641"/>
      <c r="AI128" s="638"/>
      <c r="AJ128" s="642"/>
      <c r="AK128" s="643"/>
      <c r="AL128" s="643"/>
      <c r="AM128" s="644"/>
      <c r="AN128" s="640"/>
      <c r="AO128" s="640"/>
      <c r="AP128" s="640"/>
      <c r="AQ128" s="640"/>
      <c r="AR128" s="640"/>
      <c r="AS128" s="645"/>
      <c r="AT128" s="646"/>
      <c r="AU128" s="643"/>
      <c r="AV128" s="643"/>
      <c r="AW128" s="643"/>
      <c r="AX128" s="643"/>
      <c r="AY128" s="643"/>
      <c r="AZ128" s="643"/>
      <c r="BA128" s="643"/>
      <c r="BB128" s="643"/>
      <c r="BC128" s="643"/>
      <c r="BD128" s="643"/>
      <c r="BF128" s="420"/>
      <c r="BG128" s="547"/>
      <c r="BH128" s="547"/>
      <c r="BI128" s="547"/>
      <c r="BJ128" s="547"/>
      <c r="BK128" s="547"/>
      <c r="BL128" s="548"/>
      <c r="BM128" s="457"/>
      <c r="BN128" s="548"/>
      <c r="BO128" s="548"/>
      <c r="BP128" s="548"/>
      <c r="BQ128" s="548"/>
      <c r="BR128" s="548"/>
      <c r="BS128" s="548"/>
      <c r="BT128" s="548"/>
      <c r="BZ128" s="19"/>
      <c r="CA128" s="19"/>
      <c r="CB128" s="19"/>
      <c r="CC128" s="19"/>
      <c r="CD128" s="19"/>
      <c r="CE128" s="19"/>
      <c r="CF128" s="19"/>
      <c r="CG128" s="19"/>
      <c r="CH128" s="19"/>
      <c r="CI128" s="19"/>
      <c r="CJ128" s="19"/>
      <c r="CK128" s="19"/>
      <c r="CL128" s="19"/>
      <c r="CM128" s="19"/>
      <c r="CN128" s="19"/>
      <c r="CO128" s="19"/>
      <c r="CP128" s="19"/>
      <c r="CQ128" s="19"/>
      <c r="CR128" s="19"/>
      <c r="CS128" s="19"/>
    </row>
    <row r="129" spans="1:97" s="18" customFormat="1" ht="11.25" hidden="1" outlineLevel="1" thickBot="1">
      <c r="A129" s="19"/>
      <c r="B129" s="632"/>
      <c r="C129" s="633"/>
      <c r="D129" s="628"/>
      <c r="E129" s="628"/>
      <c r="F129" s="632"/>
      <c r="G129" s="634"/>
      <c r="H129" s="632"/>
      <c r="I129" s="632"/>
      <c r="J129" s="632"/>
      <c r="K129" s="632"/>
      <c r="L129" s="632"/>
      <c r="M129" s="632"/>
      <c r="N129" s="632"/>
      <c r="O129" s="628"/>
      <c r="P129" s="631"/>
      <c r="Q129" s="631"/>
      <c r="R129" s="715"/>
      <c r="S129" s="715"/>
      <c r="T129" s="715"/>
      <c r="U129" s="715"/>
      <c r="V129" s="716" t="str">
        <f t="shared" si="9"/>
        <v/>
      </c>
      <c r="W129" s="535" t="str">
        <f t="shared" si="10"/>
        <v/>
      </c>
      <c r="X129" s="536"/>
      <c r="Y129" s="637"/>
      <c r="Z129" s="634"/>
      <c r="AA129" s="638"/>
      <c r="AB129" s="639"/>
      <c r="AC129" s="640"/>
      <c r="AD129" s="640"/>
      <c r="AE129" s="640"/>
      <c r="AF129" s="640"/>
      <c r="AG129" s="640"/>
      <c r="AH129" s="641"/>
      <c r="AI129" s="638"/>
      <c r="AJ129" s="642"/>
      <c r="AK129" s="643"/>
      <c r="AL129" s="643"/>
      <c r="AM129" s="644"/>
      <c r="AN129" s="640"/>
      <c r="AO129" s="640"/>
      <c r="AP129" s="640"/>
      <c r="AQ129" s="640"/>
      <c r="AR129" s="640"/>
      <c r="AS129" s="645"/>
      <c r="AT129" s="646"/>
      <c r="AU129" s="643"/>
      <c r="AV129" s="643"/>
      <c r="AW129" s="643"/>
      <c r="AX129" s="643"/>
      <c r="AY129" s="643"/>
      <c r="AZ129" s="643"/>
      <c r="BA129" s="643"/>
      <c r="BB129" s="643"/>
      <c r="BC129" s="643"/>
      <c r="BD129" s="643"/>
      <c r="BF129" s="420">
        <f t="shared" ref="BF129:BL144" si="11">AM129-AB129</f>
        <v>0</v>
      </c>
      <c r="BG129" s="547">
        <f t="shared" si="11"/>
        <v>0</v>
      </c>
      <c r="BH129" s="547">
        <f t="shared" si="11"/>
        <v>0</v>
      </c>
      <c r="BI129" s="547">
        <f t="shared" si="11"/>
        <v>0</v>
      </c>
      <c r="BJ129" s="547">
        <f t="shared" si="11"/>
        <v>0</v>
      </c>
      <c r="BK129" s="547">
        <f t="shared" si="11"/>
        <v>0</v>
      </c>
      <c r="BL129" s="548">
        <f t="shared" si="11"/>
        <v>0</v>
      </c>
      <c r="BM129" s="457"/>
      <c r="BN129" s="548" t="str">
        <f t="shared" ref="BN129:BT165" si="12">IFERROR((AM129-AB129)/AB129,"")</f>
        <v/>
      </c>
      <c r="BO129" s="548" t="str">
        <f t="shared" si="12"/>
        <v/>
      </c>
      <c r="BP129" s="548" t="str">
        <f t="shared" si="12"/>
        <v/>
      </c>
      <c r="BQ129" s="548" t="str">
        <f t="shared" si="12"/>
        <v/>
      </c>
      <c r="BR129" s="548" t="str">
        <f t="shared" si="12"/>
        <v/>
      </c>
      <c r="BS129" s="548" t="str">
        <f t="shared" si="12"/>
        <v/>
      </c>
      <c r="BT129" s="548" t="str">
        <f t="shared" si="12"/>
        <v/>
      </c>
      <c r="BZ129" s="19"/>
      <c r="CA129" s="19"/>
      <c r="CB129" s="19"/>
      <c r="CC129" s="19"/>
      <c r="CD129" s="19"/>
      <c r="CE129" s="19"/>
      <c r="CF129" s="19"/>
      <c r="CG129" s="19"/>
      <c r="CH129" s="19"/>
      <c r="CI129" s="19"/>
      <c r="CJ129" s="19"/>
      <c r="CK129" s="19"/>
      <c r="CL129" s="19"/>
      <c r="CM129" s="19"/>
      <c r="CN129" s="19"/>
      <c r="CO129" s="19"/>
      <c r="CP129" s="19"/>
      <c r="CQ129" s="19"/>
      <c r="CR129" s="19"/>
      <c r="CS129" s="19"/>
    </row>
    <row r="130" spans="1:97" s="18" customFormat="1" ht="11.25" hidden="1" outlineLevel="1" thickBot="1">
      <c r="A130" s="19"/>
      <c r="B130" s="632"/>
      <c r="C130" s="633"/>
      <c r="D130" s="628"/>
      <c r="E130" s="628"/>
      <c r="F130" s="632"/>
      <c r="G130" s="634"/>
      <c r="H130" s="632"/>
      <c r="I130" s="632"/>
      <c r="J130" s="632"/>
      <c r="K130" s="632"/>
      <c r="L130" s="632"/>
      <c r="M130" s="632"/>
      <c r="N130" s="632"/>
      <c r="O130" s="628"/>
      <c r="P130" s="631"/>
      <c r="Q130" s="631"/>
      <c r="R130" s="715"/>
      <c r="S130" s="715"/>
      <c r="T130" s="715"/>
      <c r="U130" s="715"/>
      <c r="V130" s="716" t="str">
        <f t="shared" si="9"/>
        <v/>
      </c>
      <c r="W130" s="535" t="str">
        <f t="shared" si="10"/>
        <v/>
      </c>
      <c r="X130" s="536"/>
      <c r="Y130" s="637"/>
      <c r="Z130" s="634"/>
      <c r="AA130" s="638"/>
      <c r="AB130" s="639"/>
      <c r="AC130" s="640"/>
      <c r="AD130" s="640"/>
      <c r="AE130" s="640"/>
      <c r="AF130" s="640"/>
      <c r="AG130" s="640"/>
      <c r="AH130" s="641"/>
      <c r="AI130" s="638"/>
      <c r="AJ130" s="642"/>
      <c r="AK130" s="643"/>
      <c r="AL130" s="643"/>
      <c r="AM130" s="644"/>
      <c r="AN130" s="640"/>
      <c r="AO130" s="640"/>
      <c r="AP130" s="640"/>
      <c r="AQ130" s="640"/>
      <c r="AR130" s="640"/>
      <c r="AS130" s="645"/>
      <c r="AT130" s="646"/>
      <c r="AU130" s="643"/>
      <c r="AV130" s="643"/>
      <c r="AW130" s="643"/>
      <c r="AX130" s="643"/>
      <c r="AY130" s="643"/>
      <c r="AZ130" s="643"/>
      <c r="BA130" s="643"/>
      <c r="BB130" s="643"/>
      <c r="BC130" s="643"/>
      <c r="BD130" s="643"/>
      <c r="BF130" s="420">
        <f t="shared" si="11"/>
        <v>0</v>
      </c>
      <c r="BG130" s="547">
        <f t="shared" si="11"/>
        <v>0</v>
      </c>
      <c r="BH130" s="547">
        <f t="shared" si="11"/>
        <v>0</v>
      </c>
      <c r="BI130" s="547">
        <f t="shared" si="11"/>
        <v>0</v>
      </c>
      <c r="BJ130" s="547">
        <f t="shared" si="11"/>
        <v>0</v>
      </c>
      <c r="BK130" s="547">
        <f t="shared" si="11"/>
        <v>0</v>
      </c>
      <c r="BL130" s="548">
        <f t="shared" si="11"/>
        <v>0</v>
      </c>
      <c r="BM130" s="457"/>
      <c r="BN130" s="548" t="str">
        <f t="shared" si="12"/>
        <v/>
      </c>
      <c r="BO130" s="548" t="str">
        <f t="shared" si="12"/>
        <v/>
      </c>
      <c r="BP130" s="548" t="str">
        <f t="shared" si="12"/>
        <v/>
      </c>
      <c r="BQ130" s="548" t="str">
        <f t="shared" si="12"/>
        <v/>
      </c>
      <c r="BR130" s="548" t="str">
        <f t="shared" si="12"/>
        <v/>
      </c>
      <c r="BS130" s="548" t="str">
        <f t="shared" si="12"/>
        <v/>
      </c>
      <c r="BT130" s="548" t="str">
        <f t="shared" si="12"/>
        <v/>
      </c>
      <c r="BZ130" s="19"/>
      <c r="CA130" s="19"/>
      <c r="CB130" s="19"/>
      <c r="CC130" s="19"/>
      <c r="CD130" s="19"/>
      <c r="CE130" s="19"/>
      <c r="CF130" s="19"/>
      <c r="CG130" s="19"/>
      <c r="CH130" s="19"/>
      <c r="CI130" s="19"/>
      <c r="CJ130" s="19"/>
      <c r="CK130" s="19"/>
      <c r="CL130" s="19"/>
      <c r="CM130" s="19"/>
      <c r="CN130" s="19"/>
      <c r="CO130" s="19"/>
      <c r="CP130" s="19"/>
      <c r="CQ130" s="19"/>
      <c r="CR130" s="19"/>
      <c r="CS130" s="19"/>
    </row>
    <row r="131" spans="1:97" s="18" customFormat="1" ht="11.25" hidden="1" outlineLevel="1" thickBot="1">
      <c r="A131" s="19"/>
      <c r="B131" s="632"/>
      <c r="C131" s="633"/>
      <c r="D131" s="628"/>
      <c r="E131" s="628"/>
      <c r="F131" s="632"/>
      <c r="G131" s="634"/>
      <c r="H131" s="632"/>
      <c r="I131" s="632"/>
      <c r="J131" s="632"/>
      <c r="K131" s="632"/>
      <c r="L131" s="632"/>
      <c r="M131" s="632"/>
      <c r="N131" s="632"/>
      <c r="O131" s="628"/>
      <c r="P131" s="631"/>
      <c r="Q131" s="631"/>
      <c r="R131" s="715"/>
      <c r="S131" s="715"/>
      <c r="T131" s="715"/>
      <c r="U131" s="715"/>
      <c r="V131" s="716" t="str">
        <f t="shared" si="9"/>
        <v/>
      </c>
      <c r="W131" s="535" t="str">
        <f t="shared" si="10"/>
        <v/>
      </c>
      <c r="X131" s="536"/>
      <c r="Y131" s="637"/>
      <c r="Z131" s="634"/>
      <c r="AA131" s="638"/>
      <c r="AB131" s="639"/>
      <c r="AC131" s="640"/>
      <c r="AD131" s="640"/>
      <c r="AE131" s="640"/>
      <c r="AF131" s="640"/>
      <c r="AG131" s="640"/>
      <c r="AH131" s="641"/>
      <c r="AI131" s="638"/>
      <c r="AJ131" s="642"/>
      <c r="AK131" s="643"/>
      <c r="AL131" s="643"/>
      <c r="AM131" s="644"/>
      <c r="AN131" s="640"/>
      <c r="AO131" s="640"/>
      <c r="AP131" s="640"/>
      <c r="AQ131" s="640"/>
      <c r="AR131" s="640"/>
      <c r="AS131" s="645"/>
      <c r="AT131" s="646"/>
      <c r="AU131" s="643"/>
      <c r="AV131" s="643"/>
      <c r="AW131" s="643"/>
      <c r="AX131" s="643"/>
      <c r="AY131" s="643"/>
      <c r="AZ131" s="643"/>
      <c r="BA131" s="643"/>
      <c r="BB131" s="643"/>
      <c r="BC131" s="643"/>
      <c r="BD131" s="643"/>
      <c r="BF131" s="420">
        <f t="shared" si="11"/>
        <v>0</v>
      </c>
      <c r="BG131" s="547">
        <f t="shared" si="11"/>
        <v>0</v>
      </c>
      <c r="BH131" s="547">
        <f t="shared" si="11"/>
        <v>0</v>
      </c>
      <c r="BI131" s="547">
        <f t="shared" si="11"/>
        <v>0</v>
      </c>
      <c r="BJ131" s="547">
        <f t="shared" si="11"/>
        <v>0</v>
      </c>
      <c r="BK131" s="547">
        <f t="shared" si="11"/>
        <v>0</v>
      </c>
      <c r="BL131" s="548">
        <f t="shared" si="11"/>
        <v>0</v>
      </c>
      <c r="BM131" s="457"/>
      <c r="BN131" s="548" t="str">
        <f t="shared" si="12"/>
        <v/>
      </c>
      <c r="BO131" s="548" t="str">
        <f t="shared" si="12"/>
        <v/>
      </c>
      <c r="BP131" s="548" t="str">
        <f t="shared" si="12"/>
        <v/>
      </c>
      <c r="BQ131" s="548" t="str">
        <f t="shared" si="12"/>
        <v/>
      </c>
      <c r="BR131" s="548" t="str">
        <f t="shared" si="12"/>
        <v/>
      </c>
      <c r="BS131" s="548" t="str">
        <f t="shared" si="12"/>
        <v/>
      </c>
      <c r="BT131" s="548" t="str">
        <f t="shared" si="12"/>
        <v/>
      </c>
      <c r="BZ131" s="19"/>
      <c r="CA131" s="19"/>
      <c r="CB131" s="19"/>
      <c r="CC131" s="19"/>
      <c r="CD131" s="19"/>
      <c r="CE131" s="19"/>
      <c r="CF131" s="19"/>
      <c r="CG131" s="19"/>
      <c r="CH131" s="19"/>
      <c r="CI131" s="19"/>
      <c r="CJ131" s="19"/>
      <c r="CK131" s="19"/>
      <c r="CL131" s="19"/>
      <c r="CM131" s="19"/>
      <c r="CN131" s="19"/>
      <c r="CO131" s="19"/>
      <c r="CP131" s="19"/>
      <c r="CQ131" s="19"/>
      <c r="CR131" s="19"/>
      <c r="CS131" s="19"/>
    </row>
    <row r="132" spans="1:97" s="18" customFormat="1" ht="11.25" hidden="1" outlineLevel="1" thickBot="1">
      <c r="A132" s="19"/>
      <c r="B132" s="632"/>
      <c r="C132" s="633"/>
      <c r="D132" s="628"/>
      <c r="E132" s="628"/>
      <c r="F132" s="632"/>
      <c r="G132" s="634"/>
      <c r="H132" s="632"/>
      <c r="I132" s="632"/>
      <c r="J132" s="632"/>
      <c r="K132" s="632"/>
      <c r="L132" s="632"/>
      <c r="M132" s="632"/>
      <c r="N132" s="632"/>
      <c r="O132" s="628"/>
      <c r="P132" s="631"/>
      <c r="Q132" s="631"/>
      <c r="R132" s="715"/>
      <c r="S132" s="715"/>
      <c r="T132" s="715"/>
      <c r="U132" s="715"/>
      <c r="V132" s="716" t="str">
        <f t="shared" si="9"/>
        <v/>
      </c>
      <c r="W132" s="535" t="str">
        <f t="shared" si="10"/>
        <v/>
      </c>
      <c r="X132" s="536"/>
      <c r="Y132" s="637"/>
      <c r="Z132" s="634"/>
      <c r="AA132" s="638"/>
      <c r="AB132" s="639"/>
      <c r="AC132" s="640"/>
      <c r="AD132" s="640"/>
      <c r="AE132" s="640"/>
      <c r="AF132" s="640"/>
      <c r="AG132" s="640"/>
      <c r="AH132" s="641"/>
      <c r="AI132" s="638"/>
      <c r="AJ132" s="642"/>
      <c r="AK132" s="643"/>
      <c r="AL132" s="643"/>
      <c r="AM132" s="644"/>
      <c r="AN132" s="640"/>
      <c r="AO132" s="640"/>
      <c r="AP132" s="640"/>
      <c r="AQ132" s="640"/>
      <c r="AR132" s="640"/>
      <c r="AS132" s="645"/>
      <c r="AT132" s="646"/>
      <c r="AU132" s="643"/>
      <c r="AV132" s="643"/>
      <c r="AW132" s="643"/>
      <c r="AX132" s="643"/>
      <c r="AY132" s="643"/>
      <c r="AZ132" s="643"/>
      <c r="BA132" s="643"/>
      <c r="BB132" s="643"/>
      <c r="BC132" s="643"/>
      <c r="BD132" s="643"/>
      <c r="BF132" s="420">
        <f t="shared" si="11"/>
        <v>0</v>
      </c>
      <c r="BG132" s="547">
        <f t="shared" si="11"/>
        <v>0</v>
      </c>
      <c r="BH132" s="547">
        <f t="shared" si="11"/>
        <v>0</v>
      </c>
      <c r="BI132" s="547">
        <f t="shared" si="11"/>
        <v>0</v>
      </c>
      <c r="BJ132" s="547">
        <f t="shared" si="11"/>
        <v>0</v>
      </c>
      <c r="BK132" s="547">
        <f t="shared" si="11"/>
        <v>0</v>
      </c>
      <c r="BL132" s="548">
        <f t="shared" si="11"/>
        <v>0</v>
      </c>
      <c r="BM132" s="457"/>
      <c r="BN132" s="548" t="str">
        <f t="shared" si="12"/>
        <v/>
      </c>
      <c r="BO132" s="548" t="str">
        <f t="shared" si="12"/>
        <v/>
      </c>
      <c r="BP132" s="548" t="str">
        <f t="shared" si="12"/>
        <v/>
      </c>
      <c r="BQ132" s="548" t="str">
        <f t="shared" si="12"/>
        <v/>
      </c>
      <c r="BR132" s="548" t="str">
        <f t="shared" si="12"/>
        <v/>
      </c>
      <c r="BS132" s="548" t="str">
        <f t="shared" si="12"/>
        <v/>
      </c>
      <c r="BT132" s="548" t="str">
        <f t="shared" si="12"/>
        <v/>
      </c>
      <c r="BZ132" s="19"/>
      <c r="CA132" s="19"/>
      <c r="CB132" s="19"/>
      <c r="CC132" s="19"/>
      <c r="CD132" s="19"/>
      <c r="CE132" s="19"/>
      <c r="CF132" s="19"/>
      <c r="CG132" s="19"/>
      <c r="CH132" s="19"/>
      <c r="CI132" s="19"/>
      <c r="CJ132" s="19"/>
      <c r="CK132" s="19"/>
      <c r="CL132" s="19"/>
      <c r="CM132" s="19"/>
      <c r="CN132" s="19"/>
      <c r="CO132" s="19"/>
      <c r="CP132" s="19"/>
      <c r="CQ132" s="19"/>
      <c r="CR132" s="19"/>
      <c r="CS132" s="19"/>
    </row>
    <row r="133" spans="1:97" s="18" customFormat="1" ht="11.25" hidden="1" outlineLevel="1" thickBot="1">
      <c r="A133" s="19"/>
      <c r="B133" s="632"/>
      <c r="C133" s="633"/>
      <c r="D133" s="628"/>
      <c r="E133" s="628"/>
      <c r="F133" s="632"/>
      <c r="G133" s="634"/>
      <c r="H133" s="632"/>
      <c r="I133" s="632"/>
      <c r="J133" s="632"/>
      <c r="K133" s="632"/>
      <c r="L133" s="632"/>
      <c r="M133" s="632"/>
      <c r="N133" s="632"/>
      <c r="O133" s="628"/>
      <c r="P133" s="631"/>
      <c r="Q133" s="631"/>
      <c r="R133" s="715"/>
      <c r="S133" s="715"/>
      <c r="T133" s="715"/>
      <c r="U133" s="715"/>
      <c r="V133" s="716" t="str">
        <f t="shared" si="9"/>
        <v/>
      </c>
      <c r="W133" s="535" t="str">
        <f t="shared" si="10"/>
        <v/>
      </c>
      <c r="X133" s="536"/>
      <c r="Y133" s="637"/>
      <c r="Z133" s="634"/>
      <c r="AA133" s="638"/>
      <c r="AB133" s="639"/>
      <c r="AC133" s="640"/>
      <c r="AD133" s="640"/>
      <c r="AE133" s="640"/>
      <c r="AF133" s="640"/>
      <c r="AG133" s="640"/>
      <c r="AH133" s="641"/>
      <c r="AI133" s="638"/>
      <c r="AJ133" s="642"/>
      <c r="AK133" s="643"/>
      <c r="AL133" s="643"/>
      <c r="AM133" s="644"/>
      <c r="AN133" s="640"/>
      <c r="AO133" s="640"/>
      <c r="AP133" s="640"/>
      <c r="AQ133" s="640"/>
      <c r="AR133" s="640"/>
      <c r="AS133" s="645"/>
      <c r="AT133" s="646"/>
      <c r="AU133" s="643"/>
      <c r="AV133" s="643"/>
      <c r="AW133" s="643"/>
      <c r="AX133" s="643"/>
      <c r="AY133" s="643"/>
      <c r="AZ133" s="643"/>
      <c r="BA133" s="643"/>
      <c r="BB133" s="643"/>
      <c r="BC133" s="643"/>
      <c r="BD133" s="643"/>
      <c r="BF133" s="420">
        <f t="shared" si="11"/>
        <v>0</v>
      </c>
      <c r="BG133" s="547">
        <f t="shared" si="11"/>
        <v>0</v>
      </c>
      <c r="BH133" s="547">
        <f t="shared" si="11"/>
        <v>0</v>
      </c>
      <c r="BI133" s="547">
        <f t="shared" si="11"/>
        <v>0</v>
      </c>
      <c r="BJ133" s="547">
        <f t="shared" si="11"/>
        <v>0</v>
      </c>
      <c r="BK133" s="547">
        <f t="shared" si="11"/>
        <v>0</v>
      </c>
      <c r="BL133" s="548">
        <f t="shared" si="11"/>
        <v>0</v>
      </c>
      <c r="BM133" s="457"/>
      <c r="BN133" s="548" t="str">
        <f t="shared" si="12"/>
        <v/>
      </c>
      <c r="BO133" s="548" t="str">
        <f t="shared" si="12"/>
        <v/>
      </c>
      <c r="BP133" s="548" t="str">
        <f t="shared" si="12"/>
        <v/>
      </c>
      <c r="BQ133" s="548" t="str">
        <f t="shared" si="12"/>
        <v/>
      </c>
      <c r="BR133" s="548" t="str">
        <f t="shared" si="12"/>
        <v/>
      </c>
      <c r="BS133" s="548" t="str">
        <f t="shared" si="12"/>
        <v/>
      </c>
      <c r="BT133" s="548" t="str">
        <f t="shared" si="12"/>
        <v/>
      </c>
      <c r="BZ133" s="19"/>
      <c r="CA133" s="19"/>
      <c r="CB133" s="19"/>
      <c r="CC133" s="19"/>
      <c r="CD133" s="19"/>
      <c r="CE133" s="19"/>
      <c r="CF133" s="19"/>
      <c r="CG133" s="19"/>
      <c r="CH133" s="19"/>
      <c r="CI133" s="19"/>
      <c r="CJ133" s="19"/>
      <c r="CK133" s="19"/>
      <c r="CL133" s="19"/>
      <c r="CM133" s="19"/>
      <c r="CN133" s="19"/>
      <c r="CO133" s="19"/>
      <c r="CP133" s="19"/>
      <c r="CQ133" s="19"/>
      <c r="CR133" s="19"/>
      <c r="CS133" s="19"/>
    </row>
    <row r="134" spans="1:97" s="18" customFormat="1" ht="11.25" hidden="1" outlineLevel="1" thickBot="1">
      <c r="A134" s="19"/>
      <c r="B134" s="632"/>
      <c r="C134" s="633"/>
      <c r="D134" s="628"/>
      <c r="E134" s="628"/>
      <c r="F134" s="632"/>
      <c r="G134" s="634"/>
      <c r="H134" s="632"/>
      <c r="I134" s="632"/>
      <c r="J134" s="632"/>
      <c r="K134" s="632"/>
      <c r="L134" s="632"/>
      <c r="M134" s="632"/>
      <c r="N134" s="632"/>
      <c r="O134" s="628"/>
      <c r="P134" s="631"/>
      <c r="Q134" s="631"/>
      <c r="R134" s="715"/>
      <c r="S134" s="715"/>
      <c r="T134" s="715"/>
      <c r="U134" s="715"/>
      <c r="V134" s="716" t="str">
        <f t="shared" si="9"/>
        <v/>
      </c>
      <c r="W134" s="535" t="str">
        <f t="shared" si="10"/>
        <v/>
      </c>
      <c r="X134" s="536"/>
      <c r="Y134" s="637"/>
      <c r="Z134" s="634"/>
      <c r="AA134" s="638"/>
      <c r="AB134" s="639"/>
      <c r="AC134" s="640"/>
      <c r="AD134" s="640"/>
      <c r="AE134" s="640"/>
      <c r="AF134" s="640"/>
      <c r="AG134" s="640"/>
      <c r="AH134" s="641"/>
      <c r="AI134" s="638"/>
      <c r="AJ134" s="642"/>
      <c r="AK134" s="643"/>
      <c r="AL134" s="643"/>
      <c r="AM134" s="644"/>
      <c r="AN134" s="640"/>
      <c r="AO134" s="640"/>
      <c r="AP134" s="640"/>
      <c r="AQ134" s="640"/>
      <c r="AR134" s="640"/>
      <c r="AS134" s="645"/>
      <c r="AT134" s="646"/>
      <c r="AU134" s="643"/>
      <c r="AV134" s="643"/>
      <c r="AW134" s="643"/>
      <c r="AX134" s="643"/>
      <c r="AY134" s="643"/>
      <c r="AZ134" s="643"/>
      <c r="BA134" s="643"/>
      <c r="BB134" s="643"/>
      <c r="BC134" s="643"/>
      <c r="BD134" s="643"/>
      <c r="BF134" s="420">
        <f t="shared" si="11"/>
        <v>0</v>
      </c>
      <c r="BG134" s="547">
        <f t="shared" si="11"/>
        <v>0</v>
      </c>
      <c r="BH134" s="547">
        <f t="shared" si="11"/>
        <v>0</v>
      </c>
      <c r="BI134" s="547">
        <f t="shared" si="11"/>
        <v>0</v>
      </c>
      <c r="BJ134" s="547">
        <f t="shared" si="11"/>
        <v>0</v>
      </c>
      <c r="BK134" s="547">
        <f t="shared" si="11"/>
        <v>0</v>
      </c>
      <c r="BL134" s="548">
        <f t="shared" si="11"/>
        <v>0</v>
      </c>
      <c r="BM134" s="457"/>
      <c r="BN134" s="548" t="str">
        <f t="shared" si="12"/>
        <v/>
      </c>
      <c r="BO134" s="548" t="str">
        <f t="shared" si="12"/>
        <v/>
      </c>
      <c r="BP134" s="548" t="str">
        <f t="shared" si="12"/>
        <v/>
      </c>
      <c r="BQ134" s="548" t="str">
        <f t="shared" si="12"/>
        <v/>
      </c>
      <c r="BR134" s="548" t="str">
        <f t="shared" si="12"/>
        <v/>
      </c>
      <c r="BS134" s="548" t="str">
        <f t="shared" si="12"/>
        <v/>
      </c>
      <c r="BT134" s="548" t="str">
        <f t="shared" si="12"/>
        <v/>
      </c>
      <c r="BZ134" s="19"/>
      <c r="CA134" s="19"/>
      <c r="CB134" s="19"/>
      <c r="CC134" s="19"/>
      <c r="CD134" s="19"/>
      <c r="CE134" s="19"/>
      <c r="CF134" s="19"/>
      <c r="CG134" s="19"/>
      <c r="CH134" s="19"/>
      <c r="CI134" s="19"/>
      <c r="CJ134" s="19"/>
      <c r="CK134" s="19"/>
      <c r="CL134" s="19"/>
      <c r="CM134" s="19"/>
      <c r="CN134" s="19"/>
      <c r="CO134" s="19"/>
      <c r="CP134" s="19"/>
      <c r="CQ134" s="19"/>
      <c r="CR134" s="19"/>
      <c r="CS134" s="19"/>
    </row>
    <row r="135" spans="1:97" s="18" customFormat="1" ht="11.25" hidden="1" outlineLevel="1" thickBot="1">
      <c r="A135" s="19"/>
      <c r="B135" s="632"/>
      <c r="C135" s="633"/>
      <c r="D135" s="628"/>
      <c r="E135" s="628"/>
      <c r="F135" s="632"/>
      <c r="G135" s="634"/>
      <c r="H135" s="632"/>
      <c r="I135" s="632"/>
      <c r="J135" s="632"/>
      <c r="K135" s="632"/>
      <c r="L135" s="632"/>
      <c r="M135" s="632"/>
      <c r="N135" s="632"/>
      <c r="O135" s="628"/>
      <c r="P135" s="631"/>
      <c r="Q135" s="631"/>
      <c r="R135" s="715"/>
      <c r="S135" s="715"/>
      <c r="T135" s="715"/>
      <c r="U135" s="715"/>
      <c r="V135" s="716" t="str">
        <f t="shared" si="9"/>
        <v/>
      </c>
      <c r="W135" s="535" t="str">
        <f t="shared" si="10"/>
        <v/>
      </c>
      <c r="X135" s="536"/>
      <c r="Y135" s="637"/>
      <c r="Z135" s="634"/>
      <c r="AA135" s="638"/>
      <c r="AB135" s="639"/>
      <c r="AC135" s="640"/>
      <c r="AD135" s="640"/>
      <c r="AE135" s="640"/>
      <c r="AF135" s="640"/>
      <c r="AG135" s="640"/>
      <c r="AH135" s="641"/>
      <c r="AI135" s="638"/>
      <c r="AJ135" s="642"/>
      <c r="AK135" s="643"/>
      <c r="AL135" s="643"/>
      <c r="AM135" s="644"/>
      <c r="AN135" s="640"/>
      <c r="AO135" s="640"/>
      <c r="AP135" s="640"/>
      <c r="AQ135" s="640"/>
      <c r="AR135" s="640"/>
      <c r="AS135" s="645"/>
      <c r="AT135" s="646"/>
      <c r="AU135" s="643"/>
      <c r="AV135" s="643"/>
      <c r="AW135" s="643"/>
      <c r="AX135" s="643"/>
      <c r="AY135" s="643"/>
      <c r="AZ135" s="643"/>
      <c r="BA135" s="643"/>
      <c r="BB135" s="643"/>
      <c r="BC135" s="643"/>
      <c r="BD135" s="643"/>
      <c r="BF135" s="420">
        <f t="shared" si="11"/>
        <v>0</v>
      </c>
      <c r="BG135" s="547">
        <f t="shared" si="11"/>
        <v>0</v>
      </c>
      <c r="BH135" s="547">
        <f t="shared" si="11"/>
        <v>0</v>
      </c>
      <c r="BI135" s="547">
        <f t="shared" si="11"/>
        <v>0</v>
      </c>
      <c r="BJ135" s="547">
        <f t="shared" si="11"/>
        <v>0</v>
      </c>
      <c r="BK135" s="547">
        <f t="shared" si="11"/>
        <v>0</v>
      </c>
      <c r="BL135" s="548">
        <f t="shared" si="11"/>
        <v>0</v>
      </c>
      <c r="BM135" s="457"/>
      <c r="BN135" s="548" t="str">
        <f t="shared" si="12"/>
        <v/>
      </c>
      <c r="BO135" s="548" t="str">
        <f t="shared" si="12"/>
        <v/>
      </c>
      <c r="BP135" s="548" t="str">
        <f t="shared" si="12"/>
        <v/>
      </c>
      <c r="BQ135" s="548" t="str">
        <f t="shared" si="12"/>
        <v/>
      </c>
      <c r="BR135" s="548" t="str">
        <f t="shared" si="12"/>
        <v/>
      </c>
      <c r="BS135" s="548" t="str">
        <f t="shared" si="12"/>
        <v/>
      </c>
      <c r="BT135" s="548" t="str">
        <f t="shared" si="12"/>
        <v/>
      </c>
      <c r="BZ135" s="19"/>
      <c r="CA135" s="19"/>
      <c r="CB135" s="19"/>
      <c r="CC135" s="19"/>
      <c r="CD135" s="19"/>
      <c r="CE135" s="19"/>
      <c r="CF135" s="19"/>
      <c r="CG135" s="19"/>
      <c r="CH135" s="19"/>
      <c r="CI135" s="19"/>
      <c r="CJ135" s="19"/>
      <c r="CK135" s="19"/>
      <c r="CL135" s="19"/>
      <c r="CM135" s="19"/>
      <c r="CN135" s="19"/>
      <c r="CO135" s="19"/>
      <c r="CP135" s="19"/>
      <c r="CQ135" s="19"/>
      <c r="CR135" s="19"/>
      <c r="CS135" s="19"/>
    </row>
    <row r="136" spans="1:97" s="18" customFormat="1" ht="11.25" hidden="1" outlineLevel="1" thickBot="1">
      <c r="A136" s="19"/>
      <c r="B136" s="632"/>
      <c r="C136" s="633"/>
      <c r="D136" s="628"/>
      <c r="E136" s="628"/>
      <c r="F136" s="632"/>
      <c r="G136" s="634"/>
      <c r="H136" s="632"/>
      <c r="I136" s="632"/>
      <c r="J136" s="632"/>
      <c r="K136" s="632"/>
      <c r="L136" s="632"/>
      <c r="M136" s="632"/>
      <c r="N136" s="632"/>
      <c r="O136" s="628"/>
      <c r="P136" s="631"/>
      <c r="Q136" s="631"/>
      <c r="R136" s="715"/>
      <c r="S136" s="715"/>
      <c r="T136" s="715"/>
      <c r="U136" s="715"/>
      <c r="V136" s="716" t="str">
        <f t="shared" si="9"/>
        <v/>
      </c>
      <c r="W136" s="535" t="str">
        <f t="shared" si="10"/>
        <v/>
      </c>
      <c r="X136" s="536"/>
      <c r="Y136" s="637"/>
      <c r="Z136" s="634"/>
      <c r="AA136" s="638"/>
      <c r="AB136" s="639"/>
      <c r="AC136" s="640"/>
      <c r="AD136" s="640"/>
      <c r="AE136" s="640"/>
      <c r="AF136" s="640"/>
      <c r="AG136" s="640"/>
      <c r="AH136" s="641"/>
      <c r="AI136" s="638"/>
      <c r="AJ136" s="642"/>
      <c r="AK136" s="643"/>
      <c r="AL136" s="643"/>
      <c r="AM136" s="644"/>
      <c r="AN136" s="640"/>
      <c r="AO136" s="640"/>
      <c r="AP136" s="640"/>
      <c r="AQ136" s="640"/>
      <c r="AR136" s="640"/>
      <c r="AS136" s="645"/>
      <c r="AT136" s="646"/>
      <c r="AU136" s="643"/>
      <c r="AV136" s="643"/>
      <c r="AW136" s="643"/>
      <c r="AX136" s="643"/>
      <c r="AY136" s="643"/>
      <c r="AZ136" s="643"/>
      <c r="BA136" s="643"/>
      <c r="BB136" s="643"/>
      <c r="BC136" s="643"/>
      <c r="BD136" s="643"/>
      <c r="BF136" s="420">
        <f t="shared" si="11"/>
        <v>0</v>
      </c>
      <c r="BG136" s="547">
        <f t="shared" si="11"/>
        <v>0</v>
      </c>
      <c r="BH136" s="547">
        <f t="shared" si="11"/>
        <v>0</v>
      </c>
      <c r="BI136" s="547">
        <f t="shared" si="11"/>
        <v>0</v>
      </c>
      <c r="BJ136" s="547">
        <f t="shared" si="11"/>
        <v>0</v>
      </c>
      <c r="BK136" s="547">
        <f t="shared" si="11"/>
        <v>0</v>
      </c>
      <c r="BL136" s="548">
        <f t="shared" si="11"/>
        <v>0</v>
      </c>
      <c r="BM136" s="457"/>
      <c r="BN136" s="548" t="str">
        <f t="shared" si="12"/>
        <v/>
      </c>
      <c r="BO136" s="548" t="str">
        <f t="shared" si="12"/>
        <v/>
      </c>
      <c r="BP136" s="548" t="str">
        <f t="shared" si="12"/>
        <v/>
      </c>
      <c r="BQ136" s="548" t="str">
        <f t="shared" si="12"/>
        <v/>
      </c>
      <c r="BR136" s="548" t="str">
        <f t="shared" si="12"/>
        <v/>
      </c>
      <c r="BS136" s="548" t="str">
        <f t="shared" si="12"/>
        <v/>
      </c>
      <c r="BT136" s="548" t="str">
        <f t="shared" si="12"/>
        <v/>
      </c>
      <c r="BZ136" s="19"/>
      <c r="CA136" s="19"/>
      <c r="CB136" s="19"/>
      <c r="CC136" s="19"/>
      <c r="CD136" s="19"/>
      <c r="CE136" s="19"/>
      <c r="CF136" s="19"/>
      <c r="CG136" s="19"/>
      <c r="CH136" s="19"/>
      <c r="CI136" s="19"/>
      <c r="CJ136" s="19"/>
      <c r="CK136" s="19"/>
      <c r="CL136" s="19"/>
      <c r="CM136" s="19"/>
      <c r="CN136" s="19"/>
      <c r="CO136" s="19"/>
      <c r="CP136" s="19"/>
      <c r="CQ136" s="19"/>
      <c r="CR136" s="19"/>
      <c r="CS136" s="19"/>
    </row>
    <row r="137" spans="1:97" s="18" customFormat="1" ht="11.25" hidden="1" outlineLevel="1" thickBot="1">
      <c r="A137" s="19"/>
      <c r="B137" s="632"/>
      <c r="C137" s="633"/>
      <c r="D137" s="628"/>
      <c r="E137" s="628"/>
      <c r="F137" s="632"/>
      <c r="G137" s="634"/>
      <c r="H137" s="632"/>
      <c r="I137" s="632"/>
      <c r="J137" s="632"/>
      <c r="K137" s="632"/>
      <c r="L137" s="632"/>
      <c r="M137" s="632"/>
      <c r="N137" s="632"/>
      <c r="O137" s="628"/>
      <c r="P137" s="631"/>
      <c r="Q137" s="631"/>
      <c r="R137" s="715"/>
      <c r="S137" s="715"/>
      <c r="T137" s="715"/>
      <c r="U137" s="715"/>
      <c r="V137" s="716" t="str">
        <f t="shared" si="9"/>
        <v/>
      </c>
      <c r="W137" s="535" t="str">
        <f t="shared" si="10"/>
        <v/>
      </c>
      <c r="X137" s="536"/>
      <c r="Y137" s="637"/>
      <c r="Z137" s="634"/>
      <c r="AA137" s="638"/>
      <c r="AB137" s="639"/>
      <c r="AC137" s="640"/>
      <c r="AD137" s="640"/>
      <c r="AE137" s="640"/>
      <c r="AF137" s="640"/>
      <c r="AG137" s="640"/>
      <c r="AH137" s="641"/>
      <c r="AI137" s="638"/>
      <c r="AJ137" s="642"/>
      <c r="AK137" s="643"/>
      <c r="AL137" s="643"/>
      <c r="AM137" s="644"/>
      <c r="AN137" s="640"/>
      <c r="AO137" s="640"/>
      <c r="AP137" s="640"/>
      <c r="AQ137" s="640"/>
      <c r="AR137" s="640"/>
      <c r="AS137" s="645"/>
      <c r="AT137" s="646"/>
      <c r="AU137" s="643"/>
      <c r="AV137" s="643"/>
      <c r="AW137" s="643"/>
      <c r="AX137" s="643"/>
      <c r="AY137" s="643"/>
      <c r="AZ137" s="643"/>
      <c r="BA137" s="643"/>
      <c r="BB137" s="643"/>
      <c r="BC137" s="643"/>
      <c r="BD137" s="643"/>
      <c r="BF137" s="420">
        <f t="shared" si="11"/>
        <v>0</v>
      </c>
      <c r="BG137" s="547">
        <f t="shared" si="11"/>
        <v>0</v>
      </c>
      <c r="BH137" s="547">
        <f t="shared" si="11"/>
        <v>0</v>
      </c>
      <c r="BI137" s="547">
        <f t="shared" si="11"/>
        <v>0</v>
      </c>
      <c r="BJ137" s="547">
        <f t="shared" si="11"/>
        <v>0</v>
      </c>
      <c r="BK137" s="547">
        <f t="shared" si="11"/>
        <v>0</v>
      </c>
      <c r="BL137" s="548">
        <f t="shared" si="11"/>
        <v>0</v>
      </c>
      <c r="BM137" s="457"/>
      <c r="BN137" s="548" t="str">
        <f t="shared" si="12"/>
        <v/>
      </c>
      <c r="BO137" s="548" t="str">
        <f t="shared" si="12"/>
        <v/>
      </c>
      <c r="BP137" s="548" t="str">
        <f t="shared" si="12"/>
        <v/>
      </c>
      <c r="BQ137" s="548" t="str">
        <f t="shared" si="12"/>
        <v/>
      </c>
      <c r="BR137" s="548" t="str">
        <f t="shared" si="12"/>
        <v/>
      </c>
      <c r="BS137" s="548" t="str">
        <f t="shared" si="12"/>
        <v/>
      </c>
      <c r="BT137" s="548" t="str">
        <f t="shared" si="12"/>
        <v/>
      </c>
      <c r="BZ137" s="19"/>
      <c r="CA137" s="19"/>
      <c r="CB137" s="19"/>
      <c r="CC137" s="19"/>
      <c r="CD137" s="19"/>
      <c r="CE137" s="19"/>
      <c r="CF137" s="19"/>
      <c r="CG137" s="19"/>
      <c r="CH137" s="19"/>
      <c r="CI137" s="19"/>
      <c r="CJ137" s="19"/>
      <c r="CK137" s="19"/>
      <c r="CL137" s="19"/>
      <c r="CM137" s="19"/>
      <c r="CN137" s="19"/>
      <c r="CO137" s="19"/>
      <c r="CP137" s="19"/>
      <c r="CQ137" s="19"/>
      <c r="CR137" s="19"/>
      <c r="CS137" s="19"/>
    </row>
    <row r="138" spans="1:97" s="18" customFormat="1" ht="11.25" hidden="1" outlineLevel="1" thickBot="1">
      <c r="A138" s="19"/>
      <c r="B138" s="632"/>
      <c r="C138" s="633"/>
      <c r="D138" s="628"/>
      <c r="E138" s="628"/>
      <c r="F138" s="632"/>
      <c r="G138" s="634"/>
      <c r="H138" s="632"/>
      <c r="I138" s="632"/>
      <c r="J138" s="632"/>
      <c r="K138" s="632"/>
      <c r="L138" s="632"/>
      <c r="M138" s="632"/>
      <c r="N138" s="632"/>
      <c r="O138" s="628"/>
      <c r="P138" s="631"/>
      <c r="Q138" s="631"/>
      <c r="R138" s="715"/>
      <c r="S138" s="715"/>
      <c r="T138" s="715"/>
      <c r="U138" s="715"/>
      <c r="V138" s="716" t="str">
        <f t="shared" si="9"/>
        <v/>
      </c>
      <c r="W138" s="535" t="str">
        <f t="shared" si="10"/>
        <v/>
      </c>
      <c r="X138" s="536"/>
      <c r="Y138" s="637"/>
      <c r="Z138" s="634"/>
      <c r="AA138" s="638"/>
      <c r="AB138" s="639"/>
      <c r="AC138" s="640"/>
      <c r="AD138" s="640"/>
      <c r="AE138" s="640"/>
      <c r="AF138" s="640"/>
      <c r="AG138" s="640"/>
      <c r="AH138" s="641"/>
      <c r="AI138" s="638"/>
      <c r="AJ138" s="642"/>
      <c r="AK138" s="643"/>
      <c r="AL138" s="643"/>
      <c r="AM138" s="644"/>
      <c r="AN138" s="640"/>
      <c r="AO138" s="640"/>
      <c r="AP138" s="640"/>
      <c r="AQ138" s="640"/>
      <c r="AR138" s="640"/>
      <c r="AS138" s="645"/>
      <c r="AT138" s="646"/>
      <c r="AU138" s="643"/>
      <c r="AV138" s="643"/>
      <c r="AW138" s="643"/>
      <c r="AX138" s="643"/>
      <c r="AY138" s="643"/>
      <c r="AZ138" s="643"/>
      <c r="BA138" s="643"/>
      <c r="BB138" s="643"/>
      <c r="BC138" s="643"/>
      <c r="BD138" s="643"/>
      <c r="BF138" s="420">
        <f t="shared" si="11"/>
        <v>0</v>
      </c>
      <c r="BG138" s="547">
        <f t="shared" si="11"/>
        <v>0</v>
      </c>
      <c r="BH138" s="547">
        <f t="shared" si="11"/>
        <v>0</v>
      </c>
      <c r="BI138" s="547">
        <f t="shared" si="11"/>
        <v>0</v>
      </c>
      <c r="BJ138" s="547">
        <f t="shared" si="11"/>
        <v>0</v>
      </c>
      <c r="BK138" s="547">
        <f t="shared" si="11"/>
        <v>0</v>
      </c>
      <c r="BL138" s="548">
        <f t="shared" si="11"/>
        <v>0</v>
      </c>
      <c r="BM138" s="457"/>
      <c r="BN138" s="548" t="str">
        <f t="shared" si="12"/>
        <v/>
      </c>
      <c r="BO138" s="548" t="str">
        <f t="shared" si="12"/>
        <v/>
      </c>
      <c r="BP138" s="548" t="str">
        <f t="shared" si="12"/>
        <v/>
      </c>
      <c r="BQ138" s="548" t="str">
        <f t="shared" si="12"/>
        <v/>
      </c>
      <c r="BR138" s="548" t="str">
        <f t="shared" si="12"/>
        <v/>
      </c>
      <c r="BS138" s="548" t="str">
        <f t="shared" si="12"/>
        <v/>
      </c>
      <c r="BT138" s="548" t="str">
        <f t="shared" si="12"/>
        <v/>
      </c>
      <c r="BZ138" s="19"/>
      <c r="CA138" s="19"/>
      <c r="CB138" s="19"/>
      <c r="CC138" s="19"/>
      <c r="CD138" s="19"/>
      <c r="CE138" s="19"/>
      <c r="CF138" s="19"/>
      <c r="CG138" s="19"/>
      <c r="CH138" s="19"/>
      <c r="CI138" s="19"/>
      <c r="CJ138" s="19"/>
      <c r="CK138" s="19"/>
      <c r="CL138" s="19"/>
      <c r="CM138" s="19"/>
      <c r="CN138" s="19"/>
      <c r="CO138" s="19"/>
      <c r="CP138" s="19"/>
      <c r="CQ138" s="19"/>
      <c r="CR138" s="19"/>
      <c r="CS138" s="19"/>
    </row>
    <row r="139" spans="1:97" s="18" customFormat="1" ht="11.25" hidden="1" outlineLevel="1" thickBot="1">
      <c r="A139" s="19"/>
      <c r="B139" s="632"/>
      <c r="C139" s="633"/>
      <c r="D139" s="628"/>
      <c r="E139" s="628"/>
      <c r="F139" s="632"/>
      <c r="G139" s="634"/>
      <c r="H139" s="632"/>
      <c r="I139" s="632"/>
      <c r="J139" s="632"/>
      <c r="K139" s="632"/>
      <c r="L139" s="632"/>
      <c r="M139" s="632"/>
      <c r="N139" s="632"/>
      <c r="O139" s="628"/>
      <c r="P139" s="631"/>
      <c r="Q139" s="631"/>
      <c r="R139" s="715"/>
      <c r="S139" s="715"/>
      <c r="T139" s="715"/>
      <c r="U139" s="715"/>
      <c r="V139" s="716" t="str">
        <f t="shared" si="9"/>
        <v/>
      </c>
      <c r="W139" s="535" t="str">
        <f t="shared" si="10"/>
        <v/>
      </c>
      <c r="X139" s="536"/>
      <c r="Y139" s="637"/>
      <c r="Z139" s="634"/>
      <c r="AA139" s="638"/>
      <c r="AB139" s="639"/>
      <c r="AC139" s="640"/>
      <c r="AD139" s="640"/>
      <c r="AE139" s="640"/>
      <c r="AF139" s="640"/>
      <c r="AG139" s="640"/>
      <c r="AH139" s="641"/>
      <c r="AI139" s="638"/>
      <c r="AJ139" s="642"/>
      <c r="AK139" s="643"/>
      <c r="AL139" s="643"/>
      <c r="AM139" s="644"/>
      <c r="AN139" s="640"/>
      <c r="AO139" s="640"/>
      <c r="AP139" s="640"/>
      <c r="AQ139" s="640"/>
      <c r="AR139" s="640"/>
      <c r="AS139" s="645"/>
      <c r="AT139" s="646"/>
      <c r="AU139" s="643"/>
      <c r="AV139" s="643"/>
      <c r="AW139" s="643"/>
      <c r="AX139" s="643"/>
      <c r="AY139" s="643"/>
      <c r="AZ139" s="643"/>
      <c r="BA139" s="643"/>
      <c r="BB139" s="643"/>
      <c r="BC139" s="643"/>
      <c r="BD139" s="643"/>
      <c r="BF139" s="420">
        <f t="shared" si="11"/>
        <v>0</v>
      </c>
      <c r="BG139" s="547">
        <f t="shared" si="11"/>
        <v>0</v>
      </c>
      <c r="BH139" s="547">
        <f t="shared" si="11"/>
        <v>0</v>
      </c>
      <c r="BI139" s="547">
        <f t="shared" si="11"/>
        <v>0</v>
      </c>
      <c r="BJ139" s="547">
        <f t="shared" si="11"/>
        <v>0</v>
      </c>
      <c r="BK139" s="547">
        <f t="shared" si="11"/>
        <v>0</v>
      </c>
      <c r="BL139" s="548">
        <f t="shared" si="11"/>
        <v>0</v>
      </c>
      <c r="BM139" s="457"/>
      <c r="BN139" s="548" t="str">
        <f t="shared" si="12"/>
        <v/>
      </c>
      <c r="BO139" s="548" t="str">
        <f t="shared" si="12"/>
        <v/>
      </c>
      <c r="BP139" s="548" t="str">
        <f t="shared" si="12"/>
        <v/>
      </c>
      <c r="BQ139" s="548" t="str">
        <f t="shared" si="12"/>
        <v/>
      </c>
      <c r="BR139" s="548" t="str">
        <f t="shared" si="12"/>
        <v/>
      </c>
      <c r="BS139" s="548" t="str">
        <f t="shared" si="12"/>
        <v/>
      </c>
      <c r="BT139" s="548" t="str">
        <f t="shared" si="12"/>
        <v/>
      </c>
      <c r="BZ139" s="19"/>
      <c r="CA139" s="19"/>
      <c r="CB139" s="19"/>
      <c r="CC139" s="19"/>
      <c r="CD139" s="19"/>
      <c r="CE139" s="19"/>
      <c r="CF139" s="19"/>
      <c r="CG139" s="19"/>
      <c r="CH139" s="19"/>
      <c r="CI139" s="19"/>
      <c r="CJ139" s="19"/>
      <c r="CK139" s="19"/>
      <c r="CL139" s="19"/>
      <c r="CM139" s="19"/>
      <c r="CN139" s="19"/>
      <c r="CO139" s="19"/>
      <c r="CP139" s="19"/>
      <c r="CQ139" s="19"/>
      <c r="CR139" s="19"/>
      <c r="CS139" s="19"/>
    </row>
    <row r="140" spans="1:97" s="18" customFormat="1" ht="11.25" hidden="1" outlineLevel="1" thickBot="1">
      <c r="A140" s="19"/>
      <c r="B140" s="632"/>
      <c r="C140" s="633"/>
      <c r="D140" s="628"/>
      <c r="E140" s="628"/>
      <c r="F140" s="632"/>
      <c r="G140" s="634"/>
      <c r="H140" s="632"/>
      <c r="I140" s="632"/>
      <c r="J140" s="632"/>
      <c r="K140" s="632"/>
      <c r="L140" s="632"/>
      <c r="M140" s="632"/>
      <c r="N140" s="632"/>
      <c r="O140" s="628"/>
      <c r="P140" s="631"/>
      <c r="Q140" s="631"/>
      <c r="R140" s="715"/>
      <c r="S140" s="715"/>
      <c r="T140" s="715"/>
      <c r="U140" s="715"/>
      <c r="V140" s="716" t="str">
        <f t="shared" si="9"/>
        <v/>
      </c>
      <c r="W140" s="535" t="str">
        <f t="shared" si="10"/>
        <v/>
      </c>
      <c r="X140" s="536"/>
      <c r="Y140" s="637"/>
      <c r="Z140" s="634"/>
      <c r="AA140" s="638"/>
      <c r="AB140" s="639"/>
      <c r="AC140" s="640"/>
      <c r="AD140" s="640"/>
      <c r="AE140" s="640"/>
      <c r="AF140" s="640"/>
      <c r="AG140" s="640"/>
      <c r="AH140" s="641"/>
      <c r="AI140" s="638"/>
      <c r="AJ140" s="642"/>
      <c r="AK140" s="643"/>
      <c r="AL140" s="643"/>
      <c r="AM140" s="644"/>
      <c r="AN140" s="640"/>
      <c r="AO140" s="640"/>
      <c r="AP140" s="640"/>
      <c r="AQ140" s="640"/>
      <c r="AR140" s="640"/>
      <c r="AS140" s="645"/>
      <c r="AT140" s="646"/>
      <c r="AU140" s="643"/>
      <c r="AV140" s="643"/>
      <c r="AW140" s="643"/>
      <c r="AX140" s="643"/>
      <c r="AY140" s="643"/>
      <c r="AZ140" s="643"/>
      <c r="BA140" s="643"/>
      <c r="BB140" s="643"/>
      <c r="BC140" s="643"/>
      <c r="BD140" s="643"/>
      <c r="BF140" s="420">
        <f t="shared" si="11"/>
        <v>0</v>
      </c>
      <c r="BG140" s="547">
        <f t="shared" si="11"/>
        <v>0</v>
      </c>
      <c r="BH140" s="547">
        <f t="shared" si="11"/>
        <v>0</v>
      </c>
      <c r="BI140" s="547">
        <f t="shared" si="11"/>
        <v>0</v>
      </c>
      <c r="BJ140" s="547">
        <f t="shared" si="11"/>
        <v>0</v>
      </c>
      <c r="BK140" s="547">
        <f t="shared" si="11"/>
        <v>0</v>
      </c>
      <c r="BL140" s="548">
        <f t="shared" si="11"/>
        <v>0</v>
      </c>
      <c r="BM140" s="457"/>
      <c r="BN140" s="548" t="str">
        <f t="shared" si="12"/>
        <v/>
      </c>
      <c r="BO140" s="548" t="str">
        <f t="shared" si="12"/>
        <v/>
      </c>
      <c r="BP140" s="548" t="str">
        <f t="shared" si="12"/>
        <v/>
      </c>
      <c r="BQ140" s="548" t="str">
        <f t="shared" si="12"/>
        <v/>
      </c>
      <c r="BR140" s="548" t="str">
        <f t="shared" si="12"/>
        <v/>
      </c>
      <c r="BS140" s="548" t="str">
        <f t="shared" si="12"/>
        <v/>
      </c>
      <c r="BT140" s="548" t="str">
        <f t="shared" si="12"/>
        <v/>
      </c>
      <c r="BZ140" s="19"/>
      <c r="CA140" s="19"/>
      <c r="CB140" s="19"/>
      <c r="CC140" s="19"/>
      <c r="CD140" s="19"/>
      <c r="CE140" s="19"/>
      <c r="CF140" s="19"/>
      <c r="CG140" s="19"/>
      <c r="CH140" s="19"/>
      <c r="CI140" s="19"/>
      <c r="CJ140" s="19"/>
      <c r="CK140" s="19"/>
      <c r="CL140" s="19"/>
      <c r="CM140" s="19"/>
      <c r="CN140" s="19"/>
      <c r="CO140" s="19"/>
      <c r="CP140" s="19"/>
      <c r="CQ140" s="19"/>
      <c r="CR140" s="19"/>
      <c r="CS140" s="19"/>
    </row>
    <row r="141" spans="1:97" s="18" customFormat="1" ht="11.25" hidden="1" outlineLevel="1" thickBot="1">
      <c r="A141" s="19"/>
      <c r="B141" s="632"/>
      <c r="C141" s="633"/>
      <c r="D141" s="628"/>
      <c r="E141" s="628"/>
      <c r="F141" s="632"/>
      <c r="G141" s="634"/>
      <c r="H141" s="632"/>
      <c r="I141" s="632"/>
      <c r="J141" s="632"/>
      <c r="K141" s="632"/>
      <c r="L141" s="632"/>
      <c r="M141" s="632"/>
      <c r="N141" s="632"/>
      <c r="O141" s="628"/>
      <c r="P141" s="631"/>
      <c r="Q141" s="631"/>
      <c r="R141" s="715"/>
      <c r="S141" s="715"/>
      <c r="T141" s="715"/>
      <c r="U141" s="715"/>
      <c r="V141" s="716" t="str">
        <f t="shared" si="9"/>
        <v/>
      </c>
      <c r="W141" s="535" t="str">
        <f t="shared" si="10"/>
        <v/>
      </c>
      <c r="X141" s="536"/>
      <c r="Y141" s="637"/>
      <c r="Z141" s="634"/>
      <c r="AA141" s="638"/>
      <c r="AB141" s="639"/>
      <c r="AC141" s="640"/>
      <c r="AD141" s="640"/>
      <c r="AE141" s="640"/>
      <c r="AF141" s="640"/>
      <c r="AG141" s="640"/>
      <c r="AH141" s="641"/>
      <c r="AI141" s="638"/>
      <c r="AJ141" s="642"/>
      <c r="AK141" s="643"/>
      <c r="AL141" s="643"/>
      <c r="AM141" s="644"/>
      <c r="AN141" s="640"/>
      <c r="AO141" s="640"/>
      <c r="AP141" s="640"/>
      <c r="AQ141" s="640"/>
      <c r="AR141" s="640"/>
      <c r="AS141" s="645"/>
      <c r="AT141" s="646"/>
      <c r="AU141" s="643"/>
      <c r="AV141" s="643"/>
      <c r="AW141" s="643"/>
      <c r="AX141" s="643"/>
      <c r="AY141" s="643"/>
      <c r="AZ141" s="643"/>
      <c r="BA141" s="643"/>
      <c r="BB141" s="643"/>
      <c r="BC141" s="643"/>
      <c r="BD141" s="643"/>
      <c r="BF141" s="420">
        <f t="shared" si="11"/>
        <v>0</v>
      </c>
      <c r="BG141" s="547">
        <f t="shared" si="11"/>
        <v>0</v>
      </c>
      <c r="BH141" s="547">
        <f t="shared" si="11"/>
        <v>0</v>
      </c>
      <c r="BI141" s="547">
        <f t="shared" si="11"/>
        <v>0</v>
      </c>
      <c r="BJ141" s="547">
        <f t="shared" si="11"/>
        <v>0</v>
      </c>
      <c r="BK141" s="547">
        <f t="shared" si="11"/>
        <v>0</v>
      </c>
      <c r="BL141" s="548">
        <f t="shared" si="11"/>
        <v>0</v>
      </c>
      <c r="BM141" s="457"/>
      <c r="BN141" s="548" t="str">
        <f t="shared" si="12"/>
        <v/>
      </c>
      <c r="BO141" s="548" t="str">
        <f t="shared" si="12"/>
        <v/>
      </c>
      <c r="BP141" s="548" t="str">
        <f t="shared" si="12"/>
        <v/>
      </c>
      <c r="BQ141" s="548" t="str">
        <f t="shared" si="12"/>
        <v/>
      </c>
      <c r="BR141" s="548" t="str">
        <f t="shared" si="12"/>
        <v/>
      </c>
      <c r="BS141" s="548" t="str">
        <f t="shared" si="12"/>
        <v/>
      </c>
      <c r="BT141" s="548" t="str">
        <f t="shared" si="12"/>
        <v/>
      </c>
      <c r="BZ141" s="19"/>
      <c r="CA141" s="19"/>
      <c r="CB141" s="19"/>
      <c r="CC141" s="19"/>
      <c r="CD141" s="19"/>
      <c r="CE141" s="19"/>
      <c r="CF141" s="19"/>
      <c r="CG141" s="19"/>
      <c r="CH141" s="19"/>
      <c r="CI141" s="19"/>
      <c r="CJ141" s="19"/>
      <c r="CK141" s="19"/>
      <c r="CL141" s="19"/>
      <c r="CM141" s="19"/>
      <c r="CN141" s="19"/>
      <c r="CO141" s="19"/>
      <c r="CP141" s="19"/>
      <c r="CQ141" s="19"/>
      <c r="CR141" s="19"/>
      <c r="CS141" s="19"/>
    </row>
    <row r="142" spans="1:97" s="18" customFormat="1" ht="11.25" hidden="1" outlineLevel="1" thickBot="1">
      <c r="A142" s="19"/>
      <c r="B142" s="632"/>
      <c r="C142" s="633"/>
      <c r="D142" s="628"/>
      <c r="E142" s="628"/>
      <c r="F142" s="632"/>
      <c r="G142" s="634"/>
      <c r="H142" s="632"/>
      <c r="I142" s="632"/>
      <c r="J142" s="632"/>
      <c r="K142" s="632"/>
      <c r="L142" s="632"/>
      <c r="M142" s="632"/>
      <c r="N142" s="632"/>
      <c r="O142" s="628"/>
      <c r="P142" s="631"/>
      <c r="Q142" s="631"/>
      <c r="R142" s="715"/>
      <c r="S142" s="715"/>
      <c r="T142" s="715"/>
      <c r="U142" s="715"/>
      <c r="V142" s="716" t="str">
        <f t="shared" si="9"/>
        <v/>
      </c>
      <c r="W142" s="535" t="str">
        <f t="shared" si="10"/>
        <v/>
      </c>
      <c r="X142" s="536"/>
      <c r="Y142" s="637"/>
      <c r="Z142" s="634"/>
      <c r="AA142" s="638"/>
      <c r="AB142" s="639"/>
      <c r="AC142" s="640"/>
      <c r="AD142" s="640"/>
      <c r="AE142" s="640"/>
      <c r="AF142" s="640"/>
      <c r="AG142" s="640"/>
      <c r="AH142" s="641"/>
      <c r="AI142" s="638"/>
      <c r="AJ142" s="642"/>
      <c r="AK142" s="643"/>
      <c r="AL142" s="643"/>
      <c r="AM142" s="644"/>
      <c r="AN142" s="640"/>
      <c r="AO142" s="640"/>
      <c r="AP142" s="640"/>
      <c r="AQ142" s="640"/>
      <c r="AR142" s="640"/>
      <c r="AS142" s="645"/>
      <c r="AT142" s="646"/>
      <c r="AU142" s="643"/>
      <c r="AV142" s="643"/>
      <c r="AW142" s="643"/>
      <c r="AX142" s="643"/>
      <c r="AY142" s="643"/>
      <c r="AZ142" s="643"/>
      <c r="BA142" s="643"/>
      <c r="BB142" s="643"/>
      <c r="BC142" s="643"/>
      <c r="BD142" s="643"/>
      <c r="BF142" s="420">
        <f t="shared" si="11"/>
        <v>0</v>
      </c>
      <c r="BG142" s="547">
        <f t="shared" si="11"/>
        <v>0</v>
      </c>
      <c r="BH142" s="547">
        <f t="shared" si="11"/>
        <v>0</v>
      </c>
      <c r="BI142" s="547">
        <f t="shared" si="11"/>
        <v>0</v>
      </c>
      <c r="BJ142" s="547">
        <f t="shared" si="11"/>
        <v>0</v>
      </c>
      <c r="BK142" s="547">
        <f t="shared" si="11"/>
        <v>0</v>
      </c>
      <c r="BL142" s="548">
        <f t="shared" si="11"/>
        <v>0</v>
      </c>
      <c r="BM142" s="457"/>
      <c r="BN142" s="548" t="str">
        <f t="shared" si="12"/>
        <v/>
      </c>
      <c r="BO142" s="548" t="str">
        <f t="shared" si="12"/>
        <v/>
      </c>
      <c r="BP142" s="548" t="str">
        <f t="shared" si="12"/>
        <v/>
      </c>
      <c r="BQ142" s="548" t="str">
        <f t="shared" si="12"/>
        <v/>
      </c>
      <c r="BR142" s="548" t="str">
        <f t="shared" si="12"/>
        <v/>
      </c>
      <c r="BS142" s="548" t="str">
        <f t="shared" si="12"/>
        <v/>
      </c>
      <c r="BT142" s="548" t="str">
        <f t="shared" si="12"/>
        <v/>
      </c>
      <c r="BZ142" s="19"/>
      <c r="CA142" s="19"/>
      <c r="CB142" s="19"/>
      <c r="CC142" s="19"/>
      <c r="CD142" s="19"/>
      <c r="CE142" s="19"/>
      <c r="CF142" s="19"/>
      <c r="CG142" s="19"/>
      <c r="CH142" s="19"/>
      <c r="CI142" s="19"/>
      <c r="CJ142" s="19"/>
      <c r="CK142" s="19"/>
      <c r="CL142" s="19"/>
      <c r="CM142" s="19"/>
      <c r="CN142" s="19"/>
      <c r="CO142" s="19"/>
      <c r="CP142" s="19"/>
      <c r="CQ142" s="19"/>
      <c r="CR142" s="19"/>
      <c r="CS142" s="19"/>
    </row>
    <row r="143" spans="1:97" s="18" customFormat="1" ht="11.25" hidden="1" outlineLevel="1" thickBot="1">
      <c r="A143" s="19"/>
      <c r="B143" s="632"/>
      <c r="C143" s="633"/>
      <c r="D143" s="628"/>
      <c r="E143" s="628"/>
      <c r="F143" s="632"/>
      <c r="G143" s="634"/>
      <c r="H143" s="632"/>
      <c r="I143" s="632"/>
      <c r="J143" s="632"/>
      <c r="K143" s="632"/>
      <c r="L143" s="632"/>
      <c r="M143" s="632"/>
      <c r="N143" s="632"/>
      <c r="O143" s="628"/>
      <c r="P143" s="631"/>
      <c r="Q143" s="631"/>
      <c r="R143" s="715"/>
      <c r="S143" s="715"/>
      <c r="T143" s="715"/>
      <c r="U143" s="715"/>
      <c r="V143" s="716" t="str">
        <f t="shared" si="9"/>
        <v/>
      </c>
      <c r="W143" s="535" t="str">
        <f t="shared" si="10"/>
        <v/>
      </c>
      <c r="X143" s="536"/>
      <c r="Y143" s="637"/>
      <c r="Z143" s="634"/>
      <c r="AA143" s="638"/>
      <c r="AB143" s="639"/>
      <c r="AC143" s="640"/>
      <c r="AD143" s="640"/>
      <c r="AE143" s="640"/>
      <c r="AF143" s="640"/>
      <c r="AG143" s="640"/>
      <c r="AH143" s="641"/>
      <c r="AI143" s="638"/>
      <c r="AJ143" s="642"/>
      <c r="AK143" s="643"/>
      <c r="AL143" s="643"/>
      <c r="AM143" s="644"/>
      <c r="AN143" s="640"/>
      <c r="AO143" s="640"/>
      <c r="AP143" s="640"/>
      <c r="AQ143" s="640"/>
      <c r="AR143" s="640"/>
      <c r="AS143" s="645"/>
      <c r="AT143" s="646"/>
      <c r="AU143" s="643"/>
      <c r="AV143" s="643"/>
      <c r="AW143" s="643"/>
      <c r="AX143" s="643"/>
      <c r="AY143" s="643"/>
      <c r="AZ143" s="643"/>
      <c r="BA143" s="643"/>
      <c r="BB143" s="643"/>
      <c r="BC143" s="643"/>
      <c r="BD143" s="643"/>
      <c r="BF143" s="420">
        <f t="shared" si="11"/>
        <v>0</v>
      </c>
      <c r="BG143" s="547">
        <f t="shared" si="11"/>
        <v>0</v>
      </c>
      <c r="BH143" s="547">
        <f t="shared" si="11"/>
        <v>0</v>
      </c>
      <c r="BI143" s="547">
        <f t="shared" si="11"/>
        <v>0</v>
      </c>
      <c r="BJ143" s="547">
        <f t="shared" si="11"/>
        <v>0</v>
      </c>
      <c r="BK143" s="547">
        <f t="shared" si="11"/>
        <v>0</v>
      </c>
      <c r="BL143" s="548">
        <f t="shared" si="11"/>
        <v>0</v>
      </c>
      <c r="BM143" s="457"/>
      <c r="BN143" s="548" t="str">
        <f t="shared" si="12"/>
        <v/>
      </c>
      <c r="BO143" s="548" t="str">
        <f t="shared" si="12"/>
        <v/>
      </c>
      <c r="BP143" s="548" t="str">
        <f t="shared" si="12"/>
        <v/>
      </c>
      <c r="BQ143" s="548" t="str">
        <f t="shared" si="12"/>
        <v/>
      </c>
      <c r="BR143" s="548" t="str">
        <f t="shared" si="12"/>
        <v/>
      </c>
      <c r="BS143" s="548" t="str">
        <f t="shared" si="12"/>
        <v/>
      </c>
      <c r="BT143" s="548" t="str">
        <f t="shared" si="12"/>
        <v/>
      </c>
      <c r="BZ143" s="19"/>
      <c r="CA143" s="19"/>
      <c r="CB143" s="19"/>
      <c r="CC143" s="19"/>
      <c r="CD143" s="19"/>
      <c r="CE143" s="19"/>
      <c r="CF143" s="19"/>
      <c r="CG143" s="19"/>
      <c r="CH143" s="19"/>
      <c r="CI143" s="19"/>
      <c r="CJ143" s="19"/>
      <c r="CK143" s="19"/>
      <c r="CL143" s="19"/>
      <c r="CM143" s="19"/>
      <c r="CN143" s="19"/>
      <c r="CO143" s="19"/>
      <c r="CP143" s="19"/>
      <c r="CQ143" s="19"/>
      <c r="CR143" s="19"/>
      <c r="CS143" s="19"/>
    </row>
    <row r="144" spans="1:97" s="18" customFormat="1" ht="11.25" hidden="1" outlineLevel="1" thickBot="1">
      <c r="A144" s="19"/>
      <c r="B144" s="632"/>
      <c r="C144" s="633"/>
      <c r="D144" s="628"/>
      <c r="E144" s="628"/>
      <c r="F144" s="632"/>
      <c r="G144" s="634"/>
      <c r="H144" s="632"/>
      <c r="I144" s="632"/>
      <c r="J144" s="632"/>
      <c r="K144" s="632"/>
      <c r="L144" s="632"/>
      <c r="M144" s="632"/>
      <c r="N144" s="632"/>
      <c r="O144" s="628"/>
      <c r="P144" s="631"/>
      <c r="Q144" s="631"/>
      <c r="R144" s="715"/>
      <c r="S144" s="715"/>
      <c r="T144" s="715"/>
      <c r="U144" s="715"/>
      <c r="V144" s="716" t="str">
        <f t="shared" si="9"/>
        <v/>
      </c>
      <c r="W144" s="535" t="str">
        <f t="shared" si="10"/>
        <v/>
      </c>
      <c r="X144" s="536"/>
      <c r="Y144" s="637"/>
      <c r="Z144" s="634"/>
      <c r="AA144" s="638"/>
      <c r="AB144" s="639"/>
      <c r="AC144" s="640"/>
      <c r="AD144" s="640"/>
      <c r="AE144" s="640"/>
      <c r="AF144" s="640"/>
      <c r="AG144" s="640"/>
      <c r="AH144" s="641"/>
      <c r="AI144" s="638"/>
      <c r="AJ144" s="642"/>
      <c r="AK144" s="643"/>
      <c r="AL144" s="643"/>
      <c r="AM144" s="644"/>
      <c r="AN144" s="640"/>
      <c r="AO144" s="640"/>
      <c r="AP144" s="640"/>
      <c r="AQ144" s="640"/>
      <c r="AR144" s="640"/>
      <c r="AS144" s="645"/>
      <c r="AT144" s="646"/>
      <c r="AU144" s="643"/>
      <c r="AV144" s="643"/>
      <c r="AW144" s="643"/>
      <c r="AX144" s="643"/>
      <c r="AY144" s="643"/>
      <c r="AZ144" s="643"/>
      <c r="BA144" s="643"/>
      <c r="BB144" s="643"/>
      <c r="BC144" s="643"/>
      <c r="BD144" s="643"/>
      <c r="BF144" s="420">
        <f t="shared" si="11"/>
        <v>0</v>
      </c>
      <c r="BG144" s="547">
        <f t="shared" si="11"/>
        <v>0</v>
      </c>
      <c r="BH144" s="547">
        <f t="shared" si="11"/>
        <v>0</v>
      </c>
      <c r="BI144" s="547">
        <f t="shared" si="11"/>
        <v>0</v>
      </c>
      <c r="BJ144" s="547">
        <f t="shared" si="11"/>
        <v>0</v>
      </c>
      <c r="BK144" s="547">
        <f t="shared" si="11"/>
        <v>0</v>
      </c>
      <c r="BL144" s="548">
        <f t="shared" si="11"/>
        <v>0</v>
      </c>
      <c r="BM144" s="457"/>
      <c r="BN144" s="548" t="str">
        <f t="shared" si="12"/>
        <v/>
      </c>
      <c r="BO144" s="548" t="str">
        <f t="shared" si="12"/>
        <v/>
      </c>
      <c r="BP144" s="548" t="str">
        <f t="shared" si="12"/>
        <v/>
      </c>
      <c r="BQ144" s="548" t="str">
        <f t="shared" si="12"/>
        <v/>
      </c>
      <c r="BR144" s="548" t="str">
        <f t="shared" si="12"/>
        <v/>
      </c>
      <c r="BS144" s="548" t="str">
        <f t="shared" si="12"/>
        <v/>
      </c>
      <c r="BT144" s="548" t="str">
        <f t="shared" si="12"/>
        <v/>
      </c>
      <c r="BZ144" s="19"/>
      <c r="CA144" s="19"/>
      <c r="CB144" s="19"/>
      <c r="CC144" s="19"/>
      <c r="CD144" s="19"/>
      <c r="CE144" s="19"/>
      <c r="CF144" s="19"/>
      <c r="CG144" s="19"/>
      <c r="CH144" s="19"/>
      <c r="CI144" s="19"/>
      <c r="CJ144" s="19"/>
      <c r="CK144" s="19"/>
      <c r="CL144" s="19"/>
      <c r="CM144" s="19"/>
      <c r="CN144" s="19"/>
      <c r="CO144" s="19"/>
      <c r="CP144" s="19"/>
      <c r="CQ144" s="19"/>
      <c r="CR144" s="19"/>
      <c r="CS144" s="19"/>
    </row>
    <row r="145" spans="1:97" s="18" customFormat="1" ht="11.25" hidden="1" outlineLevel="1" thickBot="1">
      <c r="A145" s="19"/>
      <c r="B145" s="632"/>
      <c r="C145" s="633"/>
      <c r="D145" s="628"/>
      <c r="E145" s="628"/>
      <c r="F145" s="632"/>
      <c r="G145" s="634"/>
      <c r="H145" s="632"/>
      <c r="I145" s="632"/>
      <c r="J145" s="632"/>
      <c r="K145" s="632"/>
      <c r="L145" s="632"/>
      <c r="M145" s="632"/>
      <c r="N145" s="632"/>
      <c r="O145" s="628"/>
      <c r="P145" s="631"/>
      <c r="Q145" s="631"/>
      <c r="R145" s="715"/>
      <c r="S145" s="715"/>
      <c r="T145" s="715"/>
      <c r="U145" s="715"/>
      <c r="V145" s="716" t="str">
        <f t="shared" si="9"/>
        <v/>
      </c>
      <c r="W145" s="535" t="str">
        <f t="shared" si="10"/>
        <v/>
      </c>
      <c r="X145" s="536"/>
      <c r="Y145" s="637"/>
      <c r="Z145" s="634"/>
      <c r="AA145" s="638"/>
      <c r="AB145" s="639"/>
      <c r="AC145" s="640"/>
      <c r="AD145" s="640"/>
      <c r="AE145" s="640"/>
      <c r="AF145" s="640"/>
      <c r="AG145" s="640"/>
      <c r="AH145" s="641"/>
      <c r="AI145" s="638"/>
      <c r="AJ145" s="642"/>
      <c r="AK145" s="643"/>
      <c r="AL145" s="643"/>
      <c r="AM145" s="644"/>
      <c r="AN145" s="640"/>
      <c r="AO145" s="640"/>
      <c r="AP145" s="640"/>
      <c r="AQ145" s="640"/>
      <c r="AR145" s="640"/>
      <c r="AS145" s="645"/>
      <c r="AT145" s="646"/>
      <c r="AU145" s="643"/>
      <c r="AV145" s="643"/>
      <c r="AW145" s="643"/>
      <c r="AX145" s="643"/>
      <c r="AY145" s="643"/>
      <c r="AZ145" s="643"/>
      <c r="BA145" s="643"/>
      <c r="BB145" s="643"/>
      <c r="BC145" s="643"/>
      <c r="BD145" s="643"/>
      <c r="BF145" s="420">
        <f t="shared" ref="BF145:BL170" si="13">AM145-AB145</f>
        <v>0</v>
      </c>
      <c r="BG145" s="547">
        <f t="shared" si="13"/>
        <v>0</v>
      </c>
      <c r="BH145" s="547">
        <f t="shared" si="13"/>
        <v>0</v>
      </c>
      <c r="BI145" s="547">
        <f t="shared" si="13"/>
        <v>0</v>
      </c>
      <c r="BJ145" s="547">
        <f t="shared" si="13"/>
        <v>0</v>
      </c>
      <c r="BK145" s="547">
        <f t="shared" si="13"/>
        <v>0</v>
      </c>
      <c r="BL145" s="548">
        <f t="shared" si="13"/>
        <v>0</v>
      </c>
      <c r="BM145" s="457"/>
      <c r="BN145" s="548" t="str">
        <f t="shared" si="12"/>
        <v/>
      </c>
      <c r="BO145" s="548" t="str">
        <f t="shared" si="12"/>
        <v/>
      </c>
      <c r="BP145" s="548" t="str">
        <f t="shared" si="12"/>
        <v/>
      </c>
      <c r="BQ145" s="548" t="str">
        <f t="shared" si="12"/>
        <v/>
      </c>
      <c r="BR145" s="548" t="str">
        <f t="shared" si="12"/>
        <v/>
      </c>
      <c r="BS145" s="548" t="str">
        <f t="shared" si="12"/>
        <v/>
      </c>
      <c r="BT145" s="548" t="str">
        <f t="shared" si="12"/>
        <v/>
      </c>
      <c r="BZ145" s="19"/>
      <c r="CA145" s="19"/>
      <c r="CB145" s="19"/>
      <c r="CC145" s="19"/>
      <c r="CD145" s="19"/>
      <c r="CE145" s="19"/>
      <c r="CF145" s="19"/>
      <c r="CG145" s="19"/>
      <c r="CH145" s="19"/>
      <c r="CI145" s="19"/>
      <c r="CJ145" s="19"/>
      <c r="CK145" s="19"/>
      <c r="CL145" s="19"/>
      <c r="CM145" s="19"/>
      <c r="CN145" s="19"/>
      <c r="CO145" s="19"/>
      <c r="CP145" s="19"/>
      <c r="CQ145" s="19"/>
      <c r="CR145" s="19"/>
      <c r="CS145" s="19"/>
    </row>
    <row r="146" spans="1:97" s="18" customFormat="1" ht="11.25" hidden="1" outlineLevel="1" thickBot="1">
      <c r="A146" s="19"/>
      <c r="B146" s="632"/>
      <c r="C146" s="633"/>
      <c r="D146" s="628"/>
      <c r="E146" s="628"/>
      <c r="F146" s="632"/>
      <c r="G146" s="634"/>
      <c r="H146" s="632"/>
      <c r="I146" s="632"/>
      <c r="J146" s="632"/>
      <c r="K146" s="632"/>
      <c r="L146" s="632"/>
      <c r="M146" s="632"/>
      <c r="N146" s="632"/>
      <c r="O146" s="628"/>
      <c r="P146" s="631"/>
      <c r="Q146" s="631"/>
      <c r="R146" s="715"/>
      <c r="S146" s="715"/>
      <c r="T146" s="715"/>
      <c r="U146" s="715"/>
      <c r="V146" s="716" t="str">
        <f t="shared" si="9"/>
        <v/>
      </c>
      <c r="W146" s="535" t="str">
        <f t="shared" si="10"/>
        <v/>
      </c>
      <c r="X146" s="536"/>
      <c r="Y146" s="637"/>
      <c r="Z146" s="634"/>
      <c r="AA146" s="638"/>
      <c r="AB146" s="639"/>
      <c r="AC146" s="640"/>
      <c r="AD146" s="640"/>
      <c r="AE146" s="640"/>
      <c r="AF146" s="640"/>
      <c r="AG146" s="640"/>
      <c r="AH146" s="641"/>
      <c r="AI146" s="638"/>
      <c r="AJ146" s="642"/>
      <c r="AK146" s="643"/>
      <c r="AL146" s="643"/>
      <c r="AM146" s="644"/>
      <c r="AN146" s="640"/>
      <c r="AO146" s="640"/>
      <c r="AP146" s="640"/>
      <c r="AQ146" s="640"/>
      <c r="AR146" s="640"/>
      <c r="AS146" s="645"/>
      <c r="AT146" s="646"/>
      <c r="AU146" s="643"/>
      <c r="AV146" s="643"/>
      <c r="AW146" s="643"/>
      <c r="AX146" s="643"/>
      <c r="AY146" s="643"/>
      <c r="AZ146" s="643"/>
      <c r="BA146" s="643"/>
      <c r="BB146" s="643"/>
      <c r="BC146" s="643"/>
      <c r="BD146" s="643"/>
      <c r="BF146" s="420">
        <f t="shared" si="13"/>
        <v>0</v>
      </c>
      <c r="BG146" s="547">
        <f t="shared" si="13"/>
        <v>0</v>
      </c>
      <c r="BH146" s="547">
        <f t="shared" si="13"/>
        <v>0</v>
      </c>
      <c r="BI146" s="547">
        <f t="shared" si="13"/>
        <v>0</v>
      </c>
      <c r="BJ146" s="547">
        <f t="shared" si="13"/>
        <v>0</v>
      </c>
      <c r="BK146" s="547">
        <f t="shared" si="13"/>
        <v>0</v>
      </c>
      <c r="BL146" s="548">
        <f t="shared" si="13"/>
        <v>0</v>
      </c>
      <c r="BM146" s="457"/>
      <c r="BN146" s="548" t="str">
        <f t="shared" si="12"/>
        <v/>
      </c>
      <c r="BO146" s="548" t="str">
        <f t="shared" si="12"/>
        <v/>
      </c>
      <c r="BP146" s="548" t="str">
        <f t="shared" si="12"/>
        <v/>
      </c>
      <c r="BQ146" s="548" t="str">
        <f t="shared" si="12"/>
        <v/>
      </c>
      <c r="BR146" s="548" t="str">
        <f t="shared" si="12"/>
        <v/>
      </c>
      <c r="BS146" s="548" t="str">
        <f t="shared" si="12"/>
        <v/>
      </c>
      <c r="BT146" s="548" t="str">
        <f t="shared" si="12"/>
        <v/>
      </c>
      <c r="BZ146" s="19"/>
      <c r="CA146" s="19"/>
      <c r="CB146" s="19"/>
      <c r="CC146" s="19"/>
      <c r="CD146" s="19"/>
      <c r="CE146" s="19"/>
      <c r="CF146" s="19"/>
      <c r="CG146" s="19"/>
      <c r="CH146" s="19"/>
      <c r="CI146" s="19"/>
      <c r="CJ146" s="19"/>
      <c r="CK146" s="19"/>
      <c r="CL146" s="19"/>
      <c r="CM146" s="19"/>
      <c r="CN146" s="19"/>
      <c r="CO146" s="19"/>
      <c r="CP146" s="19"/>
      <c r="CQ146" s="19"/>
      <c r="CR146" s="19"/>
      <c r="CS146" s="19"/>
    </row>
    <row r="147" spans="1:97" s="18" customFormat="1" ht="11.25" hidden="1" outlineLevel="1" thickBot="1">
      <c r="A147" s="19"/>
      <c r="B147" s="632"/>
      <c r="C147" s="633"/>
      <c r="D147" s="628"/>
      <c r="E147" s="628"/>
      <c r="F147" s="632"/>
      <c r="G147" s="634"/>
      <c r="H147" s="632"/>
      <c r="I147" s="632"/>
      <c r="J147" s="632"/>
      <c r="K147" s="632"/>
      <c r="L147" s="632"/>
      <c r="M147" s="632"/>
      <c r="N147" s="632"/>
      <c r="O147" s="628"/>
      <c r="P147" s="631"/>
      <c r="Q147" s="631"/>
      <c r="R147" s="715"/>
      <c r="S147" s="715"/>
      <c r="T147" s="715"/>
      <c r="U147" s="715"/>
      <c r="V147" s="716" t="str">
        <f t="shared" si="9"/>
        <v/>
      </c>
      <c r="W147" s="535" t="str">
        <f t="shared" si="10"/>
        <v/>
      </c>
      <c r="X147" s="536"/>
      <c r="Y147" s="637"/>
      <c r="Z147" s="634"/>
      <c r="AA147" s="638"/>
      <c r="AB147" s="639"/>
      <c r="AC147" s="640"/>
      <c r="AD147" s="640"/>
      <c r="AE147" s="640"/>
      <c r="AF147" s="640"/>
      <c r="AG147" s="640"/>
      <c r="AH147" s="641"/>
      <c r="AI147" s="638"/>
      <c r="AJ147" s="642"/>
      <c r="AK147" s="643"/>
      <c r="AL147" s="643"/>
      <c r="AM147" s="644"/>
      <c r="AN147" s="640"/>
      <c r="AO147" s="640"/>
      <c r="AP147" s="640"/>
      <c r="AQ147" s="640"/>
      <c r="AR147" s="640"/>
      <c r="AS147" s="645"/>
      <c r="AT147" s="646"/>
      <c r="AU147" s="643"/>
      <c r="AV147" s="643"/>
      <c r="AW147" s="643"/>
      <c r="AX147" s="643"/>
      <c r="AY147" s="643"/>
      <c r="AZ147" s="643"/>
      <c r="BA147" s="643"/>
      <c r="BB147" s="643"/>
      <c r="BC147" s="643"/>
      <c r="BD147" s="643"/>
      <c r="BF147" s="420">
        <f t="shared" si="13"/>
        <v>0</v>
      </c>
      <c r="BG147" s="547">
        <f t="shared" si="13"/>
        <v>0</v>
      </c>
      <c r="BH147" s="547">
        <f t="shared" si="13"/>
        <v>0</v>
      </c>
      <c r="BI147" s="547">
        <f t="shared" si="13"/>
        <v>0</v>
      </c>
      <c r="BJ147" s="547">
        <f t="shared" si="13"/>
        <v>0</v>
      </c>
      <c r="BK147" s="547">
        <f t="shared" si="13"/>
        <v>0</v>
      </c>
      <c r="BL147" s="548">
        <f t="shared" si="13"/>
        <v>0</v>
      </c>
      <c r="BM147" s="457"/>
      <c r="BN147" s="548" t="str">
        <f t="shared" si="12"/>
        <v/>
      </c>
      <c r="BO147" s="548" t="str">
        <f t="shared" si="12"/>
        <v/>
      </c>
      <c r="BP147" s="548" t="str">
        <f t="shared" si="12"/>
        <v/>
      </c>
      <c r="BQ147" s="548" t="str">
        <f t="shared" si="12"/>
        <v/>
      </c>
      <c r="BR147" s="548" t="str">
        <f t="shared" si="12"/>
        <v/>
      </c>
      <c r="BS147" s="548" t="str">
        <f t="shared" si="12"/>
        <v/>
      </c>
      <c r="BT147" s="548" t="str">
        <f t="shared" si="12"/>
        <v/>
      </c>
      <c r="BZ147" s="19"/>
      <c r="CA147" s="19"/>
      <c r="CB147" s="19"/>
      <c r="CC147" s="19"/>
      <c r="CD147" s="19"/>
      <c r="CE147" s="19"/>
      <c r="CF147" s="19"/>
      <c r="CG147" s="19"/>
      <c r="CH147" s="19"/>
      <c r="CI147" s="19"/>
      <c r="CJ147" s="19"/>
      <c r="CK147" s="19"/>
      <c r="CL147" s="19"/>
      <c r="CM147" s="19"/>
      <c r="CN147" s="19"/>
      <c r="CO147" s="19"/>
      <c r="CP147" s="19"/>
      <c r="CQ147" s="19"/>
      <c r="CR147" s="19"/>
      <c r="CS147" s="19"/>
    </row>
    <row r="148" spans="1:97" s="18" customFormat="1" ht="11.25" hidden="1" outlineLevel="1" thickBot="1">
      <c r="A148" s="19"/>
      <c r="B148" s="632"/>
      <c r="C148" s="633"/>
      <c r="D148" s="628"/>
      <c r="E148" s="628"/>
      <c r="F148" s="632"/>
      <c r="G148" s="634"/>
      <c r="H148" s="632"/>
      <c r="I148" s="632"/>
      <c r="J148" s="632"/>
      <c r="K148" s="632"/>
      <c r="L148" s="632"/>
      <c r="M148" s="632"/>
      <c r="N148" s="632"/>
      <c r="O148" s="628"/>
      <c r="P148" s="631"/>
      <c r="Q148" s="631"/>
      <c r="R148" s="715"/>
      <c r="S148" s="715"/>
      <c r="T148" s="715"/>
      <c r="U148" s="715"/>
      <c r="V148" s="716" t="str">
        <f t="shared" ref="V148:V171" si="14">IF(AND(ISBLANK(S148), ISBLANK(U148)), "", S148+U148)</f>
        <v/>
      </c>
      <c r="W148" s="535" t="str">
        <f t="shared" ref="W148:W171" si="15">IFERROR((S148+T148)/R148,"")</f>
        <v/>
      </c>
      <c r="X148" s="536"/>
      <c r="Y148" s="637"/>
      <c r="Z148" s="634"/>
      <c r="AA148" s="638"/>
      <c r="AB148" s="639"/>
      <c r="AC148" s="640"/>
      <c r="AD148" s="640"/>
      <c r="AE148" s="640"/>
      <c r="AF148" s="640"/>
      <c r="AG148" s="640"/>
      <c r="AH148" s="641"/>
      <c r="AI148" s="638"/>
      <c r="AJ148" s="642"/>
      <c r="AK148" s="643"/>
      <c r="AL148" s="643"/>
      <c r="AM148" s="644"/>
      <c r="AN148" s="640"/>
      <c r="AO148" s="640"/>
      <c r="AP148" s="640"/>
      <c r="AQ148" s="640"/>
      <c r="AR148" s="640"/>
      <c r="AS148" s="645"/>
      <c r="AT148" s="646"/>
      <c r="AU148" s="643"/>
      <c r="AV148" s="643"/>
      <c r="AW148" s="643"/>
      <c r="AX148" s="643"/>
      <c r="AY148" s="643"/>
      <c r="AZ148" s="643"/>
      <c r="BA148" s="643"/>
      <c r="BB148" s="643"/>
      <c r="BC148" s="643"/>
      <c r="BD148" s="643"/>
      <c r="BF148" s="420">
        <f t="shared" si="13"/>
        <v>0</v>
      </c>
      <c r="BG148" s="547">
        <f t="shared" si="13"/>
        <v>0</v>
      </c>
      <c r="BH148" s="547">
        <f t="shared" si="13"/>
        <v>0</v>
      </c>
      <c r="BI148" s="547">
        <f t="shared" si="13"/>
        <v>0</v>
      </c>
      <c r="BJ148" s="547">
        <f t="shared" si="13"/>
        <v>0</v>
      </c>
      <c r="BK148" s="547">
        <f t="shared" si="13"/>
        <v>0</v>
      </c>
      <c r="BL148" s="548">
        <f t="shared" si="13"/>
        <v>0</v>
      </c>
      <c r="BM148" s="457"/>
      <c r="BN148" s="548" t="str">
        <f t="shared" si="12"/>
        <v/>
      </c>
      <c r="BO148" s="548" t="str">
        <f t="shared" si="12"/>
        <v/>
      </c>
      <c r="BP148" s="548" t="str">
        <f t="shared" si="12"/>
        <v/>
      </c>
      <c r="BQ148" s="548" t="str">
        <f t="shared" si="12"/>
        <v/>
      </c>
      <c r="BR148" s="548" t="str">
        <f t="shared" si="12"/>
        <v/>
      </c>
      <c r="BS148" s="548" t="str">
        <f t="shared" si="12"/>
        <v/>
      </c>
      <c r="BT148" s="548" t="str">
        <f t="shared" si="12"/>
        <v/>
      </c>
      <c r="BZ148" s="19"/>
      <c r="CA148" s="19"/>
      <c r="CB148" s="19"/>
      <c r="CC148" s="19"/>
      <c r="CD148" s="19"/>
      <c r="CE148" s="19"/>
      <c r="CF148" s="19"/>
      <c r="CG148" s="19"/>
      <c r="CH148" s="19"/>
      <c r="CI148" s="19"/>
      <c r="CJ148" s="19"/>
      <c r="CK148" s="19"/>
      <c r="CL148" s="19"/>
      <c r="CM148" s="19"/>
      <c r="CN148" s="19"/>
      <c r="CO148" s="19"/>
      <c r="CP148" s="19"/>
      <c r="CQ148" s="19"/>
      <c r="CR148" s="19"/>
      <c r="CS148" s="19"/>
    </row>
    <row r="149" spans="1:97" s="18" customFormat="1" ht="11.25" hidden="1" outlineLevel="1" thickBot="1">
      <c r="A149" s="19"/>
      <c r="B149" s="632"/>
      <c r="C149" s="633"/>
      <c r="D149" s="628"/>
      <c r="E149" s="628"/>
      <c r="F149" s="632"/>
      <c r="G149" s="634"/>
      <c r="H149" s="632"/>
      <c r="I149" s="632"/>
      <c r="J149" s="632"/>
      <c r="K149" s="632"/>
      <c r="L149" s="632"/>
      <c r="M149" s="632"/>
      <c r="N149" s="632"/>
      <c r="O149" s="628"/>
      <c r="P149" s="631"/>
      <c r="Q149" s="631"/>
      <c r="R149" s="715"/>
      <c r="S149" s="715"/>
      <c r="T149" s="715"/>
      <c r="U149" s="715"/>
      <c r="V149" s="716" t="str">
        <f t="shared" si="14"/>
        <v/>
      </c>
      <c r="W149" s="535" t="str">
        <f t="shared" si="15"/>
        <v/>
      </c>
      <c r="X149" s="536"/>
      <c r="Y149" s="637"/>
      <c r="Z149" s="634"/>
      <c r="AA149" s="638"/>
      <c r="AB149" s="639"/>
      <c r="AC149" s="640"/>
      <c r="AD149" s="640"/>
      <c r="AE149" s="640"/>
      <c r="AF149" s="640"/>
      <c r="AG149" s="640"/>
      <c r="AH149" s="641"/>
      <c r="AI149" s="638"/>
      <c r="AJ149" s="642"/>
      <c r="AK149" s="643"/>
      <c r="AL149" s="643"/>
      <c r="AM149" s="644"/>
      <c r="AN149" s="640"/>
      <c r="AO149" s="640"/>
      <c r="AP149" s="640"/>
      <c r="AQ149" s="640"/>
      <c r="AR149" s="640"/>
      <c r="AS149" s="645"/>
      <c r="AT149" s="646"/>
      <c r="AU149" s="643"/>
      <c r="AV149" s="643"/>
      <c r="AW149" s="643"/>
      <c r="AX149" s="643"/>
      <c r="AY149" s="643"/>
      <c r="AZ149" s="643"/>
      <c r="BA149" s="643"/>
      <c r="BB149" s="643"/>
      <c r="BC149" s="643"/>
      <c r="BD149" s="643"/>
      <c r="BF149" s="420">
        <f t="shared" si="13"/>
        <v>0</v>
      </c>
      <c r="BG149" s="547">
        <f t="shared" si="13"/>
        <v>0</v>
      </c>
      <c r="BH149" s="547">
        <f t="shared" si="13"/>
        <v>0</v>
      </c>
      <c r="BI149" s="547">
        <f t="shared" si="13"/>
        <v>0</v>
      </c>
      <c r="BJ149" s="547">
        <f t="shared" si="13"/>
        <v>0</v>
      </c>
      <c r="BK149" s="547">
        <f t="shared" si="13"/>
        <v>0</v>
      </c>
      <c r="BL149" s="548">
        <f t="shared" si="13"/>
        <v>0</v>
      </c>
      <c r="BM149" s="457"/>
      <c r="BN149" s="548" t="str">
        <f t="shared" si="12"/>
        <v/>
      </c>
      <c r="BO149" s="548" t="str">
        <f t="shared" si="12"/>
        <v/>
      </c>
      <c r="BP149" s="548" t="str">
        <f t="shared" si="12"/>
        <v/>
      </c>
      <c r="BQ149" s="548" t="str">
        <f t="shared" si="12"/>
        <v/>
      </c>
      <c r="BR149" s="548" t="str">
        <f t="shared" si="12"/>
        <v/>
      </c>
      <c r="BS149" s="548" t="str">
        <f t="shared" si="12"/>
        <v/>
      </c>
      <c r="BT149" s="548" t="str">
        <f t="shared" si="12"/>
        <v/>
      </c>
      <c r="BZ149" s="19"/>
      <c r="CA149" s="19"/>
      <c r="CB149" s="19"/>
      <c r="CC149" s="19"/>
      <c r="CD149" s="19"/>
      <c r="CE149" s="19"/>
      <c r="CF149" s="19"/>
      <c r="CG149" s="19"/>
      <c r="CH149" s="19"/>
      <c r="CI149" s="19"/>
      <c r="CJ149" s="19"/>
      <c r="CK149" s="19"/>
      <c r="CL149" s="19"/>
      <c r="CM149" s="19"/>
      <c r="CN149" s="19"/>
      <c r="CO149" s="19"/>
      <c r="CP149" s="19"/>
      <c r="CQ149" s="19"/>
      <c r="CR149" s="19"/>
      <c r="CS149" s="19"/>
    </row>
    <row r="150" spans="1:97" s="18" customFormat="1" ht="11.25" hidden="1" outlineLevel="1" thickBot="1">
      <c r="A150" s="19"/>
      <c r="B150" s="632"/>
      <c r="C150" s="633"/>
      <c r="D150" s="628"/>
      <c r="E150" s="628"/>
      <c r="F150" s="632"/>
      <c r="G150" s="634"/>
      <c r="H150" s="632"/>
      <c r="I150" s="632"/>
      <c r="J150" s="632"/>
      <c r="K150" s="632"/>
      <c r="L150" s="632"/>
      <c r="M150" s="632"/>
      <c r="N150" s="632"/>
      <c r="O150" s="628"/>
      <c r="P150" s="631"/>
      <c r="Q150" s="631"/>
      <c r="R150" s="715"/>
      <c r="S150" s="715"/>
      <c r="T150" s="715"/>
      <c r="U150" s="715"/>
      <c r="V150" s="716" t="str">
        <f t="shared" si="14"/>
        <v/>
      </c>
      <c r="W150" s="535" t="str">
        <f t="shared" si="15"/>
        <v/>
      </c>
      <c r="X150" s="536"/>
      <c r="Y150" s="637"/>
      <c r="Z150" s="634"/>
      <c r="AA150" s="638"/>
      <c r="AB150" s="639"/>
      <c r="AC150" s="640"/>
      <c r="AD150" s="640"/>
      <c r="AE150" s="640"/>
      <c r="AF150" s="640"/>
      <c r="AG150" s="640"/>
      <c r="AH150" s="641"/>
      <c r="AI150" s="638"/>
      <c r="AJ150" s="642"/>
      <c r="AK150" s="643"/>
      <c r="AL150" s="643"/>
      <c r="AM150" s="644"/>
      <c r="AN150" s="640"/>
      <c r="AO150" s="640"/>
      <c r="AP150" s="640"/>
      <c r="AQ150" s="640"/>
      <c r="AR150" s="640"/>
      <c r="AS150" s="645"/>
      <c r="AT150" s="646"/>
      <c r="AU150" s="643"/>
      <c r="AV150" s="643"/>
      <c r="AW150" s="643"/>
      <c r="AX150" s="643"/>
      <c r="AY150" s="643"/>
      <c r="AZ150" s="643"/>
      <c r="BA150" s="643"/>
      <c r="BB150" s="643"/>
      <c r="BC150" s="643"/>
      <c r="BD150" s="643"/>
      <c r="BF150" s="420">
        <f t="shared" si="13"/>
        <v>0</v>
      </c>
      <c r="BG150" s="547">
        <f t="shared" si="13"/>
        <v>0</v>
      </c>
      <c r="BH150" s="547">
        <f t="shared" si="13"/>
        <v>0</v>
      </c>
      <c r="BI150" s="547">
        <f t="shared" si="13"/>
        <v>0</v>
      </c>
      <c r="BJ150" s="547">
        <f t="shared" si="13"/>
        <v>0</v>
      </c>
      <c r="BK150" s="547">
        <f t="shared" si="13"/>
        <v>0</v>
      </c>
      <c r="BL150" s="548">
        <f t="shared" si="13"/>
        <v>0</v>
      </c>
      <c r="BM150" s="457"/>
      <c r="BN150" s="548" t="str">
        <f t="shared" si="12"/>
        <v/>
      </c>
      <c r="BO150" s="548" t="str">
        <f t="shared" si="12"/>
        <v/>
      </c>
      <c r="BP150" s="548" t="str">
        <f t="shared" si="12"/>
        <v/>
      </c>
      <c r="BQ150" s="548" t="str">
        <f t="shared" si="12"/>
        <v/>
      </c>
      <c r="BR150" s="548" t="str">
        <f t="shared" si="12"/>
        <v/>
      </c>
      <c r="BS150" s="548" t="str">
        <f t="shared" si="12"/>
        <v/>
      </c>
      <c r="BT150" s="548" t="str">
        <f t="shared" si="12"/>
        <v/>
      </c>
      <c r="BZ150" s="19"/>
      <c r="CA150" s="19"/>
      <c r="CB150" s="19"/>
      <c r="CC150" s="19"/>
      <c r="CD150" s="19"/>
      <c r="CE150" s="19"/>
      <c r="CF150" s="19"/>
      <c r="CG150" s="19"/>
      <c r="CH150" s="19"/>
      <c r="CI150" s="19"/>
      <c r="CJ150" s="19"/>
      <c r="CK150" s="19"/>
      <c r="CL150" s="19"/>
      <c r="CM150" s="19"/>
      <c r="CN150" s="19"/>
      <c r="CO150" s="19"/>
      <c r="CP150" s="19"/>
      <c r="CQ150" s="19"/>
      <c r="CR150" s="19"/>
      <c r="CS150" s="19"/>
    </row>
    <row r="151" spans="1:97" s="18" customFormat="1" ht="11.25" hidden="1" outlineLevel="1" thickBot="1">
      <c r="A151" s="19"/>
      <c r="B151" s="632"/>
      <c r="C151" s="633"/>
      <c r="D151" s="628"/>
      <c r="E151" s="628"/>
      <c r="F151" s="632"/>
      <c r="G151" s="634"/>
      <c r="H151" s="632"/>
      <c r="I151" s="632"/>
      <c r="J151" s="632"/>
      <c r="K151" s="632"/>
      <c r="L151" s="632"/>
      <c r="M151" s="632"/>
      <c r="N151" s="632"/>
      <c r="O151" s="628"/>
      <c r="P151" s="631"/>
      <c r="Q151" s="631"/>
      <c r="R151" s="715"/>
      <c r="S151" s="715"/>
      <c r="T151" s="715"/>
      <c r="U151" s="715"/>
      <c r="V151" s="716" t="str">
        <f t="shared" si="14"/>
        <v/>
      </c>
      <c r="W151" s="535" t="str">
        <f t="shared" si="15"/>
        <v/>
      </c>
      <c r="X151" s="536"/>
      <c r="Y151" s="637"/>
      <c r="Z151" s="634"/>
      <c r="AA151" s="638"/>
      <c r="AB151" s="639"/>
      <c r="AC151" s="640"/>
      <c r="AD151" s="640"/>
      <c r="AE151" s="640"/>
      <c r="AF151" s="640"/>
      <c r="AG151" s="640"/>
      <c r="AH151" s="641"/>
      <c r="AI151" s="638"/>
      <c r="AJ151" s="642"/>
      <c r="AK151" s="643"/>
      <c r="AL151" s="643"/>
      <c r="AM151" s="644"/>
      <c r="AN151" s="640"/>
      <c r="AO151" s="640"/>
      <c r="AP151" s="640"/>
      <c r="AQ151" s="640"/>
      <c r="AR151" s="640"/>
      <c r="AS151" s="645"/>
      <c r="AT151" s="646"/>
      <c r="AU151" s="643"/>
      <c r="AV151" s="643"/>
      <c r="AW151" s="643"/>
      <c r="AX151" s="643"/>
      <c r="AY151" s="643"/>
      <c r="AZ151" s="643"/>
      <c r="BA151" s="643"/>
      <c r="BB151" s="643"/>
      <c r="BC151" s="643"/>
      <c r="BD151" s="643"/>
      <c r="BF151" s="420">
        <f t="shared" si="13"/>
        <v>0</v>
      </c>
      <c r="BG151" s="547">
        <f t="shared" si="13"/>
        <v>0</v>
      </c>
      <c r="BH151" s="547">
        <f t="shared" si="13"/>
        <v>0</v>
      </c>
      <c r="BI151" s="547">
        <f t="shared" si="13"/>
        <v>0</v>
      </c>
      <c r="BJ151" s="547">
        <f t="shared" si="13"/>
        <v>0</v>
      </c>
      <c r="BK151" s="547">
        <f t="shared" si="13"/>
        <v>0</v>
      </c>
      <c r="BL151" s="548">
        <f t="shared" si="13"/>
        <v>0</v>
      </c>
      <c r="BM151" s="457"/>
      <c r="BN151" s="548" t="str">
        <f t="shared" si="12"/>
        <v/>
      </c>
      <c r="BO151" s="548" t="str">
        <f t="shared" si="12"/>
        <v/>
      </c>
      <c r="BP151" s="548" t="str">
        <f t="shared" si="12"/>
        <v/>
      </c>
      <c r="BQ151" s="548" t="str">
        <f t="shared" si="12"/>
        <v/>
      </c>
      <c r="BR151" s="548" t="str">
        <f t="shared" si="12"/>
        <v/>
      </c>
      <c r="BS151" s="548" t="str">
        <f t="shared" si="12"/>
        <v/>
      </c>
      <c r="BT151" s="548" t="str">
        <f t="shared" si="12"/>
        <v/>
      </c>
      <c r="BZ151" s="19"/>
      <c r="CA151" s="19"/>
      <c r="CB151" s="19"/>
      <c r="CC151" s="19"/>
      <c r="CD151" s="19"/>
      <c r="CE151" s="19"/>
      <c r="CF151" s="19"/>
      <c r="CG151" s="19"/>
      <c r="CH151" s="19"/>
      <c r="CI151" s="19"/>
      <c r="CJ151" s="19"/>
      <c r="CK151" s="19"/>
      <c r="CL151" s="19"/>
      <c r="CM151" s="19"/>
      <c r="CN151" s="19"/>
      <c r="CO151" s="19"/>
      <c r="CP151" s="19"/>
      <c r="CQ151" s="19"/>
      <c r="CR151" s="19"/>
      <c r="CS151" s="19"/>
    </row>
    <row r="152" spans="1:97" s="18" customFormat="1" ht="11.25" hidden="1" outlineLevel="1" thickBot="1">
      <c r="A152" s="19"/>
      <c r="B152" s="632"/>
      <c r="C152" s="633"/>
      <c r="D152" s="628"/>
      <c r="E152" s="628"/>
      <c r="F152" s="632"/>
      <c r="G152" s="634"/>
      <c r="H152" s="632"/>
      <c r="I152" s="632"/>
      <c r="J152" s="632"/>
      <c r="K152" s="632"/>
      <c r="L152" s="632"/>
      <c r="M152" s="632"/>
      <c r="N152" s="632"/>
      <c r="O152" s="628"/>
      <c r="P152" s="631"/>
      <c r="Q152" s="631"/>
      <c r="R152" s="715"/>
      <c r="S152" s="715"/>
      <c r="T152" s="715"/>
      <c r="U152" s="715"/>
      <c r="V152" s="716" t="str">
        <f t="shared" si="14"/>
        <v/>
      </c>
      <c r="W152" s="535" t="str">
        <f t="shared" si="15"/>
        <v/>
      </c>
      <c r="X152" s="536"/>
      <c r="Y152" s="637"/>
      <c r="Z152" s="634"/>
      <c r="AA152" s="638"/>
      <c r="AB152" s="639"/>
      <c r="AC152" s="640"/>
      <c r="AD152" s="640"/>
      <c r="AE152" s="640"/>
      <c r="AF152" s="640"/>
      <c r="AG152" s="640"/>
      <c r="AH152" s="641"/>
      <c r="AI152" s="638"/>
      <c r="AJ152" s="642"/>
      <c r="AK152" s="643"/>
      <c r="AL152" s="643"/>
      <c r="AM152" s="644"/>
      <c r="AN152" s="640"/>
      <c r="AO152" s="640"/>
      <c r="AP152" s="640"/>
      <c r="AQ152" s="640"/>
      <c r="AR152" s="640"/>
      <c r="AS152" s="645"/>
      <c r="AT152" s="646"/>
      <c r="AU152" s="643"/>
      <c r="AV152" s="643"/>
      <c r="AW152" s="643"/>
      <c r="AX152" s="643"/>
      <c r="AY152" s="643"/>
      <c r="AZ152" s="643"/>
      <c r="BA152" s="643"/>
      <c r="BB152" s="643"/>
      <c r="BC152" s="643"/>
      <c r="BD152" s="643"/>
      <c r="BF152" s="420">
        <f t="shared" si="13"/>
        <v>0</v>
      </c>
      <c r="BG152" s="547">
        <f t="shared" si="13"/>
        <v>0</v>
      </c>
      <c r="BH152" s="547">
        <f t="shared" si="13"/>
        <v>0</v>
      </c>
      <c r="BI152" s="547">
        <f t="shared" si="13"/>
        <v>0</v>
      </c>
      <c r="BJ152" s="547">
        <f t="shared" si="13"/>
        <v>0</v>
      </c>
      <c r="BK152" s="547">
        <f t="shared" si="13"/>
        <v>0</v>
      </c>
      <c r="BL152" s="548">
        <f t="shared" si="13"/>
        <v>0</v>
      </c>
      <c r="BM152" s="457"/>
      <c r="BN152" s="548" t="str">
        <f t="shared" si="12"/>
        <v/>
      </c>
      <c r="BO152" s="548" t="str">
        <f t="shared" si="12"/>
        <v/>
      </c>
      <c r="BP152" s="548" t="str">
        <f t="shared" si="12"/>
        <v/>
      </c>
      <c r="BQ152" s="548" t="str">
        <f t="shared" si="12"/>
        <v/>
      </c>
      <c r="BR152" s="548" t="str">
        <f t="shared" si="12"/>
        <v/>
      </c>
      <c r="BS152" s="548" t="str">
        <f t="shared" si="12"/>
        <v/>
      </c>
      <c r="BT152" s="548" t="str">
        <f t="shared" si="12"/>
        <v/>
      </c>
      <c r="BZ152" s="19"/>
      <c r="CA152" s="19"/>
      <c r="CB152" s="19"/>
      <c r="CC152" s="19"/>
      <c r="CD152" s="19"/>
      <c r="CE152" s="19"/>
      <c r="CF152" s="19"/>
      <c r="CG152" s="19"/>
      <c r="CH152" s="19"/>
      <c r="CI152" s="19"/>
      <c r="CJ152" s="19"/>
      <c r="CK152" s="19"/>
      <c r="CL152" s="19"/>
      <c r="CM152" s="19"/>
      <c r="CN152" s="19"/>
      <c r="CO152" s="19"/>
      <c r="CP152" s="19"/>
      <c r="CQ152" s="19"/>
      <c r="CR152" s="19"/>
      <c r="CS152" s="19"/>
    </row>
    <row r="153" spans="1:97" s="18" customFormat="1" ht="11.25" hidden="1" outlineLevel="1" thickBot="1">
      <c r="A153" s="19"/>
      <c r="B153" s="632"/>
      <c r="C153" s="633"/>
      <c r="D153" s="628"/>
      <c r="E153" s="628"/>
      <c r="F153" s="632"/>
      <c r="G153" s="634"/>
      <c r="H153" s="632"/>
      <c r="I153" s="632"/>
      <c r="J153" s="632"/>
      <c r="K153" s="632"/>
      <c r="L153" s="632"/>
      <c r="M153" s="632"/>
      <c r="N153" s="632"/>
      <c r="O153" s="628"/>
      <c r="P153" s="631"/>
      <c r="Q153" s="631"/>
      <c r="R153" s="715"/>
      <c r="S153" s="715"/>
      <c r="T153" s="715"/>
      <c r="U153" s="715"/>
      <c r="V153" s="716" t="str">
        <f t="shared" si="14"/>
        <v/>
      </c>
      <c r="W153" s="535" t="str">
        <f t="shared" si="15"/>
        <v/>
      </c>
      <c r="X153" s="536"/>
      <c r="Y153" s="637"/>
      <c r="Z153" s="634"/>
      <c r="AA153" s="638"/>
      <c r="AB153" s="639"/>
      <c r="AC153" s="640"/>
      <c r="AD153" s="640"/>
      <c r="AE153" s="640"/>
      <c r="AF153" s="640"/>
      <c r="AG153" s="640"/>
      <c r="AH153" s="641"/>
      <c r="AI153" s="638"/>
      <c r="AJ153" s="642"/>
      <c r="AK153" s="643"/>
      <c r="AL153" s="643"/>
      <c r="AM153" s="644"/>
      <c r="AN153" s="640"/>
      <c r="AO153" s="640"/>
      <c r="AP153" s="640"/>
      <c r="AQ153" s="640"/>
      <c r="AR153" s="640"/>
      <c r="AS153" s="645"/>
      <c r="AT153" s="646"/>
      <c r="AU153" s="643"/>
      <c r="AV153" s="643"/>
      <c r="AW153" s="643"/>
      <c r="AX153" s="643"/>
      <c r="AY153" s="643"/>
      <c r="AZ153" s="643"/>
      <c r="BA153" s="643"/>
      <c r="BB153" s="643"/>
      <c r="BC153" s="643"/>
      <c r="BD153" s="643"/>
      <c r="BF153" s="420">
        <f t="shared" si="13"/>
        <v>0</v>
      </c>
      <c r="BG153" s="547">
        <f t="shared" si="13"/>
        <v>0</v>
      </c>
      <c r="BH153" s="547">
        <f t="shared" si="13"/>
        <v>0</v>
      </c>
      <c r="BI153" s="547">
        <f t="shared" si="13"/>
        <v>0</v>
      </c>
      <c r="BJ153" s="547">
        <f t="shared" si="13"/>
        <v>0</v>
      </c>
      <c r="BK153" s="547">
        <f t="shared" si="13"/>
        <v>0</v>
      </c>
      <c r="BL153" s="548">
        <f t="shared" si="13"/>
        <v>0</v>
      </c>
      <c r="BM153" s="457"/>
      <c r="BN153" s="548" t="str">
        <f t="shared" si="12"/>
        <v/>
      </c>
      <c r="BO153" s="548" t="str">
        <f t="shared" si="12"/>
        <v/>
      </c>
      <c r="BP153" s="548" t="str">
        <f t="shared" si="12"/>
        <v/>
      </c>
      <c r="BQ153" s="548" t="str">
        <f t="shared" si="12"/>
        <v/>
      </c>
      <c r="BR153" s="548" t="str">
        <f t="shared" si="12"/>
        <v/>
      </c>
      <c r="BS153" s="548" t="str">
        <f t="shared" si="12"/>
        <v/>
      </c>
      <c r="BT153" s="548" t="str">
        <f t="shared" si="12"/>
        <v/>
      </c>
      <c r="BZ153" s="19"/>
      <c r="CA153" s="19"/>
      <c r="CB153" s="19"/>
      <c r="CC153" s="19"/>
      <c r="CD153" s="19"/>
      <c r="CE153" s="19"/>
      <c r="CF153" s="19"/>
      <c r="CG153" s="19"/>
      <c r="CH153" s="19"/>
      <c r="CI153" s="19"/>
      <c r="CJ153" s="19"/>
      <c r="CK153" s="19"/>
      <c r="CL153" s="19"/>
      <c r="CM153" s="19"/>
      <c r="CN153" s="19"/>
      <c r="CO153" s="19"/>
      <c r="CP153" s="19"/>
      <c r="CQ153" s="19"/>
      <c r="CR153" s="19"/>
      <c r="CS153" s="19"/>
    </row>
    <row r="154" spans="1:97" s="18" customFormat="1" ht="11.25" hidden="1" outlineLevel="1" thickBot="1">
      <c r="A154" s="19"/>
      <c r="B154" s="632"/>
      <c r="C154" s="633"/>
      <c r="D154" s="628"/>
      <c r="E154" s="628"/>
      <c r="F154" s="632"/>
      <c r="G154" s="634"/>
      <c r="H154" s="632"/>
      <c r="I154" s="632"/>
      <c r="J154" s="632"/>
      <c r="K154" s="632"/>
      <c r="L154" s="632"/>
      <c r="M154" s="632"/>
      <c r="N154" s="632"/>
      <c r="O154" s="628"/>
      <c r="P154" s="631"/>
      <c r="Q154" s="631"/>
      <c r="R154" s="715"/>
      <c r="S154" s="715"/>
      <c r="T154" s="715"/>
      <c r="U154" s="715"/>
      <c r="V154" s="716" t="str">
        <f t="shared" si="14"/>
        <v/>
      </c>
      <c r="W154" s="535" t="str">
        <f t="shared" si="15"/>
        <v/>
      </c>
      <c r="X154" s="536"/>
      <c r="Y154" s="637"/>
      <c r="Z154" s="634"/>
      <c r="AA154" s="638"/>
      <c r="AB154" s="639"/>
      <c r="AC154" s="640"/>
      <c r="AD154" s="640"/>
      <c r="AE154" s="640"/>
      <c r="AF154" s="640"/>
      <c r="AG154" s="640"/>
      <c r="AH154" s="641"/>
      <c r="AI154" s="638"/>
      <c r="AJ154" s="642"/>
      <c r="AK154" s="643"/>
      <c r="AL154" s="643"/>
      <c r="AM154" s="644"/>
      <c r="AN154" s="640"/>
      <c r="AO154" s="640"/>
      <c r="AP154" s="640"/>
      <c r="AQ154" s="640"/>
      <c r="AR154" s="640"/>
      <c r="AS154" s="645"/>
      <c r="AT154" s="646"/>
      <c r="AU154" s="643"/>
      <c r="AV154" s="643"/>
      <c r="AW154" s="643"/>
      <c r="AX154" s="643"/>
      <c r="AY154" s="643"/>
      <c r="AZ154" s="643"/>
      <c r="BA154" s="643"/>
      <c r="BB154" s="643"/>
      <c r="BC154" s="643"/>
      <c r="BD154" s="643"/>
      <c r="BF154" s="420">
        <f t="shared" si="13"/>
        <v>0</v>
      </c>
      <c r="BG154" s="547">
        <f t="shared" si="13"/>
        <v>0</v>
      </c>
      <c r="BH154" s="547">
        <f t="shared" si="13"/>
        <v>0</v>
      </c>
      <c r="BI154" s="547">
        <f t="shared" si="13"/>
        <v>0</v>
      </c>
      <c r="BJ154" s="547">
        <f t="shared" si="13"/>
        <v>0</v>
      </c>
      <c r="BK154" s="547">
        <f t="shared" si="13"/>
        <v>0</v>
      </c>
      <c r="BL154" s="548">
        <f t="shared" si="13"/>
        <v>0</v>
      </c>
      <c r="BM154" s="457"/>
      <c r="BN154" s="548" t="str">
        <f t="shared" si="12"/>
        <v/>
      </c>
      <c r="BO154" s="548" t="str">
        <f t="shared" si="12"/>
        <v/>
      </c>
      <c r="BP154" s="548" t="str">
        <f t="shared" si="12"/>
        <v/>
      </c>
      <c r="BQ154" s="548" t="str">
        <f t="shared" si="12"/>
        <v/>
      </c>
      <c r="BR154" s="548" t="str">
        <f t="shared" si="12"/>
        <v/>
      </c>
      <c r="BS154" s="548" t="str">
        <f t="shared" si="12"/>
        <v/>
      </c>
      <c r="BT154" s="548" t="str">
        <f t="shared" si="12"/>
        <v/>
      </c>
      <c r="BZ154" s="19"/>
      <c r="CA154" s="19"/>
      <c r="CB154" s="19"/>
      <c r="CC154" s="19"/>
      <c r="CD154" s="19"/>
      <c r="CE154" s="19"/>
      <c r="CF154" s="19"/>
      <c r="CG154" s="19"/>
      <c r="CH154" s="19"/>
      <c r="CI154" s="19"/>
      <c r="CJ154" s="19"/>
      <c r="CK154" s="19"/>
      <c r="CL154" s="19"/>
      <c r="CM154" s="19"/>
      <c r="CN154" s="19"/>
      <c r="CO154" s="19"/>
      <c r="CP154" s="19"/>
      <c r="CQ154" s="19"/>
      <c r="CR154" s="19"/>
      <c r="CS154" s="19"/>
    </row>
    <row r="155" spans="1:97" s="18" customFormat="1" ht="11.25" hidden="1" outlineLevel="1" thickBot="1">
      <c r="A155" s="19"/>
      <c r="B155" s="632"/>
      <c r="C155" s="633"/>
      <c r="D155" s="628"/>
      <c r="E155" s="628"/>
      <c r="F155" s="632"/>
      <c r="G155" s="634"/>
      <c r="H155" s="632"/>
      <c r="I155" s="632"/>
      <c r="J155" s="632"/>
      <c r="K155" s="632"/>
      <c r="L155" s="632"/>
      <c r="M155" s="632"/>
      <c r="N155" s="632"/>
      <c r="O155" s="628"/>
      <c r="P155" s="631"/>
      <c r="Q155" s="631"/>
      <c r="R155" s="715"/>
      <c r="S155" s="715"/>
      <c r="T155" s="715"/>
      <c r="U155" s="715"/>
      <c r="V155" s="716" t="str">
        <f t="shared" si="14"/>
        <v/>
      </c>
      <c r="W155" s="535" t="str">
        <f t="shared" si="15"/>
        <v/>
      </c>
      <c r="X155" s="536"/>
      <c r="Y155" s="637"/>
      <c r="Z155" s="634"/>
      <c r="AA155" s="638"/>
      <c r="AB155" s="639"/>
      <c r="AC155" s="640"/>
      <c r="AD155" s="640"/>
      <c r="AE155" s="640"/>
      <c r="AF155" s="640"/>
      <c r="AG155" s="640"/>
      <c r="AH155" s="641"/>
      <c r="AI155" s="638"/>
      <c r="AJ155" s="642"/>
      <c r="AK155" s="643"/>
      <c r="AL155" s="643"/>
      <c r="AM155" s="644"/>
      <c r="AN155" s="640"/>
      <c r="AO155" s="640"/>
      <c r="AP155" s="640"/>
      <c r="AQ155" s="640"/>
      <c r="AR155" s="640"/>
      <c r="AS155" s="645"/>
      <c r="AT155" s="646"/>
      <c r="AU155" s="643"/>
      <c r="AV155" s="643"/>
      <c r="AW155" s="643"/>
      <c r="AX155" s="643"/>
      <c r="AY155" s="643"/>
      <c r="AZ155" s="643"/>
      <c r="BA155" s="643"/>
      <c r="BB155" s="643"/>
      <c r="BC155" s="643"/>
      <c r="BD155" s="643"/>
      <c r="BF155" s="420">
        <f t="shared" si="13"/>
        <v>0</v>
      </c>
      <c r="BG155" s="547">
        <f t="shared" si="13"/>
        <v>0</v>
      </c>
      <c r="BH155" s="547">
        <f t="shared" si="13"/>
        <v>0</v>
      </c>
      <c r="BI155" s="547">
        <f t="shared" si="13"/>
        <v>0</v>
      </c>
      <c r="BJ155" s="547">
        <f t="shared" si="13"/>
        <v>0</v>
      </c>
      <c r="BK155" s="547">
        <f t="shared" si="13"/>
        <v>0</v>
      </c>
      <c r="BL155" s="548">
        <f t="shared" si="13"/>
        <v>0</v>
      </c>
      <c r="BM155" s="457"/>
      <c r="BN155" s="548" t="str">
        <f t="shared" si="12"/>
        <v/>
      </c>
      <c r="BO155" s="548" t="str">
        <f t="shared" si="12"/>
        <v/>
      </c>
      <c r="BP155" s="548" t="str">
        <f t="shared" si="12"/>
        <v/>
      </c>
      <c r="BQ155" s="548" t="str">
        <f t="shared" si="12"/>
        <v/>
      </c>
      <c r="BR155" s="548" t="str">
        <f t="shared" si="12"/>
        <v/>
      </c>
      <c r="BS155" s="548" t="str">
        <f t="shared" si="12"/>
        <v/>
      </c>
      <c r="BT155" s="548" t="str">
        <f t="shared" si="12"/>
        <v/>
      </c>
      <c r="BZ155" s="19"/>
      <c r="CA155" s="19"/>
      <c r="CB155" s="19"/>
      <c r="CC155" s="19"/>
      <c r="CD155" s="19"/>
      <c r="CE155" s="19"/>
      <c r="CF155" s="19"/>
      <c r="CG155" s="19"/>
      <c r="CH155" s="19"/>
      <c r="CI155" s="19"/>
      <c r="CJ155" s="19"/>
      <c r="CK155" s="19"/>
      <c r="CL155" s="19"/>
      <c r="CM155" s="19"/>
      <c r="CN155" s="19"/>
      <c r="CO155" s="19"/>
      <c r="CP155" s="19"/>
      <c r="CQ155" s="19"/>
      <c r="CR155" s="19"/>
      <c r="CS155" s="19"/>
    </row>
    <row r="156" spans="1:97" s="18" customFormat="1" ht="11.25" hidden="1" outlineLevel="1" thickBot="1">
      <c r="A156" s="19"/>
      <c r="B156" s="632"/>
      <c r="C156" s="633"/>
      <c r="D156" s="628"/>
      <c r="E156" s="628"/>
      <c r="F156" s="632"/>
      <c r="G156" s="634"/>
      <c r="H156" s="632"/>
      <c r="I156" s="632"/>
      <c r="J156" s="632"/>
      <c r="K156" s="632"/>
      <c r="L156" s="632"/>
      <c r="M156" s="632"/>
      <c r="N156" s="632"/>
      <c r="O156" s="628"/>
      <c r="P156" s="631"/>
      <c r="Q156" s="631"/>
      <c r="R156" s="715"/>
      <c r="S156" s="715"/>
      <c r="T156" s="715"/>
      <c r="U156" s="715"/>
      <c r="V156" s="716" t="str">
        <f t="shared" si="14"/>
        <v/>
      </c>
      <c r="W156" s="535" t="str">
        <f t="shared" si="15"/>
        <v/>
      </c>
      <c r="X156" s="536"/>
      <c r="Y156" s="637"/>
      <c r="Z156" s="634"/>
      <c r="AA156" s="638"/>
      <c r="AB156" s="639"/>
      <c r="AC156" s="640"/>
      <c r="AD156" s="640"/>
      <c r="AE156" s="640"/>
      <c r="AF156" s="640"/>
      <c r="AG156" s="640"/>
      <c r="AH156" s="641"/>
      <c r="AI156" s="638"/>
      <c r="AJ156" s="642"/>
      <c r="AK156" s="643"/>
      <c r="AL156" s="643"/>
      <c r="AM156" s="644"/>
      <c r="AN156" s="640"/>
      <c r="AO156" s="640"/>
      <c r="AP156" s="640"/>
      <c r="AQ156" s="640"/>
      <c r="AR156" s="640"/>
      <c r="AS156" s="645"/>
      <c r="AT156" s="646"/>
      <c r="AU156" s="643"/>
      <c r="AV156" s="643"/>
      <c r="AW156" s="643"/>
      <c r="AX156" s="643"/>
      <c r="AY156" s="643"/>
      <c r="AZ156" s="643"/>
      <c r="BA156" s="643"/>
      <c r="BB156" s="643"/>
      <c r="BC156" s="643"/>
      <c r="BD156" s="643"/>
      <c r="BF156" s="420">
        <f t="shared" si="13"/>
        <v>0</v>
      </c>
      <c r="BG156" s="547">
        <f t="shared" si="13"/>
        <v>0</v>
      </c>
      <c r="BH156" s="547">
        <f t="shared" si="13"/>
        <v>0</v>
      </c>
      <c r="BI156" s="547">
        <f t="shared" si="13"/>
        <v>0</v>
      </c>
      <c r="BJ156" s="547">
        <f t="shared" si="13"/>
        <v>0</v>
      </c>
      <c r="BK156" s="547">
        <f t="shared" si="13"/>
        <v>0</v>
      </c>
      <c r="BL156" s="548">
        <f t="shared" si="13"/>
        <v>0</v>
      </c>
      <c r="BM156" s="457"/>
      <c r="BN156" s="548" t="str">
        <f t="shared" si="12"/>
        <v/>
      </c>
      <c r="BO156" s="548" t="str">
        <f t="shared" si="12"/>
        <v/>
      </c>
      <c r="BP156" s="548" t="str">
        <f t="shared" si="12"/>
        <v/>
      </c>
      <c r="BQ156" s="548" t="str">
        <f t="shared" si="12"/>
        <v/>
      </c>
      <c r="BR156" s="548" t="str">
        <f t="shared" si="12"/>
        <v/>
      </c>
      <c r="BS156" s="548" t="str">
        <f t="shared" si="12"/>
        <v/>
      </c>
      <c r="BT156" s="548" t="str">
        <f t="shared" si="12"/>
        <v/>
      </c>
      <c r="BZ156" s="19"/>
      <c r="CA156" s="19"/>
      <c r="CB156" s="19"/>
      <c r="CC156" s="19"/>
      <c r="CD156" s="19"/>
      <c r="CE156" s="19"/>
      <c r="CF156" s="19"/>
      <c r="CG156" s="19"/>
      <c r="CH156" s="19"/>
      <c r="CI156" s="19"/>
      <c r="CJ156" s="19"/>
      <c r="CK156" s="19"/>
      <c r="CL156" s="19"/>
      <c r="CM156" s="19"/>
      <c r="CN156" s="19"/>
      <c r="CO156" s="19"/>
      <c r="CP156" s="19"/>
      <c r="CQ156" s="19"/>
      <c r="CR156" s="19"/>
      <c r="CS156" s="19"/>
    </row>
    <row r="157" spans="1:97" s="18" customFormat="1" ht="11.25" hidden="1" outlineLevel="1" thickBot="1">
      <c r="A157" s="19"/>
      <c r="B157" s="632"/>
      <c r="C157" s="633"/>
      <c r="D157" s="628"/>
      <c r="E157" s="628"/>
      <c r="F157" s="632"/>
      <c r="G157" s="634"/>
      <c r="H157" s="632"/>
      <c r="I157" s="632"/>
      <c r="J157" s="632"/>
      <c r="K157" s="632"/>
      <c r="L157" s="632"/>
      <c r="M157" s="632"/>
      <c r="N157" s="632"/>
      <c r="O157" s="628"/>
      <c r="P157" s="631"/>
      <c r="Q157" s="631"/>
      <c r="R157" s="715"/>
      <c r="S157" s="715"/>
      <c r="T157" s="715"/>
      <c r="U157" s="715"/>
      <c r="V157" s="716" t="str">
        <f t="shared" si="14"/>
        <v/>
      </c>
      <c r="W157" s="535" t="str">
        <f t="shared" si="15"/>
        <v/>
      </c>
      <c r="X157" s="536"/>
      <c r="Y157" s="637"/>
      <c r="Z157" s="634"/>
      <c r="AA157" s="638"/>
      <c r="AB157" s="639"/>
      <c r="AC157" s="640"/>
      <c r="AD157" s="640"/>
      <c r="AE157" s="640"/>
      <c r="AF157" s="640"/>
      <c r="AG157" s="640"/>
      <c r="AH157" s="641"/>
      <c r="AI157" s="638"/>
      <c r="AJ157" s="642"/>
      <c r="AK157" s="643"/>
      <c r="AL157" s="643"/>
      <c r="AM157" s="644"/>
      <c r="AN157" s="640"/>
      <c r="AO157" s="640"/>
      <c r="AP157" s="640"/>
      <c r="AQ157" s="640"/>
      <c r="AR157" s="640"/>
      <c r="AS157" s="645"/>
      <c r="AT157" s="646"/>
      <c r="AU157" s="643"/>
      <c r="AV157" s="643"/>
      <c r="AW157" s="643"/>
      <c r="AX157" s="643"/>
      <c r="AY157" s="643"/>
      <c r="AZ157" s="643"/>
      <c r="BA157" s="643"/>
      <c r="BB157" s="643"/>
      <c r="BC157" s="643"/>
      <c r="BD157" s="643"/>
      <c r="BF157" s="420">
        <f t="shared" si="13"/>
        <v>0</v>
      </c>
      <c r="BG157" s="547">
        <f t="shared" si="13"/>
        <v>0</v>
      </c>
      <c r="BH157" s="547">
        <f t="shared" si="13"/>
        <v>0</v>
      </c>
      <c r="BI157" s="547">
        <f t="shared" si="13"/>
        <v>0</v>
      </c>
      <c r="BJ157" s="547">
        <f t="shared" si="13"/>
        <v>0</v>
      </c>
      <c r="BK157" s="547">
        <f t="shared" si="13"/>
        <v>0</v>
      </c>
      <c r="BL157" s="548">
        <f t="shared" si="13"/>
        <v>0</v>
      </c>
      <c r="BM157" s="457"/>
      <c r="BN157" s="548" t="str">
        <f t="shared" si="12"/>
        <v/>
      </c>
      <c r="BO157" s="548" t="str">
        <f t="shared" si="12"/>
        <v/>
      </c>
      <c r="BP157" s="548" t="str">
        <f t="shared" si="12"/>
        <v/>
      </c>
      <c r="BQ157" s="548" t="str">
        <f t="shared" si="12"/>
        <v/>
      </c>
      <c r="BR157" s="548" t="str">
        <f t="shared" si="12"/>
        <v/>
      </c>
      <c r="BS157" s="548" t="str">
        <f t="shared" si="12"/>
        <v/>
      </c>
      <c r="BT157" s="548" t="str">
        <f t="shared" si="12"/>
        <v/>
      </c>
      <c r="BZ157" s="19"/>
      <c r="CA157" s="19"/>
      <c r="CB157" s="19"/>
      <c r="CC157" s="19"/>
      <c r="CD157" s="19"/>
      <c r="CE157" s="19"/>
      <c r="CF157" s="19"/>
      <c r="CG157" s="19"/>
      <c r="CH157" s="19"/>
      <c r="CI157" s="19"/>
      <c r="CJ157" s="19"/>
      <c r="CK157" s="19"/>
      <c r="CL157" s="19"/>
      <c r="CM157" s="19"/>
      <c r="CN157" s="19"/>
      <c r="CO157" s="19"/>
      <c r="CP157" s="19"/>
      <c r="CQ157" s="19"/>
      <c r="CR157" s="19"/>
      <c r="CS157" s="19"/>
    </row>
    <row r="158" spans="1:97" s="18" customFormat="1" ht="11.25" hidden="1" outlineLevel="1" thickBot="1">
      <c r="A158" s="19"/>
      <c r="B158" s="632"/>
      <c r="C158" s="633"/>
      <c r="D158" s="628"/>
      <c r="E158" s="628"/>
      <c r="F158" s="632"/>
      <c r="G158" s="634"/>
      <c r="H158" s="632"/>
      <c r="I158" s="632"/>
      <c r="J158" s="632"/>
      <c r="K158" s="632"/>
      <c r="L158" s="632"/>
      <c r="M158" s="632"/>
      <c r="N158" s="632"/>
      <c r="O158" s="628"/>
      <c r="P158" s="631"/>
      <c r="Q158" s="631"/>
      <c r="R158" s="715"/>
      <c r="S158" s="715"/>
      <c r="T158" s="715"/>
      <c r="U158" s="715"/>
      <c r="V158" s="716" t="str">
        <f t="shared" si="14"/>
        <v/>
      </c>
      <c r="W158" s="535" t="str">
        <f t="shared" si="15"/>
        <v/>
      </c>
      <c r="X158" s="536"/>
      <c r="Y158" s="637"/>
      <c r="Z158" s="634"/>
      <c r="AA158" s="638"/>
      <c r="AB158" s="639"/>
      <c r="AC158" s="640"/>
      <c r="AD158" s="640"/>
      <c r="AE158" s="640"/>
      <c r="AF158" s="640"/>
      <c r="AG158" s="640"/>
      <c r="AH158" s="641"/>
      <c r="AI158" s="638"/>
      <c r="AJ158" s="642"/>
      <c r="AK158" s="643"/>
      <c r="AL158" s="643"/>
      <c r="AM158" s="644"/>
      <c r="AN158" s="640"/>
      <c r="AO158" s="640"/>
      <c r="AP158" s="640"/>
      <c r="AQ158" s="640"/>
      <c r="AR158" s="640"/>
      <c r="AS158" s="645"/>
      <c r="AT158" s="646"/>
      <c r="AU158" s="643"/>
      <c r="AV158" s="643"/>
      <c r="AW158" s="643"/>
      <c r="AX158" s="643"/>
      <c r="AY158" s="643"/>
      <c r="AZ158" s="643"/>
      <c r="BA158" s="643"/>
      <c r="BB158" s="643"/>
      <c r="BC158" s="643"/>
      <c r="BD158" s="643"/>
      <c r="BF158" s="420">
        <f t="shared" si="13"/>
        <v>0</v>
      </c>
      <c r="BG158" s="547">
        <f t="shared" si="13"/>
        <v>0</v>
      </c>
      <c r="BH158" s="547">
        <f t="shared" si="13"/>
        <v>0</v>
      </c>
      <c r="BI158" s="547">
        <f t="shared" si="13"/>
        <v>0</v>
      </c>
      <c r="BJ158" s="547">
        <f t="shared" si="13"/>
        <v>0</v>
      </c>
      <c r="BK158" s="547">
        <f t="shared" si="13"/>
        <v>0</v>
      </c>
      <c r="BL158" s="548">
        <f t="shared" si="13"/>
        <v>0</v>
      </c>
      <c r="BM158" s="457"/>
      <c r="BN158" s="548" t="str">
        <f t="shared" si="12"/>
        <v/>
      </c>
      <c r="BO158" s="548" t="str">
        <f t="shared" si="12"/>
        <v/>
      </c>
      <c r="BP158" s="548" t="str">
        <f t="shared" si="12"/>
        <v/>
      </c>
      <c r="BQ158" s="548" t="str">
        <f t="shared" si="12"/>
        <v/>
      </c>
      <c r="BR158" s="548" t="str">
        <f t="shared" si="12"/>
        <v/>
      </c>
      <c r="BS158" s="548" t="str">
        <f t="shared" si="12"/>
        <v/>
      </c>
      <c r="BT158" s="548" t="str">
        <f t="shared" si="12"/>
        <v/>
      </c>
      <c r="BZ158" s="19"/>
      <c r="CA158" s="19"/>
      <c r="CB158" s="19"/>
      <c r="CC158" s="19"/>
      <c r="CD158" s="19"/>
      <c r="CE158" s="19"/>
      <c r="CF158" s="19"/>
      <c r="CG158" s="19"/>
      <c r="CH158" s="19"/>
      <c r="CI158" s="19"/>
      <c r="CJ158" s="19"/>
      <c r="CK158" s="19"/>
      <c r="CL158" s="19"/>
      <c r="CM158" s="19"/>
      <c r="CN158" s="19"/>
      <c r="CO158" s="19"/>
      <c r="CP158" s="19"/>
      <c r="CQ158" s="19"/>
      <c r="CR158" s="19"/>
      <c r="CS158" s="19"/>
    </row>
    <row r="159" spans="1:97" s="18" customFormat="1" ht="11.25" hidden="1" outlineLevel="1" thickBot="1">
      <c r="A159" s="19"/>
      <c r="B159" s="632"/>
      <c r="C159" s="633"/>
      <c r="D159" s="628"/>
      <c r="E159" s="628"/>
      <c r="F159" s="632"/>
      <c r="G159" s="634"/>
      <c r="H159" s="632"/>
      <c r="I159" s="632"/>
      <c r="J159" s="632"/>
      <c r="K159" s="632"/>
      <c r="L159" s="632"/>
      <c r="M159" s="632"/>
      <c r="N159" s="632"/>
      <c r="O159" s="628"/>
      <c r="P159" s="631"/>
      <c r="Q159" s="631"/>
      <c r="R159" s="715"/>
      <c r="S159" s="715"/>
      <c r="T159" s="715"/>
      <c r="U159" s="715"/>
      <c r="V159" s="716" t="str">
        <f t="shared" si="14"/>
        <v/>
      </c>
      <c r="W159" s="535" t="str">
        <f t="shared" si="15"/>
        <v/>
      </c>
      <c r="X159" s="536"/>
      <c r="Y159" s="637"/>
      <c r="Z159" s="634"/>
      <c r="AA159" s="638"/>
      <c r="AB159" s="639"/>
      <c r="AC159" s="640"/>
      <c r="AD159" s="640"/>
      <c r="AE159" s="640"/>
      <c r="AF159" s="640"/>
      <c r="AG159" s="640"/>
      <c r="AH159" s="641"/>
      <c r="AI159" s="638"/>
      <c r="AJ159" s="642"/>
      <c r="AK159" s="643"/>
      <c r="AL159" s="643"/>
      <c r="AM159" s="644"/>
      <c r="AN159" s="640"/>
      <c r="AO159" s="640"/>
      <c r="AP159" s="640"/>
      <c r="AQ159" s="640"/>
      <c r="AR159" s="640"/>
      <c r="AS159" s="645"/>
      <c r="AT159" s="646"/>
      <c r="AU159" s="643"/>
      <c r="AV159" s="643"/>
      <c r="AW159" s="643"/>
      <c r="AX159" s="643"/>
      <c r="AY159" s="643"/>
      <c r="AZ159" s="643"/>
      <c r="BA159" s="643"/>
      <c r="BB159" s="643"/>
      <c r="BC159" s="643"/>
      <c r="BD159" s="643"/>
      <c r="BF159" s="420">
        <f t="shared" si="13"/>
        <v>0</v>
      </c>
      <c r="BG159" s="547">
        <f t="shared" si="13"/>
        <v>0</v>
      </c>
      <c r="BH159" s="547">
        <f t="shared" si="13"/>
        <v>0</v>
      </c>
      <c r="BI159" s="547">
        <f t="shared" si="13"/>
        <v>0</v>
      </c>
      <c r="BJ159" s="547">
        <f t="shared" si="13"/>
        <v>0</v>
      </c>
      <c r="BK159" s="547">
        <f t="shared" si="13"/>
        <v>0</v>
      </c>
      <c r="BL159" s="548">
        <f t="shared" si="13"/>
        <v>0</v>
      </c>
      <c r="BM159" s="457"/>
      <c r="BN159" s="548" t="str">
        <f t="shared" si="12"/>
        <v/>
      </c>
      <c r="BO159" s="548" t="str">
        <f t="shared" si="12"/>
        <v/>
      </c>
      <c r="BP159" s="548" t="str">
        <f t="shared" si="12"/>
        <v/>
      </c>
      <c r="BQ159" s="548" t="str">
        <f t="shared" si="12"/>
        <v/>
      </c>
      <c r="BR159" s="548" t="str">
        <f t="shared" si="12"/>
        <v/>
      </c>
      <c r="BS159" s="548" t="str">
        <f t="shared" si="12"/>
        <v/>
      </c>
      <c r="BT159" s="548" t="str">
        <f t="shared" si="12"/>
        <v/>
      </c>
      <c r="BZ159" s="19"/>
      <c r="CA159" s="19"/>
      <c r="CB159" s="19"/>
      <c r="CC159" s="19"/>
      <c r="CD159" s="19"/>
      <c r="CE159" s="19"/>
      <c r="CF159" s="19"/>
      <c r="CG159" s="19"/>
      <c r="CH159" s="19"/>
      <c r="CI159" s="19"/>
      <c r="CJ159" s="19"/>
      <c r="CK159" s="19"/>
      <c r="CL159" s="19"/>
      <c r="CM159" s="19"/>
      <c r="CN159" s="19"/>
      <c r="CO159" s="19"/>
      <c r="CP159" s="19"/>
      <c r="CQ159" s="19"/>
      <c r="CR159" s="19"/>
      <c r="CS159" s="19"/>
    </row>
    <row r="160" spans="1:97" s="18" customFormat="1" ht="11.25" hidden="1" outlineLevel="1" thickBot="1">
      <c r="A160" s="19"/>
      <c r="B160" s="632"/>
      <c r="C160" s="633"/>
      <c r="D160" s="628"/>
      <c r="E160" s="628"/>
      <c r="F160" s="632"/>
      <c r="G160" s="634"/>
      <c r="H160" s="632"/>
      <c r="I160" s="632"/>
      <c r="J160" s="632"/>
      <c r="K160" s="632"/>
      <c r="L160" s="632"/>
      <c r="M160" s="632"/>
      <c r="N160" s="632"/>
      <c r="O160" s="628"/>
      <c r="P160" s="631"/>
      <c r="Q160" s="631"/>
      <c r="R160" s="715"/>
      <c r="S160" s="715"/>
      <c r="T160" s="715"/>
      <c r="U160" s="715"/>
      <c r="V160" s="716" t="str">
        <f t="shared" si="14"/>
        <v/>
      </c>
      <c r="W160" s="535" t="str">
        <f t="shared" si="15"/>
        <v/>
      </c>
      <c r="X160" s="536"/>
      <c r="Y160" s="637"/>
      <c r="Z160" s="634"/>
      <c r="AA160" s="638"/>
      <c r="AB160" s="639"/>
      <c r="AC160" s="640"/>
      <c r="AD160" s="640"/>
      <c r="AE160" s="640"/>
      <c r="AF160" s="640"/>
      <c r="AG160" s="640"/>
      <c r="AH160" s="641"/>
      <c r="AI160" s="638"/>
      <c r="AJ160" s="642"/>
      <c r="AK160" s="643"/>
      <c r="AL160" s="643"/>
      <c r="AM160" s="644"/>
      <c r="AN160" s="640"/>
      <c r="AO160" s="640"/>
      <c r="AP160" s="640"/>
      <c r="AQ160" s="640"/>
      <c r="AR160" s="640"/>
      <c r="AS160" s="645"/>
      <c r="AT160" s="646"/>
      <c r="AU160" s="643"/>
      <c r="AV160" s="643"/>
      <c r="AW160" s="643"/>
      <c r="AX160" s="643"/>
      <c r="AY160" s="643"/>
      <c r="AZ160" s="643"/>
      <c r="BA160" s="643"/>
      <c r="BB160" s="643"/>
      <c r="BC160" s="643"/>
      <c r="BD160" s="643"/>
      <c r="BF160" s="420">
        <f t="shared" si="13"/>
        <v>0</v>
      </c>
      <c r="BG160" s="547">
        <f t="shared" si="13"/>
        <v>0</v>
      </c>
      <c r="BH160" s="547">
        <f t="shared" si="13"/>
        <v>0</v>
      </c>
      <c r="BI160" s="547">
        <f t="shared" si="13"/>
        <v>0</v>
      </c>
      <c r="BJ160" s="547">
        <f t="shared" si="13"/>
        <v>0</v>
      </c>
      <c r="BK160" s="547">
        <f t="shared" si="13"/>
        <v>0</v>
      </c>
      <c r="BL160" s="548">
        <f t="shared" si="13"/>
        <v>0</v>
      </c>
      <c r="BM160" s="457"/>
      <c r="BN160" s="548" t="str">
        <f t="shared" si="12"/>
        <v/>
      </c>
      <c r="BO160" s="548" t="str">
        <f t="shared" si="12"/>
        <v/>
      </c>
      <c r="BP160" s="548" t="str">
        <f t="shared" si="12"/>
        <v/>
      </c>
      <c r="BQ160" s="548" t="str">
        <f t="shared" si="12"/>
        <v/>
      </c>
      <c r="BR160" s="548" t="str">
        <f t="shared" si="12"/>
        <v/>
      </c>
      <c r="BS160" s="548" t="str">
        <f t="shared" si="12"/>
        <v/>
      </c>
      <c r="BT160" s="548" t="str">
        <f t="shared" si="12"/>
        <v/>
      </c>
      <c r="BZ160" s="19"/>
      <c r="CA160" s="19"/>
      <c r="CB160" s="19"/>
      <c r="CC160" s="19"/>
      <c r="CD160" s="19"/>
      <c r="CE160" s="19"/>
      <c r="CF160" s="19"/>
      <c r="CG160" s="19"/>
      <c r="CH160" s="19"/>
      <c r="CI160" s="19"/>
      <c r="CJ160" s="19"/>
      <c r="CK160" s="19"/>
      <c r="CL160" s="19"/>
      <c r="CM160" s="19"/>
      <c r="CN160" s="19"/>
      <c r="CO160" s="19"/>
      <c r="CP160" s="19"/>
      <c r="CQ160" s="19"/>
      <c r="CR160" s="19"/>
      <c r="CS160" s="19"/>
    </row>
    <row r="161" spans="1:101" s="18" customFormat="1" ht="11.25" hidden="1" outlineLevel="1" thickBot="1">
      <c r="A161" s="19"/>
      <c r="B161" s="632"/>
      <c r="C161" s="633"/>
      <c r="D161" s="628"/>
      <c r="E161" s="628"/>
      <c r="F161" s="632"/>
      <c r="G161" s="634"/>
      <c r="H161" s="632"/>
      <c r="I161" s="632"/>
      <c r="J161" s="632"/>
      <c r="K161" s="632"/>
      <c r="L161" s="632"/>
      <c r="M161" s="632"/>
      <c r="N161" s="632"/>
      <c r="O161" s="628"/>
      <c r="P161" s="631"/>
      <c r="Q161" s="631"/>
      <c r="R161" s="715"/>
      <c r="S161" s="715"/>
      <c r="T161" s="715"/>
      <c r="U161" s="715"/>
      <c r="V161" s="716" t="str">
        <f t="shared" si="14"/>
        <v/>
      </c>
      <c r="W161" s="535" t="str">
        <f t="shared" si="15"/>
        <v/>
      </c>
      <c r="X161" s="536"/>
      <c r="Y161" s="637"/>
      <c r="Z161" s="634"/>
      <c r="AA161" s="638"/>
      <c r="AB161" s="639"/>
      <c r="AC161" s="640"/>
      <c r="AD161" s="640"/>
      <c r="AE161" s="640"/>
      <c r="AF161" s="640"/>
      <c r="AG161" s="640"/>
      <c r="AH161" s="641"/>
      <c r="AI161" s="638"/>
      <c r="AJ161" s="642"/>
      <c r="AK161" s="643"/>
      <c r="AL161" s="643"/>
      <c r="AM161" s="644"/>
      <c r="AN161" s="640"/>
      <c r="AO161" s="640"/>
      <c r="AP161" s="640"/>
      <c r="AQ161" s="640"/>
      <c r="AR161" s="640"/>
      <c r="AS161" s="645"/>
      <c r="AT161" s="646"/>
      <c r="AU161" s="643"/>
      <c r="AV161" s="643"/>
      <c r="AW161" s="643"/>
      <c r="AX161" s="643"/>
      <c r="AY161" s="643"/>
      <c r="AZ161" s="643"/>
      <c r="BA161" s="643"/>
      <c r="BB161" s="643"/>
      <c r="BC161" s="643"/>
      <c r="BD161" s="643"/>
      <c r="BF161" s="420">
        <f t="shared" si="13"/>
        <v>0</v>
      </c>
      <c r="BG161" s="547">
        <f t="shared" si="13"/>
        <v>0</v>
      </c>
      <c r="BH161" s="547">
        <f t="shared" si="13"/>
        <v>0</v>
      </c>
      <c r="BI161" s="547">
        <f t="shared" si="13"/>
        <v>0</v>
      </c>
      <c r="BJ161" s="547">
        <f t="shared" si="13"/>
        <v>0</v>
      </c>
      <c r="BK161" s="547">
        <f t="shared" si="13"/>
        <v>0</v>
      </c>
      <c r="BL161" s="548">
        <f t="shared" si="13"/>
        <v>0</v>
      </c>
      <c r="BM161" s="457"/>
      <c r="BN161" s="548" t="str">
        <f t="shared" si="12"/>
        <v/>
      </c>
      <c r="BO161" s="548" t="str">
        <f t="shared" si="12"/>
        <v/>
      </c>
      <c r="BP161" s="548" t="str">
        <f t="shared" si="12"/>
        <v/>
      </c>
      <c r="BQ161" s="548" t="str">
        <f t="shared" si="12"/>
        <v/>
      </c>
      <c r="BR161" s="548" t="str">
        <f t="shared" si="12"/>
        <v/>
      </c>
      <c r="BS161" s="548" t="str">
        <f t="shared" si="12"/>
        <v/>
      </c>
      <c r="BT161" s="548" t="str">
        <f t="shared" si="12"/>
        <v/>
      </c>
      <c r="BZ161" s="19"/>
      <c r="CA161" s="19"/>
      <c r="CB161" s="19"/>
      <c r="CC161" s="19"/>
      <c r="CD161" s="19"/>
      <c r="CE161" s="19"/>
      <c r="CF161" s="19"/>
      <c r="CG161" s="19"/>
      <c r="CH161" s="19"/>
      <c r="CI161" s="19"/>
      <c r="CJ161" s="19"/>
      <c r="CK161" s="19"/>
      <c r="CL161" s="19"/>
      <c r="CM161" s="19"/>
      <c r="CN161" s="19"/>
      <c r="CO161" s="19"/>
      <c r="CP161" s="19"/>
      <c r="CQ161" s="19"/>
      <c r="CR161" s="19"/>
      <c r="CS161" s="19"/>
    </row>
    <row r="162" spans="1:101" s="18" customFormat="1" ht="11.25" hidden="1" outlineLevel="1" thickBot="1">
      <c r="A162" s="19"/>
      <c r="B162" s="632"/>
      <c r="C162" s="633"/>
      <c r="D162" s="628"/>
      <c r="E162" s="628"/>
      <c r="F162" s="632"/>
      <c r="G162" s="634"/>
      <c r="H162" s="632"/>
      <c r="I162" s="632"/>
      <c r="J162" s="632"/>
      <c r="K162" s="632"/>
      <c r="L162" s="632"/>
      <c r="M162" s="632"/>
      <c r="N162" s="632"/>
      <c r="O162" s="628"/>
      <c r="P162" s="631"/>
      <c r="Q162" s="631"/>
      <c r="R162" s="715"/>
      <c r="S162" s="715"/>
      <c r="T162" s="715"/>
      <c r="U162" s="715"/>
      <c r="V162" s="716" t="str">
        <f t="shared" si="14"/>
        <v/>
      </c>
      <c r="W162" s="535" t="str">
        <f t="shared" si="15"/>
        <v/>
      </c>
      <c r="X162" s="536"/>
      <c r="Y162" s="637"/>
      <c r="Z162" s="634"/>
      <c r="AA162" s="638"/>
      <c r="AB162" s="639"/>
      <c r="AC162" s="640"/>
      <c r="AD162" s="640"/>
      <c r="AE162" s="640"/>
      <c r="AF162" s="640"/>
      <c r="AG162" s="640"/>
      <c r="AH162" s="641"/>
      <c r="AI162" s="638"/>
      <c r="AJ162" s="642"/>
      <c r="AK162" s="643"/>
      <c r="AL162" s="643"/>
      <c r="AM162" s="644"/>
      <c r="AN162" s="640"/>
      <c r="AO162" s="640"/>
      <c r="AP162" s="640"/>
      <c r="AQ162" s="640"/>
      <c r="AR162" s="640"/>
      <c r="AS162" s="645"/>
      <c r="AT162" s="646"/>
      <c r="AU162" s="643"/>
      <c r="AV162" s="643"/>
      <c r="AW162" s="643"/>
      <c r="AX162" s="643"/>
      <c r="AY162" s="643"/>
      <c r="AZ162" s="643"/>
      <c r="BA162" s="643"/>
      <c r="BB162" s="643"/>
      <c r="BC162" s="643"/>
      <c r="BD162" s="643"/>
      <c r="BF162" s="420">
        <f t="shared" si="13"/>
        <v>0</v>
      </c>
      <c r="BG162" s="547">
        <f t="shared" si="13"/>
        <v>0</v>
      </c>
      <c r="BH162" s="547">
        <f t="shared" si="13"/>
        <v>0</v>
      </c>
      <c r="BI162" s="547">
        <f t="shared" si="13"/>
        <v>0</v>
      </c>
      <c r="BJ162" s="547">
        <f t="shared" si="13"/>
        <v>0</v>
      </c>
      <c r="BK162" s="547">
        <f t="shared" si="13"/>
        <v>0</v>
      </c>
      <c r="BL162" s="548">
        <f t="shared" si="13"/>
        <v>0</v>
      </c>
      <c r="BM162" s="457"/>
      <c r="BN162" s="548" t="str">
        <f t="shared" si="12"/>
        <v/>
      </c>
      <c r="BO162" s="548" t="str">
        <f t="shared" si="12"/>
        <v/>
      </c>
      <c r="BP162" s="548" t="str">
        <f t="shared" si="12"/>
        <v/>
      </c>
      <c r="BQ162" s="548" t="str">
        <f t="shared" si="12"/>
        <v/>
      </c>
      <c r="BR162" s="548" t="str">
        <f t="shared" si="12"/>
        <v/>
      </c>
      <c r="BS162" s="548" t="str">
        <f t="shared" si="12"/>
        <v/>
      </c>
      <c r="BT162" s="548" t="str">
        <f t="shared" si="12"/>
        <v/>
      </c>
      <c r="BZ162" s="19"/>
      <c r="CA162" s="19"/>
      <c r="CB162" s="19"/>
      <c r="CC162" s="19"/>
      <c r="CD162" s="19"/>
      <c r="CE162" s="19"/>
      <c r="CF162" s="19"/>
      <c r="CG162" s="19"/>
      <c r="CH162" s="19"/>
      <c r="CI162" s="19"/>
      <c r="CJ162" s="19"/>
      <c r="CK162" s="19"/>
      <c r="CL162" s="19"/>
      <c r="CM162" s="19"/>
      <c r="CN162" s="19"/>
      <c r="CO162" s="19"/>
      <c r="CP162" s="19"/>
      <c r="CQ162" s="19"/>
      <c r="CR162" s="19"/>
      <c r="CS162" s="19"/>
    </row>
    <row r="163" spans="1:101" s="18" customFormat="1" ht="11.25" hidden="1" outlineLevel="1" thickBot="1">
      <c r="A163" s="19"/>
      <c r="B163" s="632"/>
      <c r="C163" s="633"/>
      <c r="D163" s="628"/>
      <c r="E163" s="628"/>
      <c r="F163" s="632"/>
      <c r="G163" s="634"/>
      <c r="H163" s="632"/>
      <c r="I163" s="632"/>
      <c r="J163" s="632"/>
      <c r="K163" s="632"/>
      <c r="L163" s="632"/>
      <c r="M163" s="632"/>
      <c r="N163" s="632"/>
      <c r="O163" s="628"/>
      <c r="P163" s="631"/>
      <c r="Q163" s="631"/>
      <c r="R163" s="715"/>
      <c r="S163" s="715"/>
      <c r="T163" s="715"/>
      <c r="U163" s="715"/>
      <c r="V163" s="716" t="str">
        <f t="shared" si="14"/>
        <v/>
      </c>
      <c r="W163" s="535" t="str">
        <f t="shared" si="15"/>
        <v/>
      </c>
      <c r="X163" s="536"/>
      <c r="Y163" s="637"/>
      <c r="Z163" s="634"/>
      <c r="AA163" s="638"/>
      <c r="AB163" s="639"/>
      <c r="AC163" s="640"/>
      <c r="AD163" s="640"/>
      <c r="AE163" s="640"/>
      <c r="AF163" s="640"/>
      <c r="AG163" s="640"/>
      <c r="AH163" s="641"/>
      <c r="AI163" s="638"/>
      <c r="AJ163" s="642"/>
      <c r="AK163" s="643"/>
      <c r="AL163" s="643"/>
      <c r="AM163" s="644"/>
      <c r="AN163" s="640"/>
      <c r="AO163" s="640"/>
      <c r="AP163" s="640"/>
      <c r="AQ163" s="640"/>
      <c r="AR163" s="640"/>
      <c r="AS163" s="645"/>
      <c r="AT163" s="646"/>
      <c r="AU163" s="643"/>
      <c r="AV163" s="643"/>
      <c r="AW163" s="643"/>
      <c r="AX163" s="643"/>
      <c r="AY163" s="643"/>
      <c r="AZ163" s="643"/>
      <c r="BA163" s="643"/>
      <c r="BB163" s="643"/>
      <c r="BC163" s="643"/>
      <c r="BD163" s="643"/>
      <c r="BF163" s="420">
        <f t="shared" si="13"/>
        <v>0</v>
      </c>
      <c r="BG163" s="547">
        <f t="shared" si="13"/>
        <v>0</v>
      </c>
      <c r="BH163" s="547">
        <f t="shared" si="13"/>
        <v>0</v>
      </c>
      <c r="BI163" s="547">
        <f t="shared" si="13"/>
        <v>0</v>
      </c>
      <c r="BJ163" s="547">
        <f t="shared" si="13"/>
        <v>0</v>
      </c>
      <c r="BK163" s="547">
        <f t="shared" si="13"/>
        <v>0</v>
      </c>
      <c r="BL163" s="548">
        <f t="shared" si="13"/>
        <v>0</v>
      </c>
      <c r="BM163" s="457"/>
      <c r="BN163" s="548" t="str">
        <f t="shared" si="12"/>
        <v/>
      </c>
      <c r="BO163" s="548" t="str">
        <f t="shared" si="12"/>
        <v/>
      </c>
      <c r="BP163" s="548" t="str">
        <f t="shared" si="12"/>
        <v/>
      </c>
      <c r="BQ163" s="548" t="str">
        <f t="shared" si="12"/>
        <v/>
      </c>
      <c r="BR163" s="548" t="str">
        <f t="shared" si="12"/>
        <v/>
      </c>
      <c r="BS163" s="548" t="str">
        <f t="shared" si="12"/>
        <v/>
      </c>
      <c r="BT163" s="548" t="str">
        <f t="shared" si="12"/>
        <v/>
      </c>
      <c r="BZ163" s="19"/>
      <c r="CA163" s="19"/>
      <c r="CB163" s="19"/>
      <c r="CC163" s="19"/>
      <c r="CD163" s="19"/>
      <c r="CE163" s="19"/>
      <c r="CF163" s="19"/>
      <c r="CG163" s="19"/>
      <c r="CH163" s="19"/>
      <c r="CI163" s="19"/>
      <c r="CJ163" s="19"/>
      <c r="CK163" s="19"/>
      <c r="CL163" s="19"/>
      <c r="CM163" s="19"/>
      <c r="CN163" s="19"/>
      <c r="CO163" s="19"/>
      <c r="CP163" s="19"/>
      <c r="CQ163" s="19"/>
      <c r="CR163" s="19"/>
      <c r="CS163" s="19"/>
    </row>
    <row r="164" spans="1:101" s="18" customFormat="1" ht="11.25" hidden="1" outlineLevel="1" thickBot="1">
      <c r="A164" s="19"/>
      <c r="B164" s="632"/>
      <c r="C164" s="633"/>
      <c r="D164" s="628"/>
      <c r="E164" s="628"/>
      <c r="F164" s="632"/>
      <c r="G164" s="634"/>
      <c r="H164" s="632"/>
      <c r="I164" s="632"/>
      <c r="J164" s="632"/>
      <c r="K164" s="632"/>
      <c r="L164" s="632"/>
      <c r="M164" s="632"/>
      <c r="N164" s="632"/>
      <c r="O164" s="628"/>
      <c r="P164" s="631"/>
      <c r="Q164" s="631"/>
      <c r="R164" s="715"/>
      <c r="S164" s="715"/>
      <c r="T164" s="715"/>
      <c r="U164" s="715"/>
      <c r="V164" s="716" t="str">
        <f t="shared" si="14"/>
        <v/>
      </c>
      <c r="W164" s="535" t="str">
        <f t="shared" si="15"/>
        <v/>
      </c>
      <c r="X164" s="536"/>
      <c r="Y164" s="637"/>
      <c r="Z164" s="634"/>
      <c r="AA164" s="638"/>
      <c r="AB164" s="639"/>
      <c r="AC164" s="640"/>
      <c r="AD164" s="640"/>
      <c r="AE164" s="640"/>
      <c r="AF164" s="640"/>
      <c r="AG164" s="640"/>
      <c r="AH164" s="641"/>
      <c r="AI164" s="638"/>
      <c r="AJ164" s="642"/>
      <c r="AK164" s="643"/>
      <c r="AL164" s="643"/>
      <c r="AM164" s="644"/>
      <c r="AN164" s="640"/>
      <c r="AO164" s="640"/>
      <c r="AP164" s="640"/>
      <c r="AQ164" s="640"/>
      <c r="AR164" s="640"/>
      <c r="AS164" s="645"/>
      <c r="AT164" s="646"/>
      <c r="AU164" s="643"/>
      <c r="AV164" s="643"/>
      <c r="AW164" s="643"/>
      <c r="AX164" s="643"/>
      <c r="AY164" s="643"/>
      <c r="AZ164" s="643"/>
      <c r="BA164" s="643"/>
      <c r="BB164" s="643"/>
      <c r="BC164" s="643"/>
      <c r="BD164" s="643"/>
      <c r="BF164" s="420">
        <f t="shared" si="13"/>
        <v>0</v>
      </c>
      <c r="BG164" s="547">
        <f t="shared" si="13"/>
        <v>0</v>
      </c>
      <c r="BH164" s="547">
        <f t="shared" si="13"/>
        <v>0</v>
      </c>
      <c r="BI164" s="547">
        <f t="shared" si="13"/>
        <v>0</v>
      </c>
      <c r="BJ164" s="547">
        <f t="shared" si="13"/>
        <v>0</v>
      </c>
      <c r="BK164" s="547">
        <f t="shared" si="13"/>
        <v>0</v>
      </c>
      <c r="BL164" s="548">
        <f t="shared" si="13"/>
        <v>0</v>
      </c>
      <c r="BM164" s="457"/>
      <c r="BN164" s="548" t="str">
        <f t="shared" si="12"/>
        <v/>
      </c>
      <c r="BO164" s="548" t="str">
        <f t="shared" si="12"/>
        <v/>
      </c>
      <c r="BP164" s="548" t="str">
        <f t="shared" si="12"/>
        <v/>
      </c>
      <c r="BQ164" s="548" t="str">
        <f t="shared" si="12"/>
        <v/>
      </c>
      <c r="BR164" s="548" t="str">
        <f t="shared" si="12"/>
        <v/>
      </c>
      <c r="BS164" s="548" t="str">
        <f t="shared" si="12"/>
        <v/>
      </c>
      <c r="BT164" s="548" t="str">
        <f t="shared" si="12"/>
        <v/>
      </c>
      <c r="BZ164" s="19"/>
      <c r="CA164" s="19"/>
      <c r="CB164" s="19"/>
      <c r="CC164" s="19"/>
      <c r="CD164" s="19"/>
      <c r="CE164" s="19"/>
      <c r="CF164" s="19"/>
      <c r="CG164" s="19"/>
      <c r="CH164" s="19"/>
      <c r="CI164" s="19"/>
      <c r="CJ164" s="19"/>
      <c r="CK164" s="19"/>
      <c r="CL164" s="19"/>
      <c r="CM164" s="19"/>
      <c r="CN164" s="19"/>
      <c r="CO164" s="19"/>
      <c r="CP164" s="19"/>
      <c r="CQ164" s="19"/>
      <c r="CR164" s="19"/>
      <c r="CS164" s="19"/>
    </row>
    <row r="165" spans="1:101" s="18" customFormat="1" ht="11.25" hidden="1" outlineLevel="1" thickBot="1">
      <c r="A165" s="19"/>
      <c r="B165" s="632"/>
      <c r="C165" s="633"/>
      <c r="D165" s="628"/>
      <c r="E165" s="628"/>
      <c r="F165" s="632"/>
      <c r="G165" s="634"/>
      <c r="H165" s="632"/>
      <c r="I165" s="632"/>
      <c r="J165" s="632"/>
      <c r="K165" s="632"/>
      <c r="L165" s="632"/>
      <c r="M165" s="632"/>
      <c r="N165" s="632"/>
      <c r="O165" s="628"/>
      <c r="P165" s="631"/>
      <c r="Q165" s="631"/>
      <c r="R165" s="715"/>
      <c r="S165" s="715"/>
      <c r="T165" s="715"/>
      <c r="U165" s="715"/>
      <c r="V165" s="716" t="str">
        <f t="shared" si="14"/>
        <v/>
      </c>
      <c r="W165" s="535" t="str">
        <f t="shared" si="15"/>
        <v/>
      </c>
      <c r="X165" s="536"/>
      <c r="Y165" s="637"/>
      <c r="Z165" s="634"/>
      <c r="AA165" s="638"/>
      <c r="AB165" s="639"/>
      <c r="AC165" s="640"/>
      <c r="AD165" s="640"/>
      <c r="AE165" s="640"/>
      <c r="AF165" s="640"/>
      <c r="AG165" s="640"/>
      <c r="AH165" s="641"/>
      <c r="AI165" s="638"/>
      <c r="AJ165" s="642"/>
      <c r="AK165" s="643"/>
      <c r="AL165" s="643"/>
      <c r="AM165" s="644"/>
      <c r="AN165" s="640"/>
      <c r="AO165" s="640"/>
      <c r="AP165" s="640"/>
      <c r="AQ165" s="640"/>
      <c r="AR165" s="640"/>
      <c r="AS165" s="645"/>
      <c r="AT165" s="646"/>
      <c r="AU165" s="643"/>
      <c r="AV165" s="643"/>
      <c r="AW165" s="643"/>
      <c r="AX165" s="643"/>
      <c r="AY165" s="643"/>
      <c r="AZ165" s="643"/>
      <c r="BA165" s="643"/>
      <c r="BB165" s="643"/>
      <c r="BC165" s="643"/>
      <c r="BD165" s="643"/>
      <c r="BF165" s="420">
        <f t="shared" si="13"/>
        <v>0</v>
      </c>
      <c r="BG165" s="547">
        <f t="shared" si="13"/>
        <v>0</v>
      </c>
      <c r="BH165" s="547">
        <f t="shared" si="13"/>
        <v>0</v>
      </c>
      <c r="BI165" s="547">
        <f t="shared" si="13"/>
        <v>0</v>
      </c>
      <c r="BJ165" s="547">
        <f t="shared" si="13"/>
        <v>0</v>
      </c>
      <c r="BK165" s="547">
        <f t="shared" si="13"/>
        <v>0</v>
      </c>
      <c r="BL165" s="548">
        <f t="shared" si="13"/>
        <v>0</v>
      </c>
      <c r="BM165" s="457"/>
      <c r="BN165" s="548" t="str">
        <f t="shared" si="12"/>
        <v/>
      </c>
      <c r="BO165" s="548" t="str">
        <f t="shared" si="12"/>
        <v/>
      </c>
      <c r="BP165" s="548" t="str">
        <f t="shared" si="12"/>
        <v/>
      </c>
      <c r="BQ165" s="548" t="str">
        <f t="shared" ref="BQ165:BT170" si="16">IFERROR((AP165-AE165)/AE165,"")</f>
        <v/>
      </c>
      <c r="BR165" s="548" t="str">
        <f t="shared" si="16"/>
        <v/>
      </c>
      <c r="BS165" s="548" t="str">
        <f t="shared" si="16"/>
        <v/>
      </c>
      <c r="BT165" s="548" t="str">
        <f t="shared" si="16"/>
        <v/>
      </c>
      <c r="BZ165" s="19"/>
      <c r="CA165" s="19"/>
      <c r="CB165" s="19"/>
      <c r="CC165" s="19"/>
      <c r="CD165" s="19"/>
      <c r="CE165" s="19"/>
      <c r="CF165" s="19"/>
      <c r="CG165" s="19"/>
      <c r="CH165" s="19"/>
      <c r="CI165" s="19"/>
      <c r="CJ165" s="19"/>
      <c r="CK165" s="19"/>
      <c r="CL165" s="19"/>
      <c r="CM165" s="19"/>
      <c r="CN165" s="19"/>
      <c r="CO165" s="19"/>
      <c r="CP165" s="19"/>
      <c r="CQ165" s="19"/>
      <c r="CR165" s="19"/>
      <c r="CS165" s="19"/>
    </row>
    <row r="166" spans="1:101" s="18" customFormat="1" ht="11.25" hidden="1" outlineLevel="1" thickBot="1">
      <c r="A166" s="19"/>
      <c r="B166" s="632"/>
      <c r="C166" s="633"/>
      <c r="D166" s="628"/>
      <c r="E166" s="628"/>
      <c r="F166" s="632"/>
      <c r="G166" s="634"/>
      <c r="H166" s="632"/>
      <c r="I166" s="632"/>
      <c r="J166" s="632"/>
      <c r="K166" s="632"/>
      <c r="L166" s="632"/>
      <c r="M166" s="632"/>
      <c r="N166" s="632"/>
      <c r="O166" s="628"/>
      <c r="P166" s="631"/>
      <c r="Q166" s="631"/>
      <c r="R166" s="715"/>
      <c r="S166" s="715"/>
      <c r="T166" s="715"/>
      <c r="U166" s="715"/>
      <c r="V166" s="716" t="str">
        <f t="shared" si="14"/>
        <v/>
      </c>
      <c r="W166" s="535" t="str">
        <f t="shared" si="15"/>
        <v/>
      </c>
      <c r="X166" s="536"/>
      <c r="Y166" s="637"/>
      <c r="Z166" s="634"/>
      <c r="AA166" s="638"/>
      <c r="AB166" s="639"/>
      <c r="AC166" s="640"/>
      <c r="AD166" s="640"/>
      <c r="AE166" s="640"/>
      <c r="AF166" s="640"/>
      <c r="AG166" s="640"/>
      <c r="AH166" s="641"/>
      <c r="AI166" s="638"/>
      <c r="AJ166" s="642"/>
      <c r="AK166" s="643"/>
      <c r="AL166" s="643"/>
      <c r="AM166" s="644"/>
      <c r="AN166" s="640"/>
      <c r="AO166" s="640"/>
      <c r="AP166" s="640"/>
      <c r="AQ166" s="640"/>
      <c r="AR166" s="640"/>
      <c r="AS166" s="645"/>
      <c r="AT166" s="646"/>
      <c r="AU166" s="643"/>
      <c r="AV166" s="643"/>
      <c r="AW166" s="643"/>
      <c r="AX166" s="643"/>
      <c r="AY166" s="643"/>
      <c r="AZ166" s="643"/>
      <c r="BA166" s="643"/>
      <c r="BB166" s="643"/>
      <c r="BC166" s="643"/>
      <c r="BD166" s="643"/>
      <c r="BF166" s="420">
        <f t="shared" si="13"/>
        <v>0</v>
      </c>
      <c r="BG166" s="547">
        <f t="shared" si="13"/>
        <v>0</v>
      </c>
      <c r="BH166" s="547">
        <f t="shared" si="13"/>
        <v>0</v>
      </c>
      <c r="BI166" s="547">
        <f t="shared" si="13"/>
        <v>0</v>
      </c>
      <c r="BJ166" s="547">
        <f t="shared" si="13"/>
        <v>0</v>
      </c>
      <c r="BK166" s="547">
        <f t="shared" si="13"/>
        <v>0</v>
      </c>
      <c r="BL166" s="548">
        <f t="shared" si="13"/>
        <v>0</v>
      </c>
      <c r="BM166" s="457"/>
      <c r="BN166" s="548" t="str">
        <f t="shared" ref="BN166:BP170" si="17">IFERROR((AM166-AB166)/AB166,"")</f>
        <v/>
      </c>
      <c r="BO166" s="548" t="str">
        <f t="shared" si="17"/>
        <v/>
      </c>
      <c r="BP166" s="548" t="str">
        <f t="shared" si="17"/>
        <v/>
      </c>
      <c r="BQ166" s="548" t="str">
        <f t="shared" si="16"/>
        <v/>
      </c>
      <c r="BR166" s="548" t="str">
        <f t="shared" si="16"/>
        <v/>
      </c>
      <c r="BS166" s="548" t="str">
        <f t="shared" si="16"/>
        <v/>
      </c>
      <c r="BT166" s="548" t="str">
        <f t="shared" si="16"/>
        <v/>
      </c>
      <c r="BZ166" s="19"/>
      <c r="CA166" s="19"/>
      <c r="CB166" s="19"/>
      <c r="CC166" s="19"/>
      <c r="CD166" s="19"/>
      <c r="CE166" s="19"/>
      <c r="CF166" s="19"/>
      <c r="CG166" s="19"/>
      <c r="CH166" s="19"/>
      <c r="CI166" s="19"/>
      <c r="CJ166" s="19"/>
      <c r="CK166" s="19"/>
      <c r="CL166" s="19"/>
      <c r="CM166" s="19"/>
      <c r="CN166" s="19"/>
      <c r="CO166" s="19"/>
      <c r="CP166" s="19"/>
      <c r="CQ166" s="19"/>
      <c r="CR166" s="19"/>
      <c r="CS166" s="19"/>
    </row>
    <row r="167" spans="1:101" s="18" customFormat="1" ht="11.25" hidden="1" outlineLevel="1" thickBot="1">
      <c r="A167" s="19"/>
      <c r="B167" s="632"/>
      <c r="C167" s="633"/>
      <c r="D167" s="628"/>
      <c r="E167" s="628"/>
      <c r="F167" s="632"/>
      <c r="G167" s="634"/>
      <c r="H167" s="632"/>
      <c r="I167" s="632"/>
      <c r="J167" s="632"/>
      <c r="K167" s="632"/>
      <c r="L167" s="632"/>
      <c r="M167" s="632"/>
      <c r="N167" s="632"/>
      <c r="O167" s="628"/>
      <c r="P167" s="631"/>
      <c r="Q167" s="631"/>
      <c r="R167" s="715"/>
      <c r="S167" s="715"/>
      <c r="T167" s="715"/>
      <c r="U167" s="715"/>
      <c r="V167" s="716" t="str">
        <f t="shared" si="14"/>
        <v/>
      </c>
      <c r="W167" s="535" t="str">
        <f t="shared" si="15"/>
        <v/>
      </c>
      <c r="X167" s="536"/>
      <c r="Y167" s="637"/>
      <c r="Z167" s="634"/>
      <c r="AA167" s="638"/>
      <c r="AB167" s="639"/>
      <c r="AC167" s="640"/>
      <c r="AD167" s="640"/>
      <c r="AE167" s="640"/>
      <c r="AF167" s="640"/>
      <c r="AG167" s="640"/>
      <c r="AH167" s="641"/>
      <c r="AI167" s="638"/>
      <c r="AJ167" s="642"/>
      <c r="AK167" s="643"/>
      <c r="AL167" s="643"/>
      <c r="AM167" s="644"/>
      <c r="AN167" s="640"/>
      <c r="AO167" s="640"/>
      <c r="AP167" s="640"/>
      <c r="AQ167" s="640"/>
      <c r="AR167" s="640"/>
      <c r="AS167" s="645"/>
      <c r="AT167" s="646"/>
      <c r="AU167" s="643"/>
      <c r="AV167" s="643"/>
      <c r="AW167" s="643"/>
      <c r="AX167" s="643"/>
      <c r="AY167" s="643"/>
      <c r="AZ167" s="643"/>
      <c r="BA167" s="643"/>
      <c r="BB167" s="643"/>
      <c r="BC167" s="643"/>
      <c r="BD167" s="643"/>
      <c r="BF167" s="420">
        <f t="shared" si="13"/>
        <v>0</v>
      </c>
      <c r="BG167" s="547">
        <f t="shared" si="13"/>
        <v>0</v>
      </c>
      <c r="BH167" s="547">
        <f t="shared" si="13"/>
        <v>0</v>
      </c>
      <c r="BI167" s="547">
        <f t="shared" si="13"/>
        <v>0</v>
      </c>
      <c r="BJ167" s="547">
        <f t="shared" si="13"/>
        <v>0</v>
      </c>
      <c r="BK167" s="547">
        <f t="shared" si="13"/>
        <v>0</v>
      </c>
      <c r="BL167" s="548">
        <f t="shared" si="13"/>
        <v>0</v>
      </c>
      <c r="BM167" s="457"/>
      <c r="BN167" s="548" t="str">
        <f t="shared" si="17"/>
        <v/>
      </c>
      <c r="BO167" s="548" t="str">
        <f t="shared" si="17"/>
        <v/>
      </c>
      <c r="BP167" s="548" t="str">
        <f t="shared" si="17"/>
        <v/>
      </c>
      <c r="BQ167" s="548" t="str">
        <f t="shared" si="16"/>
        <v/>
      </c>
      <c r="BR167" s="548" t="str">
        <f t="shared" si="16"/>
        <v/>
      </c>
      <c r="BS167" s="548" t="str">
        <f t="shared" si="16"/>
        <v/>
      </c>
      <c r="BT167" s="548" t="str">
        <f t="shared" si="16"/>
        <v/>
      </c>
      <c r="BZ167" s="19"/>
      <c r="CA167" s="19"/>
      <c r="CB167" s="19"/>
      <c r="CC167" s="19"/>
      <c r="CD167" s="19"/>
      <c r="CE167" s="19"/>
      <c r="CF167" s="19"/>
      <c r="CG167" s="19"/>
      <c r="CH167" s="19"/>
      <c r="CI167" s="19"/>
      <c r="CJ167" s="19"/>
      <c r="CK167" s="19"/>
      <c r="CL167" s="19"/>
      <c r="CM167" s="19"/>
      <c r="CN167" s="19"/>
      <c r="CO167" s="19"/>
      <c r="CP167" s="19"/>
      <c r="CQ167" s="19"/>
      <c r="CR167" s="19"/>
      <c r="CS167" s="19"/>
    </row>
    <row r="168" spans="1:101" s="18" customFormat="1" ht="11.25" hidden="1" outlineLevel="1" thickBot="1">
      <c r="A168" s="19"/>
      <c r="B168" s="632"/>
      <c r="C168" s="633"/>
      <c r="D168" s="628"/>
      <c r="E168" s="628"/>
      <c r="F168" s="632"/>
      <c r="G168" s="634"/>
      <c r="H168" s="632"/>
      <c r="I168" s="632"/>
      <c r="J168" s="632"/>
      <c r="K168" s="632"/>
      <c r="L168" s="632"/>
      <c r="M168" s="632"/>
      <c r="N168" s="632"/>
      <c r="O168" s="628"/>
      <c r="P168" s="631"/>
      <c r="Q168" s="631"/>
      <c r="R168" s="715"/>
      <c r="S168" s="715"/>
      <c r="T168" s="715"/>
      <c r="U168" s="715"/>
      <c r="V168" s="716" t="str">
        <f t="shared" si="14"/>
        <v/>
      </c>
      <c r="W168" s="535" t="str">
        <f t="shared" si="15"/>
        <v/>
      </c>
      <c r="X168" s="536"/>
      <c r="Y168" s="637"/>
      <c r="Z168" s="634"/>
      <c r="AA168" s="638"/>
      <c r="AB168" s="639"/>
      <c r="AC168" s="640"/>
      <c r="AD168" s="640"/>
      <c r="AE168" s="640"/>
      <c r="AF168" s="640"/>
      <c r="AG168" s="640"/>
      <c r="AH168" s="641"/>
      <c r="AI168" s="638"/>
      <c r="AJ168" s="642"/>
      <c r="AK168" s="643"/>
      <c r="AL168" s="643"/>
      <c r="AM168" s="644"/>
      <c r="AN168" s="640"/>
      <c r="AO168" s="640"/>
      <c r="AP168" s="640"/>
      <c r="AQ168" s="640"/>
      <c r="AR168" s="640"/>
      <c r="AS168" s="645"/>
      <c r="AT168" s="646"/>
      <c r="AU168" s="643"/>
      <c r="AV168" s="643"/>
      <c r="AW168" s="643"/>
      <c r="AX168" s="643"/>
      <c r="AY168" s="643"/>
      <c r="AZ168" s="643"/>
      <c r="BA168" s="643"/>
      <c r="BB168" s="643"/>
      <c r="BC168" s="643"/>
      <c r="BD168" s="643"/>
      <c r="BF168" s="420">
        <f t="shared" si="13"/>
        <v>0</v>
      </c>
      <c r="BG168" s="547">
        <f t="shared" si="13"/>
        <v>0</v>
      </c>
      <c r="BH168" s="547">
        <f t="shared" si="13"/>
        <v>0</v>
      </c>
      <c r="BI168" s="547">
        <f t="shared" si="13"/>
        <v>0</v>
      </c>
      <c r="BJ168" s="547">
        <f t="shared" si="13"/>
        <v>0</v>
      </c>
      <c r="BK168" s="547">
        <f t="shared" si="13"/>
        <v>0</v>
      </c>
      <c r="BL168" s="548">
        <f t="shared" si="13"/>
        <v>0</v>
      </c>
      <c r="BM168" s="457"/>
      <c r="BN168" s="548" t="str">
        <f t="shared" si="17"/>
        <v/>
      </c>
      <c r="BO168" s="548" t="str">
        <f t="shared" si="17"/>
        <v/>
      </c>
      <c r="BP168" s="548" t="str">
        <f t="shared" si="17"/>
        <v/>
      </c>
      <c r="BQ168" s="548" t="str">
        <f t="shared" si="16"/>
        <v/>
      </c>
      <c r="BR168" s="548" t="str">
        <f t="shared" si="16"/>
        <v/>
      </c>
      <c r="BS168" s="548" t="str">
        <f t="shared" si="16"/>
        <v/>
      </c>
      <c r="BT168" s="548" t="str">
        <f t="shared" si="16"/>
        <v/>
      </c>
      <c r="BZ168" s="19"/>
      <c r="CA168" s="19"/>
      <c r="CB168" s="19"/>
      <c r="CC168" s="19"/>
      <c r="CD168" s="19"/>
      <c r="CE168" s="19"/>
      <c r="CF168" s="19"/>
      <c r="CG168" s="19"/>
      <c r="CH168" s="19"/>
      <c r="CI168" s="19"/>
      <c r="CJ168" s="19"/>
      <c r="CK168" s="19"/>
      <c r="CL168" s="19"/>
      <c r="CM168" s="19"/>
      <c r="CN168" s="19"/>
      <c r="CO168" s="19"/>
      <c r="CP168" s="19"/>
      <c r="CQ168" s="19"/>
      <c r="CR168" s="19"/>
      <c r="CS168" s="19"/>
    </row>
    <row r="169" spans="1:101" s="18" customFormat="1" ht="11.25" hidden="1" outlineLevel="1" thickBot="1">
      <c r="A169" s="19"/>
      <c r="B169" s="632"/>
      <c r="C169" s="633"/>
      <c r="D169" s="628"/>
      <c r="E169" s="628"/>
      <c r="F169" s="632"/>
      <c r="G169" s="634"/>
      <c r="H169" s="632"/>
      <c r="I169" s="632"/>
      <c r="J169" s="632"/>
      <c r="K169" s="632"/>
      <c r="L169" s="632"/>
      <c r="M169" s="632"/>
      <c r="N169" s="632"/>
      <c r="O169" s="628"/>
      <c r="P169" s="631"/>
      <c r="Q169" s="631"/>
      <c r="R169" s="715"/>
      <c r="S169" s="715"/>
      <c r="T169" s="715"/>
      <c r="U169" s="715"/>
      <c r="V169" s="716" t="str">
        <f t="shared" si="14"/>
        <v/>
      </c>
      <c r="W169" s="535" t="str">
        <f t="shared" si="15"/>
        <v/>
      </c>
      <c r="X169" s="536"/>
      <c r="Y169" s="637"/>
      <c r="Z169" s="634"/>
      <c r="AA169" s="638"/>
      <c r="AB169" s="639"/>
      <c r="AC169" s="640"/>
      <c r="AD169" s="640"/>
      <c r="AE169" s="640"/>
      <c r="AF169" s="640"/>
      <c r="AG169" s="640"/>
      <c r="AH169" s="641"/>
      <c r="AI169" s="638"/>
      <c r="AJ169" s="642"/>
      <c r="AK169" s="643"/>
      <c r="AL169" s="643"/>
      <c r="AM169" s="644"/>
      <c r="AN169" s="640"/>
      <c r="AO169" s="640"/>
      <c r="AP169" s="640"/>
      <c r="AQ169" s="640"/>
      <c r="AR169" s="640"/>
      <c r="AS169" s="645"/>
      <c r="AT169" s="646"/>
      <c r="AU169" s="643"/>
      <c r="AV169" s="643"/>
      <c r="AW169" s="643"/>
      <c r="AX169" s="643"/>
      <c r="AY169" s="643"/>
      <c r="AZ169" s="643"/>
      <c r="BA169" s="643"/>
      <c r="BB169" s="643"/>
      <c r="BC169" s="643"/>
      <c r="BD169" s="643"/>
      <c r="BF169" s="420">
        <f t="shared" si="13"/>
        <v>0</v>
      </c>
      <c r="BG169" s="547">
        <f t="shared" si="13"/>
        <v>0</v>
      </c>
      <c r="BH169" s="547">
        <f t="shared" si="13"/>
        <v>0</v>
      </c>
      <c r="BI169" s="547">
        <f t="shared" si="13"/>
        <v>0</v>
      </c>
      <c r="BJ169" s="547">
        <f t="shared" si="13"/>
        <v>0</v>
      </c>
      <c r="BK169" s="547">
        <f t="shared" si="13"/>
        <v>0</v>
      </c>
      <c r="BL169" s="548">
        <f t="shared" si="13"/>
        <v>0</v>
      </c>
      <c r="BM169" s="457"/>
      <c r="BN169" s="548" t="str">
        <f t="shared" si="17"/>
        <v/>
      </c>
      <c r="BO169" s="548" t="str">
        <f t="shared" si="17"/>
        <v/>
      </c>
      <c r="BP169" s="548" t="str">
        <f t="shared" si="17"/>
        <v/>
      </c>
      <c r="BQ169" s="548" t="str">
        <f t="shared" si="16"/>
        <v/>
      </c>
      <c r="BR169" s="548" t="str">
        <f t="shared" si="16"/>
        <v/>
      </c>
      <c r="BS169" s="548" t="str">
        <f t="shared" si="16"/>
        <v/>
      </c>
      <c r="BT169" s="548" t="str">
        <f t="shared" si="16"/>
        <v/>
      </c>
      <c r="BZ169" s="19"/>
      <c r="CA169" s="19"/>
      <c r="CB169" s="19"/>
      <c r="CC169" s="19"/>
      <c r="CD169" s="19"/>
      <c r="CE169" s="19"/>
      <c r="CF169" s="19"/>
      <c r="CG169" s="19"/>
      <c r="CH169" s="19"/>
      <c r="CI169" s="19"/>
      <c r="CJ169" s="19"/>
      <c r="CK169" s="19"/>
      <c r="CL169" s="19"/>
      <c r="CM169" s="19"/>
      <c r="CN169" s="19"/>
      <c r="CO169" s="19"/>
      <c r="CP169" s="19"/>
      <c r="CQ169" s="19"/>
      <c r="CR169" s="19"/>
      <c r="CS169" s="19"/>
    </row>
    <row r="170" spans="1:101" s="18" customFormat="1" ht="11.25" hidden="1" outlineLevel="1" thickBot="1">
      <c r="A170" s="19"/>
      <c r="B170" s="632"/>
      <c r="C170" s="633"/>
      <c r="D170" s="628"/>
      <c r="E170" s="628"/>
      <c r="F170" s="632"/>
      <c r="G170" s="634"/>
      <c r="H170" s="632"/>
      <c r="I170" s="632"/>
      <c r="J170" s="632"/>
      <c r="K170" s="632"/>
      <c r="L170" s="632"/>
      <c r="M170" s="632"/>
      <c r="N170" s="632"/>
      <c r="O170" s="628"/>
      <c r="P170" s="631"/>
      <c r="Q170" s="631"/>
      <c r="R170" s="715"/>
      <c r="S170" s="715"/>
      <c r="T170" s="715"/>
      <c r="U170" s="715"/>
      <c r="V170" s="716" t="str">
        <f t="shared" si="14"/>
        <v/>
      </c>
      <c r="W170" s="535" t="str">
        <f t="shared" si="15"/>
        <v/>
      </c>
      <c r="X170" s="536"/>
      <c r="Y170" s="637"/>
      <c r="Z170" s="634"/>
      <c r="AA170" s="638"/>
      <c r="AB170" s="639"/>
      <c r="AC170" s="640"/>
      <c r="AD170" s="640"/>
      <c r="AE170" s="640"/>
      <c r="AF170" s="640"/>
      <c r="AG170" s="640"/>
      <c r="AH170" s="641"/>
      <c r="AI170" s="638"/>
      <c r="AJ170" s="642"/>
      <c r="AK170" s="643"/>
      <c r="AL170" s="643"/>
      <c r="AM170" s="644"/>
      <c r="AN170" s="640"/>
      <c r="AO170" s="640"/>
      <c r="AP170" s="640"/>
      <c r="AQ170" s="640"/>
      <c r="AR170" s="640"/>
      <c r="AS170" s="645"/>
      <c r="AT170" s="646"/>
      <c r="AU170" s="643"/>
      <c r="AV170" s="643"/>
      <c r="AW170" s="643"/>
      <c r="AX170" s="643"/>
      <c r="AY170" s="643"/>
      <c r="AZ170" s="643"/>
      <c r="BA170" s="643"/>
      <c r="BB170" s="643"/>
      <c r="BC170" s="643"/>
      <c r="BD170" s="643"/>
      <c r="BF170" s="420">
        <f t="shared" si="13"/>
        <v>0</v>
      </c>
      <c r="BG170" s="547">
        <f t="shared" si="13"/>
        <v>0</v>
      </c>
      <c r="BH170" s="547">
        <f t="shared" si="13"/>
        <v>0</v>
      </c>
      <c r="BI170" s="547">
        <f t="shared" si="13"/>
        <v>0</v>
      </c>
      <c r="BJ170" s="547">
        <f t="shared" si="13"/>
        <v>0</v>
      </c>
      <c r="BK170" s="547">
        <f t="shared" si="13"/>
        <v>0</v>
      </c>
      <c r="BL170" s="548">
        <f t="shared" si="13"/>
        <v>0</v>
      </c>
      <c r="BM170" s="457"/>
      <c r="BN170" s="548" t="str">
        <f t="shared" si="17"/>
        <v/>
      </c>
      <c r="BO170" s="548" t="str">
        <f t="shared" si="17"/>
        <v/>
      </c>
      <c r="BP170" s="548" t="str">
        <f t="shared" si="17"/>
        <v/>
      </c>
      <c r="BQ170" s="548" t="str">
        <f t="shared" si="16"/>
        <v/>
      </c>
      <c r="BR170" s="548" t="str">
        <f t="shared" si="16"/>
        <v/>
      </c>
      <c r="BS170" s="548" t="str">
        <f t="shared" si="16"/>
        <v/>
      </c>
      <c r="BT170" s="548" t="str">
        <f t="shared" si="16"/>
        <v/>
      </c>
      <c r="BZ170" s="19"/>
      <c r="CA170" s="19"/>
      <c r="CB170" s="19"/>
      <c r="CC170" s="19"/>
      <c r="CD170" s="19"/>
      <c r="CE170" s="19"/>
      <c r="CF170" s="19"/>
      <c r="CG170" s="19"/>
      <c r="CH170" s="19"/>
      <c r="CI170" s="19"/>
      <c r="CJ170" s="19"/>
      <c r="CK170" s="19"/>
      <c r="CL170" s="19"/>
      <c r="CM170" s="19"/>
      <c r="CN170" s="19"/>
      <c r="CO170" s="19"/>
      <c r="CP170" s="19"/>
      <c r="CQ170" s="19"/>
      <c r="CR170" s="19"/>
      <c r="CS170" s="19"/>
    </row>
    <row r="171" spans="1:101" s="18" customFormat="1" ht="11.25" collapsed="1" thickBot="1">
      <c r="A171" s="19"/>
      <c r="B171" s="537" t="s">
        <v>584</v>
      </c>
      <c r="C171" s="537"/>
      <c r="D171" s="537"/>
      <c r="E171" s="537"/>
      <c r="F171" s="538"/>
      <c r="G171" s="538"/>
      <c r="H171" s="538"/>
      <c r="I171" s="538"/>
      <c r="J171" s="538"/>
      <c r="K171" s="538"/>
      <c r="L171" s="538"/>
      <c r="M171" s="538"/>
      <c r="N171" s="538"/>
      <c r="O171" s="538"/>
      <c r="P171" s="539"/>
      <c r="Q171" s="683" t="s">
        <v>585</v>
      </c>
      <c r="R171" s="717">
        <f>SUM(R19:R170)</f>
        <v>0</v>
      </c>
      <c r="S171" s="717">
        <f>SUM(S19:S170)</f>
        <v>0</v>
      </c>
      <c r="T171" s="717">
        <f>SUM(T19:T170)</f>
        <v>0</v>
      </c>
      <c r="U171" s="717">
        <f>SUM(U19:U170)</f>
        <v>0</v>
      </c>
      <c r="V171" s="718">
        <f t="shared" si="14"/>
        <v>0</v>
      </c>
      <c r="W171" s="535" t="str">
        <f t="shared" si="15"/>
        <v/>
      </c>
      <c r="X171" s="540" t="str" cm="1">
        <f t="array" ref="X171">IFERROR(XIRR(_xlfn._xlws.FILTER('Historical Cash Flows (2)'!BZ14:BZ66,('Historical Cash Flows (2)'!BZ14:BZ66&lt;&gt;0)*('Historical Cash Flows (2)'!BZ14:BZ66&lt;&gt;"")),_xlfn._xlws.FILTER('Historical Cash Flows (2)'!C14:C66,('Historical Cash Flows (2)'!BZ14:BZ66&lt;&gt;0)*('Historical Cash Flows (2)'!BZ14:BZ66&lt;&gt;""))),"NoCashFlows")</f>
        <v>NoCashFlows</v>
      </c>
      <c r="Y171" s="647" t="s">
        <v>586</v>
      </c>
      <c r="Z171" s="648"/>
      <c r="AA171" s="638"/>
      <c r="AB171" s="638"/>
      <c r="AC171" s="638"/>
      <c r="AD171" s="638"/>
      <c r="AE171" s="638"/>
      <c r="AF171" s="638"/>
      <c r="AG171" s="638"/>
      <c r="AH171" s="638"/>
      <c r="AI171" s="638"/>
      <c r="AJ171" s="638"/>
      <c r="AK171" s="638"/>
      <c r="AL171" s="638"/>
      <c r="AM171" s="638"/>
      <c r="AN171" s="638"/>
      <c r="AO171" s="638"/>
      <c r="AP171" s="638"/>
      <c r="AQ171" s="638"/>
      <c r="AR171" s="638"/>
      <c r="AS171" s="638"/>
      <c r="AT171" s="649"/>
      <c r="AU171" s="638"/>
      <c r="AV171" s="638"/>
      <c r="AW171" s="638"/>
      <c r="AX171" s="638"/>
      <c r="AY171" s="638"/>
      <c r="AZ171" s="638"/>
      <c r="BA171" s="638"/>
      <c r="BB171" s="638"/>
      <c r="BC171" s="638"/>
      <c r="BD171" s="638"/>
      <c r="BF171" s="19"/>
      <c r="BG171" s="453"/>
      <c r="BH171" s="453"/>
      <c r="BI171" s="453"/>
      <c r="BJ171" s="453"/>
      <c r="BK171" s="453"/>
      <c r="BL171" s="19"/>
      <c r="BN171" s="19"/>
      <c r="BO171" s="453"/>
      <c r="BP171" s="453"/>
      <c r="BQ171" s="453"/>
      <c r="BR171" s="453"/>
      <c r="BS171" s="453"/>
      <c r="BT171" s="19"/>
      <c r="BZ171" s="19"/>
      <c r="CA171" s="19"/>
      <c r="CB171" s="19"/>
      <c r="CD171" s="19"/>
      <c r="CE171" s="19"/>
      <c r="CF171" s="19"/>
      <c r="CG171" s="19"/>
      <c r="CH171" s="19"/>
      <c r="CI171" s="19"/>
      <c r="CJ171" s="19"/>
      <c r="CK171" s="19"/>
      <c r="CL171" s="19"/>
      <c r="CM171" s="19"/>
      <c r="CN171" s="19"/>
      <c r="CO171" s="19"/>
      <c r="CP171" s="19"/>
      <c r="CQ171" s="19"/>
      <c r="CR171" s="19"/>
      <c r="CS171" s="19"/>
      <c r="CT171" s="19"/>
      <c r="CU171" s="19"/>
      <c r="CV171" s="19"/>
      <c r="CW171" s="19"/>
    </row>
    <row r="172" spans="1:101" s="18" customFormat="1" ht="11.25" thickBot="1">
      <c r="A172" s="19"/>
      <c r="B172" s="543"/>
      <c r="C172" s="543"/>
      <c r="D172" s="543"/>
      <c r="E172" s="543"/>
      <c r="F172" s="543"/>
      <c r="G172" s="543"/>
      <c r="H172" s="543"/>
      <c r="I172" s="543"/>
      <c r="J172" s="543"/>
      <c r="K172" s="543"/>
      <c r="L172" s="543"/>
      <c r="M172" s="543"/>
      <c r="N172" s="543"/>
      <c r="O172" s="543"/>
      <c r="P172" s="543"/>
      <c r="Q172" s="274"/>
      <c r="R172" s="539"/>
      <c r="S172" s="539"/>
      <c r="T172" s="539"/>
      <c r="U172" s="539"/>
      <c r="V172" s="539"/>
      <c r="W172" s="544"/>
      <c r="X172" s="540" t="str">
        <f>'Fund Cash Flows (2)'!NetLP</f>
        <v/>
      </c>
      <c r="Y172" s="541" t="s">
        <v>587</v>
      </c>
      <c r="Z172" s="542"/>
      <c r="AA172" s="19"/>
      <c r="AB172" s="19"/>
      <c r="AC172" s="19"/>
      <c r="AD172" s="19"/>
      <c r="AE172" s="19"/>
      <c r="AF172" s="19"/>
      <c r="AG172" s="19"/>
      <c r="AH172" s="19"/>
      <c r="AI172" s="19"/>
      <c r="AJ172" s="19"/>
      <c r="AK172" s="19"/>
      <c r="AL172" s="19"/>
      <c r="AM172" s="19"/>
      <c r="AN172" s="19"/>
      <c r="AO172" s="19"/>
      <c r="AP172" s="19"/>
      <c r="AQ172" s="19"/>
      <c r="AR172" s="19"/>
      <c r="AS172" s="19"/>
      <c r="AU172" s="19"/>
      <c r="AV172" s="19"/>
      <c r="AW172" s="19"/>
      <c r="AX172" s="19"/>
      <c r="AY172" s="19"/>
      <c r="AZ172" s="19"/>
      <c r="BA172" s="19"/>
      <c r="BB172" s="19"/>
      <c r="BC172" s="19"/>
      <c r="BD172" s="19"/>
      <c r="BF172" s="19"/>
      <c r="BG172" s="19"/>
      <c r="BH172" s="19"/>
      <c r="BI172" s="19"/>
      <c r="BJ172" s="19"/>
      <c r="BK172" s="19"/>
      <c r="BL172" s="19"/>
      <c r="BN172" s="19"/>
      <c r="BO172" s="19"/>
      <c r="BP172" s="19"/>
      <c r="BQ172" s="19"/>
      <c r="BR172" s="19"/>
      <c r="BS172" s="19"/>
      <c r="BT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row>
    <row r="173" spans="1:101" s="18" customFormat="1" ht="10.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U173" s="19"/>
      <c r="AV173" s="19"/>
      <c r="AW173" s="19"/>
      <c r="AX173" s="19"/>
      <c r="AY173" s="19"/>
      <c r="AZ173" s="19"/>
      <c r="BA173" s="19"/>
      <c r="BB173" s="19"/>
      <c r="BC173" s="19"/>
      <c r="BD173" s="19"/>
      <c r="BE173" s="19"/>
      <c r="BF173" s="19"/>
      <c r="BG173" s="19"/>
      <c r="BH173" s="19"/>
      <c r="BI173" s="19"/>
      <c r="BJ173" s="19"/>
      <c r="BK173" s="19"/>
      <c r="BL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row>
    <row r="174" spans="1:101" s="18" customFormat="1" ht="11.25" thickBot="1">
      <c r="A174" s="19"/>
      <c r="B174" s="20" t="s">
        <v>588</v>
      </c>
      <c r="C174" s="20"/>
      <c r="D174" s="20"/>
      <c r="E174" s="20"/>
      <c r="F174" s="20"/>
      <c r="G174" s="20"/>
      <c r="H174" s="20"/>
      <c r="I174" s="20"/>
      <c r="J174" s="20"/>
      <c r="K174" s="20"/>
      <c r="L174" s="20"/>
      <c r="M174" s="20"/>
      <c r="N174" s="20"/>
      <c r="O174" s="20"/>
      <c r="P174" s="20"/>
      <c r="Q174" s="20"/>
      <c r="R174" s="20"/>
      <c r="S174" s="20"/>
      <c r="T174" s="20"/>
      <c r="U174" s="20"/>
      <c r="V174" s="20"/>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U174" s="19"/>
      <c r="AV174" s="19"/>
      <c r="AW174" s="19"/>
      <c r="AX174" s="19"/>
      <c r="AY174" s="19"/>
      <c r="AZ174" s="19"/>
      <c r="BA174" s="19"/>
      <c r="BB174" s="19"/>
      <c r="BC174" s="19"/>
      <c r="BD174" s="19"/>
      <c r="BE174" s="19"/>
      <c r="BF174" s="19"/>
      <c r="BG174" s="19"/>
      <c r="BH174" s="19"/>
      <c r="BI174" s="19"/>
      <c r="BJ174" s="19"/>
      <c r="BK174" s="19"/>
      <c r="BL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row>
    <row r="175" spans="1:101" s="18" customFormat="1" ht="10.5">
      <c r="A175" s="19"/>
      <c r="B175" s="21" t="s">
        <v>589</v>
      </c>
      <c r="C175" s="21"/>
      <c r="D175" s="21"/>
      <c r="E175" s="21"/>
      <c r="F175" s="21"/>
      <c r="G175" s="21"/>
      <c r="H175" s="21"/>
      <c r="I175" s="21"/>
      <c r="J175" s="24"/>
      <c r="K175" s="24"/>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U175" s="19"/>
      <c r="AV175" s="19"/>
      <c r="AW175" s="19"/>
      <c r="AX175" s="19"/>
      <c r="AY175" s="19"/>
      <c r="AZ175" s="19"/>
      <c r="BA175" s="19"/>
      <c r="BB175" s="19"/>
      <c r="BC175" s="19"/>
      <c r="BD175" s="19"/>
      <c r="BE175" s="19"/>
      <c r="BF175" s="19"/>
      <c r="BG175" s="19"/>
      <c r="BH175" s="19"/>
      <c r="BI175" s="19"/>
      <c r="BJ175" s="19"/>
      <c r="BK175" s="19"/>
      <c r="BL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row>
    <row r="176" spans="1:101" s="18" customFormat="1" ht="69.75" customHeight="1">
      <c r="A176" s="19"/>
      <c r="B176" s="1263"/>
      <c r="C176" s="1263"/>
      <c r="D176" s="1263"/>
      <c r="E176" s="1263"/>
      <c r="F176" s="1263"/>
      <c r="G176" s="1263"/>
      <c r="H176" s="1263"/>
      <c r="I176" s="1263"/>
      <c r="J176" s="1263"/>
      <c r="K176" s="1263"/>
      <c r="L176" s="1263"/>
      <c r="M176" s="1263"/>
      <c r="N176" s="1263"/>
      <c r="O176" s="1263"/>
      <c r="P176" s="1263"/>
      <c r="Q176" s="1263"/>
      <c r="R176" s="1263"/>
      <c r="S176" s="1263"/>
      <c r="T176" s="1263"/>
      <c r="U176" s="1263"/>
      <c r="V176" s="1264"/>
      <c r="W176" s="22"/>
      <c r="X176" s="22"/>
      <c r="Y176" s="22"/>
      <c r="Z176" s="22"/>
      <c r="AA176" s="22"/>
      <c r="AB176" s="19"/>
      <c r="AC176" s="22"/>
      <c r="AD176" s="22"/>
      <c r="AE176" s="19"/>
      <c r="AF176" s="19"/>
      <c r="AG176" s="19"/>
      <c r="AH176" s="19"/>
      <c r="AI176" s="19"/>
      <c r="AJ176" s="19"/>
      <c r="AK176" s="19"/>
      <c r="AL176" s="19"/>
      <c r="AM176" s="19"/>
      <c r="AN176" s="19"/>
      <c r="AO176" s="19"/>
      <c r="AP176" s="19"/>
      <c r="AQ176" s="19"/>
      <c r="AR176" s="19"/>
      <c r="AS176" s="19"/>
      <c r="AU176" s="19"/>
      <c r="AV176" s="19"/>
      <c r="AW176" s="19"/>
      <c r="AX176" s="19"/>
      <c r="AY176" s="19"/>
      <c r="AZ176" s="19"/>
      <c r="BA176" s="19"/>
      <c r="BB176" s="19"/>
      <c r="BC176" s="19"/>
      <c r="BD176" s="19"/>
      <c r="BE176" s="19"/>
      <c r="BF176" s="19"/>
      <c r="BG176" s="22"/>
      <c r="BH176" s="22"/>
      <c r="BI176" s="19"/>
      <c r="BJ176" s="19"/>
      <c r="BK176" s="19"/>
      <c r="BL176" s="19"/>
      <c r="BN176" s="19"/>
      <c r="BO176" s="22"/>
      <c r="BP176" s="22"/>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row>
    <row r="177" spans="1:101" s="18" customFormat="1" ht="10.5">
      <c r="A177" s="19"/>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19"/>
      <c r="AC177" s="22"/>
      <c r="AD177" s="22"/>
      <c r="AE177" s="19"/>
      <c r="AF177" s="19"/>
      <c r="AG177" s="19"/>
      <c r="AH177" s="19"/>
      <c r="AI177" s="19"/>
      <c r="AJ177" s="19"/>
      <c r="AK177" s="19"/>
      <c r="AL177" s="19"/>
      <c r="AM177" s="19"/>
      <c r="AN177" s="19"/>
      <c r="AO177" s="19"/>
      <c r="AP177" s="19"/>
      <c r="AQ177" s="19"/>
      <c r="AR177" s="19"/>
      <c r="AS177" s="19"/>
      <c r="AU177" s="19"/>
      <c r="AV177" s="19"/>
      <c r="AW177" s="19"/>
      <c r="AX177" s="19"/>
      <c r="AY177" s="19"/>
      <c r="AZ177" s="19"/>
      <c r="BA177" s="19"/>
      <c r="BB177" s="19"/>
      <c r="BC177" s="19"/>
      <c r="BD177" s="19"/>
      <c r="BE177" s="19"/>
      <c r="BF177" s="19"/>
      <c r="BG177" s="22"/>
      <c r="BH177" s="22"/>
      <c r="BI177" s="19"/>
      <c r="BJ177" s="19"/>
      <c r="BK177" s="19"/>
      <c r="BL177" s="19"/>
      <c r="BN177" s="19"/>
      <c r="BO177" s="22"/>
      <c r="BP177" s="22"/>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row>
    <row r="178" spans="1:101" s="18" customFormat="1" ht="10.5">
      <c r="A178" s="19"/>
      <c r="B178" s="21" t="s">
        <v>590</v>
      </c>
      <c r="C178" s="21"/>
      <c r="D178" s="21"/>
      <c r="E178" s="21"/>
      <c r="F178" s="21"/>
      <c r="G178" s="21"/>
      <c r="H178" s="21"/>
      <c r="I178" s="21"/>
      <c r="J178" s="21"/>
      <c r="K178" s="21"/>
      <c r="L178" s="19"/>
      <c r="M178" s="19"/>
      <c r="N178" s="19"/>
      <c r="O178" s="19"/>
      <c r="P178" s="19"/>
      <c r="Q178" s="19"/>
      <c r="R178" s="19"/>
      <c r="S178" s="19"/>
      <c r="T178" s="19"/>
      <c r="U178" s="19"/>
      <c r="V178" s="19"/>
      <c r="W178" s="22"/>
      <c r="X178" s="22"/>
      <c r="Y178" s="22"/>
      <c r="Z178" s="22"/>
      <c r="AA178" s="22"/>
      <c r="AB178" s="19"/>
      <c r="AC178" s="22"/>
      <c r="AD178" s="22"/>
      <c r="AE178" s="19"/>
      <c r="AF178" s="19"/>
      <c r="AG178" s="19"/>
      <c r="AH178" s="19"/>
      <c r="AI178" s="19"/>
      <c r="AJ178" s="19"/>
      <c r="AK178" s="19"/>
      <c r="AL178" s="19"/>
      <c r="AM178" s="19"/>
      <c r="AN178" s="19"/>
      <c r="AO178" s="19"/>
      <c r="AP178" s="19"/>
      <c r="AQ178" s="19"/>
      <c r="AR178" s="19"/>
      <c r="AS178" s="19"/>
      <c r="AU178" s="19"/>
      <c r="AV178" s="19"/>
      <c r="AW178" s="19"/>
      <c r="AX178" s="19"/>
      <c r="AY178" s="19"/>
      <c r="AZ178" s="19"/>
      <c r="BA178" s="19"/>
      <c r="BB178" s="19"/>
      <c r="BC178" s="19"/>
      <c r="BD178" s="19"/>
      <c r="BE178" s="19"/>
      <c r="BF178" s="19"/>
      <c r="BG178" s="22"/>
      <c r="BH178" s="22"/>
      <c r="BI178" s="19"/>
      <c r="BJ178" s="19"/>
      <c r="BK178" s="19"/>
      <c r="BL178" s="19"/>
      <c r="BN178" s="19"/>
      <c r="BO178" s="22"/>
      <c r="BP178" s="22"/>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row>
    <row r="179" spans="1:101" s="18" customFormat="1" ht="71.25" customHeight="1">
      <c r="A179" s="19"/>
      <c r="B179" s="1263"/>
      <c r="C179" s="1263"/>
      <c r="D179" s="1263"/>
      <c r="E179" s="1263"/>
      <c r="F179" s="1263"/>
      <c r="G179" s="1263"/>
      <c r="H179" s="1263"/>
      <c r="I179" s="1263"/>
      <c r="J179" s="1263"/>
      <c r="K179" s="1263"/>
      <c r="L179" s="1263"/>
      <c r="M179" s="1263"/>
      <c r="N179" s="1263"/>
      <c r="O179" s="1263"/>
      <c r="P179" s="1263"/>
      <c r="Q179" s="1263"/>
      <c r="R179" s="1263"/>
      <c r="S179" s="1263"/>
      <c r="T179" s="1263"/>
      <c r="U179" s="1263"/>
      <c r="V179" s="1264"/>
      <c r="W179" s="22"/>
      <c r="X179" s="22"/>
      <c r="Y179" s="22"/>
      <c r="Z179" s="22"/>
      <c r="AA179" s="22"/>
      <c r="AB179" s="19"/>
      <c r="AC179" s="22"/>
      <c r="AD179" s="22"/>
      <c r="AE179" s="19"/>
      <c r="AF179" s="19"/>
      <c r="AG179" s="19"/>
      <c r="AH179" s="19"/>
      <c r="AI179" s="19"/>
      <c r="AJ179" s="19"/>
      <c r="AK179" s="19"/>
      <c r="AL179" s="19"/>
      <c r="AM179" s="19"/>
      <c r="AN179" s="19"/>
      <c r="AO179" s="19"/>
      <c r="AP179" s="19"/>
      <c r="AQ179" s="19"/>
      <c r="AR179" s="19"/>
      <c r="AS179" s="19"/>
      <c r="AU179" s="19"/>
      <c r="AV179" s="19"/>
      <c r="AW179" s="19"/>
      <c r="AX179" s="19"/>
      <c r="AY179" s="19"/>
      <c r="AZ179" s="19"/>
      <c r="BA179" s="19"/>
      <c r="BB179" s="19"/>
      <c r="BC179" s="19"/>
      <c r="BD179" s="19"/>
      <c r="BE179" s="19"/>
      <c r="BF179" s="19"/>
      <c r="BG179" s="22"/>
      <c r="BH179" s="22"/>
      <c r="BI179" s="19"/>
      <c r="BJ179" s="19"/>
      <c r="BK179" s="19"/>
      <c r="BL179" s="19"/>
      <c r="BN179" s="19"/>
      <c r="BO179" s="22"/>
      <c r="BP179" s="22"/>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row>
    <row r="180" spans="1:101" s="18" customFormat="1" ht="10.5">
      <c r="A180" s="19"/>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19"/>
      <c r="AC180" s="22"/>
      <c r="AD180" s="22"/>
      <c r="AE180" s="19"/>
      <c r="AF180" s="19"/>
      <c r="AG180" s="19"/>
      <c r="AH180" s="19"/>
      <c r="AI180" s="19"/>
      <c r="AJ180" s="19"/>
      <c r="AK180" s="19"/>
      <c r="AL180" s="19"/>
      <c r="AM180" s="19"/>
      <c r="AN180" s="19"/>
      <c r="AO180" s="19"/>
      <c r="AP180" s="19"/>
      <c r="AQ180" s="19"/>
      <c r="AR180" s="19"/>
      <c r="AS180" s="19"/>
      <c r="AU180" s="19"/>
      <c r="AV180" s="19"/>
      <c r="AW180" s="19"/>
      <c r="AX180" s="19"/>
      <c r="AY180" s="19"/>
      <c r="AZ180" s="19"/>
      <c r="BA180" s="19"/>
      <c r="BB180" s="19"/>
      <c r="BC180" s="19"/>
      <c r="BD180" s="19"/>
      <c r="BE180" s="19"/>
      <c r="BF180" s="19"/>
      <c r="BG180" s="22"/>
      <c r="BH180" s="22"/>
      <c r="BI180" s="19"/>
      <c r="BJ180" s="19"/>
      <c r="BK180" s="19"/>
      <c r="BL180" s="19"/>
      <c r="BN180" s="19"/>
      <c r="BO180" s="22"/>
      <c r="BP180" s="22"/>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row>
    <row r="181" spans="1:101" s="18" customFormat="1" ht="11.25" thickBot="1">
      <c r="A181" s="19"/>
      <c r="B181" s="20" t="s">
        <v>591</v>
      </c>
      <c r="C181" s="20"/>
      <c r="D181" s="20"/>
      <c r="E181" s="20"/>
      <c r="F181" s="20"/>
      <c r="G181" s="20"/>
      <c r="H181" s="20"/>
      <c r="I181" s="20"/>
      <c r="J181" s="20"/>
      <c r="K181" s="20"/>
      <c r="L181" s="20"/>
      <c r="M181" s="20"/>
      <c r="N181" s="20"/>
      <c r="O181" s="20"/>
      <c r="P181" s="20"/>
      <c r="Q181" s="20"/>
      <c r="R181" s="20"/>
      <c r="S181" s="20"/>
      <c r="T181" s="20"/>
      <c r="U181" s="20"/>
      <c r="V181" s="20"/>
      <c r="W181" s="22"/>
      <c r="X181" s="22"/>
      <c r="Y181" s="22"/>
      <c r="Z181" s="22"/>
      <c r="AA181" s="22"/>
      <c r="AB181" s="19"/>
      <c r="AC181" s="22"/>
      <c r="AD181" s="22"/>
      <c r="AE181" s="19"/>
      <c r="AF181" s="19"/>
      <c r="AG181" s="19"/>
      <c r="AH181" s="19"/>
      <c r="AI181" s="19"/>
      <c r="AJ181" s="19"/>
      <c r="AK181" s="19"/>
      <c r="AL181" s="19"/>
      <c r="AM181" s="19"/>
      <c r="AN181" s="19"/>
      <c r="AO181" s="19"/>
      <c r="AP181" s="19"/>
      <c r="AQ181" s="19"/>
      <c r="AR181" s="19"/>
      <c r="AS181" s="19"/>
      <c r="AU181" s="19"/>
      <c r="AV181" s="19"/>
      <c r="AW181" s="19"/>
      <c r="AX181" s="19"/>
      <c r="AY181" s="19"/>
      <c r="AZ181" s="19"/>
      <c r="BA181" s="19"/>
      <c r="BB181" s="19"/>
      <c r="BC181" s="19"/>
      <c r="BD181" s="19"/>
      <c r="BE181" s="19"/>
      <c r="BF181" s="19"/>
      <c r="BG181" s="22"/>
      <c r="BH181" s="22"/>
      <c r="BI181" s="19"/>
      <c r="BJ181" s="19"/>
      <c r="BK181" s="19"/>
      <c r="BL181" s="19"/>
      <c r="BN181" s="19"/>
      <c r="BO181" s="22"/>
      <c r="BP181" s="22"/>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row>
    <row r="182" spans="1:101" s="18" customFormat="1" ht="10.5">
      <c r="A182" s="19"/>
      <c r="B182" s="21" t="s">
        <v>592</v>
      </c>
      <c r="C182" s="21"/>
      <c r="D182" s="21"/>
      <c r="E182" s="21"/>
      <c r="F182" s="21"/>
      <c r="G182" s="21"/>
      <c r="H182" s="21"/>
      <c r="I182" s="21"/>
      <c r="J182" s="21"/>
      <c r="K182" s="21"/>
      <c r="L182" s="19"/>
      <c r="M182" s="19"/>
      <c r="N182" s="19"/>
      <c r="O182" s="19"/>
      <c r="P182" s="19"/>
      <c r="Q182" s="19"/>
      <c r="R182" s="19"/>
      <c r="S182" s="19"/>
      <c r="T182" s="19"/>
      <c r="U182" s="19"/>
      <c r="V182" s="19"/>
      <c r="W182" s="22"/>
      <c r="X182" s="22"/>
      <c r="Y182" s="22"/>
      <c r="Z182" s="22"/>
      <c r="AA182" s="22"/>
      <c r="AB182" s="19"/>
      <c r="AC182" s="22"/>
      <c r="AD182" s="22"/>
      <c r="AE182" s="19"/>
      <c r="AF182" s="19"/>
      <c r="AG182" s="19"/>
      <c r="AH182" s="19"/>
      <c r="AI182" s="19"/>
      <c r="AJ182" s="19"/>
      <c r="AK182" s="19"/>
      <c r="AL182" s="19"/>
      <c r="AM182" s="19"/>
      <c r="AN182" s="19"/>
      <c r="AO182" s="19"/>
      <c r="AP182" s="19"/>
      <c r="AQ182" s="19"/>
      <c r="AR182" s="19"/>
      <c r="AS182" s="19"/>
      <c r="AU182" s="19"/>
      <c r="AV182" s="19"/>
      <c r="AW182" s="19"/>
      <c r="AX182" s="19"/>
      <c r="AY182" s="19"/>
      <c r="AZ182" s="19"/>
      <c r="BA182" s="19"/>
      <c r="BB182" s="19"/>
      <c r="BC182" s="19"/>
      <c r="BD182" s="19"/>
      <c r="BE182" s="19"/>
      <c r="BF182" s="19"/>
      <c r="BG182" s="22"/>
      <c r="BH182" s="22"/>
      <c r="BI182" s="19"/>
      <c r="BJ182" s="19"/>
      <c r="BK182" s="19"/>
      <c r="BL182" s="19"/>
      <c r="BN182" s="19"/>
      <c r="BO182" s="22"/>
      <c r="BP182" s="22"/>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row>
    <row r="183" spans="1:101" s="18" customFormat="1" ht="50.25" customHeight="1">
      <c r="A183" s="19"/>
      <c r="B183" s="1263"/>
      <c r="C183" s="1263"/>
      <c r="D183" s="1263"/>
      <c r="E183" s="1263"/>
      <c r="F183" s="1263"/>
      <c r="G183" s="1263"/>
      <c r="H183" s="1263"/>
      <c r="I183" s="1263"/>
      <c r="J183" s="1263"/>
      <c r="K183" s="1263"/>
      <c r="L183" s="1263"/>
      <c r="M183" s="1263"/>
      <c r="N183" s="1263"/>
      <c r="O183" s="1263"/>
      <c r="P183" s="1263"/>
      <c r="Q183" s="1263"/>
      <c r="R183" s="1263"/>
      <c r="S183" s="1263"/>
      <c r="T183" s="1263"/>
      <c r="U183" s="1263"/>
      <c r="V183" s="1264"/>
      <c r="W183" s="22"/>
      <c r="X183" s="22"/>
      <c r="Y183" s="22"/>
      <c r="Z183" s="22"/>
      <c r="AA183" s="22"/>
      <c r="AB183" s="19"/>
      <c r="AC183" s="22"/>
      <c r="AD183" s="22"/>
      <c r="AE183" s="19"/>
      <c r="AF183" s="19"/>
      <c r="AG183" s="19"/>
      <c r="AH183" s="19"/>
      <c r="AI183" s="19"/>
      <c r="AJ183" s="19"/>
      <c r="AK183" s="19"/>
      <c r="AL183" s="19"/>
      <c r="AM183" s="19"/>
      <c r="AN183" s="19"/>
      <c r="AO183" s="19"/>
      <c r="AP183" s="19"/>
      <c r="AQ183" s="19"/>
      <c r="AR183" s="19"/>
      <c r="AS183" s="19"/>
      <c r="AU183" s="19"/>
      <c r="AV183" s="19"/>
      <c r="AW183" s="19"/>
      <c r="AX183" s="19"/>
      <c r="AY183" s="19"/>
      <c r="AZ183" s="19"/>
      <c r="BA183" s="19"/>
      <c r="BB183" s="19"/>
      <c r="BC183" s="19"/>
      <c r="BD183" s="19"/>
      <c r="BE183" s="19"/>
      <c r="BF183" s="19"/>
      <c r="BG183" s="22"/>
      <c r="BH183" s="22"/>
      <c r="BI183" s="19"/>
      <c r="BJ183" s="19"/>
      <c r="BK183" s="19"/>
      <c r="BL183" s="19"/>
      <c r="BN183" s="19"/>
      <c r="BO183" s="22"/>
      <c r="BP183" s="22"/>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row>
    <row r="184" spans="1:101" s="19" customFormat="1" ht="10.5" hidden="1">
      <c r="AT184" s="18"/>
      <c r="BM184" s="18"/>
    </row>
    <row r="185" spans="1:101" s="19" customFormat="1" ht="10.5" hidden="1">
      <c r="AT185" s="18"/>
      <c r="BM185" s="18"/>
    </row>
    <row r="186" spans="1:101" s="19" customFormat="1" ht="10.5" hidden="1">
      <c r="AT186" s="18"/>
      <c r="BM186" s="18"/>
    </row>
    <row r="187" spans="1:101" s="9" customFormat="1" hidden="1">
      <c r="AB187" s="19"/>
      <c r="AI187" s="19"/>
      <c r="AJ187" s="19"/>
      <c r="AK187" s="19"/>
      <c r="AL187" s="19"/>
      <c r="AM187" s="19"/>
      <c r="AN187" s="19"/>
      <c r="AO187" s="19"/>
      <c r="AP187" s="19"/>
      <c r="AQ187" s="19"/>
      <c r="AR187" s="19"/>
      <c r="AS187" s="19"/>
      <c r="AT187" s="18"/>
      <c r="AU187" s="19"/>
      <c r="AV187" s="19"/>
      <c r="AW187" s="19"/>
      <c r="AX187" s="19"/>
      <c r="AY187" s="19"/>
      <c r="AZ187" s="19"/>
      <c r="BA187" s="19"/>
      <c r="BB187" s="19"/>
      <c r="BC187" s="19"/>
      <c r="BD187" s="19"/>
      <c r="BE187" s="19"/>
      <c r="BF187" s="19"/>
      <c r="BM187"/>
      <c r="BN187" s="19"/>
      <c r="BU187" s="19"/>
      <c r="BV187" s="19"/>
      <c r="BW187" s="19"/>
      <c r="BX187" s="19"/>
      <c r="BY187" s="19"/>
      <c r="BZ187" s="19"/>
      <c r="CA187" s="19"/>
      <c r="CB187" s="19"/>
      <c r="CC187" s="19"/>
      <c r="CD187" s="19"/>
      <c r="CE187" s="19"/>
      <c r="CF187" s="19"/>
      <c r="CG187" s="19"/>
      <c r="CH187" s="19"/>
    </row>
    <row r="188" spans="1:101" s="9" customFormat="1" hidden="1">
      <c r="AB188" s="19"/>
      <c r="AI188" s="19"/>
      <c r="AJ188" s="19"/>
      <c r="AK188" s="19"/>
      <c r="AL188" s="19"/>
      <c r="AM188" s="19"/>
      <c r="AN188" s="19"/>
      <c r="AO188" s="19"/>
      <c r="AP188" s="19"/>
      <c r="AQ188" s="19"/>
      <c r="AR188" s="19"/>
      <c r="AS188" s="19"/>
      <c r="AT188" s="18"/>
      <c r="AU188" s="19"/>
      <c r="AV188" s="19"/>
      <c r="AW188" s="19"/>
      <c r="AX188" s="19"/>
      <c r="AY188" s="19"/>
      <c r="AZ188" s="19"/>
      <c r="BA188" s="19"/>
      <c r="BB188" s="19"/>
      <c r="BC188" s="19"/>
      <c r="BD188" s="19"/>
      <c r="BE188" s="19"/>
      <c r="BF188" s="19"/>
      <c r="BM188"/>
      <c r="BN188" s="19"/>
      <c r="BU188" s="19"/>
      <c r="BV188" s="19"/>
      <c r="BW188" s="19"/>
      <c r="BX188" s="19"/>
      <c r="BY188" s="19"/>
      <c r="BZ188" s="19"/>
      <c r="CA188" s="19"/>
      <c r="CB188" s="19"/>
      <c r="CC188" s="19"/>
      <c r="CD188" s="19"/>
      <c r="CE188" s="19"/>
      <c r="CF188" s="19"/>
      <c r="CG188" s="19"/>
      <c r="CH188" s="19"/>
    </row>
    <row r="189" spans="1:101" s="9" customFormat="1" hidden="1">
      <c r="AB189" s="19"/>
      <c r="AI189" s="19"/>
      <c r="AJ189" s="19"/>
      <c r="AK189" s="19"/>
      <c r="AL189" s="19"/>
      <c r="AM189" s="19"/>
      <c r="AN189" s="19"/>
      <c r="AO189" s="19"/>
      <c r="AP189" s="19"/>
      <c r="AQ189" s="19"/>
      <c r="AR189" s="19"/>
      <c r="AS189" s="19"/>
      <c r="AT189" s="18"/>
      <c r="AU189" s="19"/>
      <c r="AV189" s="19"/>
      <c r="AW189" s="19"/>
      <c r="AX189" s="19"/>
      <c r="AY189" s="19"/>
      <c r="AZ189" s="19"/>
      <c r="BA189" s="19"/>
      <c r="BB189" s="19"/>
      <c r="BC189" s="19"/>
      <c r="BD189" s="19"/>
      <c r="BE189" s="19"/>
      <c r="BF189" s="19"/>
      <c r="BM189"/>
      <c r="BN189" s="19"/>
      <c r="BU189" s="19"/>
      <c r="BV189" s="19"/>
      <c r="BW189" s="19"/>
      <c r="BX189" s="19"/>
      <c r="BY189" s="19"/>
      <c r="BZ189" s="19"/>
      <c r="CA189" s="19"/>
      <c r="CB189" s="19"/>
      <c r="CC189" s="19"/>
      <c r="CD189" s="19"/>
      <c r="CE189" s="19"/>
      <c r="CF189" s="19"/>
      <c r="CG189" s="19"/>
      <c r="CH189" s="19"/>
    </row>
    <row r="190" spans="1:101" s="9" customFormat="1" hidden="1">
      <c r="AB190" s="19"/>
      <c r="AI190" s="19"/>
      <c r="AJ190" s="19"/>
      <c r="AK190" s="19"/>
      <c r="AL190" s="19"/>
      <c r="AM190" s="19"/>
      <c r="AN190" s="19"/>
      <c r="AO190" s="19"/>
      <c r="AP190" s="19"/>
      <c r="AQ190" s="19"/>
      <c r="AR190" s="19"/>
      <c r="AS190" s="19"/>
      <c r="AT190" s="18"/>
      <c r="AU190" s="19"/>
      <c r="AV190" s="19"/>
      <c r="AW190" s="19"/>
      <c r="AX190" s="19"/>
      <c r="AY190" s="19"/>
      <c r="AZ190" s="19"/>
      <c r="BA190" s="19"/>
      <c r="BB190" s="19"/>
      <c r="BC190" s="19"/>
      <c r="BD190" s="19"/>
      <c r="BE190" s="19"/>
      <c r="BF190" s="19"/>
      <c r="BM190"/>
      <c r="BN190" s="19"/>
      <c r="BU190" s="19"/>
      <c r="BV190" s="19"/>
      <c r="BW190" s="19"/>
      <c r="BX190" s="19"/>
      <c r="BY190" s="19"/>
      <c r="BZ190" s="19"/>
      <c r="CA190" s="19"/>
      <c r="CB190" s="19"/>
      <c r="CC190" s="19"/>
      <c r="CD190" s="19"/>
      <c r="CE190" s="19"/>
      <c r="CF190" s="19"/>
      <c r="CG190" s="19"/>
      <c r="CH190" s="19"/>
    </row>
    <row r="191" spans="1:101" s="9" customFormat="1" hidden="1">
      <c r="AB191" s="19"/>
      <c r="AI191" s="19"/>
      <c r="AJ191" s="19"/>
      <c r="AK191" s="19"/>
      <c r="AL191" s="19"/>
      <c r="AM191" s="19"/>
      <c r="AN191" s="19"/>
      <c r="AO191" s="19"/>
      <c r="AP191" s="19"/>
      <c r="AQ191" s="19"/>
      <c r="AR191" s="19"/>
      <c r="AS191" s="19"/>
      <c r="AT191" s="18"/>
      <c r="AU191" s="19"/>
      <c r="AV191" s="19"/>
      <c r="AW191" s="19"/>
      <c r="AX191" s="19"/>
      <c r="AY191" s="19"/>
      <c r="AZ191" s="19"/>
      <c r="BA191" s="19"/>
      <c r="BB191" s="19"/>
      <c r="BC191" s="19"/>
      <c r="BD191" s="19"/>
      <c r="BE191" s="19"/>
      <c r="BF191" s="19"/>
      <c r="BM191"/>
      <c r="BN191" s="19"/>
      <c r="BU191" s="19"/>
      <c r="BV191" s="19"/>
      <c r="BW191" s="19"/>
      <c r="BX191" s="19"/>
      <c r="BY191" s="19"/>
      <c r="BZ191" s="19"/>
      <c r="CA191" s="19"/>
      <c r="CB191" s="19"/>
      <c r="CC191" s="19"/>
      <c r="CD191" s="19"/>
      <c r="CE191" s="19"/>
      <c r="CF191" s="19"/>
      <c r="CG191" s="19"/>
      <c r="CH191" s="19"/>
    </row>
    <row r="192" spans="1:101" s="9" customFormat="1" hidden="1">
      <c r="AB192" s="19"/>
      <c r="AI192" s="19"/>
      <c r="AJ192" s="19"/>
      <c r="AK192" s="19"/>
      <c r="AL192" s="19"/>
      <c r="AM192" s="19"/>
      <c r="AN192" s="19"/>
      <c r="AO192" s="19"/>
      <c r="AP192" s="19"/>
      <c r="AQ192" s="19"/>
      <c r="AR192" s="19"/>
      <c r="AS192" s="19"/>
      <c r="AT192" s="18"/>
      <c r="AU192" s="19"/>
      <c r="AV192" s="19"/>
      <c r="AW192" s="19"/>
      <c r="AX192" s="19"/>
      <c r="AY192" s="19"/>
      <c r="AZ192" s="19"/>
      <c r="BA192" s="19"/>
      <c r="BB192" s="19"/>
      <c r="BC192" s="19"/>
      <c r="BD192" s="19"/>
      <c r="BE192" s="19"/>
      <c r="BF192" s="19"/>
      <c r="BM192"/>
      <c r="BN192" s="19"/>
      <c r="BU192" s="19"/>
      <c r="BV192" s="19"/>
      <c r="BW192" s="19"/>
      <c r="BX192" s="19"/>
      <c r="BY192" s="19"/>
      <c r="BZ192" s="19"/>
      <c r="CA192" s="19"/>
      <c r="CB192" s="19"/>
      <c r="CC192" s="19"/>
      <c r="CD192" s="19"/>
      <c r="CE192" s="19"/>
      <c r="CF192" s="19"/>
      <c r="CG192" s="19"/>
      <c r="CH192" s="19"/>
    </row>
    <row r="193" spans="28:86" s="9" customFormat="1" hidden="1">
      <c r="AB193" s="19"/>
      <c r="AI193" s="19"/>
      <c r="AJ193" s="19"/>
      <c r="AK193" s="19"/>
      <c r="AL193" s="19"/>
      <c r="AM193" s="19"/>
      <c r="AN193" s="19"/>
      <c r="AO193" s="19"/>
      <c r="AP193" s="19"/>
      <c r="AQ193" s="19"/>
      <c r="AR193" s="19"/>
      <c r="AS193" s="19"/>
      <c r="AT193" s="18"/>
      <c r="AU193" s="19"/>
      <c r="AV193" s="19"/>
      <c r="AW193" s="19"/>
      <c r="AX193" s="19"/>
      <c r="AY193" s="19"/>
      <c r="AZ193" s="19"/>
      <c r="BA193" s="19"/>
      <c r="BB193" s="19"/>
      <c r="BC193" s="19"/>
      <c r="BD193" s="19"/>
      <c r="BE193" s="19"/>
      <c r="BF193" s="19"/>
      <c r="BM193"/>
      <c r="BN193" s="19"/>
      <c r="BU193" s="19"/>
      <c r="BV193" s="19"/>
      <c r="BW193" s="19"/>
      <c r="BX193" s="19"/>
      <c r="BY193" s="19"/>
      <c r="BZ193" s="19"/>
      <c r="CA193" s="19"/>
      <c r="CB193" s="19"/>
      <c r="CC193" s="19"/>
      <c r="CD193" s="19"/>
      <c r="CE193" s="19"/>
      <c r="CF193" s="19"/>
      <c r="CG193" s="19"/>
      <c r="CH193" s="19"/>
    </row>
    <row r="194" spans="28:86" s="9" customFormat="1" hidden="1">
      <c r="AB194" s="19"/>
      <c r="AI194" s="19"/>
      <c r="AJ194" s="19"/>
      <c r="AK194" s="19"/>
      <c r="AL194" s="19"/>
      <c r="AM194" s="19"/>
      <c r="AN194" s="19"/>
      <c r="AO194" s="19"/>
      <c r="AP194" s="19"/>
      <c r="AQ194" s="19"/>
      <c r="AR194" s="19"/>
      <c r="AS194" s="19"/>
      <c r="AT194" s="18"/>
      <c r="AU194" s="19"/>
      <c r="AV194" s="19"/>
      <c r="AW194" s="19"/>
      <c r="AX194" s="19"/>
      <c r="AY194" s="19"/>
      <c r="AZ194" s="19"/>
      <c r="BA194" s="19"/>
      <c r="BB194" s="19"/>
      <c r="BC194" s="19"/>
      <c r="BD194" s="19"/>
      <c r="BE194" s="19"/>
      <c r="BF194" s="19"/>
      <c r="BM194"/>
      <c r="BN194" s="19"/>
      <c r="BU194" s="19"/>
      <c r="BV194" s="19"/>
      <c r="BW194" s="19"/>
      <c r="BX194" s="19"/>
      <c r="BY194" s="19"/>
      <c r="BZ194" s="19"/>
      <c r="CA194" s="19"/>
      <c r="CB194" s="19"/>
      <c r="CC194" s="19"/>
      <c r="CD194" s="19"/>
      <c r="CE194" s="19"/>
      <c r="CF194" s="19"/>
      <c r="CG194" s="19"/>
      <c r="CH194" s="19"/>
    </row>
    <row r="195" spans="28:86" s="9" customFormat="1" hidden="1">
      <c r="AB195" s="19"/>
      <c r="AI195" s="19"/>
      <c r="AJ195" s="19"/>
      <c r="AK195" s="19"/>
      <c r="AL195" s="19"/>
      <c r="AM195" s="19"/>
      <c r="AN195" s="19"/>
      <c r="AO195" s="19"/>
      <c r="AP195" s="19"/>
      <c r="AQ195" s="19"/>
      <c r="AR195" s="19"/>
      <c r="AS195" s="19"/>
      <c r="AT195" s="18"/>
      <c r="AU195" s="19"/>
      <c r="AV195" s="19"/>
      <c r="AW195" s="19"/>
      <c r="AX195" s="19"/>
      <c r="AY195" s="19"/>
      <c r="AZ195" s="19"/>
      <c r="BA195" s="19"/>
      <c r="BB195" s="19"/>
      <c r="BC195" s="19"/>
      <c r="BD195" s="19"/>
      <c r="BE195" s="19"/>
      <c r="BF195" s="19"/>
      <c r="BM195"/>
      <c r="BN195" s="19"/>
      <c r="BU195" s="19"/>
      <c r="BV195" s="19"/>
      <c r="BW195" s="19"/>
      <c r="BX195" s="19"/>
      <c r="BY195" s="19"/>
      <c r="BZ195" s="19"/>
      <c r="CA195" s="19"/>
      <c r="CB195" s="19"/>
      <c r="CC195" s="19"/>
      <c r="CD195" s="19"/>
      <c r="CE195" s="19"/>
      <c r="CF195" s="19"/>
      <c r="CG195" s="19"/>
      <c r="CH195" s="19"/>
    </row>
    <row r="196" spans="28:86" s="9" customFormat="1" hidden="1">
      <c r="AB196" s="19"/>
      <c r="AI196" s="19"/>
      <c r="AJ196" s="19"/>
      <c r="AK196" s="19"/>
      <c r="AL196" s="19"/>
      <c r="AM196" s="19"/>
      <c r="AN196" s="19"/>
      <c r="AO196" s="19"/>
      <c r="AP196" s="19"/>
      <c r="AQ196" s="19"/>
      <c r="AR196" s="19"/>
      <c r="AS196" s="19"/>
      <c r="AT196" s="18"/>
      <c r="AU196" s="19"/>
      <c r="AV196" s="19"/>
      <c r="AW196" s="19"/>
      <c r="AX196" s="19"/>
      <c r="AY196" s="19"/>
      <c r="AZ196" s="19"/>
      <c r="BA196" s="19"/>
      <c r="BB196" s="19"/>
      <c r="BC196" s="19"/>
      <c r="BD196" s="19"/>
      <c r="BE196" s="19"/>
      <c r="BF196" s="19"/>
      <c r="BM196"/>
      <c r="BN196" s="19"/>
      <c r="BU196" s="19"/>
      <c r="BV196" s="19"/>
      <c r="BW196" s="19"/>
      <c r="BX196" s="19"/>
      <c r="BY196" s="19"/>
      <c r="BZ196" s="19"/>
      <c r="CA196" s="19"/>
      <c r="CB196" s="19"/>
      <c r="CC196" s="19"/>
      <c r="CD196" s="19"/>
      <c r="CE196" s="19"/>
      <c r="CF196" s="19"/>
      <c r="CG196" s="19"/>
      <c r="CH196" s="19"/>
    </row>
    <row r="197" spans="28:86" s="9" customFormat="1" hidden="1">
      <c r="AB197" s="19"/>
      <c r="AI197" s="19"/>
      <c r="AJ197" s="19"/>
      <c r="AK197" s="19"/>
      <c r="AL197" s="19"/>
      <c r="AM197" s="19"/>
      <c r="AN197" s="19"/>
      <c r="AO197" s="19"/>
      <c r="AP197" s="19"/>
      <c r="AQ197" s="19"/>
      <c r="AR197" s="19"/>
      <c r="AS197" s="19"/>
      <c r="AT197" s="18"/>
      <c r="AU197" s="19"/>
      <c r="AV197" s="19"/>
      <c r="AW197" s="19"/>
      <c r="AX197" s="19"/>
      <c r="AY197" s="19"/>
      <c r="AZ197" s="19"/>
      <c r="BA197" s="19"/>
      <c r="BB197" s="19"/>
      <c r="BC197" s="19"/>
      <c r="BD197" s="19"/>
      <c r="BE197" s="19"/>
      <c r="BF197" s="19"/>
      <c r="BM197"/>
      <c r="BN197" s="19"/>
      <c r="BU197" s="19"/>
      <c r="BV197" s="19"/>
      <c r="BW197" s="19"/>
      <c r="BX197" s="19"/>
      <c r="BY197" s="19"/>
      <c r="BZ197" s="19"/>
      <c r="CA197" s="19"/>
      <c r="CB197" s="19"/>
      <c r="CC197" s="19"/>
      <c r="CD197" s="19"/>
      <c r="CE197" s="19"/>
      <c r="CF197" s="19"/>
      <c r="CG197" s="19"/>
      <c r="CH197" s="19"/>
    </row>
    <row r="198" spans="28:86" s="9" customFormat="1" hidden="1">
      <c r="AB198" s="19"/>
      <c r="AI198" s="19"/>
      <c r="AJ198" s="19"/>
      <c r="AK198" s="19"/>
      <c r="AL198" s="19"/>
      <c r="AM198" s="19"/>
      <c r="AN198" s="19"/>
      <c r="AO198" s="19"/>
      <c r="AP198" s="19"/>
      <c r="AQ198" s="19"/>
      <c r="AR198" s="19"/>
      <c r="AS198" s="19"/>
      <c r="AT198" s="18"/>
      <c r="AU198" s="19"/>
      <c r="AV198" s="19"/>
      <c r="AW198" s="19"/>
      <c r="AX198" s="19"/>
      <c r="AY198" s="19"/>
      <c r="AZ198" s="19"/>
      <c r="BA198" s="19"/>
      <c r="BB198" s="19"/>
      <c r="BC198" s="19"/>
      <c r="BD198" s="19"/>
      <c r="BE198" s="19"/>
      <c r="BF198" s="19"/>
      <c r="BM198"/>
      <c r="BN198" s="19"/>
      <c r="BU198" s="19"/>
      <c r="BV198" s="19"/>
      <c r="BW198" s="19"/>
      <c r="BX198" s="19"/>
      <c r="BY198" s="19"/>
      <c r="BZ198" s="19"/>
      <c r="CA198" s="19"/>
      <c r="CB198" s="19"/>
      <c r="CC198" s="19"/>
      <c r="CD198" s="19"/>
      <c r="CE198" s="19"/>
      <c r="CF198" s="19"/>
      <c r="CG198" s="19"/>
      <c r="CH198" s="19"/>
    </row>
    <row r="199" spans="28:86" s="9" customFormat="1" hidden="1">
      <c r="AB199" s="19"/>
      <c r="AI199" s="19"/>
      <c r="AJ199" s="19"/>
      <c r="AK199" s="19"/>
      <c r="AL199" s="19"/>
      <c r="AM199" s="19"/>
      <c r="AN199" s="19"/>
      <c r="AO199" s="19"/>
      <c r="AP199" s="19"/>
      <c r="AQ199" s="19"/>
      <c r="AR199" s="19"/>
      <c r="AS199" s="19"/>
      <c r="AT199" s="18"/>
      <c r="AU199" s="19"/>
      <c r="AV199" s="19"/>
      <c r="AW199" s="19"/>
      <c r="AX199" s="19"/>
      <c r="AY199" s="19"/>
      <c r="AZ199" s="19"/>
      <c r="BA199" s="19"/>
      <c r="BB199" s="19"/>
      <c r="BC199" s="19"/>
      <c r="BD199" s="19"/>
      <c r="BE199" s="19"/>
      <c r="BF199" s="19"/>
      <c r="BM199"/>
      <c r="BN199" s="19"/>
      <c r="BU199" s="19"/>
      <c r="BV199" s="19"/>
      <c r="BW199" s="19"/>
      <c r="BX199" s="19"/>
      <c r="BY199" s="19"/>
      <c r="BZ199" s="19"/>
      <c r="CA199" s="19"/>
      <c r="CB199" s="19"/>
      <c r="CC199" s="19"/>
      <c r="CD199" s="19"/>
      <c r="CE199" s="19"/>
      <c r="CF199" s="19"/>
      <c r="CG199" s="19"/>
      <c r="CH199" s="19"/>
    </row>
    <row r="200" spans="28:86" s="9" customFormat="1" hidden="1">
      <c r="AB200" s="19"/>
      <c r="AI200" s="19"/>
      <c r="AJ200" s="19"/>
      <c r="AK200" s="19"/>
      <c r="AL200" s="19"/>
      <c r="AM200" s="19"/>
      <c r="AN200" s="19"/>
      <c r="AO200" s="19"/>
      <c r="AP200" s="19"/>
      <c r="AQ200" s="19"/>
      <c r="AR200" s="19"/>
      <c r="AS200" s="19"/>
      <c r="AT200" s="18"/>
      <c r="AU200" s="19"/>
      <c r="AV200" s="19"/>
      <c r="AW200" s="19"/>
      <c r="AX200" s="19"/>
      <c r="AY200" s="19"/>
      <c r="AZ200" s="19"/>
      <c r="BA200" s="19"/>
      <c r="BB200" s="19"/>
      <c r="BC200" s="19"/>
      <c r="BD200" s="19"/>
      <c r="BE200" s="19"/>
      <c r="BF200" s="19"/>
      <c r="BM200"/>
      <c r="BN200" s="19"/>
      <c r="BU200" s="19"/>
      <c r="BV200" s="19"/>
      <c r="BW200" s="19"/>
      <c r="BX200" s="19"/>
      <c r="BY200" s="19"/>
      <c r="BZ200" s="19"/>
      <c r="CA200" s="19"/>
      <c r="CB200" s="19"/>
      <c r="CC200" s="19"/>
      <c r="CD200" s="19"/>
      <c r="CE200" s="19"/>
      <c r="CF200" s="19"/>
      <c r="CG200" s="19"/>
      <c r="CH200" s="19"/>
    </row>
    <row r="201" spans="28:86" s="9" customFormat="1" hidden="1">
      <c r="AB201" s="19"/>
      <c r="AI201" s="19"/>
      <c r="AJ201" s="19"/>
      <c r="AK201" s="19"/>
      <c r="AL201" s="19"/>
      <c r="AM201" s="19"/>
      <c r="AN201" s="19"/>
      <c r="AO201" s="19"/>
      <c r="AP201" s="19"/>
      <c r="AQ201" s="19"/>
      <c r="AR201" s="19"/>
      <c r="AS201" s="19"/>
      <c r="AT201" s="18"/>
      <c r="AU201" s="19"/>
      <c r="AV201" s="19"/>
      <c r="AW201" s="19"/>
      <c r="AX201" s="19"/>
      <c r="AY201" s="19"/>
      <c r="AZ201" s="19"/>
      <c r="BA201" s="19"/>
      <c r="BB201" s="19"/>
      <c r="BC201" s="19"/>
      <c r="BD201" s="19"/>
      <c r="BE201" s="19"/>
      <c r="BF201" s="19"/>
      <c r="BM201"/>
      <c r="BN201" s="19"/>
      <c r="BU201" s="19"/>
      <c r="BV201" s="19"/>
      <c r="BW201" s="19"/>
      <c r="BX201" s="19"/>
      <c r="BY201" s="19"/>
      <c r="BZ201" s="19"/>
      <c r="CA201" s="19"/>
      <c r="CB201" s="19"/>
      <c r="CC201" s="19"/>
      <c r="CD201" s="19"/>
      <c r="CE201" s="19"/>
      <c r="CF201" s="19"/>
      <c r="CG201" s="19"/>
      <c r="CH201" s="19"/>
    </row>
    <row r="202" spans="28:86" s="9" customFormat="1" hidden="1">
      <c r="AB202" s="19"/>
      <c r="AI202" s="19"/>
      <c r="AJ202" s="19"/>
      <c r="AK202" s="19"/>
      <c r="AL202" s="19"/>
      <c r="AM202" s="19"/>
      <c r="AN202" s="19"/>
      <c r="AO202" s="19"/>
      <c r="AP202" s="19"/>
      <c r="AQ202" s="19"/>
      <c r="AR202" s="19"/>
      <c r="AS202" s="19"/>
      <c r="AT202" s="18"/>
      <c r="AU202" s="19"/>
      <c r="AV202" s="19"/>
      <c r="AW202" s="19"/>
      <c r="AX202" s="19"/>
      <c r="AY202" s="19"/>
      <c r="AZ202" s="19"/>
      <c r="BA202" s="19"/>
      <c r="BB202" s="19"/>
      <c r="BC202" s="19"/>
      <c r="BD202" s="19"/>
      <c r="BE202" s="19"/>
      <c r="BF202" s="19"/>
      <c r="BM202"/>
      <c r="BN202" s="19"/>
      <c r="BU202" s="19"/>
      <c r="BV202" s="19"/>
      <c r="BW202" s="19"/>
      <c r="BX202" s="19"/>
      <c r="BY202" s="19"/>
      <c r="BZ202" s="19"/>
      <c r="CA202" s="19"/>
      <c r="CB202" s="19"/>
      <c r="CC202" s="19"/>
      <c r="CD202" s="19"/>
      <c r="CE202" s="19"/>
      <c r="CF202" s="19"/>
      <c r="CG202" s="19"/>
      <c r="CH202" s="19"/>
    </row>
    <row r="203" spans="28:86" s="9" customFormat="1" hidden="1">
      <c r="AB203" s="19"/>
      <c r="AI203" s="19"/>
      <c r="AJ203" s="19"/>
      <c r="AK203" s="19"/>
      <c r="AL203" s="19"/>
      <c r="AM203" s="19"/>
      <c r="AN203" s="19"/>
      <c r="AO203" s="19"/>
      <c r="AP203" s="19"/>
      <c r="AQ203" s="19"/>
      <c r="AR203" s="19"/>
      <c r="AS203" s="19"/>
      <c r="AT203" s="18"/>
      <c r="AU203" s="19"/>
      <c r="AV203" s="19"/>
      <c r="AW203" s="19"/>
      <c r="AX203" s="19"/>
      <c r="AY203" s="19"/>
      <c r="AZ203" s="19"/>
      <c r="BA203" s="19"/>
      <c r="BB203" s="19"/>
      <c r="BC203" s="19"/>
      <c r="BD203" s="19"/>
      <c r="BE203" s="19"/>
      <c r="BF203" s="19"/>
      <c r="BM203"/>
      <c r="BN203" s="19"/>
      <c r="BU203" s="19"/>
      <c r="BV203" s="19"/>
      <c r="BW203" s="19"/>
      <c r="BX203" s="19"/>
      <c r="BY203" s="19"/>
      <c r="BZ203" s="19"/>
      <c r="CA203" s="19"/>
      <c r="CB203" s="19"/>
      <c r="CC203" s="19"/>
      <c r="CD203" s="19"/>
      <c r="CE203" s="19"/>
      <c r="CF203" s="19"/>
      <c r="CG203" s="19"/>
      <c r="CH203" s="19"/>
    </row>
    <row r="204" spans="28:86" s="9" customFormat="1" hidden="1">
      <c r="AB204" s="19"/>
      <c r="AI204" s="19"/>
      <c r="AJ204" s="19"/>
      <c r="AK204" s="19"/>
      <c r="AL204" s="19"/>
      <c r="AM204" s="19"/>
      <c r="AN204" s="19"/>
      <c r="AO204" s="19"/>
      <c r="AP204" s="19"/>
      <c r="AQ204" s="19"/>
      <c r="AR204" s="19"/>
      <c r="AS204" s="19"/>
      <c r="AT204" s="18"/>
      <c r="AU204" s="19"/>
      <c r="AV204" s="19"/>
      <c r="AW204" s="19"/>
      <c r="AX204" s="19"/>
      <c r="AY204" s="19"/>
      <c r="AZ204" s="19"/>
      <c r="BA204" s="19"/>
      <c r="BB204" s="19"/>
      <c r="BC204" s="19"/>
      <c r="BD204" s="19"/>
      <c r="BE204" s="19"/>
      <c r="BF204" s="19"/>
      <c r="BM204"/>
      <c r="BN204" s="19"/>
      <c r="BU204" s="19"/>
      <c r="BV204" s="19"/>
      <c r="BW204" s="19"/>
      <c r="BX204" s="19"/>
      <c r="BY204" s="19"/>
      <c r="BZ204" s="19"/>
      <c r="CA204" s="19"/>
      <c r="CB204" s="19"/>
      <c r="CC204" s="19"/>
      <c r="CD204" s="19"/>
      <c r="CE204" s="19"/>
      <c r="CF204" s="19"/>
      <c r="CG204" s="19"/>
      <c r="CH204" s="19"/>
    </row>
    <row r="205" spans="28:86" s="9" customFormat="1" hidden="1">
      <c r="AB205" s="19"/>
      <c r="AI205" s="19"/>
      <c r="AJ205" s="19"/>
      <c r="AK205" s="19"/>
      <c r="AL205" s="19"/>
      <c r="AM205" s="19"/>
      <c r="AN205" s="19"/>
      <c r="AO205" s="19"/>
      <c r="AP205" s="19"/>
      <c r="AQ205" s="19"/>
      <c r="AR205" s="19"/>
      <c r="AS205" s="19"/>
      <c r="AT205" s="18"/>
      <c r="AU205" s="19"/>
      <c r="AV205" s="19"/>
      <c r="AW205" s="19"/>
      <c r="AX205" s="19"/>
      <c r="AY205" s="19"/>
      <c r="AZ205" s="19"/>
      <c r="BA205" s="19"/>
      <c r="BB205" s="19"/>
      <c r="BC205" s="19"/>
      <c r="BD205" s="19"/>
      <c r="BE205" s="19"/>
      <c r="BF205" s="19"/>
      <c r="BM205"/>
      <c r="BN205" s="19"/>
      <c r="BU205" s="19"/>
      <c r="BV205" s="19"/>
      <c r="BW205" s="19"/>
      <c r="BX205" s="19"/>
      <c r="BY205" s="19"/>
      <c r="BZ205" s="19"/>
      <c r="CA205" s="19"/>
      <c r="CB205" s="19"/>
      <c r="CC205" s="19"/>
      <c r="CD205" s="19"/>
      <c r="CE205" s="19"/>
      <c r="CF205" s="19"/>
      <c r="CG205" s="19"/>
      <c r="CH205" s="19"/>
    </row>
    <row r="206" spans="28:86" s="9" customFormat="1" hidden="1">
      <c r="AB206" s="19"/>
      <c r="AI206" s="19"/>
      <c r="AJ206" s="19"/>
      <c r="AK206" s="19"/>
      <c r="AL206" s="19"/>
      <c r="AM206" s="19"/>
      <c r="AN206" s="19"/>
      <c r="AO206" s="19"/>
      <c r="AP206" s="19"/>
      <c r="AQ206" s="19"/>
      <c r="AR206" s="19"/>
      <c r="AS206" s="19"/>
      <c r="AT206" s="18"/>
      <c r="AU206" s="19"/>
      <c r="AV206" s="19"/>
      <c r="AW206" s="19"/>
      <c r="AX206" s="19"/>
      <c r="AY206" s="19"/>
      <c r="AZ206" s="19"/>
      <c r="BA206" s="19"/>
      <c r="BB206" s="19"/>
      <c r="BC206" s="19"/>
      <c r="BD206" s="19"/>
      <c r="BE206" s="19"/>
      <c r="BF206" s="19"/>
      <c r="BM206"/>
      <c r="BN206" s="19"/>
      <c r="BU206" s="19"/>
      <c r="BV206" s="19"/>
      <c r="BW206" s="19"/>
      <c r="BX206" s="19"/>
      <c r="BY206" s="19"/>
      <c r="BZ206" s="19"/>
      <c r="CA206" s="19"/>
      <c r="CB206" s="19"/>
      <c r="CC206" s="19"/>
      <c r="CD206" s="19"/>
      <c r="CE206" s="19"/>
      <c r="CF206" s="19"/>
      <c r="CG206" s="19"/>
      <c r="CH206" s="19"/>
    </row>
    <row r="207" spans="28:86" s="9" customFormat="1" hidden="1">
      <c r="AB207" s="19"/>
      <c r="AI207" s="19"/>
      <c r="AJ207" s="19"/>
      <c r="AK207" s="19"/>
      <c r="AL207" s="19"/>
      <c r="AM207" s="19"/>
      <c r="AN207" s="19"/>
      <c r="AO207" s="19"/>
      <c r="AP207" s="19"/>
      <c r="AQ207" s="19"/>
      <c r="AR207" s="19"/>
      <c r="AS207" s="19"/>
      <c r="AT207" s="18"/>
      <c r="AU207" s="19"/>
      <c r="AV207" s="19"/>
      <c r="AW207" s="19"/>
      <c r="AX207" s="19"/>
      <c r="AY207" s="19"/>
      <c r="AZ207" s="19"/>
      <c r="BA207" s="19"/>
      <c r="BB207" s="19"/>
      <c r="BC207" s="19"/>
      <c r="BD207" s="19"/>
      <c r="BE207" s="19"/>
      <c r="BF207" s="19"/>
      <c r="BM207"/>
      <c r="BN207" s="19"/>
      <c r="BU207" s="19"/>
      <c r="BV207" s="19"/>
      <c r="BW207" s="19"/>
      <c r="BX207" s="19"/>
      <c r="BY207" s="19"/>
      <c r="BZ207" s="19"/>
      <c r="CA207" s="19"/>
      <c r="CB207" s="19"/>
      <c r="CC207" s="19"/>
      <c r="CD207" s="19"/>
      <c r="CE207" s="19"/>
      <c r="CF207" s="19"/>
      <c r="CG207" s="19"/>
      <c r="CH207" s="19"/>
    </row>
    <row r="208" spans="28:86" s="9" customFormat="1" hidden="1">
      <c r="AB208" s="19"/>
      <c r="AI208" s="19"/>
      <c r="AJ208" s="19"/>
      <c r="AK208" s="19"/>
      <c r="AL208" s="19"/>
      <c r="AM208" s="19"/>
      <c r="AN208" s="19"/>
      <c r="AO208" s="19"/>
      <c r="AP208" s="19"/>
      <c r="AQ208" s="19"/>
      <c r="AR208" s="19"/>
      <c r="AS208" s="19"/>
      <c r="AT208" s="18"/>
      <c r="AU208" s="19"/>
      <c r="AV208" s="19"/>
      <c r="AW208" s="19"/>
      <c r="AX208" s="19"/>
      <c r="AY208" s="19"/>
      <c r="AZ208" s="19"/>
      <c r="BA208" s="19"/>
      <c r="BB208" s="19"/>
      <c r="BC208" s="19"/>
      <c r="BD208" s="19"/>
      <c r="BE208" s="19"/>
      <c r="BF208" s="19"/>
      <c r="BM208"/>
      <c r="BN208" s="19"/>
      <c r="BU208" s="19"/>
      <c r="BV208" s="19"/>
      <c r="BW208" s="19"/>
      <c r="BX208" s="19"/>
      <c r="BY208" s="19"/>
      <c r="BZ208" s="19"/>
      <c r="CA208" s="19"/>
      <c r="CB208" s="19"/>
      <c r="CC208" s="19"/>
      <c r="CD208" s="19"/>
      <c r="CE208" s="19"/>
      <c r="CF208" s="19"/>
      <c r="CG208" s="19"/>
      <c r="CH208" s="19"/>
    </row>
    <row r="209" spans="28:86" s="9" customFormat="1" hidden="1">
      <c r="AB209" s="19"/>
      <c r="AI209" s="19"/>
      <c r="AJ209" s="19"/>
      <c r="AK209" s="19"/>
      <c r="AL209" s="19"/>
      <c r="AM209" s="19"/>
      <c r="AN209" s="19"/>
      <c r="AO209" s="19"/>
      <c r="AP209" s="19"/>
      <c r="AQ209" s="19"/>
      <c r="AR209" s="19"/>
      <c r="AS209" s="19"/>
      <c r="AT209" s="18"/>
      <c r="AU209" s="19"/>
      <c r="AV209" s="19"/>
      <c r="AW209" s="19"/>
      <c r="AX209" s="19"/>
      <c r="AY209" s="19"/>
      <c r="AZ209" s="19"/>
      <c r="BA209" s="19"/>
      <c r="BB209" s="19"/>
      <c r="BC209" s="19"/>
      <c r="BD209" s="19"/>
      <c r="BE209" s="19"/>
      <c r="BF209" s="19"/>
      <c r="BM209"/>
      <c r="BN209" s="19"/>
      <c r="BU209" s="19"/>
      <c r="BV209" s="19"/>
      <c r="BW209" s="19"/>
      <c r="BX209" s="19"/>
      <c r="BY209" s="19"/>
      <c r="BZ209" s="19"/>
      <c r="CA209" s="19"/>
      <c r="CB209" s="19"/>
      <c r="CC209" s="19"/>
      <c r="CD209" s="19"/>
      <c r="CE209" s="19"/>
      <c r="CF209" s="19"/>
      <c r="CG209" s="19"/>
      <c r="CH209" s="19"/>
    </row>
    <row r="210" spans="28:86" s="9" customFormat="1" hidden="1">
      <c r="AB210" s="19"/>
      <c r="AI210" s="19"/>
      <c r="AJ210" s="19"/>
      <c r="AK210" s="19"/>
      <c r="AL210" s="19"/>
      <c r="AM210" s="19"/>
      <c r="AN210" s="19"/>
      <c r="AO210" s="19"/>
      <c r="AP210" s="19"/>
      <c r="AQ210" s="19"/>
      <c r="AR210" s="19"/>
      <c r="AS210" s="19"/>
      <c r="AT210" s="18"/>
      <c r="AU210" s="19"/>
      <c r="AV210" s="19"/>
      <c r="AW210" s="19"/>
      <c r="AX210" s="19"/>
      <c r="AY210" s="19"/>
      <c r="AZ210" s="19"/>
      <c r="BA210" s="19"/>
      <c r="BB210" s="19"/>
      <c r="BC210" s="19"/>
      <c r="BD210" s="19"/>
      <c r="BE210" s="19"/>
      <c r="BF210" s="19"/>
      <c r="BM210"/>
      <c r="BN210" s="19"/>
      <c r="BU210" s="19"/>
      <c r="BV210" s="19"/>
      <c r="BW210" s="19"/>
      <c r="BX210" s="19"/>
      <c r="BY210" s="19"/>
      <c r="BZ210" s="19"/>
      <c r="CA210" s="19"/>
      <c r="CB210" s="19"/>
      <c r="CC210" s="19"/>
      <c r="CD210" s="19"/>
      <c r="CE210" s="19"/>
      <c r="CF210" s="19"/>
      <c r="CG210" s="19"/>
      <c r="CH210" s="19"/>
    </row>
    <row r="211" spans="28:86" s="9" customFormat="1" hidden="1">
      <c r="AB211" s="19"/>
      <c r="AI211" s="19"/>
      <c r="AJ211" s="19"/>
      <c r="AK211" s="19"/>
      <c r="AL211" s="19"/>
      <c r="AM211" s="19"/>
      <c r="AN211" s="19"/>
      <c r="AO211" s="19"/>
      <c r="AP211" s="19"/>
      <c r="AQ211" s="19"/>
      <c r="AR211" s="19"/>
      <c r="AS211" s="19"/>
      <c r="AT211" s="18"/>
      <c r="AU211" s="19"/>
      <c r="AV211" s="19"/>
      <c r="AW211" s="19"/>
      <c r="AX211" s="19"/>
      <c r="AY211" s="19"/>
      <c r="AZ211" s="19"/>
      <c r="BA211" s="19"/>
      <c r="BB211" s="19"/>
      <c r="BC211" s="19"/>
      <c r="BD211" s="19"/>
      <c r="BE211" s="19"/>
      <c r="BF211" s="19"/>
      <c r="BM211"/>
      <c r="BN211" s="19"/>
      <c r="BU211" s="19"/>
      <c r="BV211" s="19"/>
      <c r="BW211" s="19"/>
      <c r="BX211" s="19"/>
      <c r="BY211" s="19"/>
      <c r="BZ211" s="19"/>
      <c r="CA211" s="19"/>
      <c r="CB211" s="19"/>
      <c r="CC211" s="19"/>
      <c r="CD211" s="19"/>
      <c r="CE211" s="19"/>
      <c r="CF211" s="19"/>
      <c r="CG211" s="19"/>
      <c r="CH211" s="19"/>
    </row>
    <row r="212" spans="28:86" s="9" customFormat="1" hidden="1">
      <c r="AB212" s="19"/>
      <c r="AI212" s="19"/>
      <c r="AJ212" s="19"/>
      <c r="AK212" s="19"/>
      <c r="AL212" s="19"/>
      <c r="AM212" s="19"/>
      <c r="AN212" s="19"/>
      <c r="AO212" s="19"/>
      <c r="AP212" s="19"/>
      <c r="AQ212" s="19"/>
      <c r="AR212" s="19"/>
      <c r="AS212" s="19"/>
      <c r="AT212" s="18"/>
      <c r="AU212" s="19"/>
      <c r="AV212" s="19"/>
      <c r="AW212" s="19"/>
      <c r="AX212" s="19"/>
      <c r="AY212" s="19"/>
      <c r="AZ212" s="19"/>
      <c r="BA212" s="19"/>
      <c r="BB212" s="19"/>
      <c r="BC212" s="19"/>
      <c r="BD212" s="19"/>
      <c r="BE212" s="19"/>
      <c r="BF212" s="19"/>
      <c r="BM212"/>
      <c r="BN212" s="19"/>
      <c r="BU212" s="19"/>
      <c r="BV212" s="19"/>
      <c r="BW212" s="19"/>
      <c r="BX212" s="19"/>
      <c r="BY212" s="19"/>
      <c r="BZ212" s="19"/>
      <c r="CA212" s="19"/>
      <c r="CB212" s="19"/>
      <c r="CC212" s="19"/>
      <c r="CD212" s="19"/>
      <c r="CE212" s="19"/>
      <c r="CF212" s="19"/>
      <c r="CG212" s="19"/>
      <c r="CH212" s="19"/>
    </row>
    <row r="213" spans="28:86" s="9" customFormat="1" hidden="1">
      <c r="AB213" s="19"/>
      <c r="AI213" s="19"/>
      <c r="AJ213" s="19"/>
      <c r="AK213" s="19"/>
      <c r="AL213" s="19"/>
      <c r="AM213" s="19"/>
      <c r="AN213" s="19"/>
      <c r="AO213" s="19"/>
      <c r="AP213" s="19"/>
      <c r="AQ213" s="19"/>
      <c r="AR213" s="19"/>
      <c r="AS213" s="19"/>
      <c r="AT213" s="18"/>
      <c r="AU213" s="19"/>
      <c r="AV213" s="19"/>
      <c r="AW213" s="19"/>
      <c r="AX213" s="19"/>
      <c r="AY213" s="19"/>
      <c r="AZ213" s="19"/>
      <c r="BA213" s="19"/>
      <c r="BB213" s="19"/>
      <c r="BC213" s="19"/>
      <c r="BD213" s="19"/>
      <c r="BE213" s="19"/>
      <c r="BF213" s="19"/>
      <c r="BM213"/>
      <c r="BN213" s="19"/>
      <c r="BU213" s="19"/>
      <c r="BV213" s="19"/>
      <c r="BW213" s="19"/>
      <c r="BX213" s="19"/>
      <c r="BY213" s="19"/>
      <c r="BZ213" s="19"/>
      <c r="CA213" s="19"/>
      <c r="CB213" s="19"/>
      <c r="CC213" s="19"/>
      <c r="CD213" s="19"/>
      <c r="CE213" s="19"/>
      <c r="CF213" s="19"/>
      <c r="CG213" s="19"/>
      <c r="CH213" s="19"/>
    </row>
    <row r="214" spans="28:86" s="9" customFormat="1" hidden="1">
      <c r="AB214" s="19"/>
      <c r="AI214" s="19"/>
      <c r="AJ214" s="19"/>
      <c r="AK214" s="19"/>
      <c r="AL214" s="19"/>
      <c r="AM214" s="19"/>
      <c r="AN214" s="19"/>
      <c r="AO214" s="19"/>
      <c r="AP214" s="19"/>
      <c r="AQ214" s="19"/>
      <c r="AR214" s="19"/>
      <c r="AS214" s="19"/>
      <c r="AT214" s="18"/>
      <c r="AU214" s="19"/>
      <c r="AV214" s="19"/>
      <c r="AW214" s="19"/>
      <c r="AX214" s="19"/>
      <c r="AY214" s="19"/>
      <c r="AZ214" s="19"/>
      <c r="BA214" s="19"/>
      <c r="BB214" s="19"/>
      <c r="BC214" s="19"/>
      <c r="BD214" s="19"/>
      <c r="BE214" s="19"/>
      <c r="BF214" s="19"/>
      <c r="BM214"/>
      <c r="BN214" s="19"/>
      <c r="BU214" s="19"/>
      <c r="BV214" s="19"/>
      <c r="BW214" s="19"/>
      <c r="BX214" s="19"/>
      <c r="BY214" s="19"/>
      <c r="BZ214" s="19"/>
      <c r="CA214" s="19"/>
      <c r="CB214" s="19"/>
      <c r="CC214" s="19"/>
      <c r="CD214" s="19"/>
      <c r="CE214" s="19"/>
      <c r="CF214" s="19"/>
      <c r="CG214" s="19"/>
      <c r="CH214" s="19"/>
    </row>
    <row r="215" spans="28:86" s="9" customFormat="1" hidden="1">
      <c r="AB215" s="19"/>
      <c r="AI215" s="19"/>
      <c r="AJ215" s="19"/>
      <c r="AK215" s="19"/>
      <c r="AL215" s="19"/>
      <c r="AM215" s="19"/>
      <c r="AN215" s="19"/>
      <c r="AO215" s="19"/>
      <c r="AP215" s="19"/>
      <c r="AQ215" s="19"/>
      <c r="AR215" s="19"/>
      <c r="AS215" s="19"/>
      <c r="AT215" s="18"/>
      <c r="AU215" s="19"/>
      <c r="AV215" s="19"/>
      <c r="AW215" s="19"/>
      <c r="AX215" s="19"/>
      <c r="AY215" s="19"/>
      <c r="AZ215" s="19"/>
      <c r="BA215" s="19"/>
      <c r="BB215" s="19"/>
      <c r="BC215" s="19"/>
      <c r="BD215" s="19"/>
      <c r="BE215" s="19"/>
      <c r="BF215" s="19"/>
      <c r="BM215"/>
      <c r="BN215" s="19"/>
      <c r="BU215" s="19"/>
      <c r="BV215" s="19"/>
      <c r="BW215" s="19"/>
      <c r="BX215" s="19"/>
      <c r="BY215" s="19"/>
      <c r="BZ215" s="19"/>
      <c r="CA215" s="19"/>
      <c r="CB215" s="19"/>
      <c r="CC215" s="19"/>
      <c r="CD215" s="19"/>
      <c r="CE215" s="19"/>
      <c r="CF215" s="19"/>
      <c r="CG215" s="19"/>
      <c r="CH215" s="19"/>
    </row>
    <row r="216" spans="28:86" s="9" customFormat="1" hidden="1">
      <c r="AB216" s="19"/>
      <c r="AI216" s="19"/>
      <c r="AJ216" s="19"/>
      <c r="AK216" s="19"/>
      <c r="AL216" s="19"/>
      <c r="AM216" s="19"/>
      <c r="AN216" s="19"/>
      <c r="AO216" s="19"/>
      <c r="AP216" s="19"/>
      <c r="AQ216" s="19"/>
      <c r="AR216" s="19"/>
      <c r="AS216" s="19"/>
      <c r="AT216" s="18"/>
      <c r="AU216" s="19"/>
      <c r="AV216" s="19"/>
      <c r="AW216" s="19"/>
      <c r="AX216" s="19"/>
      <c r="AY216" s="19"/>
      <c r="AZ216" s="19"/>
      <c r="BA216" s="19"/>
      <c r="BB216" s="19"/>
      <c r="BC216" s="19"/>
      <c r="BD216" s="19"/>
      <c r="BE216" s="19"/>
      <c r="BF216" s="19"/>
      <c r="BM216"/>
      <c r="BN216" s="19"/>
      <c r="BU216" s="19"/>
      <c r="BV216" s="19"/>
      <c r="BW216" s="19"/>
      <c r="BX216" s="19"/>
      <c r="BY216" s="19"/>
      <c r="BZ216" s="19"/>
      <c r="CA216" s="19"/>
      <c r="CB216" s="19"/>
      <c r="CC216" s="19"/>
      <c r="CD216" s="19"/>
      <c r="CE216" s="19"/>
      <c r="CF216" s="19"/>
      <c r="CG216" s="19"/>
      <c r="CH216" s="19"/>
    </row>
    <row r="217" spans="28:86" s="9" customFormat="1" hidden="1">
      <c r="AB217" s="19"/>
      <c r="AI217" s="19"/>
      <c r="AJ217" s="19"/>
      <c r="AK217" s="19"/>
      <c r="AL217" s="19"/>
      <c r="AM217" s="19"/>
      <c r="AN217" s="19"/>
      <c r="AO217" s="19"/>
      <c r="AP217" s="19"/>
      <c r="AQ217" s="19"/>
      <c r="AR217" s="19"/>
      <c r="AS217" s="19"/>
      <c r="AT217" s="18"/>
      <c r="AU217" s="19"/>
      <c r="AV217" s="19"/>
      <c r="AW217" s="19"/>
      <c r="AX217" s="19"/>
      <c r="AY217" s="19"/>
      <c r="AZ217" s="19"/>
      <c r="BA217" s="19"/>
      <c r="BB217" s="19"/>
      <c r="BC217" s="19"/>
      <c r="BD217" s="19"/>
      <c r="BE217" s="19"/>
      <c r="BF217" s="19"/>
      <c r="BM217"/>
      <c r="BN217" s="19"/>
      <c r="BU217" s="19"/>
      <c r="BV217" s="19"/>
      <c r="BW217" s="19"/>
      <c r="BX217" s="19"/>
      <c r="BY217" s="19"/>
      <c r="BZ217" s="19"/>
      <c r="CA217" s="19"/>
      <c r="CB217" s="19"/>
      <c r="CC217" s="19"/>
      <c r="CD217" s="19"/>
      <c r="CE217" s="19"/>
      <c r="CF217" s="19"/>
      <c r="CG217" s="19"/>
      <c r="CH217" s="19"/>
    </row>
    <row r="218" spans="28:86" s="9" customFormat="1" hidden="1">
      <c r="AB218" s="19"/>
      <c r="AI218" s="19"/>
      <c r="AJ218" s="19"/>
      <c r="AK218" s="19"/>
      <c r="AL218" s="19"/>
      <c r="AM218" s="19"/>
      <c r="AN218" s="19"/>
      <c r="AO218" s="19"/>
      <c r="AP218" s="19"/>
      <c r="AQ218" s="19"/>
      <c r="AR218" s="19"/>
      <c r="AS218" s="19"/>
      <c r="AT218" s="18"/>
      <c r="AU218" s="19"/>
      <c r="AV218" s="19"/>
      <c r="AW218" s="19"/>
      <c r="AX218" s="19"/>
      <c r="AY218" s="19"/>
      <c r="AZ218" s="19"/>
      <c r="BA218" s="19"/>
      <c r="BB218" s="19"/>
      <c r="BC218" s="19"/>
      <c r="BD218" s="19"/>
      <c r="BE218" s="19"/>
      <c r="BF218" s="19"/>
      <c r="BM218"/>
      <c r="BN218" s="19"/>
      <c r="BU218" s="19"/>
      <c r="BV218" s="19"/>
      <c r="BW218" s="19"/>
      <c r="BX218" s="19"/>
      <c r="BY218" s="19"/>
      <c r="BZ218" s="19"/>
      <c r="CA218" s="19"/>
      <c r="CB218" s="19"/>
      <c r="CC218" s="19"/>
      <c r="CD218" s="19"/>
      <c r="CE218" s="19"/>
      <c r="CF218" s="19"/>
      <c r="CG218" s="19"/>
      <c r="CH218" s="19"/>
    </row>
    <row r="219" spans="28:86" s="9" customFormat="1" hidden="1">
      <c r="AB219" s="19"/>
      <c r="AI219" s="19"/>
      <c r="AJ219" s="19"/>
      <c r="AK219" s="19"/>
      <c r="AL219" s="19"/>
      <c r="AM219" s="19"/>
      <c r="AN219" s="19"/>
      <c r="AO219" s="19"/>
      <c r="AP219" s="19"/>
      <c r="AQ219" s="19"/>
      <c r="AR219" s="19"/>
      <c r="AS219" s="19"/>
      <c r="AT219" s="18"/>
      <c r="AU219" s="19"/>
      <c r="AV219" s="19"/>
      <c r="AW219" s="19"/>
      <c r="AX219" s="19"/>
      <c r="AY219" s="19"/>
      <c r="AZ219" s="19"/>
      <c r="BA219" s="19"/>
      <c r="BB219" s="19"/>
      <c r="BC219" s="19"/>
      <c r="BD219" s="19"/>
      <c r="BE219" s="19"/>
      <c r="BF219" s="19"/>
      <c r="BM219"/>
      <c r="BN219" s="19"/>
      <c r="BU219" s="19"/>
      <c r="BV219" s="19"/>
      <c r="BW219" s="19"/>
      <c r="BX219" s="19"/>
      <c r="BY219" s="19"/>
      <c r="BZ219" s="19"/>
      <c r="CA219" s="19"/>
      <c r="CB219" s="19"/>
      <c r="CC219" s="19"/>
      <c r="CD219" s="19"/>
      <c r="CE219" s="19"/>
      <c r="CF219" s="19"/>
      <c r="CG219" s="19"/>
      <c r="CH219" s="19"/>
    </row>
    <row r="220" spans="28:86" s="9" customFormat="1" hidden="1">
      <c r="AB220" s="19"/>
      <c r="AI220" s="19"/>
      <c r="AJ220" s="19"/>
      <c r="AK220" s="19"/>
      <c r="AL220" s="19"/>
      <c r="AM220" s="19"/>
      <c r="AN220" s="19"/>
      <c r="AO220" s="19"/>
      <c r="AP220" s="19"/>
      <c r="AQ220" s="19"/>
      <c r="AR220" s="19"/>
      <c r="AS220" s="19"/>
      <c r="AT220" s="18"/>
      <c r="AU220" s="19"/>
      <c r="AV220" s="19"/>
      <c r="AW220" s="19"/>
      <c r="AX220" s="19"/>
      <c r="AY220" s="19"/>
      <c r="AZ220" s="19"/>
      <c r="BA220" s="19"/>
      <c r="BB220" s="19"/>
      <c r="BC220" s="19"/>
      <c r="BD220" s="19"/>
      <c r="BE220" s="19"/>
      <c r="BF220" s="19"/>
      <c r="BM220"/>
      <c r="BN220" s="19"/>
      <c r="BU220" s="19"/>
      <c r="BV220" s="19"/>
      <c r="BW220" s="19"/>
      <c r="BX220" s="19"/>
      <c r="BY220" s="19"/>
      <c r="BZ220" s="19"/>
      <c r="CA220" s="19"/>
      <c r="CB220" s="19"/>
      <c r="CC220" s="19"/>
      <c r="CD220" s="19"/>
      <c r="CE220" s="19"/>
      <c r="CF220" s="19"/>
      <c r="CG220" s="19"/>
      <c r="CH220" s="19"/>
    </row>
    <row r="221" spans="28:86" s="9" customFormat="1" hidden="1">
      <c r="AB221" s="19"/>
      <c r="AI221" s="19"/>
      <c r="AJ221" s="19"/>
      <c r="AK221" s="19"/>
      <c r="AL221" s="19"/>
      <c r="AM221" s="19"/>
      <c r="AN221" s="19"/>
      <c r="AO221" s="19"/>
      <c r="AP221" s="19"/>
      <c r="AQ221" s="19"/>
      <c r="AR221" s="19"/>
      <c r="AS221" s="19"/>
      <c r="AT221" s="18"/>
      <c r="AU221" s="19"/>
      <c r="AV221" s="19"/>
      <c r="AW221" s="19"/>
      <c r="AX221" s="19"/>
      <c r="AY221" s="19"/>
      <c r="AZ221" s="19"/>
      <c r="BA221" s="19"/>
      <c r="BB221" s="19"/>
      <c r="BC221" s="19"/>
      <c r="BD221" s="19"/>
      <c r="BE221" s="19"/>
      <c r="BF221" s="19"/>
      <c r="BM221"/>
      <c r="BN221" s="19"/>
      <c r="BU221" s="19"/>
      <c r="BV221" s="19"/>
      <c r="BW221" s="19"/>
      <c r="BX221" s="19"/>
      <c r="BY221" s="19"/>
      <c r="BZ221" s="19"/>
      <c r="CA221" s="19"/>
      <c r="CB221" s="19"/>
      <c r="CC221" s="19"/>
      <c r="CD221" s="19"/>
      <c r="CE221" s="19"/>
      <c r="CF221" s="19"/>
      <c r="CG221" s="19"/>
      <c r="CH221" s="19"/>
    </row>
    <row r="222" spans="28:86" s="9" customFormat="1" hidden="1">
      <c r="AB222" s="19"/>
      <c r="AI222" s="19"/>
      <c r="AJ222" s="19"/>
      <c r="AK222" s="19"/>
      <c r="AL222" s="19"/>
      <c r="AM222" s="19"/>
      <c r="AN222" s="19"/>
      <c r="AO222" s="19"/>
      <c r="AP222" s="19"/>
      <c r="AQ222" s="19"/>
      <c r="AR222" s="19"/>
      <c r="AS222" s="19"/>
      <c r="AT222" s="18"/>
      <c r="AU222" s="19"/>
      <c r="AV222" s="19"/>
      <c r="AW222" s="19"/>
      <c r="AX222" s="19"/>
      <c r="AY222" s="19"/>
      <c r="AZ222" s="19"/>
      <c r="BA222" s="19"/>
      <c r="BB222" s="19"/>
      <c r="BC222" s="19"/>
      <c r="BD222" s="19"/>
      <c r="BE222" s="19"/>
      <c r="BF222" s="19"/>
      <c r="BM222"/>
      <c r="BN222" s="19"/>
      <c r="BU222" s="19"/>
      <c r="BV222" s="19"/>
      <c r="BW222" s="19"/>
      <c r="BX222" s="19"/>
      <c r="BY222" s="19"/>
      <c r="BZ222" s="19"/>
      <c r="CA222" s="19"/>
      <c r="CB222" s="19"/>
      <c r="CC222" s="19"/>
      <c r="CD222" s="19"/>
      <c r="CE222" s="19"/>
      <c r="CF222" s="19"/>
      <c r="CG222" s="19"/>
      <c r="CH222" s="19"/>
    </row>
    <row r="223" spans="28:86" s="9" customFormat="1" hidden="1">
      <c r="AB223" s="19"/>
      <c r="AI223" s="19"/>
      <c r="AJ223" s="19"/>
      <c r="AK223" s="19"/>
      <c r="AL223" s="19"/>
      <c r="AM223" s="19"/>
      <c r="AN223" s="19"/>
      <c r="AO223" s="19"/>
      <c r="AP223" s="19"/>
      <c r="AQ223" s="19"/>
      <c r="AR223" s="19"/>
      <c r="AS223" s="19"/>
      <c r="AT223" s="18"/>
      <c r="AU223" s="19"/>
      <c r="AV223" s="19"/>
      <c r="AW223" s="19"/>
      <c r="AX223" s="19"/>
      <c r="AY223" s="19"/>
      <c r="AZ223" s="19"/>
      <c r="BA223" s="19"/>
      <c r="BB223" s="19"/>
      <c r="BC223" s="19"/>
      <c r="BD223" s="19"/>
      <c r="BE223" s="19"/>
      <c r="BF223" s="19"/>
      <c r="BM223"/>
      <c r="BN223" s="19"/>
      <c r="BU223" s="19"/>
      <c r="BV223" s="19"/>
      <c r="BW223" s="19"/>
      <c r="BX223" s="19"/>
      <c r="BY223" s="19"/>
      <c r="BZ223" s="19"/>
      <c r="CA223" s="19"/>
      <c r="CB223" s="19"/>
      <c r="CC223" s="19"/>
      <c r="CD223" s="19"/>
      <c r="CE223" s="19"/>
      <c r="CF223" s="19"/>
      <c r="CG223" s="19"/>
      <c r="CH223" s="19"/>
    </row>
    <row r="224" spans="28:86" s="9" customFormat="1" hidden="1">
      <c r="AB224" s="19"/>
      <c r="AI224" s="19"/>
      <c r="AJ224" s="19"/>
      <c r="AK224" s="19"/>
      <c r="AL224" s="19"/>
      <c r="AM224" s="19"/>
      <c r="AN224" s="19"/>
      <c r="AO224" s="19"/>
      <c r="AP224" s="19"/>
      <c r="AQ224" s="19"/>
      <c r="AR224" s="19"/>
      <c r="AS224" s="19"/>
      <c r="AT224" s="18"/>
      <c r="AU224" s="19"/>
      <c r="AV224" s="19"/>
      <c r="AW224" s="19"/>
      <c r="AX224" s="19"/>
      <c r="AY224" s="19"/>
      <c r="AZ224" s="19"/>
      <c r="BA224" s="19"/>
      <c r="BB224" s="19"/>
      <c r="BC224" s="19"/>
      <c r="BD224" s="19"/>
      <c r="BE224" s="19"/>
      <c r="BF224" s="19"/>
      <c r="BM224"/>
      <c r="BN224" s="19"/>
      <c r="BU224" s="19"/>
      <c r="BV224" s="19"/>
      <c r="BW224" s="19"/>
      <c r="BX224" s="19"/>
      <c r="BY224" s="19"/>
      <c r="BZ224" s="19"/>
      <c r="CA224" s="19"/>
      <c r="CB224" s="19"/>
      <c r="CC224" s="19"/>
      <c r="CD224" s="19"/>
      <c r="CE224" s="19"/>
      <c r="CF224" s="19"/>
      <c r="CG224" s="19"/>
      <c r="CH224" s="19"/>
    </row>
    <row r="225" spans="28:86" s="9" customFormat="1" hidden="1">
      <c r="AB225" s="19"/>
      <c r="AI225" s="19"/>
      <c r="AJ225" s="19"/>
      <c r="AK225" s="19"/>
      <c r="AL225" s="19"/>
      <c r="AM225" s="19"/>
      <c r="AN225" s="19"/>
      <c r="AO225" s="19"/>
      <c r="AP225" s="19"/>
      <c r="AQ225" s="19"/>
      <c r="AR225" s="19"/>
      <c r="AS225" s="19"/>
      <c r="AT225" s="18"/>
      <c r="AU225" s="19"/>
      <c r="AV225" s="19"/>
      <c r="AW225" s="19"/>
      <c r="AX225" s="19"/>
      <c r="AY225" s="19"/>
      <c r="AZ225" s="19"/>
      <c r="BA225" s="19"/>
      <c r="BB225" s="19"/>
      <c r="BC225" s="19"/>
      <c r="BD225" s="19"/>
      <c r="BE225" s="19"/>
      <c r="BF225" s="19"/>
      <c r="BM225"/>
      <c r="BN225" s="19"/>
      <c r="BU225" s="19"/>
      <c r="BV225" s="19"/>
      <c r="BW225" s="19"/>
      <c r="BX225" s="19"/>
      <c r="BY225" s="19"/>
      <c r="BZ225" s="19"/>
      <c r="CA225" s="19"/>
      <c r="CB225" s="19"/>
      <c r="CC225" s="19"/>
      <c r="CD225" s="19"/>
      <c r="CE225" s="19"/>
      <c r="CF225" s="19"/>
      <c r="CG225" s="19"/>
      <c r="CH225" s="19"/>
    </row>
    <row r="226" spans="28:86" s="9" customFormat="1" hidden="1">
      <c r="AB226" s="19"/>
      <c r="AI226" s="19"/>
      <c r="AJ226" s="19"/>
      <c r="AK226" s="19"/>
      <c r="AL226" s="19"/>
      <c r="AM226" s="19"/>
      <c r="AN226" s="19"/>
      <c r="AO226" s="19"/>
      <c r="AP226" s="19"/>
      <c r="AQ226" s="19"/>
      <c r="AR226" s="19"/>
      <c r="AS226" s="19"/>
      <c r="AT226" s="18"/>
      <c r="AU226" s="19"/>
      <c r="AV226" s="19"/>
      <c r="AW226" s="19"/>
      <c r="AX226" s="19"/>
      <c r="AY226" s="19"/>
      <c r="AZ226" s="19"/>
      <c r="BA226" s="19"/>
      <c r="BB226" s="19"/>
      <c r="BC226" s="19"/>
      <c r="BD226" s="19"/>
      <c r="BE226" s="19"/>
      <c r="BF226" s="19"/>
      <c r="BM226"/>
      <c r="BN226" s="19"/>
      <c r="BU226" s="19"/>
      <c r="BV226" s="19"/>
      <c r="BW226" s="19"/>
      <c r="BX226" s="19"/>
      <c r="BY226" s="19"/>
      <c r="BZ226" s="19"/>
      <c r="CA226" s="19"/>
      <c r="CB226" s="19"/>
      <c r="CC226" s="19"/>
      <c r="CD226" s="19"/>
      <c r="CE226" s="19"/>
      <c r="CF226" s="19"/>
      <c r="CG226" s="19"/>
      <c r="CH226" s="19"/>
    </row>
    <row r="227" spans="28:86" s="9" customFormat="1" hidden="1">
      <c r="AB227" s="19"/>
      <c r="AI227" s="19"/>
      <c r="AJ227" s="19"/>
      <c r="AK227" s="19"/>
      <c r="AL227" s="19"/>
      <c r="AM227" s="19"/>
      <c r="AN227" s="19"/>
      <c r="AO227" s="19"/>
      <c r="AP227" s="19"/>
      <c r="AQ227" s="19"/>
      <c r="AR227" s="19"/>
      <c r="AS227" s="19"/>
      <c r="AT227" s="18"/>
      <c r="AU227" s="19"/>
      <c r="AV227" s="19"/>
      <c r="AW227" s="19"/>
      <c r="AX227" s="19"/>
      <c r="AY227" s="19"/>
      <c r="AZ227" s="19"/>
      <c r="BA227" s="19"/>
      <c r="BB227" s="19"/>
      <c r="BC227" s="19"/>
      <c r="BD227" s="19"/>
      <c r="BE227" s="19"/>
      <c r="BF227" s="19"/>
      <c r="BM227"/>
      <c r="BN227" s="19"/>
      <c r="BU227" s="19"/>
      <c r="BV227" s="19"/>
      <c r="BW227" s="19"/>
      <c r="BX227" s="19"/>
      <c r="BY227" s="19"/>
      <c r="BZ227" s="19"/>
      <c r="CA227" s="19"/>
      <c r="CB227" s="19"/>
      <c r="CC227" s="19"/>
      <c r="CD227" s="19"/>
      <c r="CE227" s="19"/>
      <c r="CF227" s="19"/>
      <c r="CG227" s="19"/>
      <c r="CH227" s="19"/>
    </row>
    <row r="228" spans="28:86" s="9" customFormat="1" hidden="1">
      <c r="AB228" s="19"/>
      <c r="AI228" s="19"/>
      <c r="AJ228" s="19"/>
      <c r="AK228" s="19"/>
      <c r="AL228" s="19"/>
      <c r="AM228" s="19"/>
      <c r="AN228" s="19"/>
      <c r="AO228" s="19"/>
      <c r="AP228" s="19"/>
      <c r="AQ228" s="19"/>
      <c r="AR228" s="19"/>
      <c r="AS228" s="19"/>
      <c r="AT228" s="18"/>
      <c r="AU228" s="19"/>
      <c r="AV228" s="19"/>
      <c r="AW228" s="19"/>
      <c r="AX228" s="19"/>
      <c r="AY228" s="19"/>
      <c r="AZ228" s="19"/>
      <c r="BA228" s="19"/>
      <c r="BB228" s="19"/>
      <c r="BC228" s="19"/>
      <c r="BD228" s="19"/>
      <c r="BE228" s="19"/>
      <c r="BF228" s="19"/>
      <c r="BM228"/>
      <c r="BN228" s="19"/>
      <c r="BU228" s="19"/>
      <c r="BV228" s="19"/>
      <c r="BW228" s="19"/>
      <c r="BX228" s="19"/>
      <c r="BY228" s="19"/>
      <c r="BZ228" s="19"/>
      <c r="CA228" s="19"/>
      <c r="CB228" s="19"/>
      <c r="CC228" s="19"/>
      <c r="CD228" s="19"/>
      <c r="CE228" s="19"/>
      <c r="CF228" s="19"/>
      <c r="CG228" s="19"/>
      <c r="CH228" s="19"/>
    </row>
    <row r="229" spans="28:86" s="9" customFormat="1" hidden="1">
      <c r="AB229" s="19"/>
      <c r="AI229" s="19"/>
      <c r="AJ229" s="19"/>
      <c r="AK229" s="19"/>
      <c r="AL229" s="19"/>
      <c r="AM229" s="19"/>
      <c r="AN229" s="19"/>
      <c r="AO229" s="19"/>
      <c r="AP229" s="19"/>
      <c r="AQ229" s="19"/>
      <c r="AR229" s="19"/>
      <c r="AS229" s="19"/>
      <c r="AT229" s="18"/>
      <c r="AU229" s="19"/>
      <c r="AV229" s="19"/>
      <c r="AW229" s="19"/>
      <c r="AX229" s="19"/>
      <c r="AY229" s="19"/>
      <c r="AZ229" s="19"/>
      <c r="BA229" s="19"/>
      <c r="BB229" s="19"/>
      <c r="BC229" s="19"/>
      <c r="BD229" s="19"/>
      <c r="BE229" s="19"/>
      <c r="BF229" s="19"/>
      <c r="BM229"/>
      <c r="BN229" s="19"/>
      <c r="BU229" s="19"/>
      <c r="BV229" s="19"/>
      <c r="BW229" s="19"/>
      <c r="BX229" s="19"/>
      <c r="BY229" s="19"/>
      <c r="BZ229" s="19"/>
      <c r="CA229" s="19"/>
      <c r="CB229" s="19"/>
      <c r="CC229" s="19"/>
      <c r="CD229" s="19"/>
      <c r="CE229" s="19"/>
      <c r="CF229" s="19"/>
      <c r="CG229" s="19"/>
      <c r="CH229" s="19"/>
    </row>
    <row r="230" spans="28:86" s="9" customFormat="1" hidden="1">
      <c r="AB230" s="19"/>
      <c r="AI230" s="19"/>
      <c r="AJ230" s="19"/>
      <c r="AK230" s="19"/>
      <c r="AL230" s="19"/>
      <c r="AM230" s="19"/>
      <c r="AN230" s="19"/>
      <c r="AO230" s="19"/>
      <c r="AP230" s="19"/>
      <c r="AQ230" s="19"/>
      <c r="AR230" s="19"/>
      <c r="AS230" s="19"/>
      <c r="AT230" s="18"/>
      <c r="AU230" s="19"/>
      <c r="AV230" s="19"/>
      <c r="AW230" s="19"/>
      <c r="AX230" s="19"/>
      <c r="AY230" s="19"/>
      <c r="AZ230" s="19"/>
      <c r="BA230" s="19"/>
      <c r="BB230" s="19"/>
      <c r="BC230" s="19"/>
      <c r="BD230" s="19"/>
      <c r="BE230" s="19"/>
      <c r="BF230" s="19"/>
      <c r="BM230"/>
      <c r="BN230" s="19"/>
      <c r="BU230" s="19"/>
      <c r="BV230" s="19"/>
      <c r="BW230" s="19"/>
      <c r="BX230" s="19"/>
      <c r="BY230" s="19"/>
      <c r="BZ230" s="19"/>
      <c r="CA230" s="19"/>
      <c r="CB230" s="19"/>
      <c r="CC230" s="19"/>
      <c r="CD230" s="19"/>
      <c r="CE230" s="19"/>
      <c r="CF230" s="19"/>
      <c r="CG230" s="19"/>
      <c r="CH230" s="19"/>
    </row>
    <row r="231" spans="28:86" s="9" customFormat="1" hidden="1">
      <c r="AB231" s="19"/>
      <c r="AI231" s="19"/>
      <c r="AJ231" s="19"/>
      <c r="AK231" s="19"/>
      <c r="AL231" s="19"/>
      <c r="AM231" s="19"/>
      <c r="AN231" s="19"/>
      <c r="AO231" s="19"/>
      <c r="AP231" s="19"/>
      <c r="AQ231" s="19"/>
      <c r="AR231" s="19"/>
      <c r="AS231" s="19"/>
      <c r="AT231" s="18"/>
      <c r="AU231" s="19"/>
      <c r="AV231" s="19"/>
      <c r="AW231" s="19"/>
      <c r="AX231" s="19"/>
      <c r="AY231" s="19"/>
      <c r="AZ231" s="19"/>
      <c r="BA231" s="19"/>
      <c r="BB231" s="19"/>
      <c r="BC231" s="19"/>
      <c r="BD231" s="19"/>
      <c r="BE231" s="19"/>
      <c r="BF231" s="19"/>
      <c r="BM231"/>
      <c r="BN231" s="19"/>
      <c r="BU231" s="19"/>
      <c r="BV231" s="19"/>
      <c r="BW231" s="19"/>
      <c r="BX231" s="19"/>
      <c r="BY231" s="19"/>
      <c r="BZ231" s="19"/>
      <c r="CA231" s="19"/>
      <c r="CB231" s="19"/>
      <c r="CC231" s="19"/>
      <c r="CD231" s="19"/>
      <c r="CE231" s="19"/>
      <c r="CF231" s="19"/>
      <c r="CG231" s="19"/>
      <c r="CH231" s="19"/>
    </row>
    <row r="232" spans="28:86" s="9" customFormat="1" hidden="1">
      <c r="AB232" s="19"/>
      <c r="AI232" s="19"/>
      <c r="AJ232" s="19"/>
      <c r="AK232" s="19"/>
      <c r="AL232" s="19"/>
      <c r="AM232" s="19"/>
      <c r="AN232" s="19"/>
      <c r="AO232" s="19"/>
      <c r="AP232" s="19"/>
      <c r="AQ232" s="19"/>
      <c r="AR232" s="19"/>
      <c r="AS232" s="19"/>
      <c r="AT232" s="18"/>
      <c r="AU232" s="19"/>
      <c r="AV232" s="19"/>
      <c r="AW232" s="19"/>
      <c r="AX232" s="19"/>
      <c r="AY232" s="19"/>
      <c r="AZ232" s="19"/>
      <c r="BA232" s="19"/>
      <c r="BB232" s="19"/>
      <c r="BC232" s="19"/>
      <c r="BD232" s="19"/>
      <c r="BE232" s="19"/>
      <c r="BF232" s="19"/>
      <c r="BM232"/>
      <c r="BN232" s="19"/>
      <c r="BU232" s="19"/>
      <c r="BV232" s="19"/>
      <c r="BW232" s="19"/>
      <c r="BX232" s="19"/>
      <c r="BY232" s="19"/>
      <c r="BZ232" s="19"/>
      <c r="CA232" s="19"/>
      <c r="CB232" s="19"/>
      <c r="CC232" s="19"/>
      <c r="CD232" s="19"/>
      <c r="CE232" s="19"/>
      <c r="CF232" s="19"/>
      <c r="CG232" s="19"/>
      <c r="CH232" s="19"/>
    </row>
    <row r="233" spans="28:86" s="9" customFormat="1" hidden="1">
      <c r="AB233" s="19"/>
      <c r="AI233" s="19"/>
      <c r="AJ233" s="19"/>
      <c r="AK233" s="19"/>
      <c r="AL233" s="19"/>
      <c r="AM233" s="19"/>
      <c r="AN233" s="19"/>
      <c r="AO233" s="19"/>
      <c r="AP233" s="19"/>
      <c r="AQ233" s="19"/>
      <c r="AR233" s="19"/>
      <c r="AS233" s="19"/>
      <c r="AT233" s="18"/>
      <c r="AU233" s="19"/>
      <c r="AV233" s="19"/>
      <c r="AW233" s="19"/>
      <c r="AX233" s="19"/>
      <c r="AY233" s="19"/>
      <c r="AZ233" s="19"/>
      <c r="BA233" s="19"/>
      <c r="BB233" s="19"/>
      <c r="BC233" s="19"/>
      <c r="BD233" s="19"/>
      <c r="BE233" s="19"/>
      <c r="BF233" s="19"/>
      <c r="BM233"/>
      <c r="BN233" s="19"/>
      <c r="BU233" s="19"/>
      <c r="BV233" s="19"/>
      <c r="BW233" s="19"/>
      <c r="BX233" s="19"/>
      <c r="BY233" s="19"/>
      <c r="BZ233" s="19"/>
      <c r="CA233" s="19"/>
      <c r="CB233" s="19"/>
      <c r="CC233" s="19"/>
      <c r="CD233" s="19"/>
      <c r="CE233" s="19"/>
      <c r="CF233" s="19"/>
      <c r="CG233" s="19"/>
      <c r="CH233" s="19"/>
    </row>
    <row r="234" spans="28:86" s="9" customFormat="1" hidden="1">
      <c r="AB234" s="19"/>
      <c r="AI234" s="19"/>
      <c r="AJ234" s="19"/>
      <c r="AK234" s="19"/>
      <c r="AL234" s="19"/>
      <c r="AM234" s="19"/>
      <c r="AN234" s="19"/>
      <c r="AO234" s="19"/>
      <c r="AP234" s="19"/>
      <c r="AQ234" s="19"/>
      <c r="AR234" s="19"/>
      <c r="AS234" s="19"/>
      <c r="AT234" s="18"/>
      <c r="AU234" s="19"/>
      <c r="AV234" s="19"/>
      <c r="AW234" s="19"/>
      <c r="AX234" s="19"/>
      <c r="AY234" s="19"/>
      <c r="AZ234" s="19"/>
      <c r="BA234" s="19"/>
      <c r="BB234" s="19"/>
      <c r="BC234" s="19"/>
      <c r="BD234" s="19"/>
      <c r="BE234" s="19"/>
      <c r="BF234" s="19"/>
      <c r="BM234"/>
      <c r="BN234" s="19"/>
      <c r="BU234" s="19"/>
      <c r="BV234" s="19"/>
      <c r="BW234" s="19"/>
      <c r="BX234" s="19"/>
      <c r="BY234" s="19"/>
      <c r="BZ234" s="19"/>
      <c r="CA234" s="19"/>
      <c r="CB234" s="19"/>
      <c r="CC234" s="19"/>
      <c r="CD234" s="19"/>
      <c r="CE234" s="19"/>
      <c r="CF234" s="19"/>
      <c r="CG234" s="19"/>
      <c r="CH234" s="19"/>
    </row>
    <row r="235" spans="28:86" s="9" customFormat="1" hidden="1">
      <c r="AB235" s="19"/>
      <c r="AI235" s="19"/>
      <c r="AJ235" s="19"/>
      <c r="AK235" s="19"/>
      <c r="AL235" s="19"/>
      <c r="AM235" s="19"/>
      <c r="AN235" s="19"/>
      <c r="AO235" s="19"/>
      <c r="AP235" s="19"/>
      <c r="AQ235" s="19"/>
      <c r="AR235" s="19"/>
      <c r="AS235" s="19"/>
      <c r="AT235" s="18"/>
      <c r="AU235" s="19"/>
      <c r="AV235" s="19"/>
      <c r="AW235" s="19"/>
      <c r="AX235" s="19"/>
      <c r="AY235" s="19"/>
      <c r="AZ235" s="19"/>
      <c r="BA235" s="19"/>
      <c r="BB235" s="19"/>
      <c r="BC235" s="19"/>
      <c r="BD235" s="19"/>
      <c r="BE235" s="19"/>
      <c r="BF235" s="19"/>
      <c r="BM235"/>
      <c r="BN235" s="19"/>
      <c r="BU235" s="19"/>
      <c r="BV235" s="19"/>
      <c r="BW235" s="19"/>
      <c r="BX235" s="19"/>
      <c r="BY235" s="19"/>
      <c r="BZ235" s="19"/>
      <c r="CA235" s="19"/>
      <c r="CB235" s="19"/>
      <c r="CC235" s="19"/>
      <c r="CD235" s="19"/>
      <c r="CE235" s="19"/>
      <c r="CF235" s="19"/>
      <c r="CG235" s="19"/>
      <c r="CH235" s="19"/>
    </row>
    <row r="236" spans="28:86" s="9" customFormat="1" hidden="1">
      <c r="AB236" s="19"/>
      <c r="AI236" s="19"/>
      <c r="AJ236" s="19"/>
      <c r="AK236" s="19"/>
      <c r="AL236" s="19"/>
      <c r="AM236" s="19"/>
      <c r="AN236" s="19"/>
      <c r="AO236" s="19"/>
      <c r="AP236" s="19"/>
      <c r="AQ236" s="19"/>
      <c r="AR236" s="19"/>
      <c r="AS236" s="19"/>
      <c r="AT236" s="18"/>
      <c r="AU236" s="19"/>
      <c r="AV236" s="19"/>
      <c r="AW236" s="19"/>
      <c r="AX236" s="19"/>
      <c r="AY236" s="19"/>
      <c r="AZ236" s="19"/>
      <c r="BA236" s="19"/>
      <c r="BB236" s="19"/>
      <c r="BC236" s="19"/>
      <c r="BD236" s="19"/>
      <c r="BE236" s="19"/>
      <c r="BF236" s="19"/>
      <c r="BM236"/>
      <c r="BN236" s="19"/>
      <c r="BU236" s="19"/>
      <c r="BV236" s="19"/>
      <c r="BW236" s="19"/>
      <c r="BX236" s="19"/>
      <c r="BY236" s="19"/>
      <c r="BZ236" s="19"/>
      <c r="CA236" s="19"/>
      <c r="CB236" s="19"/>
      <c r="CC236" s="19"/>
      <c r="CD236" s="19"/>
      <c r="CE236" s="19"/>
      <c r="CF236" s="19"/>
      <c r="CG236" s="19"/>
      <c r="CH236" s="19"/>
    </row>
    <row r="237" spans="28:86" s="9" customFormat="1" hidden="1">
      <c r="AB237" s="19"/>
      <c r="AI237" s="19"/>
      <c r="AJ237" s="19"/>
      <c r="AK237" s="19"/>
      <c r="AL237" s="19"/>
      <c r="AM237" s="19"/>
      <c r="AN237" s="19"/>
      <c r="AO237" s="19"/>
      <c r="AP237" s="19"/>
      <c r="AQ237" s="19"/>
      <c r="AR237" s="19"/>
      <c r="AS237" s="19"/>
      <c r="AT237" s="18"/>
      <c r="AU237" s="19"/>
      <c r="AV237" s="19"/>
      <c r="AW237" s="19"/>
      <c r="AX237" s="19"/>
      <c r="AY237" s="19"/>
      <c r="AZ237" s="19"/>
      <c r="BA237" s="19"/>
      <c r="BB237" s="19"/>
      <c r="BC237" s="19"/>
      <c r="BD237" s="19"/>
      <c r="BE237" s="19"/>
      <c r="BF237" s="19"/>
      <c r="BM237"/>
      <c r="BN237" s="19"/>
      <c r="BU237" s="19"/>
      <c r="BV237" s="19"/>
      <c r="BW237" s="19"/>
      <c r="BX237" s="19"/>
      <c r="BY237" s="19"/>
      <c r="BZ237" s="19"/>
      <c r="CA237" s="19"/>
      <c r="CB237" s="19"/>
      <c r="CC237" s="19"/>
      <c r="CD237" s="19"/>
      <c r="CE237" s="19"/>
      <c r="CF237" s="19"/>
      <c r="CG237" s="19"/>
      <c r="CH237" s="19"/>
    </row>
    <row r="238" spans="28:86" s="9" customFormat="1" hidden="1">
      <c r="AB238" s="19"/>
      <c r="AI238" s="19"/>
      <c r="AJ238" s="19"/>
      <c r="AK238" s="19"/>
      <c r="AL238" s="19"/>
      <c r="AM238" s="19"/>
      <c r="AN238" s="19"/>
      <c r="AO238" s="19"/>
      <c r="AP238" s="19"/>
      <c r="AQ238" s="19"/>
      <c r="AR238" s="19"/>
      <c r="AS238" s="19"/>
      <c r="AT238" s="18"/>
      <c r="AU238" s="19"/>
      <c r="AV238" s="19"/>
      <c r="AW238" s="19"/>
      <c r="AX238" s="19"/>
      <c r="AY238" s="19"/>
      <c r="AZ238" s="19"/>
      <c r="BA238" s="19"/>
      <c r="BB238" s="19"/>
      <c r="BC238" s="19"/>
      <c r="BD238" s="19"/>
      <c r="BE238" s="19"/>
      <c r="BF238" s="19"/>
      <c r="BM238"/>
      <c r="BN238" s="19"/>
      <c r="BU238" s="19"/>
      <c r="BV238" s="19"/>
      <c r="BW238" s="19"/>
      <c r="BX238" s="19"/>
      <c r="BY238" s="19"/>
      <c r="BZ238" s="19"/>
      <c r="CA238" s="19"/>
      <c r="CB238" s="19"/>
      <c r="CC238" s="19"/>
      <c r="CD238" s="19"/>
      <c r="CE238" s="19"/>
      <c r="CF238" s="19"/>
      <c r="CG238" s="19"/>
      <c r="CH238" s="19"/>
    </row>
    <row r="239" spans="28:86" s="9" customFormat="1" hidden="1">
      <c r="AB239" s="19"/>
      <c r="AI239" s="19"/>
      <c r="AJ239" s="19"/>
      <c r="AK239" s="19"/>
      <c r="AL239" s="19"/>
      <c r="AM239" s="19"/>
      <c r="AN239" s="19"/>
      <c r="AO239" s="19"/>
      <c r="AP239" s="19"/>
      <c r="AQ239" s="19"/>
      <c r="AR239" s="19"/>
      <c r="AS239" s="19"/>
      <c r="AT239" s="18"/>
      <c r="AU239" s="19"/>
      <c r="AV239" s="19"/>
      <c r="AW239" s="19"/>
      <c r="AX239" s="19"/>
      <c r="AY239" s="19"/>
      <c r="AZ239" s="19"/>
      <c r="BA239" s="19"/>
      <c r="BB239" s="19"/>
      <c r="BC239" s="19"/>
      <c r="BD239" s="19"/>
      <c r="BE239" s="19"/>
      <c r="BF239" s="19"/>
      <c r="BM239"/>
      <c r="BN239" s="19"/>
      <c r="BU239" s="19"/>
      <c r="BV239" s="19"/>
      <c r="BW239" s="19"/>
      <c r="BX239" s="19"/>
      <c r="BY239" s="19"/>
      <c r="BZ239" s="19"/>
      <c r="CA239" s="19"/>
      <c r="CB239" s="19"/>
      <c r="CC239" s="19"/>
      <c r="CD239" s="19"/>
      <c r="CE239" s="19"/>
      <c r="CF239" s="19"/>
      <c r="CG239" s="19"/>
      <c r="CH239" s="19"/>
    </row>
    <row r="240" spans="28:86" s="9" customFormat="1" hidden="1">
      <c r="AB240" s="19"/>
      <c r="AI240" s="19"/>
      <c r="AJ240" s="19"/>
      <c r="AK240" s="19"/>
      <c r="AL240" s="19"/>
      <c r="AM240" s="19"/>
      <c r="AN240" s="19"/>
      <c r="AO240" s="19"/>
      <c r="AP240" s="19"/>
      <c r="AQ240" s="19"/>
      <c r="AR240" s="19"/>
      <c r="AS240" s="19"/>
      <c r="AT240" s="18"/>
      <c r="AU240" s="19"/>
      <c r="AV240" s="19"/>
      <c r="AW240" s="19"/>
      <c r="AX240" s="19"/>
      <c r="AY240" s="19"/>
      <c r="AZ240" s="19"/>
      <c r="BA240" s="19"/>
      <c r="BB240" s="19"/>
      <c r="BC240" s="19"/>
      <c r="BD240" s="19"/>
      <c r="BE240" s="19"/>
      <c r="BF240" s="19"/>
      <c r="BM240"/>
      <c r="BN240" s="19"/>
      <c r="BU240" s="19"/>
      <c r="BV240" s="19"/>
      <c r="BW240" s="19"/>
      <c r="BX240" s="19"/>
      <c r="BY240" s="19"/>
      <c r="BZ240" s="19"/>
      <c r="CA240" s="19"/>
      <c r="CB240" s="19"/>
      <c r="CC240" s="19"/>
      <c r="CD240" s="19"/>
      <c r="CE240" s="19"/>
      <c r="CF240" s="19"/>
      <c r="CG240" s="19"/>
      <c r="CH240" s="19"/>
    </row>
    <row r="241" spans="28:86" s="9" customFormat="1" hidden="1">
      <c r="AB241" s="19"/>
      <c r="AI241" s="19"/>
      <c r="AJ241" s="19"/>
      <c r="AK241" s="19"/>
      <c r="AL241" s="19"/>
      <c r="AM241" s="19"/>
      <c r="AN241" s="19"/>
      <c r="AO241" s="19"/>
      <c r="AP241" s="19"/>
      <c r="AQ241" s="19"/>
      <c r="AR241" s="19"/>
      <c r="AS241" s="19"/>
      <c r="AT241" s="18"/>
      <c r="AU241" s="19"/>
      <c r="AV241" s="19"/>
      <c r="AW241" s="19"/>
      <c r="AX241" s="19"/>
      <c r="AY241" s="19"/>
      <c r="AZ241" s="19"/>
      <c r="BA241" s="19"/>
      <c r="BB241" s="19"/>
      <c r="BC241" s="19"/>
      <c r="BD241" s="19"/>
      <c r="BE241" s="19"/>
      <c r="BF241" s="19"/>
      <c r="BM241"/>
      <c r="BN241" s="19"/>
      <c r="BU241" s="19"/>
      <c r="BV241" s="19"/>
      <c r="BW241" s="19"/>
      <c r="BX241" s="19"/>
      <c r="BY241" s="19"/>
      <c r="BZ241" s="19"/>
      <c r="CA241" s="19"/>
      <c r="CB241" s="19"/>
      <c r="CC241" s="19"/>
      <c r="CD241" s="19"/>
      <c r="CE241" s="19"/>
      <c r="CF241" s="19"/>
      <c r="CG241" s="19"/>
      <c r="CH241" s="19"/>
    </row>
    <row r="242" spans="28:86" s="9" customFormat="1" hidden="1">
      <c r="AB242" s="19"/>
      <c r="AI242" s="19"/>
      <c r="AJ242" s="19"/>
      <c r="AK242" s="19"/>
      <c r="AL242" s="19"/>
      <c r="AM242" s="19"/>
      <c r="AN242" s="19"/>
      <c r="AO242" s="19"/>
      <c r="AP242" s="19"/>
      <c r="AQ242" s="19"/>
      <c r="AR242" s="19"/>
      <c r="AS242" s="19"/>
      <c r="AT242" s="18"/>
      <c r="AU242" s="19"/>
      <c r="AV242" s="19"/>
      <c r="AW242" s="19"/>
      <c r="AX242" s="19"/>
      <c r="AY242" s="19"/>
      <c r="AZ242" s="19"/>
      <c r="BA242" s="19"/>
      <c r="BB242" s="19"/>
      <c r="BC242" s="19"/>
      <c r="BD242" s="19"/>
      <c r="BE242" s="19"/>
      <c r="BF242" s="19"/>
      <c r="BM242"/>
      <c r="BN242" s="19"/>
      <c r="BU242" s="19"/>
      <c r="BV242" s="19"/>
      <c r="BW242" s="19"/>
      <c r="BX242" s="19"/>
      <c r="BY242" s="19"/>
      <c r="BZ242" s="19"/>
      <c r="CA242" s="19"/>
      <c r="CB242" s="19"/>
      <c r="CC242" s="19"/>
      <c r="CD242" s="19"/>
      <c r="CE242" s="19"/>
      <c r="CF242" s="19"/>
      <c r="CG242" s="19"/>
      <c r="CH242" s="19"/>
    </row>
    <row r="243" spans="28:86" s="9" customFormat="1" hidden="1">
      <c r="AB243" s="19"/>
      <c r="AI243" s="19"/>
      <c r="AJ243" s="19"/>
      <c r="AK243" s="19"/>
      <c r="AL243" s="19"/>
      <c r="AM243" s="19"/>
      <c r="AN243" s="19"/>
      <c r="AO243" s="19"/>
      <c r="AP243" s="19"/>
      <c r="AQ243" s="19"/>
      <c r="AR243" s="19"/>
      <c r="AS243" s="19"/>
      <c r="AT243" s="18"/>
      <c r="AU243" s="19"/>
      <c r="AV243" s="19"/>
      <c r="AW243" s="19"/>
      <c r="AX243" s="19"/>
      <c r="AY243" s="19"/>
      <c r="AZ243" s="19"/>
      <c r="BA243" s="19"/>
      <c r="BB243" s="19"/>
      <c r="BC243" s="19"/>
      <c r="BD243" s="19"/>
      <c r="BE243" s="19"/>
      <c r="BF243" s="19"/>
      <c r="BM243"/>
      <c r="BN243" s="19"/>
      <c r="BU243" s="19"/>
      <c r="BV243" s="19"/>
      <c r="BW243" s="19"/>
      <c r="BX243" s="19"/>
      <c r="BY243" s="19"/>
      <c r="BZ243" s="19"/>
      <c r="CA243" s="19"/>
      <c r="CB243" s="19"/>
      <c r="CC243" s="19"/>
      <c r="CD243" s="19"/>
      <c r="CE243" s="19"/>
      <c r="CF243" s="19"/>
      <c r="CG243" s="19"/>
      <c r="CH243" s="19"/>
    </row>
    <row r="244" spans="28:86" s="9" customFormat="1" hidden="1">
      <c r="AB244" s="19"/>
      <c r="AI244" s="19"/>
      <c r="AJ244" s="19"/>
      <c r="AK244" s="19"/>
      <c r="AL244" s="19"/>
      <c r="AM244" s="19"/>
      <c r="AN244" s="19"/>
      <c r="AO244" s="19"/>
      <c r="AP244" s="19"/>
      <c r="AQ244" s="19"/>
      <c r="AR244" s="19"/>
      <c r="AS244" s="19"/>
      <c r="AT244" s="18"/>
      <c r="AU244" s="19"/>
      <c r="AV244" s="19"/>
      <c r="AW244" s="19"/>
      <c r="AX244" s="19"/>
      <c r="AY244" s="19"/>
      <c r="AZ244" s="19"/>
      <c r="BA244" s="19"/>
      <c r="BB244" s="19"/>
      <c r="BC244" s="19"/>
      <c r="BD244" s="19"/>
      <c r="BE244" s="19"/>
      <c r="BF244" s="19"/>
      <c r="BM244"/>
      <c r="BN244" s="19"/>
      <c r="BU244" s="19"/>
      <c r="BV244" s="19"/>
      <c r="BW244" s="19"/>
      <c r="BX244" s="19"/>
      <c r="BY244" s="19"/>
      <c r="BZ244" s="19"/>
      <c r="CA244" s="19"/>
      <c r="CB244" s="19"/>
      <c r="CC244" s="19"/>
      <c r="CD244" s="19"/>
      <c r="CE244" s="19"/>
      <c r="CF244" s="19"/>
      <c r="CG244" s="19"/>
      <c r="CH244" s="19"/>
    </row>
    <row r="245" spans="28:86" s="9" customFormat="1" hidden="1">
      <c r="AB245" s="19"/>
      <c r="AI245" s="19"/>
      <c r="AJ245" s="19"/>
      <c r="AK245" s="19"/>
      <c r="AL245" s="19"/>
      <c r="AM245" s="19"/>
      <c r="AN245" s="19"/>
      <c r="AO245" s="19"/>
      <c r="AP245" s="19"/>
      <c r="AQ245" s="19"/>
      <c r="AR245" s="19"/>
      <c r="AS245" s="19"/>
      <c r="AT245" s="18"/>
      <c r="AU245" s="19"/>
      <c r="AV245" s="19"/>
      <c r="AW245" s="19"/>
      <c r="AX245" s="19"/>
      <c r="AY245" s="19"/>
      <c r="AZ245" s="19"/>
      <c r="BA245" s="19"/>
      <c r="BB245" s="19"/>
      <c r="BC245" s="19"/>
      <c r="BD245" s="19"/>
      <c r="BE245" s="19"/>
      <c r="BF245" s="19"/>
      <c r="BM245"/>
      <c r="BN245" s="19"/>
      <c r="BU245" s="19"/>
      <c r="BV245" s="19"/>
      <c r="BW245" s="19"/>
      <c r="BX245" s="19"/>
      <c r="BY245" s="19"/>
      <c r="BZ245" s="19"/>
      <c r="CA245" s="19"/>
      <c r="CB245" s="19"/>
      <c r="CC245" s="19"/>
      <c r="CD245" s="19"/>
      <c r="CE245" s="19"/>
      <c r="CF245" s="19"/>
      <c r="CG245" s="19"/>
      <c r="CH245" s="19"/>
    </row>
    <row r="246" spans="28:86" s="9" customFormat="1" hidden="1">
      <c r="AB246" s="19"/>
      <c r="AI246" s="19"/>
      <c r="AJ246" s="19"/>
      <c r="AK246" s="19"/>
      <c r="AL246" s="19"/>
      <c r="AM246" s="19"/>
      <c r="AN246" s="19"/>
      <c r="AO246" s="19"/>
      <c r="AP246" s="19"/>
      <c r="AQ246" s="19"/>
      <c r="AR246" s="19"/>
      <c r="AS246" s="19"/>
      <c r="AT246" s="18"/>
      <c r="AU246" s="19"/>
      <c r="AV246" s="19"/>
      <c r="AW246" s="19"/>
      <c r="AX246" s="19"/>
      <c r="AY246" s="19"/>
      <c r="AZ246" s="19"/>
      <c r="BA246" s="19"/>
      <c r="BB246" s="19"/>
      <c r="BC246" s="19"/>
      <c r="BD246" s="19"/>
      <c r="BE246" s="19"/>
      <c r="BF246" s="19"/>
      <c r="BM246"/>
      <c r="BN246" s="19"/>
      <c r="BU246" s="19"/>
      <c r="BV246" s="19"/>
      <c r="BW246" s="19"/>
      <c r="BX246" s="19"/>
      <c r="BY246" s="19"/>
      <c r="BZ246" s="19"/>
      <c r="CA246" s="19"/>
      <c r="CB246" s="19"/>
      <c r="CC246" s="19"/>
      <c r="CD246" s="19"/>
      <c r="CE246" s="19"/>
      <c r="CF246" s="19"/>
      <c r="CG246" s="19"/>
      <c r="CH246" s="19"/>
    </row>
    <row r="247" spans="28:86" s="9" customFormat="1" hidden="1">
      <c r="AB247" s="19"/>
      <c r="AI247" s="19"/>
      <c r="AJ247" s="19"/>
      <c r="AK247" s="19"/>
      <c r="AL247" s="19"/>
      <c r="AM247" s="19"/>
      <c r="AN247" s="19"/>
      <c r="AO247" s="19"/>
      <c r="AP247" s="19"/>
      <c r="AQ247" s="19"/>
      <c r="AR247" s="19"/>
      <c r="AS247" s="19"/>
      <c r="AT247" s="18"/>
      <c r="AU247" s="19"/>
      <c r="AV247" s="19"/>
      <c r="AW247" s="19"/>
      <c r="AX247" s="19"/>
      <c r="AY247" s="19"/>
      <c r="AZ247" s="19"/>
      <c r="BA247" s="19"/>
      <c r="BB247" s="19"/>
      <c r="BC247" s="19"/>
      <c r="BD247" s="19"/>
      <c r="BE247" s="19"/>
      <c r="BF247" s="19"/>
      <c r="BM247"/>
      <c r="BN247" s="19"/>
      <c r="BU247" s="19"/>
      <c r="BV247" s="19"/>
      <c r="BW247" s="19"/>
      <c r="BX247" s="19"/>
      <c r="BY247" s="19"/>
      <c r="BZ247" s="19"/>
      <c r="CA247" s="19"/>
      <c r="CB247" s="19"/>
      <c r="CC247" s="19"/>
      <c r="CD247" s="19"/>
      <c r="CE247" s="19"/>
      <c r="CF247" s="19"/>
      <c r="CG247" s="19"/>
      <c r="CH247" s="19"/>
    </row>
    <row r="248" spans="28:86" s="9" customFormat="1" hidden="1">
      <c r="AB248" s="19"/>
      <c r="AI248" s="19"/>
      <c r="AJ248" s="19"/>
      <c r="AK248" s="19"/>
      <c r="AL248" s="19"/>
      <c r="AM248" s="19"/>
      <c r="AN248" s="19"/>
      <c r="AO248" s="19"/>
      <c r="AP248" s="19"/>
      <c r="AQ248" s="19"/>
      <c r="AR248" s="19"/>
      <c r="AS248" s="19"/>
      <c r="AT248" s="18"/>
      <c r="AU248" s="19"/>
      <c r="AV248" s="19"/>
      <c r="AW248" s="19"/>
      <c r="AX248" s="19"/>
      <c r="AY248" s="19"/>
      <c r="AZ248" s="19"/>
      <c r="BA248" s="19"/>
      <c r="BB248" s="19"/>
      <c r="BC248" s="19"/>
      <c r="BD248" s="19"/>
      <c r="BE248" s="19"/>
      <c r="BF248" s="19"/>
      <c r="BM248"/>
      <c r="BN248" s="19"/>
      <c r="BU248" s="19"/>
      <c r="BV248" s="19"/>
      <c r="BW248" s="19"/>
      <c r="BX248" s="19"/>
      <c r="BY248" s="19"/>
      <c r="BZ248" s="19"/>
      <c r="CA248" s="19"/>
      <c r="CB248" s="19"/>
      <c r="CC248" s="19"/>
      <c r="CD248" s="19"/>
      <c r="CE248" s="19"/>
      <c r="CF248" s="19"/>
      <c r="CG248" s="19"/>
      <c r="CH248" s="19"/>
    </row>
    <row r="249" spans="28:86" s="9" customFormat="1" hidden="1">
      <c r="AB249" s="19"/>
      <c r="AI249" s="19"/>
      <c r="AJ249" s="19"/>
      <c r="AK249" s="19"/>
      <c r="AL249" s="19"/>
      <c r="AM249" s="19"/>
      <c r="AN249" s="19"/>
      <c r="AO249" s="19"/>
      <c r="AP249" s="19"/>
      <c r="AQ249" s="19"/>
      <c r="AR249" s="19"/>
      <c r="AS249" s="19"/>
      <c r="AT249" s="18"/>
      <c r="AU249" s="19"/>
      <c r="AV249" s="19"/>
      <c r="AW249" s="19"/>
      <c r="AX249" s="19"/>
      <c r="AY249" s="19"/>
      <c r="AZ249" s="19"/>
      <c r="BA249" s="19"/>
      <c r="BB249" s="19"/>
      <c r="BC249" s="19"/>
      <c r="BD249" s="19"/>
      <c r="BE249" s="19"/>
      <c r="BF249" s="19"/>
      <c r="BM249"/>
      <c r="BN249" s="19"/>
      <c r="BU249" s="19"/>
      <c r="BV249" s="19"/>
      <c r="BW249" s="19"/>
      <c r="BX249" s="19"/>
      <c r="BY249" s="19"/>
      <c r="BZ249" s="19"/>
      <c r="CA249" s="19"/>
      <c r="CB249" s="19"/>
      <c r="CC249" s="19"/>
      <c r="CD249" s="19"/>
      <c r="CE249" s="19"/>
      <c r="CF249" s="19"/>
      <c r="CG249" s="19"/>
      <c r="CH249" s="19"/>
    </row>
    <row r="250" spans="28:86" s="9" customFormat="1" hidden="1">
      <c r="AB250" s="19"/>
      <c r="AI250" s="19"/>
      <c r="AJ250" s="19"/>
      <c r="AK250" s="19"/>
      <c r="AL250" s="19"/>
      <c r="AM250" s="19"/>
      <c r="AN250" s="19"/>
      <c r="AO250" s="19"/>
      <c r="AP250" s="19"/>
      <c r="AQ250" s="19"/>
      <c r="AR250" s="19"/>
      <c r="AS250" s="19"/>
      <c r="AT250" s="18"/>
      <c r="AU250" s="19"/>
      <c r="AV250" s="19"/>
      <c r="AW250" s="19"/>
      <c r="AX250" s="19"/>
      <c r="AY250" s="19"/>
      <c r="AZ250" s="19"/>
      <c r="BA250" s="19"/>
      <c r="BB250" s="19"/>
      <c r="BC250" s="19"/>
      <c r="BD250" s="19"/>
      <c r="BE250" s="19"/>
      <c r="BF250" s="19"/>
      <c r="BM250"/>
      <c r="BN250" s="19"/>
      <c r="BU250" s="19"/>
      <c r="BV250" s="19"/>
      <c r="BW250" s="19"/>
      <c r="BX250" s="19"/>
      <c r="BY250" s="19"/>
      <c r="BZ250" s="19"/>
      <c r="CA250" s="19"/>
      <c r="CB250" s="19"/>
      <c r="CC250" s="19"/>
      <c r="CD250" s="19"/>
      <c r="CE250" s="19"/>
      <c r="CF250" s="19"/>
      <c r="CG250" s="19"/>
      <c r="CH250" s="19"/>
    </row>
    <row r="251" spans="28:86" s="9" customFormat="1" hidden="1">
      <c r="AB251" s="19"/>
      <c r="AI251" s="19"/>
      <c r="AJ251" s="19"/>
      <c r="AK251" s="19"/>
      <c r="AL251" s="19"/>
      <c r="AM251" s="19"/>
      <c r="AN251" s="19"/>
      <c r="AO251" s="19"/>
      <c r="AP251" s="19"/>
      <c r="AQ251" s="19"/>
      <c r="AR251" s="19"/>
      <c r="AS251" s="19"/>
      <c r="AT251" s="18"/>
      <c r="AU251" s="19"/>
      <c r="AV251" s="19"/>
      <c r="AW251" s="19"/>
      <c r="AX251" s="19"/>
      <c r="AY251" s="19"/>
      <c r="AZ251" s="19"/>
      <c r="BA251" s="19"/>
      <c r="BB251" s="19"/>
      <c r="BC251" s="19"/>
      <c r="BD251" s="19"/>
      <c r="BE251" s="19"/>
      <c r="BF251" s="19"/>
      <c r="BM251"/>
      <c r="BN251" s="19"/>
      <c r="BU251" s="19"/>
      <c r="BV251" s="19"/>
      <c r="BW251" s="19"/>
      <c r="BX251" s="19"/>
      <c r="BY251" s="19"/>
      <c r="BZ251" s="19"/>
      <c r="CA251" s="19"/>
      <c r="CB251" s="19"/>
      <c r="CC251" s="19"/>
      <c r="CD251" s="19"/>
      <c r="CE251" s="19"/>
      <c r="CF251" s="19"/>
      <c r="CG251" s="19"/>
      <c r="CH251" s="19"/>
    </row>
    <row r="252" spans="28:86" s="9" customFormat="1" hidden="1">
      <c r="AB252" s="19"/>
      <c r="AI252" s="19"/>
      <c r="AJ252" s="19"/>
      <c r="AK252" s="19"/>
      <c r="AL252" s="19"/>
      <c r="AM252" s="19"/>
      <c r="AN252" s="19"/>
      <c r="AO252" s="19"/>
      <c r="AP252" s="19"/>
      <c r="AQ252" s="19"/>
      <c r="AR252" s="19"/>
      <c r="AS252" s="19"/>
      <c r="AT252" s="18"/>
      <c r="AU252" s="19"/>
      <c r="AV252" s="19"/>
      <c r="AW252" s="19"/>
      <c r="AX252" s="19"/>
      <c r="AY252" s="19"/>
      <c r="AZ252" s="19"/>
      <c r="BA252" s="19"/>
      <c r="BB252" s="19"/>
      <c r="BC252" s="19"/>
      <c r="BD252" s="19"/>
      <c r="BE252" s="19"/>
      <c r="BF252" s="19"/>
      <c r="BM252"/>
      <c r="BN252" s="19"/>
      <c r="BU252" s="19"/>
      <c r="BV252" s="19"/>
      <c r="BW252" s="19"/>
      <c r="BX252" s="19"/>
      <c r="BY252" s="19"/>
      <c r="BZ252" s="19"/>
      <c r="CA252" s="19"/>
      <c r="CB252" s="19"/>
      <c r="CC252" s="19"/>
      <c r="CD252" s="19"/>
      <c r="CE252" s="19"/>
      <c r="CF252" s="19"/>
      <c r="CG252" s="19"/>
      <c r="CH252" s="19"/>
    </row>
    <row r="253" spans="28:86" s="9" customFormat="1" hidden="1">
      <c r="AB253" s="19"/>
      <c r="AI253" s="19"/>
      <c r="AJ253" s="19"/>
      <c r="AK253" s="19"/>
      <c r="AL253" s="19"/>
      <c r="AM253" s="19"/>
      <c r="AN253" s="19"/>
      <c r="AO253" s="19"/>
      <c r="AP253" s="19"/>
      <c r="AQ253" s="19"/>
      <c r="AR253" s="19"/>
      <c r="AS253" s="19"/>
      <c r="AT253" s="18"/>
      <c r="AU253" s="19"/>
      <c r="AV253" s="19"/>
      <c r="AW253" s="19"/>
      <c r="AX253" s="19"/>
      <c r="AY253" s="19"/>
      <c r="AZ253" s="19"/>
      <c r="BA253" s="19"/>
      <c r="BB253" s="19"/>
      <c r="BC253" s="19"/>
      <c r="BD253" s="19"/>
      <c r="BE253" s="19"/>
      <c r="BF253" s="19"/>
      <c r="BM253"/>
      <c r="BN253" s="19"/>
      <c r="BU253" s="19"/>
      <c r="BV253" s="19"/>
      <c r="BW253" s="19"/>
      <c r="BX253" s="19"/>
      <c r="BY253" s="19"/>
      <c r="BZ253" s="19"/>
      <c r="CA253" s="19"/>
      <c r="CB253" s="19"/>
      <c r="CC253" s="19"/>
      <c r="CD253" s="19"/>
      <c r="CE253" s="19"/>
      <c r="CF253" s="19"/>
      <c r="CG253" s="19"/>
      <c r="CH253" s="19"/>
    </row>
    <row r="254" spans="28:86" s="9" customFormat="1" hidden="1">
      <c r="AB254" s="19"/>
      <c r="AI254" s="19"/>
      <c r="AJ254" s="19"/>
      <c r="AK254" s="19"/>
      <c r="AL254" s="19"/>
      <c r="AM254" s="19"/>
      <c r="AN254" s="19"/>
      <c r="AO254" s="19"/>
      <c r="AP254" s="19"/>
      <c r="AQ254" s="19"/>
      <c r="AR254" s="19"/>
      <c r="AS254" s="19"/>
      <c r="AT254" s="18"/>
      <c r="AU254" s="19"/>
      <c r="AV254" s="19"/>
      <c r="AW254" s="19"/>
      <c r="AX254" s="19"/>
      <c r="AY254" s="19"/>
      <c r="AZ254" s="19"/>
      <c r="BA254" s="19"/>
      <c r="BB254" s="19"/>
      <c r="BC254" s="19"/>
      <c r="BD254" s="19"/>
      <c r="BE254" s="19"/>
      <c r="BF254" s="19"/>
      <c r="BM254"/>
      <c r="BN254" s="19"/>
      <c r="BU254" s="19"/>
      <c r="BV254" s="19"/>
      <c r="BW254" s="19"/>
      <c r="BX254" s="19"/>
      <c r="BY254" s="19"/>
      <c r="BZ254" s="19"/>
      <c r="CA254" s="19"/>
      <c r="CB254" s="19"/>
      <c r="CC254" s="19"/>
      <c r="CD254" s="19"/>
      <c r="CE254" s="19"/>
      <c r="CF254" s="19"/>
      <c r="CG254" s="19"/>
      <c r="CH254" s="19"/>
    </row>
    <row r="255" spans="28:86" s="9" customFormat="1" hidden="1">
      <c r="AB255" s="19"/>
      <c r="AI255" s="19"/>
      <c r="AJ255" s="19"/>
      <c r="AK255" s="19"/>
      <c r="AL255" s="19"/>
      <c r="AM255" s="19"/>
      <c r="AN255" s="19"/>
      <c r="AO255" s="19"/>
      <c r="AP255" s="19"/>
      <c r="AQ255" s="19"/>
      <c r="AR255" s="19"/>
      <c r="AS255" s="19"/>
      <c r="AT255" s="18"/>
      <c r="AU255" s="19"/>
      <c r="AV255" s="19"/>
      <c r="AW255" s="19"/>
      <c r="AX255" s="19"/>
      <c r="AY255" s="19"/>
      <c r="AZ255" s="19"/>
      <c r="BA255" s="19"/>
      <c r="BB255" s="19"/>
      <c r="BC255" s="19"/>
      <c r="BD255" s="19"/>
      <c r="BE255" s="19"/>
      <c r="BF255" s="19"/>
      <c r="BM255"/>
      <c r="BN255" s="19"/>
      <c r="BU255" s="19"/>
      <c r="BV255" s="19"/>
      <c r="BW255" s="19"/>
      <c r="BX255" s="19"/>
      <c r="BY255" s="19"/>
      <c r="BZ255" s="19"/>
      <c r="CA255" s="19"/>
      <c r="CB255" s="19"/>
      <c r="CC255" s="19"/>
      <c r="CD255" s="19"/>
      <c r="CE255" s="19"/>
      <c r="CF255" s="19"/>
      <c r="CG255" s="19"/>
      <c r="CH255" s="19"/>
    </row>
    <row r="256" spans="28:86" s="9" customFormat="1" hidden="1">
      <c r="AB256" s="19"/>
      <c r="AI256" s="19"/>
      <c r="AJ256" s="19"/>
      <c r="AK256" s="19"/>
      <c r="AL256" s="19"/>
      <c r="AM256" s="19"/>
      <c r="AN256" s="19"/>
      <c r="AO256" s="19"/>
      <c r="AP256" s="19"/>
      <c r="AQ256" s="19"/>
      <c r="AR256" s="19"/>
      <c r="AS256" s="19"/>
      <c r="AT256" s="18"/>
      <c r="AU256" s="19"/>
      <c r="AV256" s="19"/>
      <c r="AW256" s="19"/>
      <c r="AX256" s="19"/>
      <c r="AY256" s="19"/>
      <c r="AZ256" s="19"/>
      <c r="BA256" s="19"/>
      <c r="BB256" s="19"/>
      <c r="BC256" s="19"/>
      <c r="BD256" s="19"/>
      <c r="BE256" s="19"/>
      <c r="BF256" s="19"/>
      <c r="BM256"/>
      <c r="BN256" s="19"/>
      <c r="BU256" s="19"/>
      <c r="BV256" s="19"/>
      <c r="BW256" s="19"/>
      <c r="BX256" s="19"/>
      <c r="BY256" s="19"/>
      <c r="BZ256" s="19"/>
      <c r="CA256" s="19"/>
      <c r="CB256" s="19"/>
      <c r="CC256" s="19"/>
      <c r="CD256" s="19"/>
      <c r="CE256" s="19"/>
      <c r="CF256" s="19"/>
      <c r="CG256" s="19"/>
      <c r="CH256" s="19"/>
    </row>
    <row r="257" spans="28:86" s="9" customFormat="1" hidden="1">
      <c r="AB257" s="19"/>
      <c r="AI257" s="19"/>
      <c r="AJ257" s="19"/>
      <c r="AK257" s="19"/>
      <c r="AL257" s="19"/>
      <c r="AM257" s="19"/>
      <c r="AN257" s="19"/>
      <c r="AO257" s="19"/>
      <c r="AP257" s="19"/>
      <c r="AQ257" s="19"/>
      <c r="AR257" s="19"/>
      <c r="AS257" s="19"/>
      <c r="AT257" s="18"/>
      <c r="AU257" s="19"/>
      <c r="AV257" s="19"/>
      <c r="AW257" s="19"/>
      <c r="AX257" s="19"/>
      <c r="AY257" s="19"/>
      <c r="AZ257" s="19"/>
      <c r="BA257" s="19"/>
      <c r="BB257" s="19"/>
      <c r="BC257" s="19"/>
      <c r="BD257" s="19"/>
      <c r="BE257" s="19"/>
      <c r="BF257" s="19"/>
      <c r="BM257"/>
      <c r="BN257" s="19"/>
      <c r="BU257" s="19"/>
      <c r="BV257" s="19"/>
      <c r="BW257" s="19"/>
      <c r="BX257" s="19"/>
      <c r="BY257" s="19"/>
      <c r="BZ257" s="19"/>
      <c r="CA257" s="19"/>
      <c r="CB257" s="19"/>
      <c r="CC257" s="19"/>
      <c r="CD257" s="19"/>
      <c r="CE257" s="19"/>
      <c r="CF257" s="19"/>
      <c r="CG257" s="19"/>
      <c r="CH257" s="19"/>
    </row>
    <row r="258" spans="28:86" s="9" customFormat="1" hidden="1">
      <c r="AB258" s="19"/>
      <c r="AI258" s="19"/>
      <c r="AJ258" s="19"/>
      <c r="AK258" s="19"/>
      <c r="AL258" s="19"/>
      <c r="AM258" s="19"/>
      <c r="AN258" s="19"/>
      <c r="AO258" s="19"/>
      <c r="AP258" s="19"/>
      <c r="AQ258" s="19"/>
      <c r="AR258" s="19"/>
      <c r="AS258" s="19"/>
      <c r="AT258" s="18"/>
      <c r="AU258" s="19"/>
      <c r="AV258" s="19"/>
      <c r="AW258" s="19"/>
      <c r="AX258" s="19"/>
      <c r="AY258" s="19"/>
      <c r="AZ258" s="19"/>
      <c r="BA258" s="19"/>
      <c r="BB258" s="19"/>
      <c r="BC258" s="19"/>
      <c r="BD258" s="19"/>
      <c r="BE258" s="19"/>
      <c r="BF258" s="19"/>
      <c r="BM258"/>
      <c r="BN258" s="19"/>
      <c r="BU258" s="19"/>
      <c r="BV258" s="19"/>
      <c r="BW258" s="19"/>
      <c r="BX258" s="19"/>
      <c r="BY258" s="19"/>
      <c r="BZ258" s="19"/>
      <c r="CA258" s="19"/>
      <c r="CB258" s="19"/>
      <c r="CC258" s="19"/>
      <c r="CD258" s="19"/>
      <c r="CE258" s="19"/>
      <c r="CF258" s="19"/>
      <c r="CG258" s="19"/>
      <c r="CH258" s="19"/>
    </row>
    <row r="259" spans="28:86" s="9" customFormat="1" hidden="1">
      <c r="AB259" s="19"/>
      <c r="AI259" s="19"/>
      <c r="AJ259" s="19"/>
      <c r="AK259" s="19"/>
      <c r="AL259" s="19"/>
      <c r="AM259" s="19"/>
      <c r="AN259" s="19"/>
      <c r="AO259" s="19"/>
      <c r="AP259" s="19"/>
      <c r="AQ259" s="19"/>
      <c r="AR259" s="19"/>
      <c r="AS259" s="19"/>
      <c r="AT259" s="18"/>
      <c r="AU259" s="19"/>
      <c r="AV259" s="19"/>
      <c r="AW259" s="19"/>
      <c r="AX259" s="19"/>
      <c r="AY259" s="19"/>
      <c r="AZ259" s="19"/>
      <c r="BA259" s="19"/>
      <c r="BB259" s="19"/>
      <c r="BC259" s="19"/>
      <c r="BD259" s="19"/>
      <c r="BE259" s="19"/>
      <c r="BF259" s="19"/>
      <c r="BM259"/>
      <c r="BN259" s="19"/>
      <c r="BU259" s="19"/>
      <c r="BV259" s="19"/>
      <c r="BW259" s="19"/>
      <c r="BX259" s="19"/>
      <c r="BY259" s="19"/>
      <c r="BZ259" s="19"/>
      <c r="CA259" s="19"/>
      <c r="CB259" s="19"/>
      <c r="CC259" s="19"/>
      <c r="CD259" s="19"/>
      <c r="CE259" s="19"/>
      <c r="CF259" s="19"/>
      <c r="CG259" s="19"/>
      <c r="CH259" s="19"/>
    </row>
    <row r="260" spans="28:86" s="9" customFormat="1" hidden="1">
      <c r="AB260" s="19"/>
      <c r="AI260" s="19"/>
      <c r="AJ260" s="19"/>
      <c r="AK260" s="19"/>
      <c r="AL260" s="19"/>
      <c r="AM260" s="19"/>
      <c r="AN260" s="19"/>
      <c r="AO260" s="19"/>
      <c r="AP260" s="19"/>
      <c r="AQ260" s="19"/>
      <c r="AR260" s="19"/>
      <c r="AS260" s="19"/>
      <c r="AT260" s="18"/>
      <c r="AU260" s="19"/>
      <c r="AV260" s="19"/>
      <c r="AW260" s="19"/>
      <c r="AX260" s="19"/>
      <c r="AY260" s="19"/>
      <c r="AZ260" s="19"/>
      <c r="BA260" s="19"/>
      <c r="BB260" s="19"/>
      <c r="BC260" s="19"/>
      <c r="BD260" s="19"/>
      <c r="BE260" s="19"/>
      <c r="BF260" s="19"/>
      <c r="BM260"/>
      <c r="BN260" s="19"/>
      <c r="BU260" s="19"/>
      <c r="BV260" s="19"/>
      <c r="BW260" s="19"/>
      <c r="BX260" s="19"/>
      <c r="BY260" s="19"/>
      <c r="BZ260" s="19"/>
      <c r="CA260" s="19"/>
      <c r="CB260" s="19"/>
      <c r="CC260" s="19"/>
      <c r="CD260" s="19"/>
      <c r="CE260" s="19"/>
      <c r="CF260" s="19"/>
      <c r="CG260" s="19"/>
      <c r="CH260" s="19"/>
    </row>
    <row r="261" spans="28:86" s="9" customFormat="1" hidden="1">
      <c r="AB261" s="19"/>
      <c r="AI261" s="19"/>
      <c r="AJ261" s="19"/>
      <c r="AK261" s="19"/>
      <c r="AL261" s="19"/>
      <c r="AM261" s="19"/>
      <c r="AN261" s="19"/>
      <c r="AO261" s="19"/>
      <c r="AP261" s="19"/>
      <c r="AQ261" s="19"/>
      <c r="AR261" s="19"/>
      <c r="AS261" s="19"/>
      <c r="AT261" s="18"/>
      <c r="AU261" s="19"/>
      <c r="AV261" s="19"/>
      <c r="AW261" s="19"/>
      <c r="AX261" s="19"/>
      <c r="AY261" s="19"/>
      <c r="AZ261" s="19"/>
      <c r="BA261" s="19"/>
      <c r="BB261" s="19"/>
      <c r="BC261" s="19"/>
      <c r="BD261" s="19"/>
      <c r="BE261" s="19"/>
      <c r="BF261" s="19"/>
      <c r="BM261"/>
      <c r="BN261" s="19"/>
      <c r="BU261" s="19"/>
      <c r="BV261" s="19"/>
      <c r="BW261" s="19"/>
      <c r="BX261" s="19"/>
      <c r="BY261" s="19"/>
      <c r="BZ261" s="19"/>
      <c r="CA261" s="19"/>
      <c r="CB261" s="19"/>
      <c r="CC261" s="19"/>
      <c r="CD261" s="19"/>
      <c r="CE261" s="19"/>
      <c r="CF261" s="19"/>
      <c r="CG261" s="19"/>
      <c r="CH261" s="19"/>
    </row>
    <row r="262" spans="28:86" s="9" customFormat="1" hidden="1">
      <c r="AB262" s="19"/>
      <c r="AI262" s="19"/>
      <c r="AJ262" s="19"/>
      <c r="AK262" s="19"/>
      <c r="AL262" s="19"/>
      <c r="AM262" s="19"/>
      <c r="AN262" s="19"/>
      <c r="AO262" s="19"/>
      <c r="AP262" s="19"/>
      <c r="AQ262" s="19"/>
      <c r="AR262" s="19"/>
      <c r="AS262" s="19"/>
      <c r="AT262" s="18"/>
      <c r="AU262" s="19"/>
      <c r="AV262" s="19"/>
      <c r="AW262" s="19"/>
      <c r="AX262" s="19"/>
      <c r="AY262" s="19"/>
      <c r="AZ262" s="19"/>
      <c r="BA262" s="19"/>
      <c r="BB262" s="19"/>
      <c r="BC262" s="19"/>
      <c r="BD262" s="19"/>
      <c r="BE262" s="19"/>
      <c r="BF262" s="19"/>
      <c r="BM262"/>
      <c r="BN262" s="19"/>
      <c r="BU262" s="19"/>
      <c r="BV262" s="19"/>
      <c r="BW262" s="19"/>
      <c r="BX262" s="19"/>
      <c r="BY262" s="19"/>
      <c r="BZ262" s="19"/>
      <c r="CA262" s="19"/>
      <c r="CB262" s="19"/>
      <c r="CC262" s="19"/>
      <c r="CD262" s="19"/>
      <c r="CE262" s="19"/>
      <c r="CF262" s="19"/>
      <c r="CG262" s="19"/>
      <c r="CH262" s="19"/>
    </row>
    <row r="263" spans="28:86" s="9" customFormat="1" hidden="1">
      <c r="AB263" s="19"/>
      <c r="AI263" s="19"/>
      <c r="AJ263" s="19"/>
      <c r="AK263" s="19"/>
      <c r="AL263" s="19"/>
      <c r="AM263" s="19"/>
      <c r="AN263" s="19"/>
      <c r="AO263" s="19"/>
      <c r="AP263" s="19"/>
      <c r="AQ263" s="19"/>
      <c r="AR263" s="19"/>
      <c r="AS263" s="19"/>
      <c r="AT263" s="18"/>
      <c r="AU263" s="19"/>
      <c r="AV263" s="19"/>
      <c r="AW263" s="19"/>
      <c r="AX263" s="19"/>
      <c r="AY263" s="19"/>
      <c r="AZ263" s="19"/>
      <c r="BA263" s="19"/>
      <c r="BB263" s="19"/>
      <c r="BC263" s="19"/>
      <c r="BD263" s="19"/>
      <c r="BE263" s="19"/>
      <c r="BF263" s="19"/>
      <c r="BM263"/>
      <c r="BN263" s="19"/>
      <c r="BU263" s="19"/>
      <c r="BV263" s="19"/>
      <c r="BW263" s="19"/>
      <c r="BX263" s="19"/>
      <c r="BY263" s="19"/>
      <c r="BZ263" s="19"/>
      <c r="CA263" s="19"/>
      <c r="CB263" s="19"/>
      <c r="CC263" s="19"/>
      <c r="CD263" s="19"/>
      <c r="CE263" s="19"/>
      <c r="CF263" s="19"/>
      <c r="CG263" s="19"/>
      <c r="CH263" s="19"/>
    </row>
    <row r="264" spans="28:86" s="9" customFormat="1" hidden="1">
      <c r="AB264" s="19"/>
      <c r="AI264" s="19"/>
      <c r="AJ264" s="19"/>
      <c r="AK264" s="19"/>
      <c r="AL264" s="19"/>
      <c r="AM264" s="19"/>
      <c r="AN264" s="19"/>
      <c r="AO264" s="19"/>
      <c r="AP264" s="19"/>
      <c r="AQ264" s="19"/>
      <c r="AR264" s="19"/>
      <c r="AS264" s="19"/>
      <c r="AT264" s="18"/>
      <c r="AU264" s="19"/>
      <c r="AV264" s="19"/>
      <c r="AW264" s="19"/>
      <c r="AX264" s="19"/>
      <c r="AY264" s="19"/>
      <c r="AZ264" s="19"/>
      <c r="BA264" s="19"/>
      <c r="BB264" s="19"/>
      <c r="BC264" s="19"/>
      <c r="BD264" s="19"/>
      <c r="BE264" s="19"/>
      <c r="BF264" s="19"/>
      <c r="BM264"/>
      <c r="BN264" s="19"/>
      <c r="BU264" s="19"/>
      <c r="BV264" s="19"/>
      <c r="BW264" s="19"/>
      <c r="BX264" s="19"/>
      <c r="BY264" s="19"/>
      <c r="BZ264" s="19"/>
      <c r="CA264" s="19"/>
      <c r="CB264" s="19"/>
      <c r="CC264" s="19"/>
      <c r="CD264" s="19"/>
      <c r="CE264" s="19"/>
      <c r="CF264" s="19"/>
      <c r="CG264" s="19"/>
      <c r="CH264" s="19"/>
    </row>
    <row r="265" spans="28:86" s="9" customFormat="1" hidden="1">
      <c r="AB265" s="19"/>
      <c r="AI265" s="19"/>
      <c r="AJ265" s="19"/>
      <c r="AK265" s="19"/>
      <c r="AL265" s="19"/>
      <c r="AM265" s="19"/>
      <c r="AN265" s="19"/>
      <c r="AO265" s="19"/>
      <c r="AP265" s="19"/>
      <c r="AQ265" s="19"/>
      <c r="AR265" s="19"/>
      <c r="AS265" s="19"/>
      <c r="AT265" s="18"/>
      <c r="AU265" s="19"/>
      <c r="AV265" s="19"/>
      <c r="AW265" s="19"/>
      <c r="AX265" s="19"/>
      <c r="AY265" s="19"/>
      <c r="AZ265" s="19"/>
      <c r="BA265" s="19"/>
      <c r="BB265" s="19"/>
      <c r="BC265" s="19"/>
      <c r="BD265" s="19"/>
      <c r="BE265" s="19"/>
      <c r="BF265" s="19"/>
      <c r="BM265"/>
      <c r="BN265" s="19"/>
      <c r="BU265" s="19"/>
      <c r="BV265" s="19"/>
      <c r="BW265" s="19"/>
      <c r="BX265" s="19"/>
      <c r="BY265" s="19"/>
      <c r="BZ265" s="19"/>
      <c r="CA265" s="19"/>
      <c r="CB265" s="19"/>
      <c r="CC265" s="19"/>
      <c r="CD265" s="19"/>
      <c r="CE265" s="19"/>
      <c r="CF265" s="19"/>
      <c r="CG265" s="19"/>
      <c r="CH265" s="19"/>
    </row>
    <row r="266" spans="28:86" s="9" customFormat="1" hidden="1">
      <c r="AB266" s="19"/>
      <c r="AI266" s="19"/>
      <c r="AJ266" s="19"/>
      <c r="AK266" s="19"/>
      <c r="AL266" s="19"/>
      <c r="AM266" s="19"/>
      <c r="AN266" s="19"/>
      <c r="AO266" s="19"/>
      <c r="AP266" s="19"/>
      <c r="AQ266" s="19"/>
      <c r="AR266" s="19"/>
      <c r="AS266" s="19"/>
      <c r="AT266" s="18"/>
      <c r="AU266" s="19"/>
      <c r="AV266" s="19"/>
      <c r="AW266" s="19"/>
      <c r="AX266" s="19"/>
      <c r="AY266" s="19"/>
      <c r="AZ266" s="19"/>
      <c r="BA266" s="19"/>
      <c r="BB266" s="19"/>
      <c r="BC266" s="19"/>
      <c r="BD266" s="19"/>
      <c r="BE266" s="19"/>
      <c r="BF266" s="19"/>
      <c r="BM266"/>
      <c r="BN266" s="19"/>
      <c r="BU266" s="19"/>
      <c r="BV266" s="19"/>
      <c r="BW266" s="19"/>
      <c r="BX266" s="19"/>
      <c r="BY266" s="19"/>
      <c r="BZ266" s="19"/>
      <c r="CA266" s="19"/>
      <c r="CB266" s="19"/>
      <c r="CC266" s="19"/>
      <c r="CD266" s="19"/>
      <c r="CE266" s="19"/>
      <c r="CF266" s="19"/>
      <c r="CG266" s="19"/>
      <c r="CH266" s="19"/>
    </row>
    <row r="267" spans="28:86" s="9" customFormat="1" hidden="1">
      <c r="AB267" s="19"/>
      <c r="AI267" s="19"/>
      <c r="AJ267" s="19"/>
      <c r="AK267" s="19"/>
      <c r="AL267" s="19"/>
      <c r="AM267" s="19"/>
      <c r="AN267" s="19"/>
      <c r="AO267" s="19"/>
      <c r="AP267" s="19"/>
      <c r="AQ267" s="19"/>
      <c r="AR267" s="19"/>
      <c r="AS267" s="19"/>
      <c r="AT267" s="18"/>
      <c r="AU267" s="19"/>
      <c r="AV267" s="19"/>
      <c r="AW267" s="19"/>
      <c r="AX267" s="19"/>
      <c r="AY267" s="19"/>
      <c r="AZ267" s="19"/>
      <c r="BA267" s="19"/>
      <c r="BB267" s="19"/>
      <c r="BC267" s="19"/>
      <c r="BD267" s="19"/>
      <c r="BE267" s="19"/>
      <c r="BF267" s="19"/>
      <c r="BM267"/>
      <c r="BN267" s="19"/>
      <c r="BU267" s="19"/>
      <c r="BV267" s="19"/>
      <c r="BW267" s="19"/>
      <c r="BX267" s="19"/>
      <c r="BY267" s="19"/>
      <c r="BZ267" s="19"/>
      <c r="CA267" s="19"/>
      <c r="CB267" s="19"/>
      <c r="CC267" s="19"/>
      <c r="CD267" s="19"/>
      <c r="CE267" s="19"/>
      <c r="CF267" s="19"/>
      <c r="CG267" s="19"/>
      <c r="CH267" s="19"/>
    </row>
    <row r="268" spans="28:86" s="9" customFormat="1" hidden="1">
      <c r="AB268" s="19"/>
      <c r="AI268" s="19"/>
      <c r="AJ268" s="19"/>
      <c r="AK268" s="19"/>
      <c r="AL268" s="19"/>
      <c r="AM268" s="19"/>
      <c r="AN268" s="19"/>
      <c r="AO268" s="19"/>
      <c r="AP268" s="19"/>
      <c r="AQ268" s="19"/>
      <c r="AR268" s="19"/>
      <c r="AS268" s="19"/>
      <c r="AT268" s="18"/>
      <c r="AU268" s="19"/>
      <c r="AV268" s="19"/>
      <c r="AW268" s="19"/>
      <c r="AX268" s="19"/>
      <c r="AY268" s="19"/>
      <c r="AZ268" s="19"/>
      <c r="BA268" s="19"/>
      <c r="BB268" s="19"/>
      <c r="BC268" s="19"/>
      <c r="BD268" s="19"/>
      <c r="BE268" s="19"/>
      <c r="BF268" s="19"/>
      <c r="BM268"/>
      <c r="BN268" s="19"/>
      <c r="BU268" s="19"/>
      <c r="BV268" s="19"/>
      <c r="BW268" s="19"/>
      <c r="BX268" s="19"/>
      <c r="BY268" s="19"/>
      <c r="BZ268" s="19"/>
      <c r="CA268" s="19"/>
      <c r="CB268" s="19"/>
      <c r="CC268" s="19"/>
      <c r="CD268" s="19"/>
      <c r="CE268" s="19"/>
      <c r="CF268" s="19"/>
      <c r="CG268" s="19"/>
      <c r="CH268" s="19"/>
    </row>
    <row r="269" spans="28:86" s="9" customFormat="1" hidden="1">
      <c r="AB269" s="19"/>
      <c r="AI269" s="19"/>
      <c r="AJ269" s="19"/>
      <c r="AK269" s="19"/>
      <c r="AL269" s="19"/>
      <c r="AM269" s="19"/>
      <c r="AN269" s="19"/>
      <c r="AO269" s="19"/>
      <c r="AP269" s="19"/>
      <c r="AQ269" s="19"/>
      <c r="AR269" s="19"/>
      <c r="AS269" s="19"/>
      <c r="AT269" s="18"/>
      <c r="AU269" s="19"/>
      <c r="AV269" s="19"/>
      <c r="AW269" s="19"/>
      <c r="AX269" s="19"/>
      <c r="AY269" s="19"/>
      <c r="AZ269" s="19"/>
      <c r="BA269" s="19"/>
      <c r="BB269" s="19"/>
      <c r="BC269" s="19"/>
      <c r="BD269" s="19"/>
      <c r="BE269" s="19"/>
      <c r="BF269" s="19"/>
      <c r="BM269"/>
      <c r="BN269" s="19"/>
      <c r="BU269" s="19"/>
      <c r="BV269" s="19"/>
      <c r="BW269" s="19"/>
      <c r="BX269" s="19"/>
      <c r="BY269" s="19"/>
      <c r="BZ269" s="19"/>
      <c r="CA269" s="19"/>
      <c r="CB269" s="19"/>
      <c r="CC269" s="19"/>
      <c r="CD269" s="19"/>
      <c r="CE269" s="19"/>
      <c r="CF269" s="19"/>
      <c r="CG269" s="19"/>
      <c r="CH269" s="19"/>
    </row>
    <row r="270" spans="28:86" s="9" customFormat="1" hidden="1">
      <c r="AB270" s="19"/>
      <c r="AI270" s="19"/>
      <c r="AJ270" s="19"/>
      <c r="AK270" s="19"/>
      <c r="AL270" s="19"/>
      <c r="AM270" s="19"/>
      <c r="AN270" s="19"/>
      <c r="AO270" s="19"/>
      <c r="AP270" s="19"/>
      <c r="AQ270" s="19"/>
      <c r="AR270" s="19"/>
      <c r="AS270" s="19"/>
      <c r="AT270" s="18"/>
      <c r="AU270" s="19"/>
      <c r="AV270" s="19"/>
      <c r="AW270" s="19"/>
      <c r="AX270" s="19"/>
      <c r="AY270" s="19"/>
      <c r="AZ270" s="19"/>
      <c r="BA270" s="19"/>
      <c r="BB270" s="19"/>
      <c r="BC270" s="19"/>
      <c r="BD270" s="19"/>
      <c r="BE270" s="19"/>
      <c r="BF270" s="19"/>
      <c r="BM270"/>
      <c r="BN270" s="19"/>
      <c r="BU270" s="19"/>
      <c r="BV270" s="19"/>
      <c r="BW270" s="19"/>
      <c r="BX270" s="19"/>
      <c r="BY270" s="19"/>
      <c r="BZ270" s="19"/>
      <c r="CA270" s="19"/>
      <c r="CB270" s="19"/>
      <c r="CC270" s="19"/>
      <c r="CD270" s="19"/>
      <c r="CE270" s="19"/>
      <c r="CF270" s="19"/>
      <c r="CG270" s="19"/>
      <c r="CH270" s="19"/>
    </row>
    <row r="271" spans="28:86" s="9" customFormat="1" hidden="1">
      <c r="AB271" s="19"/>
      <c r="AI271" s="19"/>
      <c r="AJ271" s="19"/>
      <c r="AK271" s="19"/>
      <c r="AL271" s="19"/>
      <c r="AM271" s="19"/>
      <c r="AN271" s="19"/>
      <c r="AO271" s="19"/>
      <c r="AP271" s="19"/>
      <c r="AQ271" s="19"/>
      <c r="AR271" s="19"/>
      <c r="AS271" s="19"/>
      <c r="AT271" s="18"/>
      <c r="AU271" s="19"/>
      <c r="AV271" s="19"/>
      <c r="AW271" s="19"/>
      <c r="AX271" s="19"/>
      <c r="AY271" s="19"/>
      <c r="AZ271" s="19"/>
      <c r="BA271" s="19"/>
      <c r="BB271" s="19"/>
      <c r="BC271" s="19"/>
      <c r="BD271" s="19"/>
      <c r="BE271" s="19"/>
      <c r="BF271" s="19"/>
      <c r="BM271"/>
      <c r="BN271" s="19"/>
      <c r="BU271" s="19"/>
      <c r="BV271" s="19"/>
      <c r="BW271" s="19"/>
      <c r="BX271" s="19"/>
      <c r="BY271" s="19"/>
      <c r="BZ271" s="19"/>
      <c r="CA271" s="19"/>
      <c r="CB271" s="19"/>
      <c r="CC271" s="19"/>
      <c r="CD271" s="19"/>
      <c r="CE271" s="19"/>
      <c r="CF271" s="19"/>
      <c r="CG271" s="19"/>
      <c r="CH271" s="19"/>
    </row>
    <row r="272" spans="28:86" s="9" customFormat="1" hidden="1">
      <c r="AB272" s="19"/>
      <c r="AI272" s="19"/>
      <c r="AJ272" s="19"/>
      <c r="AK272" s="19"/>
      <c r="AL272" s="19"/>
      <c r="AM272" s="19"/>
      <c r="AN272" s="19"/>
      <c r="AO272" s="19"/>
      <c r="AP272" s="19"/>
      <c r="AQ272" s="19"/>
      <c r="AR272" s="19"/>
      <c r="AS272" s="19"/>
      <c r="AT272" s="18"/>
      <c r="AU272" s="19"/>
      <c r="AV272" s="19"/>
      <c r="AW272" s="19"/>
      <c r="AX272" s="19"/>
      <c r="AY272" s="19"/>
      <c r="AZ272" s="19"/>
      <c r="BA272" s="19"/>
      <c r="BB272" s="19"/>
      <c r="BC272" s="19"/>
      <c r="BD272" s="19"/>
      <c r="BE272" s="19"/>
      <c r="BF272" s="19"/>
      <c r="BM272"/>
      <c r="BN272" s="19"/>
      <c r="BU272" s="19"/>
      <c r="BV272" s="19"/>
      <c r="BW272" s="19"/>
      <c r="BX272" s="19"/>
      <c r="BY272" s="19"/>
      <c r="BZ272" s="19"/>
      <c r="CA272" s="19"/>
      <c r="CB272" s="19"/>
      <c r="CC272" s="19"/>
      <c r="CD272" s="19"/>
      <c r="CE272" s="19"/>
      <c r="CF272" s="19"/>
      <c r="CG272" s="19"/>
      <c r="CH272" s="19"/>
    </row>
    <row r="273" spans="28:86" s="9" customFormat="1" hidden="1">
      <c r="AB273" s="19"/>
      <c r="AI273" s="19"/>
      <c r="AJ273" s="19"/>
      <c r="AK273" s="19"/>
      <c r="AL273" s="19"/>
      <c r="AM273" s="19"/>
      <c r="AN273" s="19"/>
      <c r="AO273" s="19"/>
      <c r="AP273" s="19"/>
      <c r="AQ273" s="19"/>
      <c r="AR273" s="19"/>
      <c r="AS273" s="19"/>
      <c r="AT273" s="18"/>
      <c r="AU273" s="19"/>
      <c r="AV273" s="19"/>
      <c r="AW273" s="19"/>
      <c r="AX273" s="19"/>
      <c r="AY273" s="19"/>
      <c r="AZ273" s="19"/>
      <c r="BA273" s="19"/>
      <c r="BB273" s="19"/>
      <c r="BC273" s="19"/>
      <c r="BD273" s="19"/>
      <c r="BE273" s="19"/>
      <c r="BF273" s="19"/>
      <c r="BM273"/>
      <c r="BN273" s="19"/>
      <c r="BU273" s="19"/>
      <c r="BV273" s="19"/>
      <c r="BW273" s="19"/>
      <c r="BX273" s="19"/>
      <c r="BY273" s="19"/>
      <c r="BZ273" s="19"/>
      <c r="CA273" s="19"/>
      <c r="CB273" s="19"/>
      <c r="CC273" s="19"/>
      <c r="CD273" s="19"/>
      <c r="CE273" s="19"/>
      <c r="CF273" s="19"/>
      <c r="CG273" s="19"/>
      <c r="CH273" s="19"/>
    </row>
    <row r="274" spans="28:86" s="9" customFormat="1" hidden="1">
      <c r="AB274" s="19"/>
      <c r="AI274" s="19"/>
      <c r="AJ274" s="19"/>
      <c r="AK274" s="19"/>
      <c r="AL274" s="19"/>
      <c r="AM274" s="19"/>
      <c r="AN274" s="19"/>
      <c r="AO274" s="19"/>
      <c r="AP274" s="19"/>
      <c r="AQ274" s="19"/>
      <c r="AR274" s="19"/>
      <c r="AS274" s="19"/>
      <c r="AT274" s="18"/>
      <c r="AU274" s="19"/>
      <c r="AV274" s="19"/>
      <c r="AW274" s="19"/>
      <c r="AX274" s="19"/>
      <c r="AY274" s="19"/>
      <c r="AZ274" s="19"/>
      <c r="BA274" s="19"/>
      <c r="BB274" s="19"/>
      <c r="BC274" s="19"/>
      <c r="BD274" s="19"/>
      <c r="BE274" s="19"/>
      <c r="BF274" s="19"/>
      <c r="BM274"/>
      <c r="BN274" s="19"/>
      <c r="BU274" s="19"/>
      <c r="BV274" s="19"/>
      <c r="BW274" s="19"/>
      <c r="BX274" s="19"/>
      <c r="BY274" s="19"/>
      <c r="BZ274" s="19"/>
      <c r="CA274" s="19"/>
      <c r="CB274" s="19"/>
      <c r="CC274" s="19"/>
      <c r="CD274" s="19"/>
      <c r="CE274" s="19"/>
      <c r="CF274" s="19"/>
      <c r="CG274" s="19"/>
      <c r="CH274" s="19"/>
    </row>
    <row r="275" spans="28:86" s="9" customFormat="1" hidden="1">
      <c r="AB275" s="19"/>
      <c r="AI275" s="19"/>
      <c r="AJ275" s="19"/>
      <c r="AK275" s="19"/>
      <c r="AL275" s="19"/>
      <c r="AM275" s="19"/>
      <c r="AN275" s="19"/>
      <c r="AO275" s="19"/>
      <c r="AP275" s="19"/>
      <c r="AQ275" s="19"/>
      <c r="AR275" s="19"/>
      <c r="AS275" s="19"/>
      <c r="AT275" s="18"/>
      <c r="AU275" s="19"/>
      <c r="AV275" s="19"/>
      <c r="AW275" s="19"/>
      <c r="AX275" s="19"/>
      <c r="AY275" s="19"/>
      <c r="AZ275" s="19"/>
      <c r="BA275" s="19"/>
      <c r="BB275" s="19"/>
      <c r="BC275" s="19"/>
      <c r="BD275" s="19"/>
      <c r="BE275" s="19"/>
      <c r="BF275" s="19"/>
      <c r="BM275"/>
      <c r="BN275" s="19"/>
      <c r="BU275" s="19"/>
      <c r="BV275" s="19"/>
      <c r="BW275" s="19"/>
      <c r="BX275" s="19"/>
      <c r="BY275" s="19"/>
      <c r="BZ275" s="19"/>
      <c r="CA275" s="19"/>
      <c r="CB275" s="19"/>
      <c r="CC275" s="19"/>
      <c r="CD275" s="19"/>
      <c r="CE275" s="19"/>
      <c r="CF275" s="19"/>
      <c r="CG275" s="19"/>
      <c r="CH275" s="19"/>
    </row>
    <row r="276" spans="28:86" s="9" customFormat="1" hidden="1">
      <c r="AB276" s="19"/>
      <c r="AI276" s="19"/>
      <c r="AJ276" s="19"/>
      <c r="AK276" s="19"/>
      <c r="AL276" s="19"/>
      <c r="AM276" s="19"/>
      <c r="AN276" s="19"/>
      <c r="AO276" s="19"/>
      <c r="AP276" s="19"/>
      <c r="AQ276" s="19"/>
      <c r="AR276" s="19"/>
      <c r="AS276" s="19"/>
      <c r="AT276" s="18"/>
      <c r="AU276" s="19"/>
      <c r="AV276" s="19"/>
      <c r="AW276" s="19"/>
      <c r="AX276" s="19"/>
      <c r="AY276" s="19"/>
      <c r="AZ276" s="19"/>
      <c r="BA276" s="19"/>
      <c r="BB276" s="19"/>
      <c r="BC276" s="19"/>
      <c r="BD276" s="19"/>
      <c r="BE276" s="19"/>
      <c r="BF276" s="19"/>
      <c r="BM276"/>
      <c r="BN276" s="19"/>
      <c r="BU276" s="19"/>
      <c r="BV276" s="19"/>
      <c r="BW276" s="19"/>
      <c r="BX276" s="19"/>
      <c r="BY276" s="19"/>
      <c r="BZ276" s="19"/>
      <c r="CA276" s="19"/>
      <c r="CB276" s="19"/>
      <c r="CC276" s="19"/>
      <c r="CD276" s="19"/>
      <c r="CE276" s="19"/>
      <c r="CF276" s="19"/>
      <c r="CG276" s="19"/>
      <c r="CH276" s="19"/>
    </row>
    <row r="277" spans="28:86" s="9" customFormat="1" hidden="1">
      <c r="AB277" s="19"/>
      <c r="AI277" s="19"/>
      <c r="AJ277" s="19"/>
      <c r="AK277" s="19"/>
      <c r="AL277" s="19"/>
      <c r="AM277" s="19"/>
      <c r="AN277" s="19"/>
      <c r="AO277" s="19"/>
      <c r="AP277" s="19"/>
      <c r="AQ277" s="19"/>
      <c r="AR277" s="19"/>
      <c r="AS277" s="19"/>
      <c r="AT277" s="18"/>
      <c r="AU277" s="19"/>
      <c r="AV277" s="19"/>
      <c r="AW277" s="19"/>
      <c r="AX277" s="19"/>
      <c r="AY277" s="19"/>
      <c r="AZ277" s="19"/>
      <c r="BA277" s="19"/>
      <c r="BB277" s="19"/>
      <c r="BC277" s="19"/>
      <c r="BD277" s="19"/>
      <c r="BE277" s="19"/>
      <c r="BF277" s="19"/>
      <c r="BM277"/>
      <c r="BN277" s="19"/>
      <c r="BU277" s="19"/>
      <c r="BV277" s="19"/>
      <c r="BW277" s="19"/>
      <c r="BX277" s="19"/>
      <c r="BY277" s="19"/>
      <c r="BZ277" s="19"/>
      <c r="CA277" s="19"/>
      <c r="CB277" s="19"/>
      <c r="CC277" s="19"/>
      <c r="CD277" s="19"/>
      <c r="CE277" s="19"/>
      <c r="CF277" s="19"/>
      <c r="CG277" s="19"/>
      <c r="CH277" s="19"/>
    </row>
    <row r="278" spans="28:86" s="9" customFormat="1" hidden="1">
      <c r="AB278" s="19"/>
      <c r="AI278" s="19"/>
      <c r="AJ278" s="19"/>
      <c r="AK278" s="19"/>
      <c r="AL278" s="19"/>
      <c r="AM278" s="19"/>
      <c r="AN278" s="19"/>
      <c r="AO278" s="19"/>
      <c r="AP278" s="19"/>
      <c r="AQ278" s="19"/>
      <c r="AR278" s="19"/>
      <c r="AS278" s="19"/>
      <c r="AT278" s="18"/>
      <c r="AU278" s="19"/>
      <c r="AV278" s="19"/>
      <c r="AW278" s="19"/>
      <c r="AX278" s="19"/>
      <c r="AY278" s="19"/>
      <c r="AZ278" s="19"/>
      <c r="BA278" s="19"/>
      <c r="BB278" s="19"/>
      <c r="BC278" s="19"/>
      <c r="BD278" s="19"/>
      <c r="BE278" s="19"/>
      <c r="BF278" s="19"/>
      <c r="BM278"/>
      <c r="BN278" s="19"/>
      <c r="BU278" s="19"/>
      <c r="BV278" s="19"/>
      <c r="BW278" s="19"/>
      <c r="BX278" s="19"/>
      <c r="BY278" s="19"/>
      <c r="BZ278" s="19"/>
      <c r="CA278" s="19"/>
      <c r="CB278" s="19"/>
      <c r="CC278" s="19"/>
      <c r="CD278" s="19"/>
      <c r="CE278" s="19"/>
      <c r="CF278" s="19"/>
      <c r="CG278" s="19"/>
      <c r="CH278" s="19"/>
    </row>
    <row r="279" spans="28:86" s="9" customFormat="1" hidden="1">
      <c r="AB279" s="19"/>
      <c r="AI279" s="19"/>
      <c r="AJ279" s="19"/>
      <c r="AK279" s="19"/>
      <c r="AL279" s="19"/>
      <c r="AM279" s="19"/>
      <c r="AN279" s="19"/>
      <c r="AO279" s="19"/>
      <c r="AP279" s="19"/>
      <c r="AQ279" s="19"/>
      <c r="AR279" s="19"/>
      <c r="AS279" s="19"/>
      <c r="AT279" s="18"/>
      <c r="AU279" s="19"/>
      <c r="AV279" s="19"/>
      <c r="AW279" s="19"/>
      <c r="AX279" s="19"/>
      <c r="AY279" s="19"/>
      <c r="AZ279" s="19"/>
      <c r="BA279" s="19"/>
      <c r="BB279" s="19"/>
      <c r="BC279" s="19"/>
      <c r="BD279" s="19"/>
      <c r="BE279" s="19"/>
      <c r="BF279" s="19"/>
      <c r="BM279"/>
      <c r="BN279" s="19"/>
      <c r="BU279" s="19"/>
      <c r="BV279" s="19"/>
      <c r="BW279" s="19"/>
      <c r="BX279" s="19"/>
      <c r="BY279" s="19"/>
      <c r="BZ279" s="19"/>
      <c r="CA279" s="19"/>
      <c r="CB279" s="19"/>
      <c r="CC279" s="19"/>
      <c r="CD279" s="19"/>
      <c r="CE279" s="19"/>
      <c r="CF279" s="19"/>
      <c r="CG279" s="19"/>
      <c r="CH279" s="19"/>
    </row>
    <row r="280" spans="28:86" s="9" customFormat="1" hidden="1">
      <c r="AB280" s="19"/>
      <c r="AI280" s="19"/>
      <c r="AJ280" s="19"/>
      <c r="AK280" s="19"/>
      <c r="AL280" s="19"/>
      <c r="AM280" s="19"/>
      <c r="AN280" s="19"/>
      <c r="AO280" s="19"/>
      <c r="AP280" s="19"/>
      <c r="AQ280" s="19"/>
      <c r="AR280" s="19"/>
      <c r="AS280" s="19"/>
      <c r="AT280" s="18"/>
      <c r="AU280" s="19"/>
      <c r="AV280" s="19"/>
      <c r="AW280" s="19"/>
      <c r="AX280" s="19"/>
      <c r="AY280" s="19"/>
      <c r="AZ280" s="19"/>
      <c r="BA280" s="19"/>
      <c r="BB280" s="19"/>
      <c r="BC280" s="19"/>
      <c r="BD280" s="19"/>
      <c r="BE280" s="19"/>
      <c r="BF280" s="19"/>
      <c r="BM280"/>
      <c r="BN280" s="19"/>
      <c r="BU280" s="19"/>
      <c r="BV280" s="19"/>
      <c r="BW280" s="19"/>
      <c r="BX280" s="19"/>
      <c r="BY280" s="19"/>
      <c r="BZ280" s="19"/>
      <c r="CA280" s="19"/>
      <c r="CB280" s="19"/>
      <c r="CC280" s="19"/>
      <c r="CD280" s="19"/>
      <c r="CE280" s="19"/>
      <c r="CF280" s="19"/>
      <c r="CG280" s="19"/>
      <c r="CH280" s="19"/>
    </row>
    <row r="281" spans="28:86" s="9" customFormat="1" hidden="1">
      <c r="AB281" s="19"/>
      <c r="AI281" s="19"/>
      <c r="AJ281" s="19"/>
      <c r="AK281" s="19"/>
      <c r="AL281" s="19"/>
      <c r="AM281" s="19"/>
      <c r="AN281" s="19"/>
      <c r="AO281" s="19"/>
      <c r="AP281" s="19"/>
      <c r="AQ281" s="19"/>
      <c r="AR281" s="19"/>
      <c r="AS281" s="19"/>
      <c r="AT281" s="18"/>
      <c r="AU281" s="19"/>
      <c r="AV281" s="19"/>
      <c r="AW281" s="19"/>
      <c r="AX281" s="19"/>
      <c r="AY281" s="19"/>
      <c r="AZ281" s="19"/>
      <c r="BA281" s="19"/>
      <c r="BB281" s="19"/>
      <c r="BC281" s="19"/>
      <c r="BD281" s="19"/>
      <c r="BE281" s="19"/>
      <c r="BF281" s="19"/>
      <c r="BM281"/>
      <c r="BN281" s="19"/>
      <c r="BU281" s="19"/>
      <c r="BV281" s="19"/>
      <c r="BW281" s="19"/>
      <c r="BX281" s="19"/>
      <c r="BY281" s="19"/>
      <c r="BZ281" s="19"/>
      <c r="CA281" s="19"/>
      <c r="CB281" s="19"/>
      <c r="CC281" s="19"/>
      <c r="CD281" s="19"/>
      <c r="CE281" s="19"/>
      <c r="CF281" s="19"/>
      <c r="CG281" s="19"/>
      <c r="CH281" s="19"/>
    </row>
    <row r="282" spans="28:86" s="9" customFormat="1" hidden="1">
      <c r="AB282" s="19"/>
      <c r="AI282" s="19"/>
      <c r="AJ282" s="19"/>
      <c r="AK282" s="19"/>
      <c r="AL282" s="19"/>
      <c r="AM282" s="19"/>
      <c r="AN282" s="19"/>
      <c r="AO282" s="19"/>
      <c r="AP282" s="19"/>
      <c r="AQ282" s="19"/>
      <c r="AR282" s="19"/>
      <c r="AS282" s="19"/>
      <c r="AT282" s="18"/>
      <c r="AU282" s="19"/>
      <c r="AV282" s="19"/>
      <c r="AW282" s="19"/>
      <c r="AX282" s="19"/>
      <c r="AY282" s="19"/>
      <c r="AZ282" s="19"/>
      <c r="BA282" s="19"/>
      <c r="BB282" s="19"/>
      <c r="BC282" s="19"/>
      <c r="BD282" s="19"/>
      <c r="BE282" s="19"/>
      <c r="BF282" s="19"/>
      <c r="BM282"/>
      <c r="BN282" s="19"/>
      <c r="BU282" s="19"/>
      <c r="BV282" s="19"/>
      <c r="BW282" s="19"/>
      <c r="BX282" s="19"/>
      <c r="BY282" s="19"/>
      <c r="BZ282" s="19"/>
      <c r="CA282" s="19"/>
      <c r="CB282" s="19"/>
      <c r="CC282" s="19"/>
      <c r="CD282" s="19"/>
      <c r="CE282" s="19"/>
      <c r="CF282" s="19"/>
      <c r="CG282" s="19"/>
      <c r="CH282" s="19"/>
    </row>
    <row r="283" spans="28:86" s="9" customFormat="1" hidden="1">
      <c r="AB283" s="19"/>
      <c r="AI283" s="19"/>
      <c r="AJ283" s="19"/>
      <c r="AK283" s="19"/>
      <c r="AL283" s="19"/>
      <c r="AM283" s="19"/>
      <c r="AN283" s="19"/>
      <c r="AO283" s="19"/>
      <c r="AP283" s="19"/>
      <c r="AQ283" s="19"/>
      <c r="AR283" s="19"/>
      <c r="AS283" s="19"/>
      <c r="AT283" s="18"/>
      <c r="AU283" s="19"/>
      <c r="AV283" s="19"/>
      <c r="AW283" s="19"/>
      <c r="AX283" s="19"/>
      <c r="AY283" s="19"/>
      <c r="AZ283" s="19"/>
      <c r="BA283" s="19"/>
      <c r="BB283" s="19"/>
      <c r="BC283" s="19"/>
      <c r="BD283" s="19"/>
      <c r="BE283" s="19"/>
      <c r="BF283" s="19"/>
      <c r="BM283"/>
      <c r="BN283" s="19"/>
      <c r="BU283" s="19"/>
      <c r="BV283" s="19"/>
      <c r="BW283" s="19"/>
      <c r="BX283" s="19"/>
      <c r="BY283" s="19"/>
      <c r="BZ283" s="19"/>
      <c r="CA283" s="19"/>
      <c r="CB283" s="19"/>
      <c r="CC283" s="19"/>
      <c r="CD283" s="19"/>
      <c r="CE283" s="19"/>
      <c r="CF283" s="19"/>
      <c r="CG283" s="19"/>
      <c r="CH283" s="19"/>
    </row>
    <row r="284" spans="28:86" s="9" customFormat="1" hidden="1">
      <c r="AB284" s="19"/>
      <c r="AI284" s="19"/>
      <c r="AJ284" s="19"/>
      <c r="AK284" s="19"/>
      <c r="AL284" s="19"/>
      <c r="AM284" s="19"/>
      <c r="AN284" s="19"/>
      <c r="AO284" s="19"/>
      <c r="AP284" s="19"/>
      <c r="AQ284" s="19"/>
      <c r="AR284" s="19"/>
      <c r="AS284" s="19"/>
      <c r="AT284" s="18"/>
      <c r="AU284" s="19"/>
      <c r="AV284" s="19"/>
      <c r="AW284" s="19"/>
      <c r="AX284" s="19"/>
      <c r="AY284" s="19"/>
      <c r="AZ284" s="19"/>
      <c r="BA284" s="19"/>
      <c r="BB284" s="19"/>
      <c r="BC284" s="19"/>
      <c r="BD284" s="19"/>
      <c r="BE284" s="19"/>
      <c r="BF284" s="19"/>
      <c r="BM284"/>
      <c r="BN284" s="19"/>
      <c r="BU284" s="19"/>
      <c r="BV284" s="19"/>
      <c r="BW284" s="19"/>
      <c r="BX284" s="19"/>
      <c r="BY284" s="19"/>
      <c r="BZ284" s="19"/>
      <c r="CA284" s="19"/>
      <c r="CB284" s="19"/>
      <c r="CC284" s="19"/>
      <c r="CD284" s="19"/>
      <c r="CE284" s="19"/>
      <c r="CF284" s="19"/>
      <c r="CG284" s="19"/>
      <c r="CH284" s="19"/>
    </row>
    <row r="285" spans="28:86" s="9" customFormat="1" hidden="1">
      <c r="AB285" s="19"/>
      <c r="AI285" s="19"/>
      <c r="AJ285" s="19"/>
      <c r="AK285" s="19"/>
      <c r="AL285" s="19"/>
      <c r="AM285" s="19"/>
      <c r="AN285" s="19"/>
      <c r="AO285" s="19"/>
      <c r="AP285" s="19"/>
      <c r="AQ285" s="19"/>
      <c r="AR285" s="19"/>
      <c r="AS285" s="19"/>
      <c r="AT285" s="18"/>
      <c r="AU285" s="19"/>
      <c r="AV285" s="19"/>
      <c r="AW285" s="19"/>
      <c r="AX285" s="19"/>
      <c r="AY285" s="19"/>
      <c r="AZ285" s="19"/>
      <c r="BA285" s="19"/>
      <c r="BB285" s="19"/>
      <c r="BC285" s="19"/>
      <c r="BD285" s="19"/>
      <c r="BE285" s="19"/>
      <c r="BF285" s="19"/>
      <c r="BM285"/>
      <c r="BN285" s="19"/>
      <c r="BU285" s="19"/>
      <c r="BV285" s="19"/>
      <c r="BW285" s="19"/>
      <c r="BX285" s="19"/>
      <c r="BY285" s="19"/>
      <c r="BZ285" s="19"/>
      <c r="CA285" s="19"/>
      <c r="CB285" s="19"/>
      <c r="CC285" s="19"/>
      <c r="CD285" s="19"/>
      <c r="CE285" s="19"/>
      <c r="CF285" s="19"/>
      <c r="CG285" s="19"/>
      <c r="CH285" s="19"/>
    </row>
    <row r="286" spans="28:86" s="9" customFormat="1" hidden="1">
      <c r="AB286" s="19"/>
      <c r="AI286" s="19"/>
      <c r="AJ286" s="19"/>
      <c r="AK286" s="19"/>
      <c r="AL286" s="19"/>
      <c r="AM286" s="19"/>
      <c r="AN286" s="19"/>
      <c r="AO286" s="19"/>
      <c r="AP286" s="19"/>
      <c r="AQ286" s="19"/>
      <c r="AR286" s="19"/>
      <c r="AS286" s="19"/>
      <c r="AT286" s="18"/>
      <c r="AU286" s="19"/>
      <c r="AV286" s="19"/>
      <c r="AW286" s="19"/>
      <c r="AX286" s="19"/>
      <c r="AY286" s="19"/>
      <c r="AZ286" s="19"/>
      <c r="BA286" s="19"/>
      <c r="BB286" s="19"/>
      <c r="BC286" s="19"/>
      <c r="BD286" s="19"/>
      <c r="BE286" s="19"/>
      <c r="BF286" s="19"/>
      <c r="BM286"/>
      <c r="BN286" s="19"/>
      <c r="BU286" s="19"/>
      <c r="BV286" s="19"/>
      <c r="BW286" s="19"/>
      <c r="BX286" s="19"/>
      <c r="BY286" s="19"/>
      <c r="BZ286" s="19"/>
      <c r="CA286" s="19"/>
      <c r="CB286" s="19"/>
      <c r="CC286" s="19"/>
      <c r="CD286" s="19"/>
      <c r="CE286" s="19"/>
      <c r="CF286" s="19"/>
      <c r="CG286" s="19"/>
      <c r="CH286" s="19"/>
    </row>
    <row r="287" spans="28:86" s="9" customFormat="1" hidden="1">
      <c r="AB287" s="19"/>
      <c r="AI287" s="19"/>
      <c r="AJ287" s="19"/>
      <c r="AK287" s="19"/>
      <c r="AL287" s="19"/>
      <c r="AM287" s="19"/>
      <c r="AN287" s="19"/>
      <c r="AO287" s="19"/>
      <c r="AP287" s="19"/>
      <c r="AQ287" s="19"/>
      <c r="AR287" s="19"/>
      <c r="AS287" s="19"/>
      <c r="AT287" s="18"/>
      <c r="AU287" s="19"/>
      <c r="AV287" s="19"/>
      <c r="AW287" s="19"/>
      <c r="AX287" s="19"/>
      <c r="AY287" s="19"/>
      <c r="AZ287" s="19"/>
      <c r="BA287" s="19"/>
      <c r="BB287" s="19"/>
      <c r="BC287" s="19"/>
      <c r="BD287" s="19"/>
      <c r="BE287" s="19"/>
      <c r="BF287" s="19"/>
      <c r="BM287"/>
      <c r="BN287" s="19"/>
      <c r="BU287" s="19"/>
      <c r="BV287" s="19"/>
      <c r="BW287" s="19"/>
      <c r="BX287" s="19"/>
      <c r="BY287" s="19"/>
      <c r="BZ287" s="19"/>
      <c r="CA287" s="19"/>
      <c r="CB287" s="19"/>
      <c r="CC287" s="19"/>
      <c r="CD287" s="19"/>
      <c r="CE287" s="19"/>
      <c r="CF287" s="19"/>
      <c r="CG287" s="19"/>
      <c r="CH287" s="19"/>
    </row>
    <row r="288" spans="28:86" s="9" customFormat="1" hidden="1">
      <c r="AB288" s="19"/>
      <c r="AI288" s="19"/>
      <c r="AJ288" s="19"/>
      <c r="AK288" s="19"/>
      <c r="AL288" s="19"/>
      <c r="AM288" s="19"/>
      <c r="AN288" s="19"/>
      <c r="AO288" s="19"/>
      <c r="AP288" s="19"/>
      <c r="AQ288" s="19"/>
      <c r="AR288" s="19"/>
      <c r="AS288" s="19"/>
      <c r="AT288" s="18"/>
      <c r="AU288" s="19"/>
      <c r="AV288" s="19"/>
      <c r="AW288" s="19"/>
      <c r="AX288" s="19"/>
      <c r="AY288" s="19"/>
      <c r="AZ288" s="19"/>
      <c r="BA288" s="19"/>
      <c r="BB288" s="19"/>
      <c r="BC288" s="19"/>
      <c r="BD288" s="19"/>
      <c r="BE288" s="19"/>
      <c r="BF288" s="19"/>
      <c r="BM288"/>
      <c r="BN288" s="19"/>
      <c r="BU288" s="19"/>
      <c r="BV288" s="19"/>
      <c r="BW288" s="19"/>
      <c r="BX288" s="19"/>
      <c r="BY288" s="19"/>
      <c r="BZ288" s="19"/>
      <c r="CA288" s="19"/>
      <c r="CB288" s="19"/>
      <c r="CC288" s="19"/>
      <c r="CD288" s="19"/>
      <c r="CE288" s="19"/>
      <c r="CF288" s="19"/>
      <c r="CG288" s="19"/>
      <c r="CH288" s="19"/>
    </row>
    <row r="289" spans="28:86" s="9" customFormat="1" hidden="1">
      <c r="AB289" s="19"/>
      <c r="AI289" s="19"/>
      <c r="AJ289" s="19"/>
      <c r="AK289" s="19"/>
      <c r="AL289" s="19"/>
      <c r="AM289" s="19"/>
      <c r="AN289" s="19"/>
      <c r="AO289" s="19"/>
      <c r="AP289" s="19"/>
      <c r="AQ289" s="19"/>
      <c r="AR289" s="19"/>
      <c r="AS289" s="19"/>
      <c r="AT289" s="18"/>
      <c r="AU289" s="19"/>
      <c r="AV289" s="19"/>
      <c r="AW289" s="19"/>
      <c r="AX289" s="19"/>
      <c r="AY289" s="19"/>
      <c r="AZ289" s="19"/>
      <c r="BA289" s="19"/>
      <c r="BB289" s="19"/>
      <c r="BC289" s="19"/>
      <c r="BD289" s="19"/>
      <c r="BE289" s="19"/>
      <c r="BF289" s="19"/>
      <c r="BM289"/>
      <c r="BN289" s="19"/>
      <c r="BU289" s="19"/>
      <c r="BV289" s="19"/>
      <c r="BW289" s="19"/>
      <c r="BX289" s="19"/>
      <c r="BY289" s="19"/>
      <c r="BZ289" s="19"/>
      <c r="CA289" s="19"/>
      <c r="CB289" s="19"/>
      <c r="CC289" s="19"/>
      <c r="CD289" s="19"/>
      <c r="CE289" s="19"/>
      <c r="CF289" s="19"/>
      <c r="CG289" s="19"/>
      <c r="CH289" s="19"/>
    </row>
    <row r="290" spans="28:86" s="9" customFormat="1" hidden="1">
      <c r="AB290" s="19"/>
      <c r="AI290" s="19"/>
      <c r="AJ290" s="19"/>
      <c r="AK290" s="19"/>
      <c r="AL290" s="19"/>
      <c r="AM290" s="19"/>
      <c r="AN290" s="19"/>
      <c r="AO290" s="19"/>
      <c r="AP290" s="19"/>
      <c r="AQ290" s="19"/>
      <c r="AR290" s="19"/>
      <c r="AS290" s="19"/>
      <c r="AT290" s="18"/>
      <c r="AU290" s="19"/>
      <c r="AV290" s="19"/>
      <c r="AW290" s="19"/>
      <c r="AX290" s="19"/>
      <c r="AY290" s="19"/>
      <c r="AZ290" s="19"/>
      <c r="BA290" s="19"/>
      <c r="BB290" s="19"/>
      <c r="BC290" s="19"/>
      <c r="BD290" s="19"/>
      <c r="BE290" s="19"/>
      <c r="BF290" s="19"/>
      <c r="BM290"/>
      <c r="BN290" s="19"/>
      <c r="BU290" s="19"/>
      <c r="BV290" s="19"/>
      <c r="BW290" s="19"/>
      <c r="BX290" s="19"/>
      <c r="BY290" s="19"/>
      <c r="BZ290" s="19"/>
      <c r="CA290" s="19"/>
      <c r="CB290" s="19"/>
      <c r="CC290" s="19"/>
      <c r="CD290" s="19"/>
      <c r="CE290" s="19"/>
      <c r="CF290" s="19"/>
      <c r="CG290" s="19"/>
      <c r="CH290" s="19"/>
    </row>
    <row r="291" spans="28:86" s="9" customFormat="1" hidden="1">
      <c r="AB291" s="19"/>
      <c r="AI291" s="19"/>
      <c r="AJ291" s="19"/>
      <c r="AK291" s="19"/>
      <c r="AL291" s="19"/>
      <c r="AM291" s="19"/>
      <c r="AN291" s="19"/>
      <c r="AO291" s="19"/>
      <c r="AP291" s="19"/>
      <c r="AQ291" s="19"/>
      <c r="AR291" s="19"/>
      <c r="AS291" s="19"/>
      <c r="AT291" s="18"/>
      <c r="AU291" s="19"/>
      <c r="AV291" s="19"/>
      <c r="AW291" s="19"/>
      <c r="AX291" s="19"/>
      <c r="AY291" s="19"/>
      <c r="AZ291" s="19"/>
      <c r="BA291" s="19"/>
      <c r="BB291" s="19"/>
      <c r="BC291" s="19"/>
      <c r="BD291" s="19"/>
      <c r="BE291" s="19"/>
      <c r="BF291" s="19"/>
      <c r="BM291"/>
      <c r="BN291" s="19"/>
      <c r="BU291" s="19"/>
      <c r="BV291" s="19"/>
      <c r="BW291" s="19"/>
      <c r="BX291" s="19"/>
      <c r="BY291" s="19"/>
      <c r="BZ291" s="19"/>
      <c r="CA291" s="19"/>
      <c r="CB291" s="19"/>
      <c r="CC291" s="19"/>
      <c r="CD291" s="19"/>
      <c r="CE291" s="19"/>
      <c r="CF291" s="19"/>
      <c r="CG291" s="19"/>
      <c r="CH291" s="19"/>
    </row>
    <row r="292" spans="28:86" s="9" customFormat="1" hidden="1">
      <c r="AB292" s="19"/>
      <c r="AI292" s="19"/>
      <c r="AJ292" s="19"/>
      <c r="AK292" s="19"/>
      <c r="AL292" s="19"/>
      <c r="AM292" s="19"/>
      <c r="AN292" s="19"/>
      <c r="AO292" s="19"/>
      <c r="AP292" s="19"/>
      <c r="AQ292" s="19"/>
      <c r="AR292" s="19"/>
      <c r="AS292" s="19"/>
      <c r="AT292" s="18"/>
      <c r="AU292" s="19"/>
      <c r="AV292" s="19"/>
      <c r="AW292" s="19"/>
      <c r="AX292" s="19"/>
      <c r="AY292" s="19"/>
      <c r="AZ292" s="19"/>
      <c r="BA292" s="19"/>
      <c r="BB292" s="19"/>
      <c r="BC292" s="19"/>
      <c r="BD292" s="19"/>
      <c r="BE292" s="19"/>
      <c r="BF292" s="19"/>
      <c r="BM292"/>
      <c r="BN292" s="19"/>
      <c r="BU292" s="19"/>
      <c r="BV292" s="19"/>
      <c r="BW292" s="19"/>
      <c r="BX292" s="19"/>
      <c r="BY292" s="19"/>
      <c r="BZ292" s="19"/>
      <c r="CA292" s="19"/>
      <c r="CB292" s="19"/>
      <c r="CC292" s="19"/>
      <c r="CD292" s="19"/>
      <c r="CE292" s="19"/>
      <c r="CF292" s="19"/>
      <c r="CG292" s="19"/>
      <c r="CH292" s="19"/>
    </row>
    <row r="293" spans="28:86" s="9" customFormat="1" hidden="1">
      <c r="AB293" s="19"/>
      <c r="AI293" s="19"/>
      <c r="AJ293" s="19"/>
      <c r="AK293" s="19"/>
      <c r="AL293" s="19"/>
      <c r="AM293" s="19"/>
      <c r="AN293" s="19"/>
      <c r="AO293" s="19"/>
      <c r="AP293" s="19"/>
      <c r="AQ293" s="19"/>
      <c r="AR293" s="19"/>
      <c r="AS293" s="19"/>
      <c r="AT293" s="18"/>
      <c r="AU293" s="19"/>
      <c r="AV293" s="19"/>
      <c r="AW293" s="19"/>
      <c r="AX293" s="19"/>
      <c r="AY293" s="19"/>
      <c r="AZ293" s="19"/>
      <c r="BA293" s="19"/>
      <c r="BB293" s="19"/>
      <c r="BC293" s="19"/>
      <c r="BD293" s="19"/>
      <c r="BE293" s="19"/>
      <c r="BF293" s="19"/>
      <c r="BM293"/>
      <c r="BN293" s="19"/>
      <c r="BU293" s="19"/>
      <c r="BV293" s="19"/>
      <c r="BW293" s="19"/>
      <c r="BX293" s="19"/>
      <c r="BY293" s="19"/>
      <c r="BZ293" s="19"/>
      <c r="CA293" s="19"/>
      <c r="CB293" s="19"/>
      <c r="CC293" s="19"/>
      <c r="CD293" s="19"/>
      <c r="CE293" s="19"/>
      <c r="CF293" s="19"/>
      <c r="CG293" s="19"/>
      <c r="CH293" s="19"/>
    </row>
    <row r="294" spans="28:86" s="9" customFormat="1" hidden="1">
      <c r="AB294" s="19"/>
      <c r="AI294" s="19"/>
      <c r="AJ294" s="19"/>
      <c r="AK294" s="19"/>
      <c r="AL294" s="19"/>
      <c r="AM294" s="19"/>
      <c r="AN294" s="19"/>
      <c r="AO294" s="19"/>
      <c r="AP294" s="19"/>
      <c r="AQ294" s="19"/>
      <c r="AR294" s="19"/>
      <c r="AS294" s="19"/>
      <c r="AT294" s="18"/>
      <c r="AU294" s="19"/>
      <c r="AV294" s="19"/>
      <c r="AW294" s="19"/>
      <c r="AX294" s="19"/>
      <c r="AY294" s="19"/>
      <c r="AZ294" s="19"/>
      <c r="BA294" s="19"/>
      <c r="BB294" s="19"/>
      <c r="BC294" s="19"/>
      <c r="BD294" s="19"/>
      <c r="BE294" s="19"/>
      <c r="BF294" s="19"/>
      <c r="BM294"/>
      <c r="BN294" s="19"/>
      <c r="BU294" s="19"/>
      <c r="BV294" s="19"/>
      <c r="BW294" s="19"/>
      <c r="BX294" s="19"/>
      <c r="BY294" s="19"/>
      <c r="BZ294" s="19"/>
      <c r="CA294" s="19"/>
      <c r="CB294" s="19"/>
      <c r="CC294" s="19"/>
      <c r="CD294" s="19"/>
      <c r="CE294" s="19"/>
      <c r="CF294" s="19"/>
      <c r="CG294" s="19"/>
      <c r="CH294" s="19"/>
    </row>
    <row r="295" spans="28:86" s="9" customFormat="1" hidden="1">
      <c r="AB295" s="19"/>
      <c r="AI295" s="19"/>
      <c r="AJ295" s="19"/>
      <c r="AK295" s="19"/>
      <c r="AL295" s="19"/>
      <c r="AM295" s="19"/>
      <c r="AN295" s="19"/>
      <c r="AO295" s="19"/>
      <c r="AP295" s="19"/>
      <c r="AQ295" s="19"/>
      <c r="AR295" s="19"/>
      <c r="AS295" s="19"/>
      <c r="AT295" s="18"/>
      <c r="AU295" s="19"/>
      <c r="AV295" s="19"/>
      <c r="AW295" s="19"/>
      <c r="AX295" s="19"/>
      <c r="AY295" s="19"/>
      <c r="AZ295" s="19"/>
      <c r="BA295" s="19"/>
      <c r="BB295" s="19"/>
      <c r="BC295" s="19"/>
      <c r="BD295" s="19"/>
      <c r="BE295" s="19"/>
      <c r="BF295" s="19"/>
      <c r="BM295"/>
      <c r="BN295" s="19"/>
      <c r="BU295" s="19"/>
      <c r="BV295" s="19"/>
      <c r="BW295" s="19"/>
      <c r="BX295" s="19"/>
      <c r="BY295" s="19"/>
      <c r="BZ295" s="19"/>
      <c r="CA295" s="19"/>
      <c r="CB295" s="19"/>
      <c r="CC295" s="19"/>
      <c r="CD295" s="19"/>
      <c r="CE295" s="19"/>
      <c r="CF295" s="19"/>
      <c r="CG295" s="19"/>
      <c r="CH295" s="19"/>
    </row>
    <row r="296" spans="28:86" s="9" customFormat="1" hidden="1">
      <c r="AB296" s="19"/>
      <c r="AI296" s="19"/>
      <c r="AJ296" s="19"/>
      <c r="AK296" s="19"/>
      <c r="AL296" s="19"/>
      <c r="AM296" s="19"/>
      <c r="AN296" s="19"/>
      <c r="AO296" s="19"/>
      <c r="AP296" s="19"/>
      <c r="AQ296" s="19"/>
      <c r="AR296" s="19"/>
      <c r="AS296" s="19"/>
      <c r="AT296" s="18"/>
      <c r="AU296" s="19"/>
      <c r="AV296" s="19"/>
      <c r="AW296" s="19"/>
      <c r="AX296" s="19"/>
      <c r="AY296" s="19"/>
      <c r="AZ296" s="19"/>
      <c r="BA296" s="19"/>
      <c r="BB296" s="19"/>
      <c r="BC296" s="19"/>
      <c r="BD296" s="19"/>
      <c r="BE296" s="19"/>
      <c r="BF296" s="19"/>
      <c r="BM296"/>
      <c r="BN296" s="19"/>
      <c r="BU296" s="19"/>
      <c r="BV296" s="19"/>
      <c r="BW296" s="19"/>
      <c r="BX296" s="19"/>
      <c r="BY296" s="19"/>
      <c r="BZ296" s="19"/>
      <c r="CA296" s="19"/>
      <c r="CB296" s="19"/>
      <c r="CC296" s="19"/>
      <c r="CD296" s="19"/>
      <c r="CE296" s="19"/>
      <c r="CF296" s="19"/>
      <c r="CG296" s="19"/>
      <c r="CH296" s="19"/>
    </row>
    <row r="297" spans="28:86" s="9" customFormat="1" hidden="1">
      <c r="AB297" s="19"/>
      <c r="AI297" s="19"/>
      <c r="AJ297" s="19"/>
      <c r="AK297" s="19"/>
      <c r="AL297" s="19"/>
      <c r="AM297" s="19"/>
      <c r="AN297" s="19"/>
      <c r="AO297" s="19"/>
      <c r="AP297" s="19"/>
      <c r="AQ297" s="19"/>
      <c r="AR297" s="19"/>
      <c r="AS297" s="19"/>
      <c r="AT297" s="18"/>
      <c r="AU297" s="19"/>
      <c r="AV297" s="19"/>
      <c r="AW297" s="19"/>
      <c r="AX297" s="19"/>
      <c r="AY297" s="19"/>
      <c r="AZ297" s="19"/>
      <c r="BA297" s="19"/>
      <c r="BB297" s="19"/>
      <c r="BC297" s="19"/>
      <c r="BD297" s="19"/>
      <c r="BE297" s="19"/>
      <c r="BF297" s="19"/>
      <c r="BM297"/>
      <c r="BN297" s="19"/>
      <c r="BU297" s="19"/>
      <c r="BV297" s="19"/>
      <c r="BW297" s="19"/>
      <c r="BX297" s="19"/>
      <c r="BY297" s="19"/>
      <c r="BZ297" s="19"/>
      <c r="CA297" s="19"/>
      <c r="CB297" s="19"/>
      <c r="CC297" s="19"/>
      <c r="CD297" s="19"/>
      <c r="CE297" s="19"/>
      <c r="CF297" s="19"/>
      <c r="CG297" s="19"/>
      <c r="CH297" s="19"/>
    </row>
    <row r="298" spans="28:86" s="9" customFormat="1" hidden="1">
      <c r="AB298" s="19"/>
      <c r="AI298" s="19"/>
      <c r="AJ298" s="19"/>
      <c r="AK298" s="19"/>
      <c r="AL298" s="19"/>
      <c r="AM298" s="19"/>
      <c r="AN298" s="19"/>
      <c r="AO298" s="19"/>
      <c r="AP298" s="19"/>
      <c r="AQ298" s="19"/>
      <c r="AR298" s="19"/>
      <c r="AS298" s="19"/>
      <c r="AT298" s="18"/>
      <c r="AU298" s="19"/>
      <c r="AV298" s="19"/>
      <c r="AW298" s="19"/>
      <c r="AX298" s="19"/>
      <c r="AY298" s="19"/>
      <c r="AZ298" s="19"/>
      <c r="BA298" s="19"/>
      <c r="BB298" s="19"/>
      <c r="BC298" s="19"/>
      <c r="BD298" s="19"/>
      <c r="BE298" s="19"/>
      <c r="BF298" s="19"/>
      <c r="BM298"/>
      <c r="BN298" s="19"/>
      <c r="BU298" s="19"/>
      <c r="BV298" s="19"/>
      <c r="BW298" s="19"/>
      <c r="BX298" s="19"/>
      <c r="BY298" s="19"/>
      <c r="BZ298" s="19"/>
      <c r="CA298" s="19"/>
      <c r="CB298" s="19"/>
      <c r="CC298" s="19"/>
      <c r="CD298" s="19"/>
      <c r="CE298" s="19"/>
      <c r="CF298" s="19"/>
      <c r="CG298" s="19"/>
      <c r="CH298" s="19"/>
    </row>
    <row r="299" spans="28:86" s="9" customFormat="1" hidden="1">
      <c r="AB299" s="19"/>
      <c r="AI299" s="19"/>
      <c r="AJ299" s="19"/>
      <c r="AK299" s="19"/>
      <c r="AL299" s="19"/>
      <c r="AM299" s="19"/>
      <c r="AN299" s="19"/>
      <c r="AO299" s="19"/>
      <c r="AP299" s="19"/>
      <c r="AQ299" s="19"/>
      <c r="AR299" s="19"/>
      <c r="AS299" s="19"/>
      <c r="AT299" s="18"/>
      <c r="AU299" s="19"/>
      <c r="AV299" s="19"/>
      <c r="AW299" s="19"/>
      <c r="AX299" s="19"/>
      <c r="AY299" s="19"/>
      <c r="AZ299" s="19"/>
      <c r="BA299" s="19"/>
      <c r="BB299" s="19"/>
      <c r="BC299" s="19"/>
      <c r="BD299" s="19"/>
      <c r="BE299" s="19"/>
      <c r="BF299" s="19"/>
      <c r="BM299"/>
      <c r="BN299" s="19"/>
      <c r="BU299" s="19"/>
      <c r="BV299" s="19"/>
      <c r="BW299" s="19"/>
      <c r="BX299" s="19"/>
      <c r="BY299" s="19"/>
      <c r="BZ299" s="19"/>
      <c r="CA299" s="19"/>
      <c r="CB299" s="19"/>
      <c r="CC299" s="19"/>
      <c r="CD299" s="19"/>
      <c r="CE299" s="19"/>
      <c r="CF299" s="19"/>
      <c r="CG299" s="19"/>
      <c r="CH299" s="19"/>
    </row>
    <row r="300" spans="28:86" s="9" customFormat="1" hidden="1">
      <c r="AB300" s="19"/>
      <c r="AI300" s="19"/>
      <c r="AJ300" s="19"/>
      <c r="AK300" s="19"/>
      <c r="AL300" s="19"/>
      <c r="AM300" s="19"/>
      <c r="AN300" s="19"/>
      <c r="AO300" s="19"/>
      <c r="AP300" s="19"/>
      <c r="AQ300" s="19"/>
      <c r="AR300" s="19"/>
      <c r="AS300" s="19"/>
      <c r="AT300" s="18"/>
      <c r="AU300" s="19"/>
      <c r="AV300" s="19"/>
      <c r="AW300" s="19"/>
      <c r="AX300" s="19"/>
      <c r="AY300" s="19"/>
      <c r="AZ300" s="19"/>
      <c r="BA300" s="19"/>
      <c r="BB300" s="19"/>
      <c r="BC300" s="19"/>
      <c r="BD300" s="19"/>
      <c r="BE300" s="19"/>
      <c r="BF300" s="19"/>
      <c r="BM300"/>
      <c r="BN300" s="19"/>
      <c r="BU300" s="19"/>
      <c r="BV300" s="19"/>
      <c r="BW300" s="19"/>
      <c r="BX300" s="19"/>
      <c r="BY300" s="19"/>
      <c r="BZ300" s="19"/>
      <c r="CA300" s="19"/>
      <c r="CB300" s="19"/>
      <c r="CC300" s="19"/>
      <c r="CD300" s="19"/>
      <c r="CE300" s="19"/>
      <c r="CF300" s="19"/>
      <c r="CG300" s="19"/>
      <c r="CH300" s="19"/>
    </row>
    <row r="301" spans="28:86" s="9" customFormat="1" hidden="1">
      <c r="AB301" s="19"/>
      <c r="AI301" s="19"/>
      <c r="AJ301" s="19"/>
      <c r="AK301" s="19"/>
      <c r="AL301" s="19"/>
      <c r="AM301" s="19"/>
      <c r="AN301" s="19"/>
      <c r="AO301" s="19"/>
      <c r="AP301" s="19"/>
      <c r="AQ301" s="19"/>
      <c r="AR301" s="19"/>
      <c r="AS301" s="19"/>
      <c r="AT301" s="18"/>
      <c r="AU301" s="19"/>
      <c r="AV301" s="19"/>
      <c r="AW301" s="19"/>
      <c r="AX301" s="19"/>
      <c r="AY301" s="19"/>
      <c r="AZ301" s="19"/>
      <c r="BA301" s="19"/>
      <c r="BB301" s="19"/>
      <c r="BC301" s="19"/>
      <c r="BD301" s="19"/>
      <c r="BE301" s="19"/>
      <c r="BF301" s="19"/>
      <c r="BM301"/>
      <c r="BN301" s="19"/>
      <c r="BU301" s="19"/>
      <c r="BV301" s="19"/>
      <c r="BW301" s="19"/>
      <c r="BX301" s="19"/>
      <c r="BY301" s="19"/>
      <c r="BZ301" s="19"/>
      <c r="CA301" s="19"/>
      <c r="CB301" s="19"/>
      <c r="CC301" s="19"/>
      <c r="CD301" s="19"/>
      <c r="CE301" s="19"/>
      <c r="CF301" s="19"/>
      <c r="CG301" s="19"/>
      <c r="CH301" s="19"/>
    </row>
    <row r="302" spans="28:86" s="9" customFormat="1" hidden="1">
      <c r="AB302" s="19"/>
      <c r="AI302" s="19"/>
      <c r="AJ302" s="19"/>
      <c r="AK302" s="19"/>
      <c r="AL302" s="19"/>
      <c r="AM302" s="19"/>
      <c r="AN302" s="19"/>
      <c r="AO302" s="19"/>
      <c r="AP302" s="19"/>
      <c r="AQ302" s="19"/>
      <c r="AR302" s="19"/>
      <c r="AS302" s="19"/>
      <c r="AT302" s="18"/>
      <c r="AU302" s="19"/>
      <c r="AV302" s="19"/>
      <c r="AW302" s="19"/>
      <c r="AX302" s="19"/>
      <c r="AY302" s="19"/>
      <c r="AZ302" s="19"/>
      <c r="BA302" s="19"/>
      <c r="BB302" s="19"/>
      <c r="BC302" s="19"/>
      <c r="BD302" s="19"/>
      <c r="BE302" s="19"/>
      <c r="BF302" s="19"/>
      <c r="BM302"/>
      <c r="BN302" s="19"/>
      <c r="BU302" s="19"/>
      <c r="BV302" s="19"/>
      <c r="BW302" s="19"/>
      <c r="BX302" s="19"/>
      <c r="BY302" s="19"/>
      <c r="BZ302" s="19"/>
      <c r="CA302" s="19"/>
      <c r="CB302" s="19"/>
      <c r="CC302" s="19"/>
      <c r="CD302" s="19"/>
      <c r="CE302" s="19"/>
      <c r="CF302" s="19"/>
      <c r="CG302" s="19"/>
      <c r="CH302" s="19"/>
    </row>
    <row r="303" spans="28:86" s="9" customFormat="1" hidden="1">
      <c r="AB303" s="19"/>
      <c r="AI303" s="19"/>
      <c r="AJ303" s="19"/>
      <c r="AK303" s="19"/>
      <c r="AL303" s="19"/>
      <c r="AM303" s="19"/>
      <c r="AN303" s="19"/>
      <c r="AO303" s="19"/>
      <c r="AP303" s="19"/>
      <c r="AQ303" s="19"/>
      <c r="AR303" s="19"/>
      <c r="AS303" s="19"/>
      <c r="AT303" s="18"/>
      <c r="AU303" s="19"/>
      <c r="AV303" s="19"/>
      <c r="AW303" s="19"/>
      <c r="AX303" s="19"/>
      <c r="AY303" s="19"/>
      <c r="AZ303" s="19"/>
      <c r="BA303" s="19"/>
      <c r="BB303" s="19"/>
      <c r="BC303" s="19"/>
      <c r="BD303" s="19"/>
      <c r="BE303" s="19"/>
      <c r="BF303" s="19"/>
      <c r="BM303"/>
      <c r="BN303" s="19"/>
      <c r="BU303" s="19"/>
      <c r="BV303" s="19"/>
      <c r="BW303" s="19"/>
      <c r="BX303" s="19"/>
      <c r="BY303" s="19"/>
      <c r="BZ303" s="19"/>
      <c r="CA303" s="19"/>
      <c r="CB303" s="19"/>
      <c r="CC303" s="19"/>
      <c r="CD303" s="19"/>
      <c r="CE303" s="19"/>
      <c r="CF303" s="19"/>
      <c r="CG303" s="19"/>
      <c r="CH303" s="19"/>
    </row>
    <row r="304" spans="28:86" s="9" customFormat="1" hidden="1">
      <c r="AB304" s="19"/>
      <c r="AI304" s="19"/>
      <c r="AJ304" s="19"/>
      <c r="AK304" s="19"/>
      <c r="AL304" s="19"/>
      <c r="AM304" s="19"/>
      <c r="AN304" s="19"/>
      <c r="AO304" s="19"/>
      <c r="AP304" s="19"/>
      <c r="AQ304" s="19"/>
      <c r="AR304" s="19"/>
      <c r="AS304" s="19"/>
      <c r="AT304" s="18"/>
      <c r="AU304" s="19"/>
      <c r="AV304" s="19"/>
      <c r="AW304" s="19"/>
      <c r="AX304" s="19"/>
      <c r="AY304" s="19"/>
      <c r="AZ304" s="19"/>
      <c r="BA304" s="19"/>
      <c r="BB304" s="19"/>
      <c r="BC304" s="19"/>
      <c r="BD304" s="19"/>
      <c r="BE304" s="19"/>
      <c r="BF304" s="19"/>
      <c r="BM304"/>
      <c r="BN304" s="19"/>
      <c r="BU304" s="19"/>
      <c r="BV304" s="19"/>
      <c r="BW304" s="19"/>
      <c r="BX304" s="19"/>
      <c r="BY304" s="19"/>
      <c r="BZ304" s="19"/>
      <c r="CA304" s="19"/>
      <c r="CB304" s="19"/>
      <c r="CC304" s="19"/>
      <c r="CD304" s="19"/>
      <c r="CE304" s="19"/>
      <c r="CF304" s="19"/>
      <c r="CG304" s="19"/>
      <c r="CH304" s="19"/>
    </row>
    <row r="305" spans="28:86" s="9" customFormat="1" hidden="1">
      <c r="AB305" s="19"/>
      <c r="AI305" s="19"/>
      <c r="AJ305" s="19"/>
      <c r="AK305" s="19"/>
      <c r="AL305" s="19"/>
      <c r="AM305" s="19"/>
      <c r="AN305" s="19"/>
      <c r="AO305" s="19"/>
      <c r="AP305" s="19"/>
      <c r="AQ305" s="19"/>
      <c r="AR305" s="19"/>
      <c r="AS305" s="19"/>
      <c r="AT305" s="18"/>
      <c r="AU305" s="19"/>
      <c r="AV305" s="19"/>
      <c r="AW305" s="19"/>
      <c r="AX305" s="19"/>
      <c r="AY305" s="19"/>
      <c r="AZ305" s="19"/>
      <c r="BA305" s="19"/>
      <c r="BB305" s="19"/>
      <c r="BC305" s="19"/>
      <c r="BD305" s="19"/>
      <c r="BE305" s="19"/>
      <c r="BF305" s="19"/>
      <c r="BM305"/>
      <c r="BN305" s="19"/>
      <c r="BU305" s="19"/>
      <c r="BV305" s="19"/>
      <c r="BW305" s="19"/>
      <c r="BX305" s="19"/>
      <c r="BY305" s="19"/>
      <c r="BZ305" s="19"/>
      <c r="CA305" s="19"/>
      <c r="CB305" s="19"/>
      <c r="CC305" s="19"/>
      <c r="CD305" s="19"/>
      <c r="CE305" s="19"/>
      <c r="CF305" s="19"/>
      <c r="CG305" s="19"/>
      <c r="CH305" s="19"/>
    </row>
    <row r="306" spans="28:86" s="9" customFormat="1" hidden="1">
      <c r="AB306" s="19"/>
      <c r="AI306" s="19"/>
      <c r="AJ306" s="19"/>
      <c r="AK306" s="19"/>
      <c r="AL306" s="19"/>
      <c r="AM306" s="19"/>
      <c r="AN306" s="19"/>
      <c r="AO306" s="19"/>
      <c r="AP306" s="19"/>
      <c r="AQ306" s="19"/>
      <c r="AR306" s="19"/>
      <c r="AS306" s="19"/>
      <c r="AT306" s="18"/>
      <c r="AU306" s="19"/>
      <c r="AV306" s="19"/>
      <c r="AW306" s="19"/>
      <c r="AX306" s="19"/>
      <c r="AY306" s="19"/>
      <c r="AZ306" s="19"/>
      <c r="BA306" s="19"/>
      <c r="BB306" s="19"/>
      <c r="BC306" s="19"/>
      <c r="BD306" s="19"/>
      <c r="BE306" s="19"/>
      <c r="BF306" s="19"/>
      <c r="BM306"/>
      <c r="BN306" s="19"/>
      <c r="BU306" s="19"/>
      <c r="BV306" s="19"/>
      <c r="BW306" s="19"/>
      <c r="BX306" s="19"/>
      <c r="BY306" s="19"/>
      <c r="BZ306" s="19"/>
      <c r="CA306" s="19"/>
      <c r="CB306" s="19"/>
      <c r="CC306" s="19"/>
      <c r="CD306" s="19"/>
      <c r="CE306" s="19"/>
      <c r="CF306" s="19"/>
      <c r="CG306" s="19"/>
      <c r="CH306" s="19"/>
    </row>
    <row r="307" spans="28:86" s="9" customFormat="1" hidden="1">
      <c r="AB307" s="19"/>
      <c r="AI307" s="19"/>
      <c r="AJ307" s="19"/>
      <c r="AK307" s="19"/>
      <c r="AL307" s="19"/>
      <c r="AM307" s="19"/>
      <c r="AN307" s="19"/>
      <c r="AO307" s="19"/>
      <c r="AP307" s="19"/>
      <c r="AQ307" s="19"/>
      <c r="AR307" s="19"/>
      <c r="AS307" s="19"/>
      <c r="AT307" s="18"/>
      <c r="AU307" s="19"/>
      <c r="AV307" s="19"/>
      <c r="AW307" s="19"/>
      <c r="AX307" s="19"/>
      <c r="AY307" s="19"/>
      <c r="AZ307" s="19"/>
      <c r="BA307" s="19"/>
      <c r="BB307" s="19"/>
      <c r="BC307" s="19"/>
      <c r="BD307" s="19"/>
      <c r="BE307" s="19"/>
      <c r="BF307" s="19"/>
      <c r="BM307"/>
      <c r="BN307" s="19"/>
      <c r="BU307" s="19"/>
      <c r="BV307" s="19"/>
      <c r="BW307" s="19"/>
      <c r="BX307" s="19"/>
      <c r="BY307" s="19"/>
      <c r="BZ307" s="19"/>
      <c r="CA307" s="19"/>
      <c r="CB307" s="19"/>
      <c r="CC307" s="19"/>
      <c r="CD307" s="19"/>
      <c r="CE307" s="19"/>
      <c r="CF307" s="19"/>
      <c r="CG307" s="19"/>
      <c r="CH307" s="19"/>
    </row>
    <row r="308" spans="28:86" s="9" customFormat="1" hidden="1">
      <c r="AB308" s="19"/>
      <c r="AI308" s="19"/>
      <c r="AJ308" s="19"/>
      <c r="AK308" s="19"/>
      <c r="AL308" s="19"/>
      <c r="AM308" s="19"/>
      <c r="AN308" s="19"/>
      <c r="AO308" s="19"/>
      <c r="AP308" s="19"/>
      <c r="AQ308" s="19"/>
      <c r="AR308" s="19"/>
      <c r="AS308" s="19"/>
      <c r="AT308" s="18"/>
      <c r="AU308" s="19"/>
      <c r="AV308" s="19"/>
      <c r="AW308" s="19"/>
      <c r="AX308" s="19"/>
      <c r="AY308" s="19"/>
      <c r="AZ308" s="19"/>
      <c r="BA308" s="19"/>
      <c r="BB308" s="19"/>
      <c r="BC308" s="19"/>
      <c r="BD308" s="19"/>
      <c r="BE308" s="19"/>
      <c r="BF308" s="19"/>
      <c r="BM308"/>
      <c r="BN308" s="19"/>
      <c r="BU308" s="19"/>
      <c r="BV308" s="19"/>
      <c r="BW308" s="19"/>
      <c r="BX308" s="19"/>
      <c r="BY308" s="19"/>
      <c r="BZ308" s="19"/>
      <c r="CA308" s="19"/>
      <c r="CB308" s="19"/>
      <c r="CC308" s="19"/>
      <c r="CD308" s="19"/>
      <c r="CE308" s="19"/>
      <c r="CF308" s="19"/>
      <c r="CG308" s="19"/>
      <c r="CH308" s="19"/>
    </row>
    <row r="309" spans="28:86" s="9" customFormat="1" hidden="1">
      <c r="AT309"/>
      <c r="BM309"/>
    </row>
    <row r="310" spans="28:86" s="9" customFormat="1" hidden="1">
      <c r="AT310"/>
      <c r="BM310"/>
    </row>
    <row r="311" spans="28:86" s="9" customFormat="1" hidden="1">
      <c r="AT311"/>
      <c r="BM311"/>
    </row>
    <row r="312" spans="28:86" s="9" customFormat="1" hidden="1">
      <c r="AT312"/>
      <c r="BM312"/>
    </row>
  </sheetData>
  <sheetProtection algorithmName="SHA-512" hashValue="KLlDb/p7RgkV7/3BmTrnzMEuP37DHqNVcF3RDw3hb+QhcQGY6nzDofmCuU/eUnqdMZ1XQdNty6DzvXg0L3r9Yg==" saltValue="Dwkqkrg/PhAWENQeoC32Mw==" spinCount="100000" sheet="1" objects="1" scenarios="1" formatCells="0" formatColumns="0" formatRows="0" insertRows="0" sort="0" autoFilter="0"/>
  <mergeCells count="4">
    <mergeCell ref="B3:L3"/>
    <mergeCell ref="B176:V176"/>
    <mergeCell ref="B179:V179"/>
    <mergeCell ref="B183:V183"/>
  </mergeCells>
  <conditionalFormatting sqref="BF19:BL170">
    <cfRule type="cellIs" dxfId="182" priority="2" operator="lessThan">
      <formula>0</formula>
    </cfRule>
  </conditionalFormatting>
  <conditionalFormatting sqref="BN19:BT170">
    <cfRule type="cellIs" dxfId="181" priority="1" operator="lessThan">
      <formula>0</formula>
    </cfRule>
  </conditionalFormatting>
  <dataValidations count="9">
    <dataValidation allowBlank="1" showInputMessage="1" showErrorMessage="1" prompt="Select NAICS code  from the drop down list.  You may also start entering the number and the drop down list will begin to populate" sqref="E17" xr:uid="{252E9ED6-63AD-4AB0-A1DE-636B05DA7DB3}"/>
    <dataValidation allowBlank="1" showInputMessage="1" showErrorMessage="1" prompt="Select Industry from the drop down list" sqref="F17" xr:uid="{BB938312-2173-47C9-A24D-6FAA6FB28452}"/>
    <dataValidation allowBlank="1" showInputMessage="1" showErrorMessage="1" prompt="2-digit abbreviation" sqref="G17" xr:uid="{B3545BAB-DD60-4773-9F45-9C1EA05A95C2}"/>
    <dataValidation allowBlank="1" showInputMessage="1" showErrorMessage="1" prompt="Firm or Fund Name_x000a_" sqref="H17:K17" xr:uid="{B7CC8825-6B13-478E-9EF4-9177A4E7A8B9}"/>
    <dataValidation allowBlank="1" showInputMessage="1" showErrorMessage="1" prompt="The amount of capital distributed to Fund from the investment to date" sqref="S17" xr:uid="{BE4221F1-606B-44C2-8C9B-D9511995AFEB}"/>
    <dataValidation allowBlank="1" showInputMessage="1" showErrorMessage="1" prompt="Current reported value for the investment  (based on current fair market value / mark-to-market value)" sqref="U17" xr:uid="{3461DD9B-108B-49F8-8A57-ADCE4C24C640}"/>
    <dataValidation allowBlank="1" showInputMessage="1" showErrorMessage="1" prompt="Comes from Fund Cash Flows" sqref="Y172" xr:uid="{450D59B3-86E5-4AF1-8E93-BD7CA41CCC33}"/>
    <dataValidation allowBlank="1" showInputMessage="1" showErrorMessage="1" prompt="Comes from Historical Cash Flows_x000a_" sqref="Y171" xr:uid="{D7F5C8C8-5D46-47A6-98B4-2B071A387227}"/>
    <dataValidation allowBlank="1" showInputMessage="1" showErrorMessage="1" prompt="Does not include leverage" sqref="C12:C13" xr:uid="{D931D1ED-9ABB-41C2-90D6-5B3CE90C5842}"/>
  </dataValidations>
  <hyperlinks>
    <hyperlink ref="E17" location="'NAICS Search'!A1" display="Primary Industry NAICs Code" xr:uid="{2059F0BA-7FAC-497D-B437-76631995FA17}"/>
  </hyperlink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14">
        <x14:dataValidation type="list" allowBlank="1" showInputMessage="1" showErrorMessage="1" xr:uid="{A197A453-D44B-4C6C-BC0F-3BB672453FD7}">
          <x14:formula1>
            <xm:f>'NAICS Search'!$B$7:$B$1018</xm:f>
          </x14:formula1>
          <xm:sqref>E19:E170</xm:sqref>
        </x14:dataValidation>
        <x14:dataValidation type="list" allowBlank="1" showInputMessage="1" showErrorMessage="1" xr:uid="{650F0335-89FF-4FBF-AB42-A65848F84952}">
          <x14:formula1>
            <xm:f>Labels!$B$2:$B$22</xm:f>
          </x14:formula1>
          <xm:sqref>C15</xm:sqref>
        </x14:dataValidation>
        <x14:dataValidation type="list" allowBlank="1" showInputMessage="1" showErrorMessage="1" xr:uid="{C5709456-3539-4980-8887-5933D6A1B9A3}">
          <x14:formula1>
            <xm:f>Labels!$E$2:$E$10</xm:f>
          </x14:formula1>
          <xm:sqref>D19:D170</xm:sqref>
        </x14:dataValidation>
        <x14:dataValidation type="list" allowBlank="1" showInputMessage="1" showErrorMessage="1" xr:uid="{AFE00E2B-14ED-49D9-96CD-0BCC87BDDEA5}">
          <x14:formula1>
            <xm:f>Labels!$J$2:$J$6</xm:f>
          </x14:formula1>
          <xm:sqref>M19:M170</xm:sqref>
        </x14:dataValidation>
        <x14:dataValidation type="list" allowBlank="1" showInputMessage="1" showErrorMessage="1" xr:uid="{0979987F-2978-4E76-A4A4-7AD56EB9F5F3}">
          <x14:formula1>
            <xm:f>Labels!$G$2:$G$14</xm:f>
          </x14:formula1>
          <xm:sqref>O19:O170</xm:sqref>
        </x14:dataValidation>
        <x14:dataValidation type="list" allowBlank="1" showInputMessage="1" showErrorMessage="1" xr:uid="{9084F9ED-8A9D-4D83-9B41-B2504201B841}">
          <x14:formula1>
            <xm:f>Labels!$G$2:$G$12</xm:f>
          </x14:formula1>
          <xm:sqref>AK19:AK170</xm:sqref>
        </x14:dataValidation>
        <x14:dataValidation type="list" allowBlank="1" showInputMessage="1" showErrorMessage="1" xr:uid="{4E17D28D-4595-4BC3-BD4A-94E594D1A2B2}">
          <x14:formula1>
            <xm:f>Labels!$H$2:$H$58</xm:f>
          </x14:formula1>
          <xm:sqref>G19:G170</xm:sqref>
        </x14:dataValidation>
        <x14:dataValidation type="list" allowBlank="1" showInputMessage="1" showErrorMessage="1" xr:uid="{93A1F511-80A5-43CC-B6E1-9A2FDE4FD520}">
          <x14:formula1>
            <xm:f>Labels!$K$2:$K$11</xm:f>
          </x14:formula1>
          <xm:sqref>N19:N170</xm:sqref>
        </x14:dataValidation>
        <x14:dataValidation type="list" allowBlank="1" showInputMessage="1" showErrorMessage="1" xr:uid="{112F2A3D-B6DE-4678-B44D-8F44C1DD8F9A}">
          <x14:formula1>
            <xm:f>Labels!$I$2:$I$28</xm:f>
          </x14:formula1>
          <xm:sqref>L19:L170</xm:sqref>
        </x14:dataValidation>
        <x14:dataValidation type="list" allowBlank="1" showInputMessage="1" showErrorMessage="1" xr:uid="{5349966A-7AF1-494F-8905-634A440FA872}">
          <x14:formula1>
            <xm:f>Labels!$N$2:$N$4</xm:f>
          </x14:formula1>
          <xm:sqref>Z19:Z170</xm:sqref>
        </x14:dataValidation>
        <x14:dataValidation type="list" allowBlank="1" showInputMessage="1" showErrorMessage="1" xr:uid="{D316782D-DED3-4323-8181-DBDDE21868C6}">
          <x14:formula1>
            <xm:f>Labels!$C$2:$C$32</xm:f>
          </x14:formula1>
          <xm:sqref>F23:F170 F19:F21</xm:sqref>
        </x14:dataValidation>
        <x14:dataValidation type="list" allowBlank="1" showInputMessage="1" showErrorMessage="1" xr:uid="{A1789DF8-3101-41BF-B6EB-C4B071FED9F5}">
          <x14:formula1>
            <xm:f>Labels!$A$2:$A$16</xm:f>
          </x14:formula1>
          <xm:sqref>C14</xm:sqref>
        </x14:dataValidation>
        <x14:dataValidation type="list" allowBlank="1" showInputMessage="1" showErrorMessage="1" xr:uid="{DD878E6F-0A86-4679-88D9-6270A0F250A6}">
          <x14:formula1>
            <xm:f>Labels!$A$2:$A$8</xm:f>
          </x14:formula1>
          <xm:sqref>D12:E15</xm:sqref>
        </x14:dataValidation>
        <x14:dataValidation type="list" allowBlank="1" showInputMessage="1" showErrorMessage="1" xr:uid="{F6487178-4D30-4B5B-B81C-9BC09F1ED01B}">
          <x14:formula1>
            <xm:f>Labels!$A$2:$A$7</xm:f>
          </x14:formula1>
          <xm:sqref>K2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65E4-5E1E-45CC-88CD-462B5D45BE20}">
  <sheetPr>
    <tabColor rgb="FF00B050"/>
    <pageSetUpPr fitToPage="1"/>
  </sheetPr>
  <dimension ref="A1:KZ120"/>
  <sheetViews>
    <sheetView showGridLines="0" topLeftCell="B1" zoomScale="90" zoomScaleNormal="90" zoomScaleSheetLayoutView="40" workbookViewId="0">
      <selection activeCell="B1" sqref="B1"/>
    </sheetView>
  </sheetViews>
  <sheetFormatPr defaultColWidth="0" defaultRowHeight="10.5" zeroHeight="1" outlineLevelRow="1" outlineLevelCol="1"/>
  <cols>
    <col min="1" max="1" width="26.7109375" style="157" hidden="1" customWidth="1"/>
    <col min="2" max="2" width="45" style="158" customWidth="1"/>
    <col min="3" max="3" width="33" style="158" bestFit="1" customWidth="1"/>
    <col min="4" max="10" width="17.42578125" style="157" customWidth="1"/>
    <col min="11" max="11" width="11.7109375" style="157" customWidth="1"/>
    <col min="12" max="12" width="13.140625" style="157" customWidth="1"/>
    <col min="13" max="13" width="12" style="157" customWidth="1"/>
    <col min="14" max="17" width="9.42578125" style="157" customWidth="1"/>
    <col min="18" max="22" width="17.42578125" style="157" customWidth="1"/>
    <col min="23" max="23" width="17.42578125" style="157" customWidth="1" collapsed="1"/>
    <col min="24" max="44" width="17.42578125" style="157" customWidth="1"/>
    <col min="45" max="45" width="17.42578125" style="157" customWidth="1" collapsed="1"/>
    <col min="46" max="53" width="17.42578125" style="157" customWidth="1"/>
    <col min="54" max="64" width="17.42578125" style="157" hidden="1" customWidth="1" outlineLevel="1"/>
    <col min="65" max="65" width="17.42578125" style="157" hidden="1" customWidth="1" outlineLevel="1" collapsed="1"/>
    <col min="66" max="73" width="17.42578125" style="157" hidden="1" customWidth="1" outlineLevel="1"/>
    <col min="74" max="74" width="4.7109375" style="157" customWidth="1" collapsed="1"/>
    <col min="75" max="75" width="19" style="157" customWidth="1"/>
    <col min="76" max="76" width="13" style="157" customWidth="1" collapsed="1"/>
    <col min="77" max="77" width="13" style="157" customWidth="1"/>
    <col min="78" max="78" width="13" style="157" customWidth="1" collapsed="1"/>
    <col min="79" max="80" width="14.7109375" style="157" hidden="1" customWidth="1"/>
    <col min="81" max="81" width="9.140625" style="157" customWidth="1"/>
    <col min="82" max="83" width="9.140625" style="157" hidden="1" customWidth="1"/>
    <col min="84" max="84" width="34.28515625" style="157" hidden="1" customWidth="1"/>
    <col min="85" max="85" width="12.85546875" style="157" hidden="1" customWidth="1"/>
    <col min="86" max="88" width="9.140625" style="157" hidden="1" customWidth="1"/>
    <col min="89" max="253" width="17.42578125" style="157" hidden="1" customWidth="1"/>
    <col min="254" max="292" width="12.7109375" style="157" hidden="1" customWidth="1"/>
    <col min="293" max="299" width="9.140625" style="157" hidden="1" customWidth="1"/>
    <col min="300" max="300" width="34.28515625" style="157" hidden="1" customWidth="1"/>
    <col min="301" max="301" width="12.85546875" style="157" hidden="1" customWidth="1"/>
    <col min="302" max="306" width="9.140625" style="157" hidden="1" customWidth="1"/>
    <col min="307" max="307" width="34.28515625" style="157" hidden="1" customWidth="1"/>
    <col min="308" max="308" width="12.85546875" style="157" hidden="1" customWidth="1"/>
    <col min="309" max="311" width="9.140625" style="157" hidden="1" customWidth="1"/>
    <col min="312" max="312" width="12.85546875" style="157" hidden="1" customWidth="1"/>
    <col min="313" max="16384" width="9.140625" style="157" hidden="1"/>
  </cols>
  <sheetData>
    <row r="1" spans="1:80" s="155" customFormat="1" ht="14.25">
      <c r="A1" s="209"/>
      <c r="B1" s="445" t="s">
        <v>593</v>
      </c>
      <c r="C1" s="209"/>
      <c r="E1" s="440"/>
      <c r="F1" s="440"/>
      <c r="G1" s="440"/>
      <c r="H1" s="440"/>
      <c r="I1" s="440"/>
      <c r="J1" s="440"/>
      <c r="K1" s="440"/>
      <c r="L1" s="440"/>
      <c r="M1" s="440"/>
      <c r="N1" s="440"/>
      <c r="O1" s="440"/>
      <c r="P1" s="440"/>
      <c r="Q1" s="440"/>
      <c r="R1" s="441"/>
      <c r="S1" s="210"/>
      <c r="T1" s="210"/>
      <c r="U1" s="210"/>
      <c r="V1" s="210"/>
      <c r="W1" s="210"/>
      <c r="X1" s="210"/>
      <c r="Y1" s="210"/>
      <c r="Z1" s="210"/>
      <c r="AA1" s="210"/>
      <c r="AB1" s="210"/>
      <c r="AC1" s="210"/>
      <c r="AD1" s="210"/>
      <c r="AE1" s="210"/>
      <c r="AF1" s="210"/>
      <c r="AG1" s="210"/>
      <c r="AH1" s="210"/>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Z1" s="274" t="str">
        <f>Instructions!$N$1</f>
        <v>OMB Approval No. 3245-0062</v>
      </c>
      <c r="CB1" s="274"/>
    </row>
    <row r="2" spans="1:80" s="155" customFormat="1" ht="14.25">
      <c r="A2" s="209"/>
      <c r="B2" s="209" t="s">
        <v>11</v>
      </c>
      <c r="C2" s="569">
        <f>Overview!B43</f>
        <v>45628</v>
      </c>
      <c r="E2" s="442"/>
      <c r="F2" s="442"/>
      <c r="G2" s="442"/>
      <c r="H2" s="442"/>
      <c r="I2" s="442"/>
      <c r="J2" s="442"/>
      <c r="K2" s="442"/>
      <c r="L2" s="442"/>
      <c r="M2" s="209"/>
      <c r="N2" s="209"/>
      <c r="O2" s="209"/>
      <c r="P2" s="209"/>
      <c r="Q2" s="209"/>
      <c r="R2" s="211"/>
      <c r="S2" s="211"/>
      <c r="T2" s="211"/>
      <c r="U2" s="211"/>
      <c r="V2" s="211"/>
      <c r="W2" s="211"/>
      <c r="X2" s="211"/>
      <c r="Y2" s="211"/>
      <c r="Z2" s="211"/>
      <c r="AA2" s="211"/>
      <c r="AB2" s="211"/>
      <c r="AC2" s="211"/>
      <c r="AD2" s="211"/>
      <c r="AE2" s="211"/>
      <c r="AF2" s="211"/>
      <c r="AG2" s="211"/>
      <c r="AH2" s="211"/>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Z2" s="274" t="str">
        <f>Instructions!$N$2</f>
        <v>Expiration Date 2/28/2026</v>
      </c>
      <c r="CB2" s="274"/>
    </row>
    <row r="3" spans="1:80" s="155" customFormat="1" ht="45.75" customHeight="1">
      <c r="A3" s="209"/>
      <c r="B3" s="443"/>
      <c r="C3" s="570"/>
      <c r="D3" s="581"/>
      <c r="E3" s="570"/>
      <c r="F3" s="570"/>
      <c r="G3" s="570"/>
      <c r="H3" s="570"/>
      <c r="I3" s="570"/>
      <c r="J3" s="570"/>
      <c r="K3" s="570"/>
      <c r="L3" s="570"/>
      <c r="M3" s="571"/>
      <c r="N3" s="401"/>
      <c r="O3" s="401"/>
      <c r="P3" s="401"/>
      <c r="Q3" s="401"/>
      <c r="R3" s="211"/>
      <c r="S3" s="211"/>
      <c r="T3" s="211"/>
      <c r="U3" s="211"/>
      <c r="V3" s="211"/>
      <c r="W3" s="211"/>
      <c r="X3" s="211"/>
      <c r="Y3" s="211" t="s">
        <v>2</v>
      </c>
      <c r="Z3" s="211" t="s">
        <v>2</v>
      </c>
      <c r="AA3" s="211" t="s">
        <v>2</v>
      </c>
      <c r="AB3" s="211" t="s">
        <v>2</v>
      </c>
      <c r="AC3" s="211" t="s">
        <v>2</v>
      </c>
      <c r="AD3" s="211" t="s">
        <v>2</v>
      </c>
      <c r="AE3" s="211" t="s">
        <v>2</v>
      </c>
      <c r="AF3" s="211" t="s">
        <v>2</v>
      </c>
      <c r="AG3" s="211" t="s">
        <v>2</v>
      </c>
      <c r="AH3" s="211" t="s">
        <v>2</v>
      </c>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row>
    <row r="4" spans="1:80" s="155" customFormat="1" ht="14.25">
      <c r="A4" s="156"/>
      <c r="B4" s="336" t="s">
        <v>15</v>
      </c>
      <c r="C4" s="336" t="str">
        <f>Overview!B7</f>
        <v>Applicant Fund Name</v>
      </c>
      <c r="D4" s="336"/>
      <c r="E4" s="336"/>
      <c r="F4" s="336"/>
      <c r="G4" s="336"/>
      <c r="H4" s="336" t="s">
        <v>2</v>
      </c>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row>
    <row r="5" spans="1:80" s="281" customFormat="1" ht="14.25">
      <c r="A5" s="299"/>
      <c r="B5" s="300"/>
      <c r="C5" s="300"/>
      <c r="D5" s="277"/>
      <c r="E5" s="277"/>
      <c r="F5" s="277"/>
      <c r="G5" s="277"/>
      <c r="H5" s="277"/>
      <c r="I5" s="277"/>
      <c r="J5" s="277"/>
      <c r="K5" s="277"/>
      <c r="L5" s="277"/>
      <c r="M5" s="277"/>
      <c r="N5" s="277"/>
      <c r="O5" s="277"/>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row>
    <row r="6" spans="1:80" ht="11.25" customHeight="1" thickBot="1">
      <c r="D6" s="159" t="s">
        <v>594</v>
      </c>
      <c r="E6" s="159" t="s">
        <v>594</v>
      </c>
      <c r="F6" s="159" t="s">
        <v>594</v>
      </c>
      <c r="G6" s="159" t="s">
        <v>594</v>
      </c>
      <c r="H6" s="159" t="s">
        <v>594</v>
      </c>
      <c r="I6" s="159" t="s">
        <v>594</v>
      </c>
      <c r="J6" s="159" t="s">
        <v>594</v>
      </c>
      <c r="K6" s="159" t="s">
        <v>594</v>
      </c>
      <c r="L6" s="159" t="s">
        <v>594</v>
      </c>
      <c r="M6" s="159" t="s">
        <v>594</v>
      </c>
      <c r="N6" s="159" t="s">
        <v>594</v>
      </c>
      <c r="O6" s="159" t="s">
        <v>594</v>
      </c>
      <c r="P6" s="159" t="s">
        <v>594</v>
      </c>
      <c r="Q6" s="159" t="s">
        <v>594</v>
      </c>
      <c r="R6" s="159" t="s">
        <v>594</v>
      </c>
      <c r="S6" s="159" t="s">
        <v>594</v>
      </c>
      <c r="T6" s="159" t="s">
        <v>594</v>
      </c>
      <c r="U6" s="159" t="s">
        <v>594</v>
      </c>
      <c r="V6" s="159" t="s">
        <v>594</v>
      </c>
      <c r="W6" s="159" t="s">
        <v>594</v>
      </c>
      <c r="X6" s="159" t="s">
        <v>594</v>
      </c>
      <c r="Y6" s="159" t="s">
        <v>594</v>
      </c>
      <c r="Z6" s="159" t="s">
        <v>594</v>
      </c>
      <c r="AA6" s="159" t="s">
        <v>594</v>
      </c>
      <c r="AB6" s="159" t="s">
        <v>594</v>
      </c>
      <c r="AC6" s="159" t="s">
        <v>594</v>
      </c>
      <c r="AD6" s="159" t="s">
        <v>594</v>
      </c>
      <c r="AE6" s="159" t="s">
        <v>594</v>
      </c>
      <c r="AF6" s="159" t="s">
        <v>594</v>
      </c>
      <c r="AG6" s="159" t="s">
        <v>594</v>
      </c>
      <c r="AH6" s="159" t="s">
        <v>594</v>
      </c>
      <c r="AI6" s="159" t="s">
        <v>594</v>
      </c>
      <c r="AJ6" s="159" t="s">
        <v>594</v>
      </c>
      <c r="AK6" s="159" t="s">
        <v>594</v>
      </c>
      <c r="AL6" s="159" t="s">
        <v>594</v>
      </c>
      <c r="AM6" s="159" t="s">
        <v>594</v>
      </c>
      <c r="AN6" s="159" t="s">
        <v>594</v>
      </c>
      <c r="AO6" s="159" t="s">
        <v>594</v>
      </c>
      <c r="AP6" s="159" t="s">
        <v>594</v>
      </c>
      <c r="AQ6" s="159" t="s">
        <v>594</v>
      </c>
      <c r="AR6" s="159" t="s">
        <v>594</v>
      </c>
      <c r="AS6" s="159" t="s">
        <v>594</v>
      </c>
      <c r="AT6" s="159" t="s">
        <v>594</v>
      </c>
      <c r="AU6" s="159" t="s">
        <v>594</v>
      </c>
      <c r="AV6" s="159" t="s">
        <v>594</v>
      </c>
      <c r="AW6" s="159" t="s">
        <v>594</v>
      </c>
      <c r="AX6" s="159" t="s">
        <v>594</v>
      </c>
      <c r="AY6" s="159" t="s">
        <v>594</v>
      </c>
      <c r="AZ6" s="159" t="s">
        <v>594</v>
      </c>
      <c r="BA6" s="159" t="s">
        <v>594</v>
      </c>
      <c r="BB6" s="159" t="s">
        <v>594</v>
      </c>
      <c r="BC6" s="159" t="s">
        <v>594</v>
      </c>
      <c r="BD6" s="159" t="s">
        <v>594</v>
      </c>
      <c r="BE6" s="159" t="s">
        <v>594</v>
      </c>
      <c r="BF6" s="159" t="s">
        <v>594</v>
      </c>
      <c r="BG6" s="159" t="s">
        <v>594</v>
      </c>
      <c r="BH6" s="159" t="s">
        <v>594</v>
      </c>
      <c r="BI6" s="159" t="s">
        <v>594</v>
      </c>
      <c r="BJ6" s="159" t="s">
        <v>594</v>
      </c>
      <c r="BK6" s="159" t="s">
        <v>594</v>
      </c>
      <c r="BL6" s="159" t="s">
        <v>594</v>
      </c>
      <c r="BM6" s="159" t="s">
        <v>594</v>
      </c>
      <c r="BN6" s="159" t="s">
        <v>594</v>
      </c>
      <c r="BO6" s="159" t="s">
        <v>594</v>
      </c>
      <c r="BP6" s="159" t="s">
        <v>594</v>
      </c>
      <c r="BQ6" s="159" t="s">
        <v>594</v>
      </c>
      <c r="BR6" s="159" t="s">
        <v>594</v>
      </c>
      <c r="BS6" s="159" t="s">
        <v>594</v>
      </c>
      <c r="BT6" s="159" t="s">
        <v>594</v>
      </c>
      <c r="BU6" s="159" t="s">
        <v>594</v>
      </c>
      <c r="BY6" s="160"/>
      <c r="BZ6" s="160"/>
      <c r="CA6" s="160"/>
      <c r="CB6" s="160"/>
    </row>
    <row r="7" spans="1:80" ht="18" customHeight="1">
      <c r="C7" s="201" t="s">
        <v>595</v>
      </c>
      <c r="D7" s="212" t="str">
        <f>IF(OR(D8="",D9=""),"",(IF(D10="","U","R")))</f>
        <v/>
      </c>
      <c r="E7" s="212" t="str">
        <f>IF(OR(E8="",E9=""),"",(IF(E10="","U","R")))</f>
        <v/>
      </c>
      <c r="F7" s="212" t="str">
        <f t="shared" ref="F7:BQ7" si="0">IF(OR(F8="",F9=""),"",(IF(F10="","U","R")))</f>
        <v/>
      </c>
      <c r="G7" s="212" t="str">
        <f t="shared" si="0"/>
        <v/>
      </c>
      <c r="H7" s="212" t="str">
        <f t="shared" si="0"/>
        <v/>
      </c>
      <c r="I7" s="212" t="str">
        <f t="shared" si="0"/>
        <v/>
      </c>
      <c r="J7" s="212" t="str">
        <f t="shared" si="0"/>
        <v/>
      </c>
      <c r="K7" s="212" t="str">
        <f t="shared" si="0"/>
        <v/>
      </c>
      <c r="L7" s="212" t="str">
        <f t="shared" si="0"/>
        <v/>
      </c>
      <c r="M7" s="212" t="str">
        <f t="shared" si="0"/>
        <v/>
      </c>
      <c r="N7" s="212" t="str">
        <f t="shared" si="0"/>
        <v/>
      </c>
      <c r="O7" s="212" t="str">
        <f t="shared" si="0"/>
        <v/>
      </c>
      <c r="P7" s="212" t="str">
        <f t="shared" si="0"/>
        <v/>
      </c>
      <c r="Q7" s="212" t="str">
        <f t="shared" si="0"/>
        <v/>
      </c>
      <c r="R7" s="212" t="str">
        <f t="shared" si="0"/>
        <v/>
      </c>
      <c r="S7" s="212" t="str">
        <f t="shared" si="0"/>
        <v/>
      </c>
      <c r="T7" s="212" t="str">
        <f t="shared" si="0"/>
        <v/>
      </c>
      <c r="U7" s="212" t="str">
        <f t="shared" si="0"/>
        <v/>
      </c>
      <c r="V7" s="212" t="str">
        <f t="shared" si="0"/>
        <v/>
      </c>
      <c r="W7" s="212" t="str">
        <f t="shared" si="0"/>
        <v/>
      </c>
      <c r="X7" s="212" t="str">
        <f t="shared" si="0"/>
        <v/>
      </c>
      <c r="Y7" s="212" t="str">
        <f t="shared" si="0"/>
        <v/>
      </c>
      <c r="Z7" s="212" t="str">
        <f t="shared" si="0"/>
        <v/>
      </c>
      <c r="AA7" s="212" t="str">
        <f t="shared" si="0"/>
        <v/>
      </c>
      <c r="AB7" s="212" t="str">
        <f t="shared" si="0"/>
        <v/>
      </c>
      <c r="AC7" s="212" t="str">
        <f t="shared" si="0"/>
        <v/>
      </c>
      <c r="AD7" s="212" t="str">
        <f t="shared" si="0"/>
        <v/>
      </c>
      <c r="AE7" s="212" t="str">
        <f t="shared" si="0"/>
        <v/>
      </c>
      <c r="AF7" s="212" t="str">
        <f t="shared" si="0"/>
        <v/>
      </c>
      <c r="AG7" s="212" t="str">
        <f t="shared" si="0"/>
        <v/>
      </c>
      <c r="AH7" s="212" t="str">
        <f t="shared" si="0"/>
        <v/>
      </c>
      <c r="AI7" s="212" t="str">
        <f t="shared" si="0"/>
        <v/>
      </c>
      <c r="AJ7" s="212" t="str">
        <f t="shared" si="0"/>
        <v/>
      </c>
      <c r="AK7" s="212" t="str">
        <f t="shared" si="0"/>
        <v/>
      </c>
      <c r="AL7" s="212" t="str">
        <f t="shared" si="0"/>
        <v/>
      </c>
      <c r="AM7" s="212" t="str">
        <f t="shared" si="0"/>
        <v/>
      </c>
      <c r="AN7" s="212" t="str">
        <f t="shared" si="0"/>
        <v/>
      </c>
      <c r="AO7" s="212" t="str">
        <f t="shared" si="0"/>
        <v/>
      </c>
      <c r="AP7" s="212" t="str">
        <f t="shared" si="0"/>
        <v/>
      </c>
      <c r="AQ7" s="212" t="str">
        <f t="shared" si="0"/>
        <v/>
      </c>
      <c r="AR7" s="212" t="str">
        <f t="shared" si="0"/>
        <v/>
      </c>
      <c r="AS7" s="212" t="str">
        <f t="shared" si="0"/>
        <v/>
      </c>
      <c r="AT7" s="212" t="str">
        <f t="shared" si="0"/>
        <v/>
      </c>
      <c r="AU7" s="212" t="str">
        <f t="shared" si="0"/>
        <v/>
      </c>
      <c r="AV7" s="212" t="str">
        <f t="shared" si="0"/>
        <v/>
      </c>
      <c r="AW7" s="212" t="str">
        <f t="shared" si="0"/>
        <v/>
      </c>
      <c r="AX7" s="212" t="str">
        <f t="shared" si="0"/>
        <v/>
      </c>
      <c r="AY7" s="212" t="str">
        <f t="shared" si="0"/>
        <v/>
      </c>
      <c r="AZ7" s="212" t="str">
        <f t="shared" si="0"/>
        <v/>
      </c>
      <c r="BA7" s="212" t="str">
        <f t="shared" si="0"/>
        <v/>
      </c>
      <c r="BB7" s="212" t="str">
        <f t="shared" si="0"/>
        <v/>
      </c>
      <c r="BC7" s="212" t="str">
        <f t="shared" si="0"/>
        <v/>
      </c>
      <c r="BD7" s="212" t="str">
        <f t="shared" si="0"/>
        <v/>
      </c>
      <c r="BE7" s="212" t="str">
        <f t="shared" si="0"/>
        <v/>
      </c>
      <c r="BF7" s="212" t="str">
        <f t="shared" si="0"/>
        <v/>
      </c>
      <c r="BG7" s="212" t="str">
        <f t="shared" si="0"/>
        <v/>
      </c>
      <c r="BH7" s="212" t="str">
        <f t="shared" si="0"/>
        <v/>
      </c>
      <c r="BI7" s="212" t="str">
        <f t="shared" si="0"/>
        <v/>
      </c>
      <c r="BJ7" s="212" t="str">
        <f t="shared" si="0"/>
        <v/>
      </c>
      <c r="BK7" s="212" t="str">
        <f t="shared" si="0"/>
        <v/>
      </c>
      <c r="BL7" s="212" t="str">
        <f t="shared" si="0"/>
        <v/>
      </c>
      <c r="BM7" s="212" t="str">
        <f t="shared" si="0"/>
        <v/>
      </c>
      <c r="BN7" s="212" t="str">
        <f t="shared" si="0"/>
        <v/>
      </c>
      <c r="BO7" s="212" t="str">
        <f t="shared" si="0"/>
        <v/>
      </c>
      <c r="BP7" s="212" t="str">
        <f t="shared" si="0"/>
        <v/>
      </c>
      <c r="BQ7" s="212" t="str">
        <f t="shared" si="0"/>
        <v/>
      </c>
      <c r="BR7" s="212" t="str">
        <f t="shared" ref="BR7:BU7" si="1">IF(OR(BR8="",BR9=""),"",(IF(BR10="","U","R")))</f>
        <v/>
      </c>
      <c r="BS7" s="212" t="str">
        <f t="shared" si="1"/>
        <v/>
      </c>
      <c r="BT7" s="212" t="str">
        <f t="shared" si="1"/>
        <v/>
      </c>
      <c r="BU7" s="212" t="str">
        <f t="shared" si="1"/>
        <v/>
      </c>
      <c r="BV7" s="207"/>
      <c r="BX7" s="1271" t="s">
        <v>596</v>
      </c>
      <c r="BY7" s="1272" t="s">
        <v>597</v>
      </c>
      <c r="BZ7" s="1265" t="s">
        <v>598</v>
      </c>
      <c r="CA7" s="1265" t="s">
        <v>599</v>
      </c>
      <c r="CB7" s="1265" t="s">
        <v>600</v>
      </c>
    </row>
    <row r="8" spans="1:80" ht="35.25" customHeight="1">
      <c r="C8" s="201" t="s">
        <v>601</v>
      </c>
      <c r="D8" s="508" t="str">
        <f t="array" ref="D8:BU8">TRANSPOSE('Investment Track Record (2)'!B19:B170)</f>
        <v>A</v>
      </c>
      <c r="E8" s="509" t="str">
        <v>B</v>
      </c>
      <c r="F8" s="509">
        <v>0</v>
      </c>
      <c r="G8" s="509">
        <v>0</v>
      </c>
      <c r="H8" s="509">
        <v>0</v>
      </c>
      <c r="I8" s="509">
        <v>0</v>
      </c>
      <c r="J8" s="509">
        <v>0</v>
      </c>
      <c r="K8" s="509">
        <v>0</v>
      </c>
      <c r="L8" s="509">
        <v>0</v>
      </c>
      <c r="M8" s="509">
        <v>0</v>
      </c>
      <c r="N8" s="509">
        <v>0</v>
      </c>
      <c r="O8" s="509">
        <v>0</v>
      </c>
      <c r="P8" s="509">
        <v>0</v>
      </c>
      <c r="Q8" s="509">
        <v>0</v>
      </c>
      <c r="R8" s="509">
        <v>0</v>
      </c>
      <c r="S8" s="509">
        <v>0</v>
      </c>
      <c r="T8" s="509">
        <v>0</v>
      </c>
      <c r="U8" s="509">
        <v>0</v>
      </c>
      <c r="V8" s="509">
        <v>0</v>
      </c>
      <c r="W8" s="509">
        <v>0</v>
      </c>
      <c r="X8" s="509">
        <v>0</v>
      </c>
      <c r="Y8" s="509">
        <v>0</v>
      </c>
      <c r="Z8" s="509">
        <v>0</v>
      </c>
      <c r="AA8" s="509">
        <v>0</v>
      </c>
      <c r="AB8" s="509">
        <v>0</v>
      </c>
      <c r="AC8" s="509">
        <v>0</v>
      </c>
      <c r="AD8" s="509">
        <v>0</v>
      </c>
      <c r="AE8" s="509">
        <v>0</v>
      </c>
      <c r="AF8" s="509">
        <v>0</v>
      </c>
      <c r="AG8" s="509">
        <v>0</v>
      </c>
      <c r="AH8" s="509">
        <v>0</v>
      </c>
      <c r="AI8" s="509">
        <v>0</v>
      </c>
      <c r="AJ8" s="509">
        <v>0</v>
      </c>
      <c r="AK8" s="509">
        <v>0</v>
      </c>
      <c r="AL8" s="509">
        <v>0</v>
      </c>
      <c r="AM8" s="509">
        <v>0</v>
      </c>
      <c r="AN8" s="509">
        <v>0</v>
      </c>
      <c r="AO8" s="509">
        <v>0</v>
      </c>
      <c r="AP8" s="509">
        <v>0</v>
      </c>
      <c r="AQ8" s="509">
        <v>0</v>
      </c>
      <c r="AR8" s="509">
        <v>0</v>
      </c>
      <c r="AS8" s="509">
        <v>0</v>
      </c>
      <c r="AT8" s="509">
        <v>0</v>
      </c>
      <c r="AU8" s="509">
        <v>0</v>
      </c>
      <c r="AV8" s="509">
        <v>0</v>
      </c>
      <c r="AW8" s="509">
        <v>0</v>
      </c>
      <c r="AX8" s="509">
        <v>0</v>
      </c>
      <c r="AY8" s="509">
        <v>0</v>
      </c>
      <c r="AZ8" s="509">
        <v>0</v>
      </c>
      <c r="BA8" s="509">
        <v>0</v>
      </c>
      <c r="BB8" s="1023">
        <v>0</v>
      </c>
      <c r="BC8" s="1023">
        <v>0</v>
      </c>
      <c r="BD8" s="1023">
        <v>0</v>
      </c>
      <c r="BE8" s="1023">
        <v>0</v>
      </c>
      <c r="BF8" s="1023">
        <v>0</v>
      </c>
      <c r="BG8" s="1023">
        <v>0</v>
      </c>
      <c r="BH8" s="1023">
        <v>0</v>
      </c>
      <c r="BI8" s="1023">
        <v>0</v>
      </c>
      <c r="BJ8" s="1023">
        <v>0</v>
      </c>
      <c r="BK8" s="1023">
        <v>0</v>
      </c>
      <c r="BL8" s="1023">
        <v>0</v>
      </c>
      <c r="BM8" s="1023">
        <v>0</v>
      </c>
      <c r="BN8" s="1023">
        <v>0</v>
      </c>
      <c r="BO8" s="1023">
        <v>0</v>
      </c>
      <c r="BP8" s="1023">
        <v>0</v>
      </c>
      <c r="BQ8" s="1023">
        <v>0</v>
      </c>
      <c r="BR8" s="1023">
        <v>0</v>
      </c>
      <c r="BS8" s="1023">
        <v>0</v>
      </c>
      <c r="BT8" s="1023">
        <v>0</v>
      </c>
      <c r="BU8" s="1023">
        <v>0</v>
      </c>
      <c r="BV8" s="207"/>
      <c r="BX8" s="1271"/>
      <c r="BY8" s="1272"/>
      <c r="BZ8" s="1265"/>
      <c r="CA8" s="1265"/>
      <c r="CB8" s="1265"/>
    </row>
    <row r="9" spans="1:80" ht="18.75" customHeight="1">
      <c r="C9" s="201" t="s">
        <v>602</v>
      </c>
      <c r="D9" s="510" t="str">
        <f t="array" ref="D9:BU9">IF(TRANSPOSE('Investment Track Record (2)'!P19:P170)=0,"",TRANSPOSE('Investment Track Record (2)'!P19:P170))</f>
        <v/>
      </c>
      <c r="E9" s="511" t="str">
        <v/>
      </c>
      <c r="F9" s="511" t="str">
        <v/>
      </c>
      <c r="G9" s="511" t="str">
        <v/>
      </c>
      <c r="H9" s="511" t="str">
        <v/>
      </c>
      <c r="I9" s="511" t="str">
        <v/>
      </c>
      <c r="J9" s="511" t="str">
        <v/>
      </c>
      <c r="K9" s="511" t="str">
        <v/>
      </c>
      <c r="L9" s="511" t="str">
        <v/>
      </c>
      <c r="M9" s="511" t="str">
        <v/>
      </c>
      <c r="N9" s="511" t="str">
        <v/>
      </c>
      <c r="O9" s="511" t="str">
        <v/>
      </c>
      <c r="P9" s="511" t="str">
        <v/>
      </c>
      <c r="Q9" s="511" t="str">
        <v/>
      </c>
      <c r="R9" s="511" t="str">
        <v/>
      </c>
      <c r="S9" s="511" t="str">
        <v/>
      </c>
      <c r="T9" s="511" t="str">
        <v/>
      </c>
      <c r="U9" s="511" t="str">
        <v/>
      </c>
      <c r="V9" s="511" t="str">
        <v/>
      </c>
      <c r="W9" s="511" t="str">
        <v/>
      </c>
      <c r="X9" s="511" t="str">
        <v/>
      </c>
      <c r="Y9" s="511" t="str">
        <v/>
      </c>
      <c r="Z9" s="511" t="str">
        <v/>
      </c>
      <c r="AA9" s="511" t="str">
        <v/>
      </c>
      <c r="AB9" s="511" t="str">
        <v/>
      </c>
      <c r="AC9" s="511" t="str">
        <v/>
      </c>
      <c r="AD9" s="511" t="str">
        <v/>
      </c>
      <c r="AE9" s="511" t="str">
        <v/>
      </c>
      <c r="AF9" s="511" t="str">
        <v/>
      </c>
      <c r="AG9" s="511" t="str">
        <v/>
      </c>
      <c r="AH9" s="511" t="str">
        <v/>
      </c>
      <c r="AI9" s="511" t="str">
        <v/>
      </c>
      <c r="AJ9" s="511" t="str">
        <v/>
      </c>
      <c r="AK9" s="511" t="str">
        <v/>
      </c>
      <c r="AL9" s="511" t="str">
        <v/>
      </c>
      <c r="AM9" s="511" t="str">
        <v/>
      </c>
      <c r="AN9" s="511" t="str">
        <v/>
      </c>
      <c r="AO9" s="511" t="str">
        <v/>
      </c>
      <c r="AP9" s="511" t="str">
        <v/>
      </c>
      <c r="AQ9" s="511" t="str">
        <v/>
      </c>
      <c r="AR9" s="511" t="str">
        <v/>
      </c>
      <c r="AS9" s="511" t="str">
        <v/>
      </c>
      <c r="AT9" s="511" t="str">
        <v/>
      </c>
      <c r="AU9" s="511" t="str">
        <v/>
      </c>
      <c r="AV9" s="511" t="str">
        <v/>
      </c>
      <c r="AW9" s="511" t="str">
        <v/>
      </c>
      <c r="AX9" s="511" t="str">
        <v/>
      </c>
      <c r="AY9" s="511" t="str">
        <v/>
      </c>
      <c r="AZ9" s="511" t="str">
        <v/>
      </c>
      <c r="BA9" s="511" t="str">
        <v/>
      </c>
      <c r="BB9" s="215" t="str">
        <v/>
      </c>
      <c r="BC9" s="215" t="str">
        <v/>
      </c>
      <c r="BD9" s="215" t="str">
        <v/>
      </c>
      <c r="BE9" s="215" t="str">
        <v/>
      </c>
      <c r="BF9" s="215" t="str">
        <v/>
      </c>
      <c r="BG9" s="215" t="str">
        <v/>
      </c>
      <c r="BH9" s="215" t="str">
        <v/>
      </c>
      <c r="BI9" s="215" t="str">
        <v/>
      </c>
      <c r="BJ9" s="215" t="str">
        <v/>
      </c>
      <c r="BK9" s="215" t="str">
        <v/>
      </c>
      <c r="BL9" s="215" t="str">
        <v/>
      </c>
      <c r="BM9" s="215" t="str">
        <v/>
      </c>
      <c r="BN9" s="215" t="str">
        <v/>
      </c>
      <c r="BO9" s="215" t="str">
        <v/>
      </c>
      <c r="BP9" s="215" t="str">
        <v/>
      </c>
      <c r="BQ9" s="215" t="str">
        <v/>
      </c>
      <c r="BR9" s="215" t="str">
        <v/>
      </c>
      <c r="BS9" s="215" t="str">
        <v/>
      </c>
      <c r="BT9" s="215" t="str">
        <v/>
      </c>
      <c r="BU9" s="215" t="str">
        <v/>
      </c>
      <c r="BV9" s="207"/>
      <c r="BX9" s="1271"/>
      <c r="BY9" s="1272"/>
      <c r="BZ9" s="1265"/>
      <c r="CA9" s="1265"/>
      <c r="CB9" s="1265"/>
    </row>
    <row r="10" spans="1:80" ht="20.25" customHeight="1">
      <c r="C10" s="201" t="s">
        <v>603</v>
      </c>
      <c r="D10" s="510" t="str">
        <f t="array" ref="D10:BU10">IF(TRANSPOSE('Investment Track Record (2)'!Q19:Q170)=0,"",TRANSPOSE('Investment Track Record (2)'!Q19:Q170))</f>
        <v/>
      </c>
      <c r="E10" s="511" t="str">
        <v/>
      </c>
      <c r="F10" s="511" t="str">
        <v/>
      </c>
      <c r="G10" s="511" t="str">
        <v/>
      </c>
      <c r="H10" s="511" t="str">
        <v/>
      </c>
      <c r="I10" s="511" t="str">
        <v/>
      </c>
      <c r="J10" s="511" t="str">
        <v/>
      </c>
      <c r="K10" s="511" t="str">
        <v/>
      </c>
      <c r="L10" s="511" t="str">
        <v/>
      </c>
      <c r="M10" s="511" t="str">
        <v/>
      </c>
      <c r="N10" s="511" t="str">
        <v/>
      </c>
      <c r="O10" s="511" t="str">
        <v/>
      </c>
      <c r="P10" s="511" t="str">
        <v/>
      </c>
      <c r="Q10" s="511" t="str">
        <v/>
      </c>
      <c r="R10" s="511" t="str">
        <v/>
      </c>
      <c r="S10" s="511" t="str">
        <v/>
      </c>
      <c r="T10" s="511" t="str">
        <v/>
      </c>
      <c r="U10" s="511" t="str">
        <v/>
      </c>
      <c r="V10" s="511" t="str">
        <v/>
      </c>
      <c r="W10" s="511" t="str">
        <v/>
      </c>
      <c r="X10" s="511" t="str">
        <v/>
      </c>
      <c r="Y10" s="511" t="str">
        <v/>
      </c>
      <c r="Z10" s="511" t="str">
        <v/>
      </c>
      <c r="AA10" s="511" t="str">
        <v/>
      </c>
      <c r="AB10" s="511" t="str">
        <v/>
      </c>
      <c r="AC10" s="511" t="str">
        <v/>
      </c>
      <c r="AD10" s="511" t="str">
        <v/>
      </c>
      <c r="AE10" s="511" t="str">
        <v/>
      </c>
      <c r="AF10" s="511" t="str">
        <v/>
      </c>
      <c r="AG10" s="511" t="str">
        <v/>
      </c>
      <c r="AH10" s="511" t="str">
        <v/>
      </c>
      <c r="AI10" s="511" t="str">
        <v/>
      </c>
      <c r="AJ10" s="511" t="str">
        <v/>
      </c>
      <c r="AK10" s="511" t="str">
        <v/>
      </c>
      <c r="AL10" s="511" t="str">
        <v/>
      </c>
      <c r="AM10" s="511" t="str">
        <v/>
      </c>
      <c r="AN10" s="511" t="str">
        <v/>
      </c>
      <c r="AO10" s="511" t="str">
        <v/>
      </c>
      <c r="AP10" s="511" t="str">
        <v/>
      </c>
      <c r="AQ10" s="511" t="str">
        <v/>
      </c>
      <c r="AR10" s="511" t="str">
        <v/>
      </c>
      <c r="AS10" s="511" t="str">
        <v/>
      </c>
      <c r="AT10" s="511" t="str">
        <v/>
      </c>
      <c r="AU10" s="511" t="str">
        <v/>
      </c>
      <c r="AV10" s="511" t="str">
        <v/>
      </c>
      <c r="AW10" s="511" t="str">
        <v/>
      </c>
      <c r="AX10" s="511" t="str">
        <v/>
      </c>
      <c r="AY10" s="511" t="str">
        <v/>
      </c>
      <c r="AZ10" s="511" t="str">
        <v/>
      </c>
      <c r="BA10" s="511" t="str">
        <v/>
      </c>
      <c r="BB10" s="215" t="str">
        <v/>
      </c>
      <c r="BC10" s="215" t="str">
        <v/>
      </c>
      <c r="BD10" s="215" t="str">
        <v/>
      </c>
      <c r="BE10" s="215" t="str">
        <v/>
      </c>
      <c r="BF10" s="215" t="str">
        <v/>
      </c>
      <c r="BG10" s="215" t="str">
        <v/>
      </c>
      <c r="BH10" s="215" t="str">
        <v/>
      </c>
      <c r="BI10" s="215" t="str">
        <v/>
      </c>
      <c r="BJ10" s="215" t="str">
        <v/>
      </c>
      <c r="BK10" s="215" t="str">
        <v/>
      </c>
      <c r="BL10" s="215" t="str">
        <v/>
      </c>
      <c r="BM10" s="215" t="str">
        <v/>
      </c>
      <c r="BN10" s="215" t="str">
        <v/>
      </c>
      <c r="BO10" s="215" t="str">
        <v/>
      </c>
      <c r="BP10" s="215" t="str">
        <v/>
      </c>
      <c r="BQ10" s="215" t="str">
        <v/>
      </c>
      <c r="BR10" s="215" t="str">
        <v/>
      </c>
      <c r="BS10" s="215" t="str">
        <v/>
      </c>
      <c r="BT10" s="215" t="str">
        <v/>
      </c>
      <c r="BU10" s="215" t="str">
        <v/>
      </c>
      <c r="BV10" s="207"/>
      <c r="BX10" s="1271"/>
      <c r="BY10" s="1272"/>
      <c r="BZ10" s="1265"/>
      <c r="CA10" s="1265"/>
      <c r="CB10" s="1265"/>
    </row>
    <row r="11" spans="1:80" ht="21.75" customHeight="1">
      <c r="C11" s="201" t="s">
        <v>604</v>
      </c>
      <c r="D11" s="512" t="str">
        <f t="array" ref="D11:BU11">IF(TRANSPOSE('Investment Track Record (2)'!N19:N170)=0,"",TRANSPOSE('Investment Track Record (2)'!N19:N170))</f>
        <v/>
      </c>
      <c r="E11" s="513" t="str">
        <v/>
      </c>
      <c r="F11" s="513" t="str">
        <v/>
      </c>
      <c r="G11" s="513" t="str">
        <v/>
      </c>
      <c r="H11" s="513" t="str">
        <v/>
      </c>
      <c r="I11" s="513" t="str">
        <v/>
      </c>
      <c r="J11" s="513" t="str">
        <v/>
      </c>
      <c r="K11" s="513" t="str">
        <v/>
      </c>
      <c r="L11" s="513" t="str">
        <v/>
      </c>
      <c r="M11" s="513" t="str">
        <v/>
      </c>
      <c r="N11" s="513" t="str">
        <v/>
      </c>
      <c r="O11" s="513" t="str">
        <v/>
      </c>
      <c r="P11" s="513" t="str">
        <v/>
      </c>
      <c r="Q11" s="513" t="str">
        <v/>
      </c>
      <c r="R11" s="513" t="str">
        <v/>
      </c>
      <c r="S11" s="513" t="str">
        <v/>
      </c>
      <c r="T11" s="513" t="str">
        <v/>
      </c>
      <c r="U11" s="513" t="str">
        <v/>
      </c>
      <c r="V11" s="513" t="str">
        <v/>
      </c>
      <c r="W11" s="513" t="str">
        <v/>
      </c>
      <c r="X11" s="513" t="str">
        <v/>
      </c>
      <c r="Y11" s="513" t="str">
        <v/>
      </c>
      <c r="Z11" s="513" t="str">
        <v/>
      </c>
      <c r="AA11" s="513" t="str">
        <v/>
      </c>
      <c r="AB11" s="513" t="str">
        <v/>
      </c>
      <c r="AC11" s="513" t="str">
        <v/>
      </c>
      <c r="AD11" s="513" t="str">
        <v/>
      </c>
      <c r="AE11" s="513" t="str">
        <v/>
      </c>
      <c r="AF11" s="513" t="str">
        <v/>
      </c>
      <c r="AG11" s="513" t="str">
        <v/>
      </c>
      <c r="AH11" s="513" t="str">
        <v/>
      </c>
      <c r="AI11" s="513" t="str">
        <v/>
      </c>
      <c r="AJ11" s="513" t="str">
        <v/>
      </c>
      <c r="AK11" s="513" t="str">
        <v/>
      </c>
      <c r="AL11" s="513" t="str">
        <v/>
      </c>
      <c r="AM11" s="513" t="str">
        <v/>
      </c>
      <c r="AN11" s="513" t="str">
        <v/>
      </c>
      <c r="AO11" s="513" t="str">
        <v/>
      </c>
      <c r="AP11" s="513" t="str">
        <v/>
      </c>
      <c r="AQ11" s="513" t="str">
        <v/>
      </c>
      <c r="AR11" s="513" t="str">
        <v/>
      </c>
      <c r="AS11" s="513" t="str">
        <v/>
      </c>
      <c r="AT11" s="513" t="str">
        <v/>
      </c>
      <c r="AU11" s="513" t="str">
        <v/>
      </c>
      <c r="AV11" s="513" t="str">
        <v/>
      </c>
      <c r="AW11" s="513" t="str">
        <v/>
      </c>
      <c r="AX11" s="513" t="str">
        <v/>
      </c>
      <c r="AY11" s="513" t="str">
        <v/>
      </c>
      <c r="AZ11" s="513" t="str">
        <v/>
      </c>
      <c r="BA11" s="513" t="str">
        <v/>
      </c>
      <c r="BB11" s="217" t="str">
        <v/>
      </c>
      <c r="BC11" s="217" t="str">
        <v/>
      </c>
      <c r="BD11" s="217" t="str">
        <v/>
      </c>
      <c r="BE11" s="217" t="str">
        <v/>
      </c>
      <c r="BF11" s="217" t="str">
        <v/>
      </c>
      <c r="BG11" s="217" t="str">
        <v/>
      </c>
      <c r="BH11" s="217" t="str">
        <v/>
      </c>
      <c r="BI11" s="217" t="str">
        <v/>
      </c>
      <c r="BJ11" s="217" t="str">
        <v/>
      </c>
      <c r="BK11" s="217" t="str">
        <v/>
      </c>
      <c r="BL11" s="217" t="str">
        <v/>
      </c>
      <c r="BM11" s="217" t="str">
        <v/>
      </c>
      <c r="BN11" s="217" t="str">
        <v/>
      </c>
      <c r="BO11" s="217" t="str">
        <v/>
      </c>
      <c r="BP11" s="217" t="str">
        <v/>
      </c>
      <c r="BQ11" s="217" t="str">
        <v/>
      </c>
      <c r="BR11" s="217" t="str">
        <v/>
      </c>
      <c r="BS11" s="217" t="str">
        <v/>
      </c>
      <c r="BT11" s="217" t="str">
        <v/>
      </c>
      <c r="BU11" s="217" t="str">
        <v/>
      </c>
      <c r="BV11" s="207"/>
      <c r="BX11" s="1271"/>
      <c r="BY11" s="1272"/>
      <c r="BZ11" s="1265"/>
      <c r="CA11" s="1265"/>
      <c r="CB11" s="1265"/>
    </row>
    <row r="12" spans="1:80" ht="21.75" customHeight="1" thickBot="1">
      <c r="B12" s="417"/>
      <c r="C12" s="201" t="s">
        <v>605</v>
      </c>
      <c r="D12" s="514" t="str">
        <f t="array" ref="D12:BU12">IF(TRANSPOSE('Investment Track Record (2)'!M19:M170)=0,"",TRANSPOSE('Investment Track Record (2)'!M19:M170))</f>
        <v/>
      </c>
      <c r="E12" s="515" t="str">
        <v/>
      </c>
      <c r="F12" s="515" t="str">
        <v/>
      </c>
      <c r="G12" s="515" t="str">
        <v/>
      </c>
      <c r="H12" s="515" t="str">
        <v/>
      </c>
      <c r="I12" s="515" t="str">
        <v/>
      </c>
      <c r="J12" s="515" t="str">
        <v/>
      </c>
      <c r="K12" s="515" t="str">
        <v/>
      </c>
      <c r="L12" s="515" t="str">
        <v/>
      </c>
      <c r="M12" s="515" t="str">
        <v/>
      </c>
      <c r="N12" s="515" t="str">
        <v/>
      </c>
      <c r="O12" s="515" t="str">
        <v/>
      </c>
      <c r="P12" s="515" t="str">
        <v/>
      </c>
      <c r="Q12" s="515" t="str">
        <v/>
      </c>
      <c r="R12" s="515" t="str">
        <v/>
      </c>
      <c r="S12" s="515" t="str">
        <v/>
      </c>
      <c r="T12" s="515" t="str">
        <v/>
      </c>
      <c r="U12" s="515" t="str">
        <v/>
      </c>
      <c r="V12" s="515" t="str">
        <v/>
      </c>
      <c r="W12" s="515" t="str">
        <v/>
      </c>
      <c r="X12" s="515" t="str">
        <v/>
      </c>
      <c r="Y12" s="515" t="str">
        <v/>
      </c>
      <c r="Z12" s="515" t="str">
        <v/>
      </c>
      <c r="AA12" s="515" t="str">
        <v/>
      </c>
      <c r="AB12" s="515" t="str">
        <v/>
      </c>
      <c r="AC12" s="515" t="str">
        <v/>
      </c>
      <c r="AD12" s="515" t="str">
        <v/>
      </c>
      <c r="AE12" s="515" t="str">
        <v/>
      </c>
      <c r="AF12" s="515" t="str">
        <v/>
      </c>
      <c r="AG12" s="515" t="str">
        <v/>
      </c>
      <c r="AH12" s="515" t="str">
        <v/>
      </c>
      <c r="AI12" s="515" t="str">
        <v/>
      </c>
      <c r="AJ12" s="515" t="str">
        <v/>
      </c>
      <c r="AK12" s="515" t="str">
        <v/>
      </c>
      <c r="AL12" s="515" t="str">
        <v/>
      </c>
      <c r="AM12" s="515" t="str">
        <v/>
      </c>
      <c r="AN12" s="515" t="str">
        <v/>
      </c>
      <c r="AO12" s="515" t="str">
        <v/>
      </c>
      <c r="AP12" s="515" t="str">
        <v/>
      </c>
      <c r="AQ12" s="515" t="str">
        <v/>
      </c>
      <c r="AR12" s="515" t="str">
        <v/>
      </c>
      <c r="AS12" s="515" t="str">
        <v/>
      </c>
      <c r="AT12" s="515" t="str">
        <v/>
      </c>
      <c r="AU12" s="515" t="str">
        <v/>
      </c>
      <c r="AV12" s="515" t="str">
        <v/>
      </c>
      <c r="AW12" s="515" t="str">
        <v/>
      </c>
      <c r="AX12" s="515" t="str">
        <v/>
      </c>
      <c r="AY12" s="515" t="str">
        <v/>
      </c>
      <c r="AZ12" s="515" t="str">
        <v/>
      </c>
      <c r="BA12" s="515" t="str">
        <v/>
      </c>
      <c r="BB12" s="218" t="str">
        <v/>
      </c>
      <c r="BC12" s="218" t="str">
        <v/>
      </c>
      <c r="BD12" s="218" t="str">
        <v/>
      </c>
      <c r="BE12" s="218" t="str">
        <v/>
      </c>
      <c r="BF12" s="218" t="str">
        <v/>
      </c>
      <c r="BG12" s="218" t="str">
        <v/>
      </c>
      <c r="BH12" s="218" t="str">
        <v/>
      </c>
      <c r="BI12" s="218" t="str">
        <v/>
      </c>
      <c r="BJ12" s="218" t="str">
        <v/>
      </c>
      <c r="BK12" s="218" t="str">
        <v/>
      </c>
      <c r="BL12" s="218" t="str">
        <v/>
      </c>
      <c r="BM12" s="218" t="str">
        <v/>
      </c>
      <c r="BN12" s="218" t="str">
        <v/>
      </c>
      <c r="BO12" s="218" t="str">
        <v/>
      </c>
      <c r="BP12" s="218" t="str">
        <v/>
      </c>
      <c r="BQ12" s="218" t="str">
        <v/>
      </c>
      <c r="BR12" s="218" t="str">
        <v/>
      </c>
      <c r="BS12" s="218" t="str">
        <v/>
      </c>
      <c r="BT12" s="218" t="str">
        <v/>
      </c>
      <c r="BU12" s="218" t="str">
        <v/>
      </c>
      <c r="BV12" s="207"/>
      <c r="BX12" s="1271"/>
      <c r="BY12" s="1272"/>
      <c r="BZ12" s="1265"/>
      <c r="CA12" s="1265"/>
      <c r="CB12" s="1265"/>
    </row>
    <row r="13" spans="1:80" ht="27" customHeight="1" thickBot="1">
      <c r="B13" s="398" t="s">
        <v>606</v>
      </c>
      <c r="C13" s="399" t="s">
        <v>607</v>
      </c>
      <c r="D13" s="1266"/>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c r="BG13" s="1267"/>
      <c r="BH13" s="1267"/>
      <c r="BI13" s="1267"/>
      <c r="BJ13" s="1267"/>
      <c r="BK13" s="1267"/>
      <c r="BL13" s="1267"/>
      <c r="BM13" s="1267"/>
      <c r="BN13" s="1267"/>
      <c r="BO13" s="1267"/>
      <c r="BP13" s="1267"/>
      <c r="BQ13" s="1267"/>
      <c r="BR13" s="1267"/>
      <c r="BS13" s="1267"/>
      <c r="BT13" s="1267"/>
      <c r="BU13" s="1267"/>
      <c r="BV13" s="1267"/>
      <c r="BX13" s="279"/>
      <c r="BY13" s="279"/>
      <c r="BZ13" s="279"/>
      <c r="CA13" s="279"/>
      <c r="CB13" s="279"/>
    </row>
    <row r="14" spans="1:80">
      <c r="A14" s="301">
        <f>DATE(B14,12,31)</f>
        <v>366</v>
      </c>
      <c r="B14" s="660">
        <f>YEAR(MIN('Investment Track Record (2)'!P19:P170))</f>
        <v>1900</v>
      </c>
      <c r="C14" s="661" cm="1">
        <f t="array" ref="C14">DATE(INDEX($B:$B,14+4*INT((ROW()-14)/4)), CHOOSE(MOD(ROW()-14,4)+1, 3,6,9,12), CHOOSE(MOD(ROW()-14,4)+1, 31,30,30,31))</f>
        <v>91</v>
      </c>
      <c r="D14" s="650"/>
      <c r="E14" s="651"/>
      <c r="F14" s="651"/>
      <c r="G14" s="651"/>
      <c r="H14" s="651"/>
      <c r="I14" s="651"/>
      <c r="J14" s="651"/>
      <c r="K14" s="651"/>
      <c r="L14" s="651"/>
      <c r="M14" s="651"/>
      <c r="N14" s="651"/>
      <c r="O14" s="651"/>
      <c r="P14" s="503">
        <v>0</v>
      </c>
      <c r="Q14" s="503">
        <v>0</v>
      </c>
      <c r="R14" s="503">
        <v>0</v>
      </c>
      <c r="S14" s="503">
        <v>0</v>
      </c>
      <c r="T14" s="503">
        <v>0</v>
      </c>
      <c r="U14" s="503">
        <v>0</v>
      </c>
      <c r="V14" s="503">
        <v>0</v>
      </c>
      <c r="W14" s="503">
        <v>0</v>
      </c>
      <c r="X14" s="503">
        <v>0</v>
      </c>
      <c r="Y14" s="503">
        <v>0</v>
      </c>
      <c r="Z14" s="503">
        <v>0</v>
      </c>
      <c r="AA14" s="503">
        <v>0</v>
      </c>
      <c r="AB14" s="503">
        <v>0</v>
      </c>
      <c r="AC14" s="503">
        <v>0</v>
      </c>
      <c r="AD14" s="503">
        <v>0</v>
      </c>
      <c r="AE14" s="503">
        <v>0</v>
      </c>
      <c r="AF14" s="503">
        <v>0</v>
      </c>
      <c r="AG14" s="503">
        <v>0</v>
      </c>
      <c r="AH14" s="503">
        <v>0</v>
      </c>
      <c r="AI14" s="503">
        <v>0</v>
      </c>
      <c r="AJ14" s="503">
        <v>0</v>
      </c>
      <c r="AK14" s="503">
        <v>0</v>
      </c>
      <c r="AL14" s="503">
        <v>0</v>
      </c>
      <c r="AM14" s="503">
        <v>0</v>
      </c>
      <c r="AN14" s="503">
        <v>0</v>
      </c>
      <c r="AO14" s="503">
        <v>0</v>
      </c>
      <c r="AP14" s="503">
        <v>0</v>
      </c>
      <c r="AQ14" s="503">
        <v>0</v>
      </c>
      <c r="AR14" s="503">
        <v>0</v>
      </c>
      <c r="AS14" s="503">
        <v>0</v>
      </c>
      <c r="AT14" s="503">
        <v>0</v>
      </c>
      <c r="AU14" s="503">
        <v>0</v>
      </c>
      <c r="AV14" s="503">
        <v>0</v>
      </c>
      <c r="AW14" s="503">
        <v>0</v>
      </c>
      <c r="AX14" s="503">
        <v>0</v>
      </c>
      <c r="AY14" s="503">
        <v>0</v>
      </c>
      <c r="AZ14" s="503">
        <v>0</v>
      </c>
      <c r="BA14" s="503">
        <v>0</v>
      </c>
      <c r="BB14" s="161">
        <v>0</v>
      </c>
      <c r="BC14" s="161">
        <v>0</v>
      </c>
      <c r="BD14" s="161">
        <v>0</v>
      </c>
      <c r="BE14" s="161">
        <v>0</v>
      </c>
      <c r="BF14" s="161">
        <v>0</v>
      </c>
      <c r="BG14" s="161">
        <v>0</v>
      </c>
      <c r="BH14" s="161">
        <v>0</v>
      </c>
      <c r="BI14" s="161">
        <v>0</v>
      </c>
      <c r="BJ14" s="161">
        <v>0</v>
      </c>
      <c r="BK14" s="161">
        <v>0</v>
      </c>
      <c r="BL14" s="161">
        <v>0</v>
      </c>
      <c r="BM14" s="161">
        <v>0</v>
      </c>
      <c r="BN14" s="161">
        <v>0</v>
      </c>
      <c r="BO14" s="161">
        <v>0</v>
      </c>
      <c r="BP14" s="161">
        <v>0</v>
      </c>
      <c r="BQ14" s="161">
        <v>0</v>
      </c>
      <c r="BR14" s="161">
        <v>0</v>
      </c>
      <c r="BS14" s="161">
        <v>0</v>
      </c>
      <c r="BT14" s="161">
        <v>0</v>
      </c>
      <c r="BU14" s="161">
        <v>0</v>
      </c>
      <c r="BV14" s="162"/>
      <c r="BX14" s="530">
        <f t="shared" ref="BX14:BX66" si="2">SUMIF($D$7:$BU$7,"R",$D14:$BU14)</f>
        <v>0</v>
      </c>
      <c r="BY14" s="530">
        <f t="shared" ref="BY14:BY66" si="3">SUMIF($D$7:$BU$7,"U",$D14:$BU14)</f>
        <v>0</v>
      </c>
      <c r="BZ14" s="530">
        <f>SUM(BX14:BY14)</f>
        <v>0</v>
      </c>
      <c r="CA14" s="659"/>
      <c r="CB14" s="530">
        <f>BZ14-(ABS(CA14))</f>
        <v>0</v>
      </c>
    </row>
    <row r="15" spans="1:80">
      <c r="A15" s="301"/>
      <c r="B15" s="662"/>
      <c r="C15" s="661" cm="1">
        <f t="array" ref="C15">DATE(INDEX($B:$B,14+4*INT((ROW()-14)/4)), CHOOSE(MOD(ROW()-14,4)+1, 3,6,9,12), CHOOSE(MOD(ROW()-14,4)+1, 31,30,30,31))</f>
        <v>182</v>
      </c>
      <c r="D15" s="650"/>
      <c r="E15" s="651"/>
      <c r="F15" s="651"/>
      <c r="G15" s="651"/>
      <c r="H15" s="651"/>
      <c r="I15" s="651"/>
      <c r="J15" s="651"/>
      <c r="K15" s="651"/>
      <c r="L15" s="651"/>
      <c r="M15" s="651"/>
      <c r="N15" s="651"/>
      <c r="O15" s="651"/>
      <c r="P15" s="503"/>
      <c r="Q15" s="503"/>
      <c r="R15" s="503"/>
      <c r="S15" s="503"/>
      <c r="T15" s="503"/>
      <c r="U15" s="503"/>
      <c r="V15" s="503"/>
      <c r="W15" s="503"/>
      <c r="X15" s="503"/>
      <c r="Y15" s="503"/>
      <c r="Z15" s="503"/>
      <c r="AA15" s="503"/>
      <c r="AB15" s="503"/>
      <c r="AC15" s="503"/>
      <c r="AD15" s="503"/>
      <c r="AE15" s="503"/>
      <c r="AF15" s="503"/>
      <c r="AG15" s="503"/>
      <c r="AH15" s="503"/>
      <c r="AI15" s="503"/>
      <c r="AJ15" s="503"/>
      <c r="AK15" s="503"/>
      <c r="AL15" s="503"/>
      <c r="AM15" s="503"/>
      <c r="AN15" s="503"/>
      <c r="AO15" s="503"/>
      <c r="AP15" s="503"/>
      <c r="AQ15" s="503"/>
      <c r="AR15" s="503"/>
      <c r="AS15" s="503"/>
      <c r="AT15" s="503"/>
      <c r="AU15" s="503"/>
      <c r="AV15" s="503"/>
      <c r="AW15" s="503"/>
      <c r="AX15" s="503"/>
      <c r="AY15" s="503"/>
      <c r="AZ15" s="503"/>
      <c r="BA15" s="503"/>
      <c r="BB15" s="161"/>
      <c r="BC15" s="161"/>
      <c r="BD15" s="161"/>
      <c r="BE15" s="161"/>
      <c r="BF15" s="161"/>
      <c r="BG15" s="161"/>
      <c r="BH15" s="161"/>
      <c r="BI15" s="161"/>
      <c r="BJ15" s="161"/>
      <c r="BK15" s="161"/>
      <c r="BL15" s="161"/>
      <c r="BM15" s="161"/>
      <c r="BN15" s="161"/>
      <c r="BO15" s="161"/>
      <c r="BP15" s="161"/>
      <c r="BQ15" s="161"/>
      <c r="BR15" s="161"/>
      <c r="BS15" s="161"/>
      <c r="BT15" s="161"/>
      <c r="BU15" s="161"/>
      <c r="BV15" s="162"/>
      <c r="BX15" s="530">
        <f t="shared" si="2"/>
        <v>0</v>
      </c>
      <c r="BY15" s="530">
        <f t="shared" si="3"/>
        <v>0</v>
      </c>
      <c r="BZ15" s="530">
        <f t="shared" ref="BZ15:BZ65" si="4">SUM(BX15:BY15)</f>
        <v>0</v>
      </c>
      <c r="CA15" s="659"/>
      <c r="CB15" s="530">
        <f t="shared" ref="CB15:CB66" si="5">BZ15-(ABS(CA15))</f>
        <v>0</v>
      </c>
    </row>
    <row r="16" spans="1:80">
      <c r="A16" s="301"/>
      <c r="B16" s="662"/>
      <c r="C16" s="661" cm="1">
        <f t="array" ref="C16">DATE(INDEX($B:$B,14+4*INT((ROW()-14)/4)), CHOOSE(MOD(ROW()-14,4)+1, 3,6,9,12), CHOOSE(MOD(ROW()-14,4)+1, 31,30,30,31))</f>
        <v>274</v>
      </c>
      <c r="D16" s="650"/>
      <c r="E16" s="651"/>
      <c r="F16" s="651"/>
      <c r="G16" s="651"/>
      <c r="H16" s="651"/>
      <c r="I16" s="651"/>
      <c r="J16" s="651"/>
      <c r="K16" s="651"/>
      <c r="L16" s="651"/>
      <c r="M16" s="651"/>
      <c r="N16" s="651"/>
      <c r="O16" s="651"/>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161"/>
      <c r="BC16" s="161"/>
      <c r="BD16" s="161"/>
      <c r="BE16" s="161"/>
      <c r="BF16" s="161"/>
      <c r="BG16" s="161"/>
      <c r="BH16" s="161"/>
      <c r="BI16" s="161"/>
      <c r="BJ16" s="161"/>
      <c r="BK16" s="161"/>
      <c r="BL16" s="161"/>
      <c r="BM16" s="161"/>
      <c r="BN16" s="161"/>
      <c r="BO16" s="161"/>
      <c r="BP16" s="161"/>
      <c r="BQ16" s="161"/>
      <c r="BR16" s="161"/>
      <c r="BS16" s="161"/>
      <c r="BT16" s="161"/>
      <c r="BU16" s="161"/>
      <c r="BV16" s="162"/>
      <c r="BX16" s="530">
        <f t="shared" si="2"/>
        <v>0</v>
      </c>
      <c r="BY16" s="530">
        <f t="shared" si="3"/>
        <v>0</v>
      </c>
      <c r="BZ16" s="530">
        <f t="shared" si="4"/>
        <v>0</v>
      </c>
      <c r="CA16" s="659"/>
      <c r="CB16" s="530">
        <f t="shared" si="5"/>
        <v>0</v>
      </c>
    </row>
    <row r="17" spans="1:80">
      <c r="A17" s="301"/>
      <c r="B17" s="662"/>
      <c r="C17" s="663" cm="1">
        <f t="array" ref="C17">DATE(INDEX($B:$B,14+4*INT((ROW()-14)/4)), CHOOSE(MOD(ROW()-14,4)+1, 3,6,9,12), CHOOSE(MOD(ROW()-14,4)+1, 31,30,30,31))</f>
        <v>366</v>
      </c>
      <c r="D17" s="656"/>
      <c r="E17" s="657"/>
      <c r="F17" s="657"/>
      <c r="G17" s="657"/>
      <c r="H17" s="657"/>
      <c r="I17" s="657"/>
      <c r="J17" s="657"/>
      <c r="K17" s="657"/>
      <c r="L17" s="657"/>
      <c r="M17" s="657"/>
      <c r="N17" s="657"/>
      <c r="O17" s="657"/>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504"/>
      <c r="AO17" s="504"/>
      <c r="AP17" s="504"/>
      <c r="AQ17" s="504"/>
      <c r="AR17" s="504"/>
      <c r="AS17" s="504"/>
      <c r="AT17" s="504"/>
      <c r="AU17" s="504"/>
      <c r="AV17" s="504"/>
      <c r="AW17" s="504"/>
      <c r="AX17" s="504"/>
      <c r="AY17" s="504"/>
      <c r="AZ17" s="504"/>
      <c r="BA17" s="504"/>
      <c r="BB17" s="220"/>
      <c r="BC17" s="220"/>
      <c r="BD17" s="220"/>
      <c r="BE17" s="220"/>
      <c r="BF17" s="220"/>
      <c r="BG17" s="220"/>
      <c r="BH17" s="220"/>
      <c r="BI17" s="220"/>
      <c r="BJ17" s="220"/>
      <c r="BK17" s="220"/>
      <c r="BL17" s="220"/>
      <c r="BM17" s="220"/>
      <c r="BN17" s="220"/>
      <c r="BO17" s="220"/>
      <c r="BP17" s="220"/>
      <c r="BQ17" s="220"/>
      <c r="BR17" s="220"/>
      <c r="BS17" s="220"/>
      <c r="BT17" s="220"/>
      <c r="BU17" s="220"/>
      <c r="BV17" s="162"/>
      <c r="BX17" s="530">
        <f t="shared" si="2"/>
        <v>0</v>
      </c>
      <c r="BY17" s="530">
        <f t="shared" si="3"/>
        <v>0</v>
      </c>
      <c r="BZ17" s="530">
        <f t="shared" si="4"/>
        <v>0</v>
      </c>
      <c r="CA17" s="659"/>
      <c r="CB17" s="530">
        <f t="shared" si="5"/>
        <v>0</v>
      </c>
    </row>
    <row r="18" spans="1:80" ht="12.75" customHeight="1">
      <c r="A18" s="392">
        <f>A14+365</f>
        <v>731</v>
      </c>
      <c r="B18" s="664">
        <f>B14+1</f>
        <v>1901</v>
      </c>
      <c r="C18" s="661" cm="1">
        <f t="array" ref="C18">DATE(INDEX($B:$B,14+4*INT((ROW()-14)/4)), CHOOSE(MOD(ROW()-14,4)+1, 3,6,9,12), CHOOSE(MOD(ROW()-14,4)+1, 31,30,30,31))</f>
        <v>456</v>
      </c>
      <c r="D18" s="650"/>
      <c r="E18" s="651"/>
      <c r="F18" s="651"/>
      <c r="G18" s="651"/>
      <c r="H18" s="651"/>
      <c r="I18" s="651"/>
      <c r="J18" s="651"/>
      <c r="K18" s="651"/>
      <c r="L18" s="651"/>
      <c r="M18" s="651"/>
      <c r="N18" s="651"/>
      <c r="O18" s="651"/>
      <c r="P18" s="503">
        <v>0</v>
      </c>
      <c r="Q18" s="503">
        <v>0</v>
      </c>
      <c r="R18" s="503">
        <v>0</v>
      </c>
      <c r="S18" s="503">
        <v>0</v>
      </c>
      <c r="T18" s="503">
        <v>0</v>
      </c>
      <c r="U18" s="503">
        <v>0</v>
      </c>
      <c r="V18" s="503">
        <v>0</v>
      </c>
      <c r="W18" s="503">
        <v>0</v>
      </c>
      <c r="X18" s="503">
        <v>0</v>
      </c>
      <c r="Y18" s="503">
        <v>0</v>
      </c>
      <c r="Z18" s="503">
        <v>0</v>
      </c>
      <c r="AA18" s="503">
        <v>0</v>
      </c>
      <c r="AB18" s="503">
        <v>0</v>
      </c>
      <c r="AC18" s="503">
        <v>0</v>
      </c>
      <c r="AD18" s="503">
        <v>0</v>
      </c>
      <c r="AE18" s="503">
        <v>0</v>
      </c>
      <c r="AF18" s="503">
        <v>0</v>
      </c>
      <c r="AG18" s="503">
        <v>0</v>
      </c>
      <c r="AH18" s="503">
        <v>0</v>
      </c>
      <c r="AI18" s="503">
        <v>0</v>
      </c>
      <c r="AJ18" s="503">
        <v>0</v>
      </c>
      <c r="AK18" s="503">
        <v>0</v>
      </c>
      <c r="AL18" s="503">
        <v>0</v>
      </c>
      <c r="AM18" s="503">
        <v>0</v>
      </c>
      <c r="AN18" s="503">
        <v>0</v>
      </c>
      <c r="AO18" s="503">
        <v>0</v>
      </c>
      <c r="AP18" s="503">
        <v>0</v>
      </c>
      <c r="AQ18" s="503">
        <v>0</v>
      </c>
      <c r="AR18" s="503">
        <v>0</v>
      </c>
      <c r="AS18" s="503">
        <v>0</v>
      </c>
      <c r="AT18" s="503">
        <v>0</v>
      </c>
      <c r="AU18" s="503">
        <v>0</v>
      </c>
      <c r="AV18" s="503">
        <v>0</v>
      </c>
      <c r="AW18" s="503">
        <v>0</v>
      </c>
      <c r="AX18" s="503">
        <v>0</v>
      </c>
      <c r="AY18" s="503">
        <v>0</v>
      </c>
      <c r="AZ18" s="503">
        <v>0</v>
      </c>
      <c r="BA18" s="503">
        <v>0</v>
      </c>
      <c r="BB18" s="161">
        <v>0</v>
      </c>
      <c r="BC18" s="161">
        <v>0</v>
      </c>
      <c r="BD18" s="161">
        <v>0</v>
      </c>
      <c r="BE18" s="161">
        <v>0</v>
      </c>
      <c r="BF18" s="161">
        <v>0</v>
      </c>
      <c r="BG18" s="161">
        <v>0</v>
      </c>
      <c r="BH18" s="161">
        <v>0</v>
      </c>
      <c r="BI18" s="161">
        <v>0</v>
      </c>
      <c r="BJ18" s="161">
        <v>0</v>
      </c>
      <c r="BK18" s="161">
        <v>0</v>
      </c>
      <c r="BL18" s="161">
        <v>0</v>
      </c>
      <c r="BM18" s="161">
        <v>0</v>
      </c>
      <c r="BN18" s="161">
        <v>0</v>
      </c>
      <c r="BO18" s="161">
        <v>0</v>
      </c>
      <c r="BP18" s="161">
        <v>0</v>
      </c>
      <c r="BQ18" s="161">
        <v>0</v>
      </c>
      <c r="BR18" s="161">
        <v>0</v>
      </c>
      <c r="BS18" s="161">
        <v>0</v>
      </c>
      <c r="BT18" s="161">
        <v>0</v>
      </c>
      <c r="BU18" s="161">
        <v>0</v>
      </c>
      <c r="BV18" s="652"/>
      <c r="BW18" s="653"/>
      <c r="BX18" s="530">
        <f t="shared" si="2"/>
        <v>0</v>
      </c>
      <c r="BY18" s="530">
        <f t="shared" si="3"/>
        <v>0</v>
      </c>
      <c r="BZ18" s="530">
        <f t="shared" si="4"/>
        <v>0</v>
      </c>
      <c r="CA18" s="659"/>
      <c r="CB18" s="530">
        <f t="shared" si="5"/>
        <v>0</v>
      </c>
    </row>
    <row r="19" spans="1:80" ht="12.75" customHeight="1">
      <c r="A19" s="301"/>
      <c r="B19" s="662"/>
      <c r="C19" s="661" cm="1">
        <f t="array" ref="C19">DATE(INDEX($B:$B,14+4*INT((ROW()-14)/4)), CHOOSE(MOD(ROW()-14,4)+1, 3,6,9,12), CHOOSE(MOD(ROW()-14,4)+1, 31,30,30,31))</f>
        <v>547</v>
      </c>
      <c r="D19" s="650"/>
      <c r="E19" s="651"/>
      <c r="F19" s="651"/>
      <c r="G19" s="651"/>
      <c r="H19" s="651"/>
      <c r="I19" s="651"/>
      <c r="J19" s="651"/>
      <c r="K19" s="651"/>
      <c r="L19" s="651"/>
      <c r="M19" s="651"/>
      <c r="N19" s="651"/>
      <c r="O19" s="651"/>
      <c r="P19" s="503"/>
      <c r="Q19" s="503"/>
      <c r="R19" s="503"/>
      <c r="S19" s="503"/>
      <c r="T19" s="503"/>
      <c r="U19" s="503"/>
      <c r="V19" s="503"/>
      <c r="W19" s="503"/>
      <c r="X19" s="503"/>
      <c r="Y19" s="503"/>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161"/>
      <c r="BC19" s="161"/>
      <c r="BD19" s="161"/>
      <c r="BE19" s="161"/>
      <c r="BF19" s="161"/>
      <c r="BG19" s="161"/>
      <c r="BH19" s="161"/>
      <c r="BI19" s="161"/>
      <c r="BJ19" s="161"/>
      <c r="BK19" s="161"/>
      <c r="BL19" s="161"/>
      <c r="BM19" s="161"/>
      <c r="BN19" s="161"/>
      <c r="BO19" s="161"/>
      <c r="BP19" s="161"/>
      <c r="BQ19" s="161"/>
      <c r="BR19" s="161"/>
      <c r="BS19" s="161"/>
      <c r="BT19" s="161"/>
      <c r="BU19" s="161"/>
      <c r="BV19" s="654"/>
      <c r="BW19" s="655"/>
      <c r="BX19" s="530">
        <f t="shared" si="2"/>
        <v>0</v>
      </c>
      <c r="BY19" s="530">
        <f t="shared" si="3"/>
        <v>0</v>
      </c>
      <c r="BZ19" s="530">
        <f t="shared" si="4"/>
        <v>0</v>
      </c>
      <c r="CA19" s="659"/>
      <c r="CB19" s="530">
        <f t="shared" si="5"/>
        <v>0</v>
      </c>
    </row>
    <row r="20" spans="1:80" ht="12.75" customHeight="1">
      <c r="A20" s="301"/>
      <c r="B20" s="662"/>
      <c r="C20" s="661" cm="1">
        <f t="array" ref="C20">DATE(INDEX($B:$B,14+4*INT((ROW()-14)/4)), CHOOSE(MOD(ROW()-14,4)+1, 3,6,9,12), CHOOSE(MOD(ROW()-14,4)+1, 31,30,30,31))</f>
        <v>639</v>
      </c>
      <c r="D20" s="650"/>
      <c r="E20" s="651"/>
      <c r="F20" s="651"/>
      <c r="G20" s="651"/>
      <c r="H20" s="651"/>
      <c r="I20" s="651"/>
      <c r="J20" s="651"/>
      <c r="K20" s="651"/>
      <c r="L20" s="651"/>
      <c r="M20" s="651"/>
      <c r="N20" s="651"/>
      <c r="O20" s="651"/>
      <c r="P20" s="503"/>
      <c r="Q20" s="503"/>
      <c r="R20" s="503"/>
      <c r="S20" s="503"/>
      <c r="T20" s="503"/>
      <c r="U20" s="503"/>
      <c r="V20" s="503"/>
      <c r="W20" s="503"/>
      <c r="X20" s="503"/>
      <c r="Y20" s="503"/>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161"/>
      <c r="BC20" s="161"/>
      <c r="BD20" s="161"/>
      <c r="BE20" s="161"/>
      <c r="BF20" s="161"/>
      <c r="BG20" s="161"/>
      <c r="BH20" s="161"/>
      <c r="BI20" s="161"/>
      <c r="BJ20" s="161"/>
      <c r="BK20" s="161"/>
      <c r="BL20" s="161"/>
      <c r="BM20" s="161"/>
      <c r="BN20" s="161"/>
      <c r="BO20" s="161"/>
      <c r="BP20" s="161"/>
      <c r="BQ20" s="161"/>
      <c r="BR20" s="161"/>
      <c r="BS20" s="161"/>
      <c r="BT20" s="161"/>
      <c r="BU20" s="161"/>
      <c r="BV20" s="654"/>
      <c r="BW20" s="655"/>
      <c r="BX20" s="530">
        <f t="shared" si="2"/>
        <v>0</v>
      </c>
      <c r="BY20" s="530">
        <f t="shared" si="3"/>
        <v>0</v>
      </c>
      <c r="BZ20" s="530">
        <f t="shared" si="4"/>
        <v>0</v>
      </c>
      <c r="CA20" s="659"/>
      <c r="CB20" s="530">
        <f t="shared" si="5"/>
        <v>0</v>
      </c>
    </row>
    <row r="21" spans="1:80" ht="12.75" customHeight="1">
      <c r="A21" s="301"/>
      <c r="B21" s="662"/>
      <c r="C21" s="663" cm="1">
        <f t="array" ref="C21">DATE(INDEX($B:$B,14+4*INT((ROW()-14)/4)), CHOOSE(MOD(ROW()-14,4)+1, 3,6,9,12), CHOOSE(MOD(ROW()-14,4)+1, 31,30,30,31))</f>
        <v>731</v>
      </c>
      <c r="D21" s="656"/>
      <c r="E21" s="657"/>
      <c r="F21" s="657"/>
      <c r="G21" s="651"/>
      <c r="H21" s="657"/>
      <c r="I21" s="657"/>
      <c r="J21" s="657"/>
      <c r="K21" s="657"/>
      <c r="L21" s="657"/>
      <c r="M21" s="657"/>
      <c r="N21" s="657"/>
      <c r="O21" s="657"/>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220"/>
      <c r="BC21" s="220"/>
      <c r="BD21" s="220"/>
      <c r="BE21" s="220"/>
      <c r="BF21" s="220"/>
      <c r="BG21" s="220"/>
      <c r="BH21" s="220"/>
      <c r="BI21" s="220"/>
      <c r="BJ21" s="220"/>
      <c r="BK21" s="220"/>
      <c r="BL21" s="220"/>
      <c r="BM21" s="220"/>
      <c r="BN21" s="220"/>
      <c r="BO21" s="220"/>
      <c r="BP21" s="220"/>
      <c r="BQ21" s="220"/>
      <c r="BR21" s="220"/>
      <c r="BS21" s="220"/>
      <c r="BT21" s="220"/>
      <c r="BU21" s="220"/>
      <c r="BV21" s="654"/>
      <c r="BW21" s="655"/>
      <c r="BX21" s="530">
        <f t="shared" si="2"/>
        <v>0</v>
      </c>
      <c r="BY21" s="530">
        <f t="shared" si="3"/>
        <v>0</v>
      </c>
      <c r="BZ21" s="530">
        <f t="shared" si="4"/>
        <v>0</v>
      </c>
      <c r="CA21" s="659"/>
      <c r="CB21" s="530">
        <f t="shared" si="5"/>
        <v>0</v>
      </c>
    </row>
    <row r="22" spans="1:80" ht="12.75" customHeight="1">
      <c r="A22" s="392">
        <f>A18+365</f>
        <v>1096</v>
      </c>
      <c r="B22" s="664">
        <f>B18+1</f>
        <v>1902</v>
      </c>
      <c r="C22" s="661" cm="1">
        <f t="array" ref="C22">DATE(INDEX($B:$B,14+4*INT((ROW()-14)/4)), CHOOSE(MOD(ROW()-14,4)+1, 3,6,9,12), CHOOSE(MOD(ROW()-14,4)+1, 31,30,30,31))</f>
        <v>821</v>
      </c>
      <c r="D22" s="650"/>
      <c r="E22" s="651"/>
      <c r="F22" s="651"/>
      <c r="G22" s="651"/>
      <c r="H22" s="651"/>
      <c r="I22" s="651"/>
      <c r="J22" s="651"/>
      <c r="K22" s="651"/>
      <c r="L22" s="651"/>
      <c r="M22" s="651"/>
      <c r="N22" s="651"/>
      <c r="O22" s="651"/>
      <c r="P22" s="503">
        <v>0</v>
      </c>
      <c r="Q22" s="503">
        <v>0</v>
      </c>
      <c r="R22" s="503">
        <v>0</v>
      </c>
      <c r="S22" s="503">
        <v>0</v>
      </c>
      <c r="T22" s="503">
        <v>0</v>
      </c>
      <c r="U22" s="503">
        <v>0</v>
      </c>
      <c r="V22" s="503">
        <v>0</v>
      </c>
      <c r="W22" s="503">
        <v>0</v>
      </c>
      <c r="X22" s="503">
        <v>0</v>
      </c>
      <c r="Y22" s="503">
        <v>0</v>
      </c>
      <c r="Z22" s="503">
        <v>0</v>
      </c>
      <c r="AA22" s="503">
        <v>0</v>
      </c>
      <c r="AB22" s="503">
        <v>0</v>
      </c>
      <c r="AC22" s="503">
        <v>0</v>
      </c>
      <c r="AD22" s="503">
        <v>0</v>
      </c>
      <c r="AE22" s="503">
        <v>0</v>
      </c>
      <c r="AF22" s="503">
        <v>0</v>
      </c>
      <c r="AG22" s="503">
        <v>0</v>
      </c>
      <c r="AH22" s="503">
        <v>0</v>
      </c>
      <c r="AI22" s="503">
        <v>0</v>
      </c>
      <c r="AJ22" s="503">
        <v>0</v>
      </c>
      <c r="AK22" s="503">
        <v>0</v>
      </c>
      <c r="AL22" s="503">
        <v>0</v>
      </c>
      <c r="AM22" s="503">
        <v>0</v>
      </c>
      <c r="AN22" s="503">
        <v>0</v>
      </c>
      <c r="AO22" s="503">
        <v>0</v>
      </c>
      <c r="AP22" s="503">
        <v>0</v>
      </c>
      <c r="AQ22" s="503">
        <v>0</v>
      </c>
      <c r="AR22" s="503">
        <v>0</v>
      </c>
      <c r="AS22" s="503">
        <v>0</v>
      </c>
      <c r="AT22" s="503">
        <v>0</v>
      </c>
      <c r="AU22" s="503">
        <v>0</v>
      </c>
      <c r="AV22" s="503">
        <v>0</v>
      </c>
      <c r="AW22" s="503">
        <v>0</v>
      </c>
      <c r="AX22" s="503">
        <v>0</v>
      </c>
      <c r="AY22" s="503">
        <v>0</v>
      </c>
      <c r="AZ22" s="503">
        <v>0</v>
      </c>
      <c r="BA22" s="503">
        <v>0</v>
      </c>
      <c r="BB22" s="161">
        <v>0</v>
      </c>
      <c r="BC22" s="161">
        <v>0</v>
      </c>
      <c r="BD22" s="161">
        <v>0</v>
      </c>
      <c r="BE22" s="161">
        <v>0</v>
      </c>
      <c r="BF22" s="161">
        <v>0</v>
      </c>
      <c r="BG22" s="161">
        <v>0</v>
      </c>
      <c r="BH22" s="161">
        <v>0</v>
      </c>
      <c r="BI22" s="161">
        <v>0</v>
      </c>
      <c r="BJ22" s="161">
        <v>0</v>
      </c>
      <c r="BK22" s="161">
        <v>0</v>
      </c>
      <c r="BL22" s="161">
        <v>0</v>
      </c>
      <c r="BM22" s="161">
        <v>0</v>
      </c>
      <c r="BN22" s="161">
        <v>0</v>
      </c>
      <c r="BO22" s="161">
        <v>0</v>
      </c>
      <c r="BP22" s="161">
        <v>0</v>
      </c>
      <c r="BQ22" s="161">
        <v>0</v>
      </c>
      <c r="BR22" s="161">
        <v>0</v>
      </c>
      <c r="BS22" s="161">
        <v>0</v>
      </c>
      <c r="BT22" s="161">
        <v>0</v>
      </c>
      <c r="BU22" s="161">
        <v>0</v>
      </c>
      <c r="BV22" s="652"/>
      <c r="BW22" s="653"/>
      <c r="BX22" s="530">
        <f t="shared" si="2"/>
        <v>0</v>
      </c>
      <c r="BY22" s="530">
        <f t="shared" si="3"/>
        <v>0</v>
      </c>
      <c r="BZ22" s="530">
        <f t="shared" si="4"/>
        <v>0</v>
      </c>
      <c r="CA22" s="659"/>
      <c r="CB22" s="530">
        <f t="shared" si="5"/>
        <v>0</v>
      </c>
    </row>
    <row r="23" spans="1:80" ht="12.75" customHeight="1">
      <c r="A23" s="301"/>
      <c r="B23" s="662"/>
      <c r="C23" s="661" cm="1">
        <f t="array" ref="C23">DATE(INDEX($B:$B,14+4*INT((ROW()-14)/4)), CHOOSE(MOD(ROW()-14,4)+1, 3,6,9,12), CHOOSE(MOD(ROW()-14,4)+1, 31,30,30,31))</f>
        <v>912</v>
      </c>
      <c r="D23" s="650"/>
      <c r="E23" s="651"/>
      <c r="F23" s="651"/>
      <c r="G23" s="651"/>
      <c r="H23" s="651"/>
      <c r="I23" s="651"/>
      <c r="J23" s="651"/>
      <c r="K23" s="651"/>
      <c r="L23" s="651"/>
      <c r="M23" s="651"/>
      <c r="N23" s="651"/>
      <c r="O23" s="651"/>
      <c r="P23" s="503"/>
      <c r="Q23" s="503"/>
      <c r="R23" s="503"/>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161"/>
      <c r="BC23" s="161"/>
      <c r="BD23" s="161"/>
      <c r="BE23" s="161"/>
      <c r="BF23" s="161"/>
      <c r="BG23" s="161"/>
      <c r="BH23" s="161"/>
      <c r="BI23" s="161"/>
      <c r="BJ23" s="161"/>
      <c r="BK23" s="161"/>
      <c r="BL23" s="161"/>
      <c r="BM23" s="161"/>
      <c r="BN23" s="161"/>
      <c r="BO23" s="161"/>
      <c r="BP23" s="161"/>
      <c r="BQ23" s="161"/>
      <c r="BR23" s="161"/>
      <c r="BS23" s="161"/>
      <c r="BT23" s="161"/>
      <c r="BU23" s="161"/>
      <c r="BV23" s="654"/>
      <c r="BW23" s="655"/>
      <c r="BX23" s="530">
        <f t="shared" si="2"/>
        <v>0</v>
      </c>
      <c r="BY23" s="530">
        <f t="shared" si="3"/>
        <v>0</v>
      </c>
      <c r="BZ23" s="530">
        <f t="shared" si="4"/>
        <v>0</v>
      </c>
      <c r="CA23" s="659"/>
      <c r="CB23" s="530">
        <f t="shared" si="5"/>
        <v>0</v>
      </c>
    </row>
    <row r="24" spans="1:80" ht="12.75" customHeight="1">
      <c r="A24" s="301"/>
      <c r="B24" s="662"/>
      <c r="C24" s="661" cm="1">
        <f t="array" ref="C24">DATE(INDEX($B:$B,14+4*INT((ROW()-14)/4)), CHOOSE(MOD(ROW()-14,4)+1, 3,6,9,12), CHOOSE(MOD(ROW()-14,4)+1, 31,30,30,31))</f>
        <v>1004</v>
      </c>
      <c r="D24" s="650"/>
      <c r="E24" s="651"/>
      <c r="F24" s="651"/>
      <c r="G24" s="651"/>
      <c r="H24" s="651"/>
      <c r="I24" s="651"/>
      <c r="J24" s="651"/>
      <c r="K24" s="651"/>
      <c r="L24" s="651"/>
      <c r="M24" s="651"/>
      <c r="N24" s="651"/>
      <c r="O24" s="651"/>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161"/>
      <c r="BC24" s="161"/>
      <c r="BD24" s="161"/>
      <c r="BE24" s="161"/>
      <c r="BF24" s="161"/>
      <c r="BG24" s="161"/>
      <c r="BH24" s="161"/>
      <c r="BI24" s="161"/>
      <c r="BJ24" s="161"/>
      <c r="BK24" s="161"/>
      <c r="BL24" s="161"/>
      <c r="BM24" s="161"/>
      <c r="BN24" s="161"/>
      <c r="BO24" s="161"/>
      <c r="BP24" s="161"/>
      <c r="BQ24" s="161"/>
      <c r="BR24" s="161"/>
      <c r="BS24" s="161"/>
      <c r="BT24" s="161"/>
      <c r="BU24" s="161"/>
      <c r="BV24" s="654"/>
      <c r="BW24" s="655"/>
      <c r="BX24" s="530">
        <f t="shared" si="2"/>
        <v>0</v>
      </c>
      <c r="BY24" s="530">
        <f t="shared" si="3"/>
        <v>0</v>
      </c>
      <c r="BZ24" s="530">
        <f t="shared" si="4"/>
        <v>0</v>
      </c>
      <c r="CA24" s="659"/>
      <c r="CB24" s="530">
        <f t="shared" si="5"/>
        <v>0</v>
      </c>
    </row>
    <row r="25" spans="1:80" ht="12.75" customHeight="1">
      <c r="A25" s="301"/>
      <c r="B25" s="662"/>
      <c r="C25" s="663" cm="1">
        <f t="array" ref="C25">DATE(INDEX($B:$B,14+4*INT((ROW()-14)/4)), CHOOSE(MOD(ROW()-14,4)+1, 3,6,9,12), CHOOSE(MOD(ROW()-14,4)+1, 31,30,30,31))</f>
        <v>1096</v>
      </c>
      <c r="D25" s="656"/>
      <c r="E25" s="657"/>
      <c r="F25" s="657"/>
      <c r="G25" s="651"/>
      <c r="H25" s="657"/>
      <c r="I25" s="657"/>
      <c r="J25" s="657"/>
      <c r="K25" s="657"/>
      <c r="L25" s="657"/>
      <c r="M25" s="657"/>
      <c r="N25" s="657"/>
      <c r="O25" s="657"/>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220"/>
      <c r="BC25" s="220"/>
      <c r="BD25" s="220"/>
      <c r="BE25" s="220"/>
      <c r="BF25" s="220"/>
      <c r="BG25" s="220"/>
      <c r="BH25" s="220"/>
      <c r="BI25" s="220"/>
      <c r="BJ25" s="220"/>
      <c r="BK25" s="220"/>
      <c r="BL25" s="220"/>
      <c r="BM25" s="220"/>
      <c r="BN25" s="220"/>
      <c r="BO25" s="220"/>
      <c r="BP25" s="220"/>
      <c r="BQ25" s="220"/>
      <c r="BR25" s="220"/>
      <c r="BS25" s="220"/>
      <c r="BT25" s="220"/>
      <c r="BU25" s="220"/>
      <c r="BV25" s="654"/>
      <c r="BW25" s="655"/>
      <c r="BX25" s="530">
        <f t="shared" si="2"/>
        <v>0</v>
      </c>
      <c r="BY25" s="530">
        <f t="shared" si="3"/>
        <v>0</v>
      </c>
      <c r="BZ25" s="530">
        <f t="shared" si="4"/>
        <v>0</v>
      </c>
      <c r="CA25" s="659"/>
      <c r="CB25" s="530">
        <f t="shared" si="5"/>
        <v>0</v>
      </c>
    </row>
    <row r="26" spans="1:80" ht="12.75" customHeight="1">
      <c r="A26" s="392">
        <f>A22+365</f>
        <v>1461</v>
      </c>
      <c r="B26" s="664">
        <f>B22+1</f>
        <v>1903</v>
      </c>
      <c r="C26" s="661" cm="1">
        <f t="array" ref="C26">DATE(INDEX($B:$B,14+4*INT((ROW()-14)/4)), CHOOSE(MOD(ROW()-14,4)+1, 3,6,9,12), CHOOSE(MOD(ROW()-14,4)+1, 31,30,30,31))</f>
        <v>1186</v>
      </c>
      <c r="D26" s="650"/>
      <c r="E26" s="651"/>
      <c r="F26" s="651"/>
      <c r="G26" s="651"/>
      <c r="H26" s="651"/>
      <c r="I26" s="651"/>
      <c r="J26" s="651"/>
      <c r="K26" s="651"/>
      <c r="L26" s="651"/>
      <c r="M26" s="651"/>
      <c r="N26" s="651"/>
      <c r="O26" s="651"/>
      <c r="P26" s="503">
        <v>0</v>
      </c>
      <c r="Q26" s="503">
        <v>0</v>
      </c>
      <c r="R26" s="503">
        <v>0</v>
      </c>
      <c r="S26" s="503">
        <v>0</v>
      </c>
      <c r="T26" s="503">
        <v>0</v>
      </c>
      <c r="U26" s="503">
        <v>0</v>
      </c>
      <c r="V26" s="503">
        <v>0</v>
      </c>
      <c r="W26" s="503">
        <v>0</v>
      </c>
      <c r="X26" s="503">
        <v>0</v>
      </c>
      <c r="Y26" s="503">
        <v>0</v>
      </c>
      <c r="Z26" s="503">
        <v>0</v>
      </c>
      <c r="AA26" s="503">
        <v>0</v>
      </c>
      <c r="AB26" s="503">
        <v>0</v>
      </c>
      <c r="AC26" s="503">
        <v>0</v>
      </c>
      <c r="AD26" s="503">
        <v>0</v>
      </c>
      <c r="AE26" s="503">
        <v>0</v>
      </c>
      <c r="AF26" s="503">
        <v>0</v>
      </c>
      <c r="AG26" s="503">
        <v>0</v>
      </c>
      <c r="AH26" s="503">
        <v>0</v>
      </c>
      <c r="AI26" s="503">
        <v>0</v>
      </c>
      <c r="AJ26" s="503">
        <v>0</v>
      </c>
      <c r="AK26" s="503">
        <v>0</v>
      </c>
      <c r="AL26" s="503">
        <v>0</v>
      </c>
      <c r="AM26" s="503">
        <v>0</v>
      </c>
      <c r="AN26" s="503">
        <v>0</v>
      </c>
      <c r="AO26" s="503">
        <v>0</v>
      </c>
      <c r="AP26" s="503">
        <v>0</v>
      </c>
      <c r="AQ26" s="503">
        <v>0</v>
      </c>
      <c r="AR26" s="503">
        <v>0</v>
      </c>
      <c r="AS26" s="503">
        <v>0</v>
      </c>
      <c r="AT26" s="503">
        <v>0</v>
      </c>
      <c r="AU26" s="503">
        <v>0</v>
      </c>
      <c r="AV26" s="503">
        <v>0</v>
      </c>
      <c r="AW26" s="503">
        <v>0</v>
      </c>
      <c r="AX26" s="503">
        <v>0</v>
      </c>
      <c r="AY26" s="503">
        <v>0</v>
      </c>
      <c r="AZ26" s="503">
        <v>0</v>
      </c>
      <c r="BA26" s="503">
        <v>0</v>
      </c>
      <c r="BB26" s="161">
        <v>0</v>
      </c>
      <c r="BC26" s="161">
        <v>0</v>
      </c>
      <c r="BD26" s="161">
        <v>0</v>
      </c>
      <c r="BE26" s="161">
        <v>0</v>
      </c>
      <c r="BF26" s="161">
        <v>0</v>
      </c>
      <c r="BG26" s="161">
        <v>0</v>
      </c>
      <c r="BH26" s="161">
        <v>0</v>
      </c>
      <c r="BI26" s="161">
        <v>0</v>
      </c>
      <c r="BJ26" s="161">
        <v>0</v>
      </c>
      <c r="BK26" s="161">
        <v>0</v>
      </c>
      <c r="BL26" s="161">
        <v>0</v>
      </c>
      <c r="BM26" s="161">
        <v>0</v>
      </c>
      <c r="BN26" s="161">
        <v>0</v>
      </c>
      <c r="BO26" s="161">
        <v>0</v>
      </c>
      <c r="BP26" s="161">
        <v>0</v>
      </c>
      <c r="BQ26" s="161">
        <v>0</v>
      </c>
      <c r="BR26" s="161">
        <v>0</v>
      </c>
      <c r="BS26" s="161">
        <v>0</v>
      </c>
      <c r="BT26" s="161">
        <v>0</v>
      </c>
      <c r="BU26" s="161">
        <v>0</v>
      </c>
      <c r="BV26" s="652"/>
      <c r="BW26" s="653"/>
      <c r="BX26" s="530">
        <f t="shared" si="2"/>
        <v>0</v>
      </c>
      <c r="BY26" s="530">
        <f t="shared" si="3"/>
        <v>0</v>
      </c>
      <c r="BZ26" s="530">
        <f t="shared" si="4"/>
        <v>0</v>
      </c>
      <c r="CA26" s="659"/>
      <c r="CB26" s="530">
        <f t="shared" si="5"/>
        <v>0</v>
      </c>
    </row>
    <row r="27" spans="1:80" ht="12.75" customHeight="1">
      <c r="A27" s="301"/>
      <c r="B27" s="662"/>
      <c r="C27" s="661" cm="1">
        <f t="array" ref="C27">DATE(INDEX($B:$B,14+4*INT((ROW()-14)/4)), CHOOSE(MOD(ROW()-14,4)+1, 3,6,9,12), CHOOSE(MOD(ROW()-14,4)+1, 31,30,30,31))</f>
        <v>1277</v>
      </c>
      <c r="D27" s="650"/>
      <c r="E27" s="651"/>
      <c r="F27" s="651"/>
      <c r="G27" s="651"/>
      <c r="H27" s="651"/>
      <c r="I27" s="651"/>
      <c r="J27" s="651"/>
      <c r="K27" s="651"/>
      <c r="L27" s="651"/>
      <c r="M27" s="651"/>
      <c r="N27" s="651"/>
      <c r="O27" s="651"/>
      <c r="P27" s="503"/>
      <c r="Q27" s="503"/>
      <c r="R27" s="503"/>
      <c r="S27" s="503"/>
      <c r="T27" s="503"/>
      <c r="U27" s="503"/>
      <c r="V27" s="503"/>
      <c r="W27" s="503"/>
      <c r="X27" s="503"/>
      <c r="Y27" s="503"/>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161"/>
      <c r="BC27" s="161"/>
      <c r="BD27" s="161"/>
      <c r="BE27" s="161"/>
      <c r="BF27" s="161"/>
      <c r="BG27" s="161"/>
      <c r="BH27" s="161"/>
      <c r="BI27" s="161"/>
      <c r="BJ27" s="161"/>
      <c r="BK27" s="161"/>
      <c r="BL27" s="161"/>
      <c r="BM27" s="161"/>
      <c r="BN27" s="161"/>
      <c r="BO27" s="161"/>
      <c r="BP27" s="161"/>
      <c r="BQ27" s="161"/>
      <c r="BR27" s="161"/>
      <c r="BS27" s="161"/>
      <c r="BT27" s="161"/>
      <c r="BU27" s="161"/>
      <c r="BV27" s="654"/>
      <c r="BW27" s="655"/>
      <c r="BX27" s="530">
        <f t="shared" si="2"/>
        <v>0</v>
      </c>
      <c r="BY27" s="530">
        <f t="shared" si="3"/>
        <v>0</v>
      </c>
      <c r="BZ27" s="530">
        <f t="shared" si="4"/>
        <v>0</v>
      </c>
      <c r="CA27" s="659"/>
      <c r="CB27" s="530">
        <f t="shared" si="5"/>
        <v>0</v>
      </c>
    </row>
    <row r="28" spans="1:80" ht="12.75" customHeight="1">
      <c r="A28" s="301"/>
      <c r="B28" s="662"/>
      <c r="C28" s="661" cm="1">
        <f t="array" ref="C28">DATE(INDEX($B:$B,14+4*INT((ROW()-14)/4)), CHOOSE(MOD(ROW()-14,4)+1, 3,6,9,12), CHOOSE(MOD(ROW()-14,4)+1, 31,30,30,31))</f>
        <v>1369</v>
      </c>
      <c r="D28" s="650"/>
      <c r="E28" s="651"/>
      <c r="F28" s="651"/>
      <c r="G28" s="651"/>
      <c r="H28" s="651"/>
      <c r="I28" s="651"/>
      <c r="J28" s="651"/>
      <c r="K28" s="651"/>
      <c r="L28" s="651"/>
      <c r="M28" s="651"/>
      <c r="N28" s="651"/>
      <c r="O28" s="651"/>
      <c r="P28" s="503"/>
      <c r="Q28" s="503"/>
      <c r="R28" s="503"/>
      <c r="S28" s="503"/>
      <c r="T28" s="503"/>
      <c r="U28" s="503"/>
      <c r="V28" s="503"/>
      <c r="W28" s="503"/>
      <c r="X28" s="503"/>
      <c r="Y28" s="503"/>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161"/>
      <c r="BC28" s="161"/>
      <c r="BD28" s="161"/>
      <c r="BE28" s="161"/>
      <c r="BF28" s="161"/>
      <c r="BG28" s="161"/>
      <c r="BH28" s="161"/>
      <c r="BI28" s="161"/>
      <c r="BJ28" s="161"/>
      <c r="BK28" s="161"/>
      <c r="BL28" s="161"/>
      <c r="BM28" s="161"/>
      <c r="BN28" s="161"/>
      <c r="BO28" s="161"/>
      <c r="BP28" s="161"/>
      <c r="BQ28" s="161"/>
      <c r="BR28" s="161"/>
      <c r="BS28" s="161"/>
      <c r="BT28" s="161"/>
      <c r="BU28" s="161"/>
      <c r="BV28" s="654"/>
      <c r="BW28" s="655"/>
      <c r="BX28" s="530">
        <f t="shared" si="2"/>
        <v>0</v>
      </c>
      <c r="BY28" s="530">
        <f t="shared" si="3"/>
        <v>0</v>
      </c>
      <c r="BZ28" s="530">
        <f t="shared" si="4"/>
        <v>0</v>
      </c>
      <c r="CA28" s="659"/>
      <c r="CB28" s="530">
        <f t="shared" si="5"/>
        <v>0</v>
      </c>
    </row>
    <row r="29" spans="1:80" ht="12.75" customHeight="1">
      <c r="A29" s="301"/>
      <c r="B29" s="662"/>
      <c r="C29" s="663" cm="1">
        <f t="array" ref="C29">DATE(INDEX($B:$B,14+4*INT((ROW()-14)/4)), CHOOSE(MOD(ROW()-14,4)+1, 3,6,9,12), CHOOSE(MOD(ROW()-14,4)+1, 31,30,30,31))</f>
        <v>1461</v>
      </c>
      <c r="D29" s="656"/>
      <c r="E29" s="657"/>
      <c r="F29" s="657"/>
      <c r="G29" s="651"/>
      <c r="H29" s="657"/>
      <c r="I29" s="657"/>
      <c r="J29" s="657"/>
      <c r="K29" s="657"/>
      <c r="L29" s="657"/>
      <c r="M29" s="657"/>
      <c r="N29" s="657"/>
      <c r="O29" s="657"/>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220"/>
      <c r="BC29" s="220"/>
      <c r="BD29" s="220"/>
      <c r="BE29" s="220"/>
      <c r="BF29" s="220"/>
      <c r="BG29" s="220"/>
      <c r="BH29" s="220"/>
      <c r="BI29" s="220"/>
      <c r="BJ29" s="220"/>
      <c r="BK29" s="220"/>
      <c r="BL29" s="220"/>
      <c r="BM29" s="220"/>
      <c r="BN29" s="220"/>
      <c r="BO29" s="220"/>
      <c r="BP29" s="220"/>
      <c r="BQ29" s="220"/>
      <c r="BR29" s="220"/>
      <c r="BS29" s="220"/>
      <c r="BT29" s="220"/>
      <c r="BU29" s="220"/>
      <c r="BV29" s="654"/>
      <c r="BW29" s="655"/>
      <c r="BX29" s="530">
        <f t="shared" si="2"/>
        <v>0</v>
      </c>
      <c r="BY29" s="530">
        <f t="shared" si="3"/>
        <v>0</v>
      </c>
      <c r="BZ29" s="530">
        <f t="shared" si="4"/>
        <v>0</v>
      </c>
      <c r="CA29" s="659"/>
      <c r="CB29" s="530">
        <f t="shared" si="5"/>
        <v>0</v>
      </c>
    </row>
    <row r="30" spans="1:80" ht="12.75" customHeight="1">
      <c r="A30" s="392">
        <f>A26+365</f>
        <v>1826</v>
      </c>
      <c r="B30" s="664">
        <f>B26+1</f>
        <v>1904</v>
      </c>
      <c r="C30" s="661" cm="1">
        <f t="array" ref="C30">DATE(INDEX($B:$B,14+4*INT((ROW()-14)/4)), CHOOSE(MOD(ROW()-14,4)+1, 3,6,9,12), CHOOSE(MOD(ROW()-14,4)+1, 31,30,30,31))</f>
        <v>1552</v>
      </c>
      <c r="D30" s="650"/>
      <c r="E30" s="651"/>
      <c r="F30" s="651"/>
      <c r="G30" s="651"/>
      <c r="H30" s="651"/>
      <c r="I30" s="651"/>
      <c r="J30" s="651"/>
      <c r="K30" s="651"/>
      <c r="L30" s="651"/>
      <c r="M30" s="651"/>
      <c r="N30" s="651"/>
      <c r="O30" s="651"/>
      <c r="P30" s="503">
        <v>0</v>
      </c>
      <c r="Q30" s="503">
        <v>0</v>
      </c>
      <c r="R30" s="503">
        <v>0</v>
      </c>
      <c r="S30" s="503">
        <v>0</v>
      </c>
      <c r="T30" s="503">
        <v>0</v>
      </c>
      <c r="U30" s="503">
        <v>0</v>
      </c>
      <c r="V30" s="503">
        <v>0</v>
      </c>
      <c r="W30" s="503">
        <v>0</v>
      </c>
      <c r="X30" s="503">
        <v>0</v>
      </c>
      <c r="Y30" s="503">
        <v>0</v>
      </c>
      <c r="Z30" s="503">
        <v>0</v>
      </c>
      <c r="AA30" s="503">
        <v>0</v>
      </c>
      <c r="AB30" s="503">
        <v>0</v>
      </c>
      <c r="AC30" s="503">
        <v>0</v>
      </c>
      <c r="AD30" s="503">
        <v>0</v>
      </c>
      <c r="AE30" s="503">
        <v>0</v>
      </c>
      <c r="AF30" s="503">
        <v>0</v>
      </c>
      <c r="AG30" s="503">
        <v>0</v>
      </c>
      <c r="AH30" s="503">
        <v>0</v>
      </c>
      <c r="AI30" s="503">
        <v>0</v>
      </c>
      <c r="AJ30" s="503">
        <v>0</v>
      </c>
      <c r="AK30" s="503">
        <v>0</v>
      </c>
      <c r="AL30" s="503">
        <v>0</v>
      </c>
      <c r="AM30" s="503">
        <v>0</v>
      </c>
      <c r="AN30" s="503">
        <v>0</v>
      </c>
      <c r="AO30" s="503">
        <v>0</v>
      </c>
      <c r="AP30" s="503">
        <v>0</v>
      </c>
      <c r="AQ30" s="503">
        <v>0</v>
      </c>
      <c r="AR30" s="503">
        <v>0</v>
      </c>
      <c r="AS30" s="503">
        <v>0</v>
      </c>
      <c r="AT30" s="503">
        <v>0</v>
      </c>
      <c r="AU30" s="503">
        <v>0</v>
      </c>
      <c r="AV30" s="503">
        <v>0</v>
      </c>
      <c r="AW30" s="503">
        <v>0</v>
      </c>
      <c r="AX30" s="503">
        <v>0</v>
      </c>
      <c r="AY30" s="503">
        <v>0</v>
      </c>
      <c r="AZ30" s="503">
        <v>0</v>
      </c>
      <c r="BA30" s="503">
        <v>0</v>
      </c>
      <c r="BB30" s="161">
        <v>0</v>
      </c>
      <c r="BC30" s="161">
        <v>0</v>
      </c>
      <c r="BD30" s="161">
        <v>0</v>
      </c>
      <c r="BE30" s="161">
        <v>0</v>
      </c>
      <c r="BF30" s="161">
        <v>0</v>
      </c>
      <c r="BG30" s="161">
        <v>0</v>
      </c>
      <c r="BH30" s="161">
        <v>0</v>
      </c>
      <c r="BI30" s="161">
        <v>0</v>
      </c>
      <c r="BJ30" s="161">
        <v>0</v>
      </c>
      <c r="BK30" s="161">
        <v>0</v>
      </c>
      <c r="BL30" s="161">
        <v>0</v>
      </c>
      <c r="BM30" s="161">
        <v>0</v>
      </c>
      <c r="BN30" s="161">
        <v>0</v>
      </c>
      <c r="BO30" s="161">
        <v>0</v>
      </c>
      <c r="BP30" s="161">
        <v>0</v>
      </c>
      <c r="BQ30" s="161">
        <v>0</v>
      </c>
      <c r="BR30" s="161">
        <v>0</v>
      </c>
      <c r="BS30" s="161">
        <v>0</v>
      </c>
      <c r="BT30" s="161">
        <v>0</v>
      </c>
      <c r="BU30" s="161">
        <v>0</v>
      </c>
      <c r="BV30" s="652"/>
      <c r="BW30" s="653"/>
      <c r="BX30" s="530">
        <f t="shared" si="2"/>
        <v>0</v>
      </c>
      <c r="BY30" s="530">
        <f t="shared" si="3"/>
        <v>0</v>
      </c>
      <c r="BZ30" s="530">
        <f t="shared" si="4"/>
        <v>0</v>
      </c>
      <c r="CA30" s="659"/>
      <c r="CB30" s="530">
        <f t="shared" si="5"/>
        <v>0</v>
      </c>
    </row>
    <row r="31" spans="1:80" ht="12.75" customHeight="1">
      <c r="A31" s="301"/>
      <c r="B31" s="662"/>
      <c r="C31" s="661" cm="1">
        <f t="array" ref="C31">DATE(INDEX($B:$B,14+4*INT((ROW()-14)/4)), CHOOSE(MOD(ROW()-14,4)+1, 3,6,9,12), CHOOSE(MOD(ROW()-14,4)+1, 31,30,30,31))</f>
        <v>1643</v>
      </c>
      <c r="D31" s="650"/>
      <c r="E31" s="651"/>
      <c r="F31" s="651"/>
      <c r="G31" s="651"/>
      <c r="H31" s="651"/>
      <c r="I31" s="651"/>
      <c r="J31" s="651"/>
      <c r="K31" s="651"/>
      <c r="L31" s="651"/>
      <c r="M31" s="651"/>
      <c r="N31" s="651"/>
      <c r="O31" s="651"/>
      <c r="P31" s="503"/>
      <c r="Q31" s="503"/>
      <c r="R31" s="503"/>
      <c r="S31" s="503"/>
      <c r="T31" s="503"/>
      <c r="U31" s="503"/>
      <c r="V31" s="503"/>
      <c r="W31" s="503"/>
      <c r="X31" s="503"/>
      <c r="Y31" s="503"/>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161"/>
      <c r="BC31" s="161"/>
      <c r="BD31" s="161"/>
      <c r="BE31" s="161"/>
      <c r="BF31" s="161"/>
      <c r="BG31" s="161"/>
      <c r="BH31" s="161"/>
      <c r="BI31" s="161"/>
      <c r="BJ31" s="161"/>
      <c r="BK31" s="161"/>
      <c r="BL31" s="161"/>
      <c r="BM31" s="161"/>
      <c r="BN31" s="161"/>
      <c r="BO31" s="161"/>
      <c r="BP31" s="161"/>
      <c r="BQ31" s="161"/>
      <c r="BR31" s="161"/>
      <c r="BS31" s="161"/>
      <c r="BT31" s="161"/>
      <c r="BU31" s="161"/>
      <c r="BV31" s="654"/>
      <c r="BW31" s="655"/>
      <c r="BX31" s="530">
        <f t="shared" si="2"/>
        <v>0</v>
      </c>
      <c r="BY31" s="530">
        <f t="shared" si="3"/>
        <v>0</v>
      </c>
      <c r="BZ31" s="530">
        <f t="shared" si="4"/>
        <v>0</v>
      </c>
      <c r="CA31" s="659"/>
      <c r="CB31" s="530">
        <f t="shared" si="5"/>
        <v>0</v>
      </c>
    </row>
    <row r="32" spans="1:80" ht="12.75" customHeight="1">
      <c r="A32" s="301"/>
      <c r="B32" s="662"/>
      <c r="C32" s="661" cm="1">
        <f t="array" ref="C32">DATE(INDEX($B:$B,14+4*INT((ROW()-14)/4)), CHOOSE(MOD(ROW()-14,4)+1, 3,6,9,12), CHOOSE(MOD(ROW()-14,4)+1, 31,30,30,31))</f>
        <v>1735</v>
      </c>
      <c r="D32" s="650"/>
      <c r="E32" s="651"/>
      <c r="F32" s="651"/>
      <c r="G32" s="651"/>
      <c r="H32" s="651"/>
      <c r="I32" s="651"/>
      <c r="J32" s="651"/>
      <c r="K32" s="651"/>
      <c r="L32" s="651"/>
      <c r="M32" s="651"/>
      <c r="N32" s="651"/>
      <c r="O32" s="651"/>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161"/>
      <c r="BC32" s="161"/>
      <c r="BD32" s="161"/>
      <c r="BE32" s="161"/>
      <c r="BF32" s="161"/>
      <c r="BG32" s="161"/>
      <c r="BH32" s="161"/>
      <c r="BI32" s="161"/>
      <c r="BJ32" s="161"/>
      <c r="BK32" s="161"/>
      <c r="BL32" s="161"/>
      <c r="BM32" s="161"/>
      <c r="BN32" s="161"/>
      <c r="BO32" s="161"/>
      <c r="BP32" s="161"/>
      <c r="BQ32" s="161"/>
      <c r="BR32" s="161"/>
      <c r="BS32" s="161"/>
      <c r="BT32" s="161"/>
      <c r="BU32" s="161"/>
      <c r="BV32" s="654"/>
      <c r="BW32" s="655"/>
      <c r="BX32" s="530">
        <f t="shared" si="2"/>
        <v>0</v>
      </c>
      <c r="BY32" s="530">
        <f t="shared" si="3"/>
        <v>0</v>
      </c>
      <c r="BZ32" s="530">
        <f t="shared" si="4"/>
        <v>0</v>
      </c>
      <c r="CA32" s="659"/>
      <c r="CB32" s="530">
        <f t="shared" si="5"/>
        <v>0</v>
      </c>
    </row>
    <row r="33" spans="1:80" ht="12.75" customHeight="1">
      <c r="A33" s="301"/>
      <c r="B33" s="662"/>
      <c r="C33" s="663" cm="1">
        <f t="array" ref="C33">DATE(INDEX($B:$B,14+4*INT((ROW()-14)/4)), CHOOSE(MOD(ROW()-14,4)+1, 3,6,9,12), CHOOSE(MOD(ROW()-14,4)+1, 31,30,30,31))</f>
        <v>1827</v>
      </c>
      <c r="D33" s="656"/>
      <c r="E33" s="657"/>
      <c r="F33" s="657"/>
      <c r="G33" s="651"/>
      <c r="H33" s="657"/>
      <c r="I33" s="657"/>
      <c r="J33" s="657"/>
      <c r="K33" s="657"/>
      <c r="L33" s="657"/>
      <c r="M33" s="657"/>
      <c r="N33" s="657"/>
      <c r="O33" s="657"/>
      <c r="P33" s="504"/>
      <c r="Q33" s="504"/>
      <c r="R33" s="504"/>
      <c r="S33" s="504"/>
      <c r="T33" s="504"/>
      <c r="U33" s="504"/>
      <c r="V33" s="504"/>
      <c r="W33" s="504"/>
      <c r="X33" s="504"/>
      <c r="Y33" s="504"/>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220"/>
      <c r="BC33" s="220"/>
      <c r="BD33" s="220"/>
      <c r="BE33" s="220"/>
      <c r="BF33" s="220"/>
      <c r="BG33" s="220"/>
      <c r="BH33" s="220"/>
      <c r="BI33" s="220"/>
      <c r="BJ33" s="220"/>
      <c r="BK33" s="220"/>
      <c r="BL33" s="220"/>
      <c r="BM33" s="220"/>
      <c r="BN33" s="220"/>
      <c r="BO33" s="220"/>
      <c r="BP33" s="220"/>
      <c r="BQ33" s="220"/>
      <c r="BR33" s="220"/>
      <c r="BS33" s="220"/>
      <c r="BT33" s="220"/>
      <c r="BU33" s="220"/>
      <c r="BV33" s="654"/>
      <c r="BW33" s="655"/>
      <c r="BX33" s="530">
        <f t="shared" si="2"/>
        <v>0</v>
      </c>
      <c r="BY33" s="530">
        <f t="shared" si="3"/>
        <v>0</v>
      </c>
      <c r="BZ33" s="530">
        <f t="shared" si="4"/>
        <v>0</v>
      </c>
      <c r="CA33" s="659"/>
      <c r="CB33" s="530">
        <f t="shared" si="5"/>
        <v>0</v>
      </c>
    </row>
    <row r="34" spans="1:80" ht="12.75" customHeight="1">
      <c r="A34" s="392">
        <f>A30+365</f>
        <v>2191</v>
      </c>
      <c r="B34" s="664">
        <f>B30+1</f>
        <v>1905</v>
      </c>
      <c r="C34" s="661" cm="1">
        <f t="array" ref="C34">DATE(INDEX($B:$B,14+4*INT((ROW()-14)/4)), CHOOSE(MOD(ROW()-14,4)+1, 3,6,9,12), CHOOSE(MOD(ROW()-14,4)+1, 31,30,30,31))</f>
        <v>1917</v>
      </c>
      <c r="D34" s="650"/>
      <c r="E34" s="651"/>
      <c r="F34" s="651"/>
      <c r="G34" s="651"/>
      <c r="H34" s="651"/>
      <c r="I34" s="651"/>
      <c r="J34" s="651"/>
      <c r="K34" s="651"/>
      <c r="L34" s="651"/>
      <c r="M34" s="651"/>
      <c r="N34" s="651"/>
      <c r="O34" s="651"/>
      <c r="P34" s="503">
        <v>0</v>
      </c>
      <c r="Q34" s="503">
        <v>0</v>
      </c>
      <c r="R34" s="503">
        <v>0</v>
      </c>
      <c r="S34" s="503">
        <v>0</v>
      </c>
      <c r="T34" s="503">
        <v>0</v>
      </c>
      <c r="U34" s="503">
        <v>0</v>
      </c>
      <c r="V34" s="503">
        <v>0</v>
      </c>
      <c r="W34" s="503">
        <v>0</v>
      </c>
      <c r="X34" s="503">
        <v>0</v>
      </c>
      <c r="Y34" s="503">
        <v>0</v>
      </c>
      <c r="Z34" s="503">
        <v>0</v>
      </c>
      <c r="AA34" s="503">
        <v>0</v>
      </c>
      <c r="AB34" s="503">
        <v>0</v>
      </c>
      <c r="AC34" s="503">
        <v>0</v>
      </c>
      <c r="AD34" s="503">
        <v>0</v>
      </c>
      <c r="AE34" s="503">
        <v>0</v>
      </c>
      <c r="AF34" s="503">
        <v>0</v>
      </c>
      <c r="AG34" s="503">
        <v>0</v>
      </c>
      <c r="AH34" s="503">
        <v>0</v>
      </c>
      <c r="AI34" s="503">
        <v>0</v>
      </c>
      <c r="AJ34" s="503">
        <v>0</v>
      </c>
      <c r="AK34" s="503">
        <v>0</v>
      </c>
      <c r="AL34" s="503">
        <v>0</v>
      </c>
      <c r="AM34" s="503">
        <v>0</v>
      </c>
      <c r="AN34" s="503">
        <v>0</v>
      </c>
      <c r="AO34" s="503">
        <v>0</v>
      </c>
      <c r="AP34" s="503">
        <v>0</v>
      </c>
      <c r="AQ34" s="503">
        <v>0</v>
      </c>
      <c r="AR34" s="503">
        <v>0</v>
      </c>
      <c r="AS34" s="503">
        <v>0</v>
      </c>
      <c r="AT34" s="503">
        <v>0</v>
      </c>
      <c r="AU34" s="503">
        <v>0</v>
      </c>
      <c r="AV34" s="503">
        <v>0</v>
      </c>
      <c r="AW34" s="503">
        <v>0</v>
      </c>
      <c r="AX34" s="503">
        <v>0</v>
      </c>
      <c r="AY34" s="503">
        <v>0</v>
      </c>
      <c r="AZ34" s="503">
        <v>0</v>
      </c>
      <c r="BA34" s="503">
        <v>0</v>
      </c>
      <c r="BB34" s="161">
        <v>0</v>
      </c>
      <c r="BC34" s="161">
        <v>0</v>
      </c>
      <c r="BD34" s="161">
        <v>0</v>
      </c>
      <c r="BE34" s="161">
        <v>0</v>
      </c>
      <c r="BF34" s="161">
        <v>0</v>
      </c>
      <c r="BG34" s="161">
        <v>0</v>
      </c>
      <c r="BH34" s="161">
        <v>0</v>
      </c>
      <c r="BI34" s="161">
        <v>0</v>
      </c>
      <c r="BJ34" s="161">
        <v>0</v>
      </c>
      <c r="BK34" s="161">
        <v>0</v>
      </c>
      <c r="BL34" s="161">
        <v>0</v>
      </c>
      <c r="BM34" s="161">
        <v>0</v>
      </c>
      <c r="BN34" s="161">
        <v>0</v>
      </c>
      <c r="BO34" s="161">
        <v>0</v>
      </c>
      <c r="BP34" s="161">
        <v>0</v>
      </c>
      <c r="BQ34" s="161">
        <v>0</v>
      </c>
      <c r="BR34" s="161">
        <v>0</v>
      </c>
      <c r="BS34" s="161">
        <v>0</v>
      </c>
      <c r="BT34" s="161">
        <v>0</v>
      </c>
      <c r="BU34" s="161">
        <v>0</v>
      </c>
      <c r="BV34" s="652"/>
      <c r="BW34" s="653"/>
      <c r="BX34" s="530">
        <f t="shared" si="2"/>
        <v>0</v>
      </c>
      <c r="BY34" s="530">
        <f t="shared" si="3"/>
        <v>0</v>
      </c>
      <c r="BZ34" s="530">
        <f t="shared" si="4"/>
        <v>0</v>
      </c>
      <c r="CA34" s="659"/>
      <c r="CB34" s="530">
        <f t="shared" si="5"/>
        <v>0</v>
      </c>
    </row>
    <row r="35" spans="1:80" ht="12.75" customHeight="1">
      <c r="A35" s="301"/>
      <c r="B35" s="662"/>
      <c r="C35" s="661" cm="1">
        <f t="array" ref="C35">DATE(INDEX($B:$B,14+4*INT((ROW()-14)/4)), CHOOSE(MOD(ROW()-14,4)+1, 3,6,9,12), CHOOSE(MOD(ROW()-14,4)+1, 31,30,30,31))</f>
        <v>2008</v>
      </c>
      <c r="D35" s="650"/>
      <c r="E35" s="651"/>
      <c r="F35" s="651"/>
      <c r="G35" s="651"/>
      <c r="H35" s="651"/>
      <c r="I35" s="651"/>
      <c r="J35" s="651"/>
      <c r="K35" s="651"/>
      <c r="L35" s="651"/>
      <c r="M35" s="651"/>
      <c r="N35" s="651"/>
      <c r="O35" s="651"/>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161"/>
      <c r="BC35" s="161"/>
      <c r="BD35" s="161"/>
      <c r="BE35" s="161"/>
      <c r="BF35" s="161"/>
      <c r="BG35" s="161"/>
      <c r="BH35" s="161"/>
      <c r="BI35" s="161"/>
      <c r="BJ35" s="161"/>
      <c r="BK35" s="161"/>
      <c r="BL35" s="161"/>
      <c r="BM35" s="161"/>
      <c r="BN35" s="161"/>
      <c r="BO35" s="161"/>
      <c r="BP35" s="161"/>
      <c r="BQ35" s="161"/>
      <c r="BR35" s="161"/>
      <c r="BS35" s="161"/>
      <c r="BT35" s="161"/>
      <c r="BU35" s="161"/>
      <c r="BV35" s="654"/>
      <c r="BW35" s="655"/>
      <c r="BX35" s="530">
        <f t="shared" si="2"/>
        <v>0</v>
      </c>
      <c r="BY35" s="530">
        <f t="shared" si="3"/>
        <v>0</v>
      </c>
      <c r="BZ35" s="530">
        <f t="shared" si="4"/>
        <v>0</v>
      </c>
      <c r="CA35" s="659"/>
      <c r="CB35" s="530">
        <f t="shared" si="5"/>
        <v>0</v>
      </c>
    </row>
    <row r="36" spans="1:80" ht="12.75" customHeight="1">
      <c r="A36" s="301"/>
      <c r="B36" s="662"/>
      <c r="C36" s="661" cm="1">
        <f t="array" ref="C36">DATE(INDEX($B:$B,14+4*INT((ROW()-14)/4)), CHOOSE(MOD(ROW()-14,4)+1, 3,6,9,12), CHOOSE(MOD(ROW()-14,4)+1, 31,30,30,31))</f>
        <v>2100</v>
      </c>
      <c r="D36" s="650"/>
      <c r="E36" s="651"/>
      <c r="F36" s="651"/>
      <c r="G36" s="651"/>
      <c r="H36" s="651"/>
      <c r="I36" s="651"/>
      <c r="J36" s="651"/>
      <c r="K36" s="651"/>
      <c r="L36" s="651"/>
      <c r="M36" s="651"/>
      <c r="N36" s="651"/>
      <c r="O36" s="651"/>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161"/>
      <c r="BC36" s="161"/>
      <c r="BD36" s="161"/>
      <c r="BE36" s="161"/>
      <c r="BF36" s="161"/>
      <c r="BG36" s="161"/>
      <c r="BH36" s="161"/>
      <c r="BI36" s="161"/>
      <c r="BJ36" s="161"/>
      <c r="BK36" s="161"/>
      <c r="BL36" s="161"/>
      <c r="BM36" s="161"/>
      <c r="BN36" s="161"/>
      <c r="BO36" s="161"/>
      <c r="BP36" s="161"/>
      <c r="BQ36" s="161"/>
      <c r="BR36" s="161"/>
      <c r="BS36" s="161"/>
      <c r="BT36" s="161"/>
      <c r="BU36" s="161"/>
      <c r="BV36" s="654"/>
      <c r="BW36" s="655"/>
      <c r="BX36" s="530">
        <f t="shared" si="2"/>
        <v>0</v>
      </c>
      <c r="BY36" s="530">
        <f t="shared" si="3"/>
        <v>0</v>
      </c>
      <c r="BZ36" s="530">
        <f t="shared" si="4"/>
        <v>0</v>
      </c>
      <c r="CA36" s="659"/>
      <c r="CB36" s="530">
        <f t="shared" si="5"/>
        <v>0</v>
      </c>
    </row>
    <row r="37" spans="1:80" ht="12.75" customHeight="1">
      <c r="A37" s="301"/>
      <c r="B37" s="662"/>
      <c r="C37" s="663" cm="1">
        <f t="array" ref="C37">DATE(INDEX($B:$B,14+4*INT((ROW()-14)/4)), CHOOSE(MOD(ROW()-14,4)+1, 3,6,9,12), CHOOSE(MOD(ROW()-14,4)+1, 31,30,30,31))</f>
        <v>2192</v>
      </c>
      <c r="D37" s="656"/>
      <c r="E37" s="657"/>
      <c r="F37" s="657"/>
      <c r="G37" s="657"/>
      <c r="H37" s="657"/>
      <c r="I37" s="657"/>
      <c r="J37" s="657"/>
      <c r="K37" s="657"/>
      <c r="L37" s="657"/>
      <c r="M37" s="657"/>
      <c r="N37" s="657"/>
      <c r="O37" s="657"/>
      <c r="P37" s="504"/>
      <c r="Q37" s="504"/>
      <c r="R37" s="504"/>
      <c r="S37" s="504"/>
      <c r="T37" s="504"/>
      <c r="U37" s="504"/>
      <c r="V37" s="504"/>
      <c r="W37" s="504"/>
      <c r="X37" s="504"/>
      <c r="Y37" s="504"/>
      <c r="Z37" s="504"/>
      <c r="AA37" s="504"/>
      <c r="AB37" s="504"/>
      <c r="AC37" s="504"/>
      <c r="AD37" s="504"/>
      <c r="AE37" s="504"/>
      <c r="AF37" s="504"/>
      <c r="AG37" s="504"/>
      <c r="AH37" s="504"/>
      <c r="AI37" s="504"/>
      <c r="AJ37" s="504"/>
      <c r="AK37" s="504"/>
      <c r="AL37" s="504"/>
      <c r="AM37" s="504"/>
      <c r="AN37" s="504"/>
      <c r="AO37" s="504"/>
      <c r="AP37" s="504"/>
      <c r="AQ37" s="504"/>
      <c r="AR37" s="504"/>
      <c r="AS37" s="504"/>
      <c r="AT37" s="504"/>
      <c r="AU37" s="504"/>
      <c r="AV37" s="504"/>
      <c r="AW37" s="504"/>
      <c r="AX37" s="504"/>
      <c r="AY37" s="504"/>
      <c r="AZ37" s="504"/>
      <c r="BA37" s="504">
        <v>0</v>
      </c>
      <c r="BB37" s="220"/>
      <c r="BC37" s="220"/>
      <c r="BD37" s="220"/>
      <c r="BE37" s="220"/>
      <c r="BF37" s="220"/>
      <c r="BG37" s="220"/>
      <c r="BH37" s="220"/>
      <c r="BI37" s="220"/>
      <c r="BJ37" s="220"/>
      <c r="BK37" s="220"/>
      <c r="BL37" s="220"/>
      <c r="BM37" s="220"/>
      <c r="BN37" s="220"/>
      <c r="BO37" s="220"/>
      <c r="BP37" s="220"/>
      <c r="BQ37" s="220"/>
      <c r="BR37" s="220"/>
      <c r="BS37" s="220"/>
      <c r="BT37" s="220"/>
      <c r="BU37" s="220"/>
      <c r="BV37" s="654"/>
      <c r="BW37" s="655"/>
      <c r="BX37" s="530">
        <f t="shared" si="2"/>
        <v>0</v>
      </c>
      <c r="BY37" s="530">
        <f t="shared" si="3"/>
        <v>0</v>
      </c>
      <c r="BZ37" s="530">
        <f t="shared" si="4"/>
        <v>0</v>
      </c>
      <c r="CA37" s="659"/>
      <c r="CB37" s="530">
        <f t="shared" si="5"/>
        <v>0</v>
      </c>
    </row>
    <row r="38" spans="1:80" ht="12.75" customHeight="1">
      <c r="A38" s="392">
        <f>A34+365</f>
        <v>2556</v>
      </c>
      <c r="B38" s="664">
        <f>B34+1</f>
        <v>1906</v>
      </c>
      <c r="C38" s="661" cm="1">
        <f t="array" ref="C38">DATE(INDEX($B:$B,14+4*INT((ROW()-14)/4)), CHOOSE(MOD(ROW()-14,4)+1, 3,6,9,12), CHOOSE(MOD(ROW()-14,4)+1, 31,30,30,31))</f>
        <v>2282</v>
      </c>
      <c r="D38" s="650"/>
      <c r="E38" s="651"/>
      <c r="F38" s="651"/>
      <c r="G38" s="651"/>
      <c r="H38" s="651"/>
      <c r="I38" s="651"/>
      <c r="J38" s="651"/>
      <c r="K38" s="651"/>
      <c r="L38" s="651"/>
      <c r="M38" s="651"/>
      <c r="N38" s="651"/>
      <c r="O38" s="651"/>
      <c r="P38" s="503">
        <v>0</v>
      </c>
      <c r="Q38" s="503">
        <v>0</v>
      </c>
      <c r="R38" s="503">
        <v>0</v>
      </c>
      <c r="S38" s="503">
        <v>0</v>
      </c>
      <c r="T38" s="503">
        <v>0</v>
      </c>
      <c r="U38" s="503">
        <v>0</v>
      </c>
      <c r="V38" s="503">
        <v>0</v>
      </c>
      <c r="W38" s="503">
        <v>0</v>
      </c>
      <c r="X38" s="503">
        <v>0</v>
      </c>
      <c r="Y38" s="503">
        <v>0</v>
      </c>
      <c r="Z38" s="503">
        <v>0</v>
      </c>
      <c r="AA38" s="503">
        <v>0</v>
      </c>
      <c r="AB38" s="503">
        <v>0</v>
      </c>
      <c r="AC38" s="503">
        <v>0</v>
      </c>
      <c r="AD38" s="503">
        <v>0</v>
      </c>
      <c r="AE38" s="503">
        <v>0</v>
      </c>
      <c r="AF38" s="503">
        <v>0</v>
      </c>
      <c r="AG38" s="503">
        <v>0</v>
      </c>
      <c r="AH38" s="503">
        <v>0</v>
      </c>
      <c r="AI38" s="503">
        <v>0</v>
      </c>
      <c r="AJ38" s="503">
        <v>0</v>
      </c>
      <c r="AK38" s="503">
        <v>0</v>
      </c>
      <c r="AL38" s="503">
        <v>0</v>
      </c>
      <c r="AM38" s="503">
        <v>0</v>
      </c>
      <c r="AN38" s="503">
        <v>0</v>
      </c>
      <c r="AO38" s="503">
        <v>0</v>
      </c>
      <c r="AP38" s="503">
        <v>0</v>
      </c>
      <c r="AQ38" s="503">
        <v>0</v>
      </c>
      <c r="AR38" s="503">
        <v>0</v>
      </c>
      <c r="AS38" s="503">
        <v>0</v>
      </c>
      <c r="AT38" s="503">
        <v>0</v>
      </c>
      <c r="AU38" s="503">
        <v>0</v>
      </c>
      <c r="AV38" s="503">
        <v>0</v>
      </c>
      <c r="AW38" s="503">
        <v>0</v>
      </c>
      <c r="AX38" s="503">
        <v>0</v>
      </c>
      <c r="AY38" s="503">
        <v>0</v>
      </c>
      <c r="AZ38" s="503">
        <v>0</v>
      </c>
      <c r="BA38" s="503">
        <v>0</v>
      </c>
      <c r="BB38" s="161">
        <v>0</v>
      </c>
      <c r="BC38" s="161">
        <v>0</v>
      </c>
      <c r="BD38" s="161">
        <v>0</v>
      </c>
      <c r="BE38" s="161">
        <v>0</v>
      </c>
      <c r="BF38" s="161">
        <v>0</v>
      </c>
      <c r="BG38" s="161">
        <v>0</v>
      </c>
      <c r="BH38" s="161">
        <v>0</v>
      </c>
      <c r="BI38" s="161">
        <v>0</v>
      </c>
      <c r="BJ38" s="161">
        <v>0</v>
      </c>
      <c r="BK38" s="161">
        <v>0</v>
      </c>
      <c r="BL38" s="161">
        <v>0</v>
      </c>
      <c r="BM38" s="161">
        <v>0</v>
      </c>
      <c r="BN38" s="161">
        <v>0</v>
      </c>
      <c r="BO38" s="161">
        <v>0</v>
      </c>
      <c r="BP38" s="161">
        <v>0</v>
      </c>
      <c r="BQ38" s="161">
        <v>0</v>
      </c>
      <c r="BR38" s="161">
        <v>0</v>
      </c>
      <c r="BS38" s="161">
        <v>0</v>
      </c>
      <c r="BT38" s="161">
        <v>0</v>
      </c>
      <c r="BU38" s="161">
        <v>0</v>
      </c>
      <c r="BV38" s="652"/>
      <c r="BW38" s="653"/>
      <c r="BX38" s="530">
        <f t="shared" si="2"/>
        <v>0</v>
      </c>
      <c r="BY38" s="530">
        <f t="shared" si="3"/>
        <v>0</v>
      </c>
      <c r="BZ38" s="530">
        <f t="shared" si="4"/>
        <v>0</v>
      </c>
      <c r="CA38" s="659"/>
      <c r="CB38" s="530">
        <f t="shared" si="5"/>
        <v>0</v>
      </c>
    </row>
    <row r="39" spans="1:80" ht="12.75" customHeight="1">
      <c r="A39" s="301"/>
      <c r="B39" s="662"/>
      <c r="C39" s="661" cm="1">
        <f t="array" ref="C39">DATE(INDEX($B:$B,14+4*INT((ROW()-14)/4)), CHOOSE(MOD(ROW()-14,4)+1, 3,6,9,12), CHOOSE(MOD(ROW()-14,4)+1, 31,30,30,31))</f>
        <v>2373</v>
      </c>
      <c r="D39" s="650"/>
      <c r="E39" s="651"/>
      <c r="F39" s="651"/>
      <c r="G39" s="651"/>
      <c r="H39" s="651"/>
      <c r="I39" s="651"/>
      <c r="J39" s="651"/>
      <c r="K39" s="651"/>
      <c r="L39" s="651"/>
      <c r="M39" s="651"/>
      <c r="N39" s="651"/>
      <c r="O39" s="651"/>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161"/>
      <c r="BC39" s="161"/>
      <c r="BD39" s="161"/>
      <c r="BE39" s="161"/>
      <c r="BF39" s="161"/>
      <c r="BG39" s="161"/>
      <c r="BH39" s="161"/>
      <c r="BI39" s="161"/>
      <c r="BJ39" s="161"/>
      <c r="BK39" s="161"/>
      <c r="BL39" s="161"/>
      <c r="BM39" s="161"/>
      <c r="BN39" s="161"/>
      <c r="BO39" s="161"/>
      <c r="BP39" s="161"/>
      <c r="BQ39" s="161"/>
      <c r="BR39" s="161"/>
      <c r="BS39" s="161"/>
      <c r="BT39" s="161"/>
      <c r="BU39" s="161"/>
      <c r="BV39" s="654"/>
      <c r="BW39" s="655"/>
      <c r="BX39" s="530">
        <f t="shared" si="2"/>
        <v>0</v>
      </c>
      <c r="BY39" s="530">
        <f t="shared" si="3"/>
        <v>0</v>
      </c>
      <c r="BZ39" s="530">
        <f t="shared" si="4"/>
        <v>0</v>
      </c>
      <c r="CA39" s="659"/>
      <c r="CB39" s="530">
        <f t="shared" si="5"/>
        <v>0</v>
      </c>
    </row>
    <row r="40" spans="1:80" ht="12.75" customHeight="1">
      <c r="A40" s="301"/>
      <c r="B40" s="662"/>
      <c r="C40" s="661" cm="1">
        <f t="array" ref="C40">DATE(INDEX($B:$B,14+4*INT((ROW()-14)/4)), CHOOSE(MOD(ROW()-14,4)+1, 3,6,9,12), CHOOSE(MOD(ROW()-14,4)+1, 31,30,30,31))</f>
        <v>2465</v>
      </c>
      <c r="D40" s="650"/>
      <c r="E40" s="651"/>
      <c r="F40" s="651"/>
      <c r="G40" s="651"/>
      <c r="H40" s="651"/>
      <c r="I40" s="651"/>
      <c r="J40" s="651"/>
      <c r="K40" s="651"/>
      <c r="L40" s="651"/>
      <c r="M40" s="651"/>
      <c r="N40" s="651"/>
      <c r="O40" s="651"/>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161"/>
      <c r="BC40" s="161"/>
      <c r="BD40" s="161"/>
      <c r="BE40" s="161"/>
      <c r="BF40" s="161"/>
      <c r="BG40" s="161"/>
      <c r="BH40" s="161"/>
      <c r="BI40" s="161"/>
      <c r="BJ40" s="161"/>
      <c r="BK40" s="161"/>
      <c r="BL40" s="161"/>
      <c r="BM40" s="161"/>
      <c r="BN40" s="161"/>
      <c r="BO40" s="161"/>
      <c r="BP40" s="161"/>
      <c r="BQ40" s="161"/>
      <c r="BR40" s="161"/>
      <c r="BS40" s="161"/>
      <c r="BT40" s="161"/>
      <c r="BU40" s="161"/>
      <c r="BV40" s="654"/>
      <c r="BW40" s="655"/>
      <c r="BX40" s="530">
        <f t="shared" si="2"/>
        <v>0</v>
      </c>
      <c r="BY40" s="530">
        <f t="shared" si="3"/>
        <v>0</v>
      </c>
      <c r="BZ40" s="530">
        <f t="shared" si="4"/>
        <v>0</v>
      </c>
      <c r="CA40" s="659"/>
      <c r="CB40" s="530">
        <f t="shared" si="5"/>
        <v>0</v>
      </c>
    </row>
    <row r="41" spans="1:80" ht="12.75" customHeight="1">
      <c r="A41" s="301"/>
      <c r="B41" s="662"/>
      <c r="C41" s="663" cm="1">
        <f t="array" ref="C41">DATE(INDEX($B:$B,14+4*INT((ROW()-14)/4)), CHOOSE(MOD(ROW()-14,4)+1, 3,6,9,12), CHOOSE(MOD(ROW()-14,4)+1, 31,30,30,31))</f>
        <v>2557</v>
      </c>
      <c r="D41" s="656"/>
      <c r="E41" s="657"/>
      <c r="F41" s="657"/>
      <c r="G41" s="657"/>
      <c r="H41" s="657"/>
      <c r="I41" s="657"/>
      <c r="J41" s="657"/>
      <c r="K41" s="657"/>
      <c r="L41" s="657"/>
      <c r="M41" s="657"/>
      <c r="N41" s="657"/>
      <c r="O41" s="657"/>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220"/>
      <c r="BC41" s="220"/>
      <c r="BD41" s="220"/>
      <c r="BE41" s="220"/>
      <c r="BF41" s="220"/>
      <c r="BG41" s="220"/>
      <c r="BH41" s="220"/>
      <c r="BI41" s="220"/>
      <c r="BJ41" s="220"/>
      <c r="BK41" s="220"/>
      <c r="BL41" s="220"/>
      <c r="BM41" s="220"/>
      <c r="BN41" s="220"/>
      <c r="BO41" s="220"/>
      <c r="BP41" s="220"/>
      <c r="BQ41" s="220"/>
      <c r="BR41" s="220"/>
      <c r="BS41" s="220"/>
      <c r="BT41" s="220"/>
      <c r="BU41" s="220"/>
      <c r="BV41" s="654"/>
      <c r="BW41" s="655"/>
      <c r="BX41" s="530">
        <f t="shared" si="2"/>
        <v>0</v>
      </c>
      <c r="BY41" s="530">
        <f t="shared" si="3"/>
        <v>0</v>
      </c>
      <c r="BZ41" s="530">
        <f t="shared" si="4"/>
        <v>0</v>
      </c>
      <c r="CA41" s="659"/>
      <c r="CB41" s="530">
        <f t="shared" si="5"/>
        <v>0</v>
      </c>
    </row>
    <row r="42" spans="1:80" ht="12.75" customHeight="1">
      <c r="A42" s="392">
        <f>A38+365</f>
        <v>2921</v>
      </c>
      <c r="B42" s="664">
        <f>B38+1</f>
        <v>1907</v>
      </c>
      <c r="C42" s="661" cm="1">
        <f t="array" ref="C42">DATE(INDEX($B:$B,14+4*INT((ROW()-14)/4)), CHOOSE(MOD(ROW()-14,4)+1, 3,6,9,12), CHOOSE(MOD(ROW()-14,4)+1, 31,30,30,31))</f>
        <v>2647</v>
      </c>
      <c r="D42" s="650"/>
      <c r="E42" s="651"/>
      <c r="F42" s="651"/>
      <c r="G42" s="651"/>
      <c r="H42" s="651"/>
      <c r="I42" s="651"/>
      <c r="J42" s="651"/>
      <c r="K42" s="651"/>
      <c r="L42" s="651"/>
      <c r="M42" s="651"/>
      <c r="N42" s="651"/>
      <c r="O42" s="651"/>
      <c r="P42" s="503">
        <v>0</v>
      </c>
      <c r="Q42" s="503">
        <v>0</v>
      </c>
      <c r="R42" s="503">
        <v>0</v>
      </c>
      <c r="S42" s="503">
        <v>0</v>
      </c>
      <c r="T42" s="503">
        <v>0</v>
      </c>
      <c r="U42" s="503">
        <v>0</v>
      </c>
      <c r="V42" s="503">
        <v>0</v>
      </c>
      <c r="W42" s="503">
        <v>0</v>
      </c>
      <c r="X42" s="503">
        <v>0</v>
      </c>
      <c r="Y42" s="503">
        <v>0</v>
      </c>
      <c r="Z42" s="503">
        <v>0</v>
      </c>
      <c r="AA42" s="503">
        <v>0</v>
      </c>
      <c r="AB42" s="503">
        <v>0</v>
      </c>
      <c r="AC42" s="503">
        <v>0</v>
      </c>
      <c r="AD42" s="503">
        <v>0</v>
      </c>
      <c r="AE42" s="503">
        <v>0</v>
      </c>
      <c r="AF42" s="503">
        <v>0</v>
      </c>
      <c r="AG42" s="503">
        <v>0</v>
      </c>
      <c r="AH42" s="503">
        <v>0</v>
      </c>
      <c r="AI42" s="503">
        <v>0</v>
      </c>
      <c r="AJ42" s="503">
        <v>0</v>
      </c>
      <c r="AK42" s="503">
        <v>0</v>
      </c>
      <c r="AL42" s="503">
        <v>0</v>
      </c>
      <c r="AM42" s="503">
        <v>0</v>
      </c>
      <c r="AN42" s="503">
        <v>0</v>
      </c>
      <c r="AO42" s="503">
        <v>0</v>
      </c>
      <c r="AP42" s="503">
        <v>0</v>
      </c>
      <c r="AQ42" s="503">
        <v>0</v>
      </c>
      <c r="AR42" s="503">
        <v>0</v>
      </c>
      <c r="AS42" s="503">
        <v>0</v>
      </c>
      <c r="AT42" s="503">
        <v>0</v>
      </c>
      <c r="AU42" s="503">
        <v>0</v>
      </c>
      <c r="AV42" s="503">
        <v>0</v>
      </c>
      <c r="AW42" s="503">
        <v>0</v>
      </c>
      <c r="AX42" s="503">
        <v>0</v>
      </c>
      <c r="AY42" s="503">
        <v>0</v>
      </c>
      <c r="AZ42" s="503">
        <v>0</v>
      </c>
      <c r="BA42" s="503">
        <v>0</v>
      </c>
      <c r="BB42" s="161">
        <v>0</v>
      </c>
      <c r="BC42" s="161">
        <v>0</v>
      </c>
      <c r="BD42" s="161">
        <v>0</v>
      </c>
      <c r="BE42" s="161">
        <v>0</v>
      </c>
      <c r="BF42" s="161">
        <v>0</v>
      </c>
      <c r="BG42" s="161">
        <v>0</v>
      </c>
      <c r="BH42" s="161">
        <v>0</v>
      </c>
      <c r="BI42" s="161">
        <v>0</v>
      </c>
      <c r="BJ42" s="161">
        <v>0</v>
      </c>
      <c r="BK42" s="161">
        <v>0</v>
      </c>
      <c r="BL42" s="161">
        <v>0</v>
      </c>
      <c r="BM42" s="161">
        <v>0</v>
      </c>
      <c r="BN42" s="161">
        <v>0</v>
      </c>
      <c r="BO42" s="161">
        <v>0</v>
      </c>
      <c r="BP42" s="161">
        <v>0</v>
      </c>
      <c r="BQ42" s="161">
        <v>0</v>
      </c>
      <c r="BR42" s="161">
        <v>0</v>
      </c>
      <c r="BS42" s="161">
        <v>0</v>
      </c>
      <c r="BT42" s="161">
        <v>0</v>
      </c>
      <c r="BU42" s="161">
        <v>0</v>
      </c>
      <c r="BV42" s="652"/>
      <c r="BW42" s="653"/>
      <c r="BX42" s="530">
        <f t="shared" si="2"/>
        <v>0</v>
      </c>
      <c r="BY42" s="530">
        <f t="shared" si="3"/>
        <v>0</v>
      </c>
      <c r="BZ42" s="530">
        <f t="shared" si="4"/>
        <v>0</v>
      </c>
      <c r="CA42" s="659"/>
      <c r="CB42" s="530">
        <f t="shared" si="5"/>
        <v>0</v>
      </c>
    </row>
    <row r="43" spans="1:80" ht="12.75" customHeight="1">
      <c r="A43" s="301"/>
      <c r="B43" s="662"/>
      <c r="C43" s="661" cm="1">
        <f t="array" ref="C43">DATE(INDEX($B:$B,14+4*INT((ROW()-14)/4)), CHOOSE(MOD(ROW()-14,4)+1, 3,6,9,12), CHOOSE(MOD(ROW()-14,4)+1, 31,30,30,31))</f>
        <v>2738</v>
      </c>
      <c r="D43" s="650"/>
      <c r="E43" s="651"/>
      <c r="F43" s="651"/>
      <c r="G43" s="651"/>
      <c r="H43" s="651"/>
      <c r="I43" s="651"/>
      <c r="J43" s="651"/>
      <c r="K43" s="651"/>
      <c r="L43" s="651"/>
      <c r="M43" s="651"/>
      <c r="N43" s="651"/>
      <c r="O43" s="651"/>
      <c r="P43" s="503"/>
      <c r="Q43" s="503"/>
      <c r="R43" s="503"/>
      <c r="S43" s="503"/>
      <c r="T43" s="503"/>
      <c r="U43" s="503"/>
      <c r="V43" s="503"/>
      <c r="W43" s="503"/>
      <c r="X43" s="503"/>
      <c r="Y43" s="503"/>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161"/>
      <c r="BC43" s="161"/>
      <c r="BD43" s="161"/>
      <c r="BE43" s="161"/>
      <c r="BF43" s="161"/>
      <c r="BG43" s="161"/>
      <c r="BH43" s="161"/>
      <c r="BI43" s="161"/>
      <c r="BJ43" s="161"/>
      <c r="BK43" s="161"/>
      <c r="BL43" s="161"/>
      <c r="BM43" s="161"/>
      <c r="BN43" s="161"/>
      <c r="BO43" s="161"/>
      <c r="BP43" s="161"/>
      <c r="BQ43" s="161"/>
      <c r="BR43" s="161"/>
      <c r="BS43" s="161"/>
      <c r="BT43" s="161"/>
      <c r="BU43" s="161"/>
      <c r="BV43" s="654"/>
      <c r="BW43" s="655"/>
      <c r="BX43" s="530">
        <f t="shared" si="2"/>
        <v>0</v>
      </c>
      <c r="BY43" s="530">
        <f t="shared" si="3"/>
        <v>0</v>
      </c>
      <c r="BZ43" s="530">
        <f t="shared" si="4"/>
        <v>0</v>
      </c>
      <c r="CA43" s="659"/>
      <c r="CB43" s="530">
        <f t="shared" si="5"/>
        <v>0</v>
      </c>
    </row>
    <row r="44" spans="1:80" ht="12.75" customHeight="1">
      <c r="A44" s="301"/>
      <c r="B44" s="662"/>
      <c r="C44" s="661" cm="1">
        <f t="array" ref="C44">DATE(INDEX($B:$B,14+4*INT((ROW()-14)/4)), CHOOSE(MOD(ROW()-14,4)+1, 3,6,9,12), CHOOSE(MOD(ROW()-14,4)+1, 31,30,30,31))</f>
        <v>2830</v>
      </c>
      <c r="D44" s="650"/>
      <c r="E44" s="651"/>
      <c r="F44" s="651"/>
      <c r="G44" s="651"/>
      <c r="H44" s="651"/>
      <c r="I44" s="651"/>
      <c r="J44" s="651"/>
      <c r="K44" s="651"/>
      <c r="L44" s="651"/>
      <c r="M44" s="651"/>
      <c r="N44" s="651"/>
      <c r="O44" s="651"/>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161"/>
      <c r="BC44" s="161"/>
      <c r="BD44" s="161"/>
      <c r="BE44" s="161"/>
      <c r="BF44" s="161"/>
      <c r="BG44" s="161"/>
      <c r="BH44" s="161"/>
      <c r="BI44" s="161"/>
      <c r="BJ44" s="161"/>
      <c r="BK44" s="161"/>
      <c r="BL44" s="161"/>
      <c r="BM44" s="161"/>
      <c r="BN44" s="161"/>
      <c r="BO44" s="161"/>
      <c r="BP44" s="161"/>
      <c r="BQ44" s="161"/>
      <c r="BR44" s="161"/>
      <c r="BS44" s="161"/>
      <c r="BT44" s="161"/>
      <c r="BU44" s="161"/>
      <c r="BV44" s="654"/>
      <c r="BW44" s="655"/>
      <c r="BX44" s="530">
        <f t="shared" si="2"/>
        <v>0</v>
      </c>
      <c r="BY44" s="530">
        <f t="shared" si="3"/>
        <v>0</v>
      </c>
      <c r="BZ44" s="530">
        <f t="shared" si="4"/>
        <v>0</v>
      </c>
      <c r="CA44" s="659"/>
      <c r="CB44" s="530">
        <f t="shared" si="5"/>
        <v>0</v>
      </c>
    </row>
    <row r="45" spans="1:80" ht="12.75" customHeight="1">
      <c r="A45" s="301"/>
      <c r="B45" s="662"/>
      <c r="C45" s="663" cm="1">
        <f t="array" ref="C45">DATE(INDEX($B:$B,14+4*INT((ROW()-14)/4)), CHOOSE(MOD(ROW()-14,4)+1, 3,6,9,12), CHOOSE(MOD(ROW()-14,4)+1, 31,30,30,31))</f>
        <v>2922</v>
      </c>
      <c r="D45" s="656"/>
      <c r="E45" s="657"/>
      <c r="F45" s="657"/>
      <c r="G45" s="657"/>
      <c r="H45" s="657"/>
      <c r="I45" s="657"/>
      <c r="J45" s="657"/>
      <c r="K45" s="657"/>
      <c r="L45" s="657"/>
      <c r="M45" s="657"/>
      <c r="N45" s="657"/>
      <c r="O45" s="657"/>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220"/>
      <c r="BC45" s="220"/>
      <c r="BD45" s="220"/>
      <c r="BE45" s="220"/>
      <c r="BF45" s="220"/>
      <c r="BG45" s="220"/>
      <c r="BH45" s="220"/>
      <c r="BI45" s="220"/>
      <c r="BJ45" s="220"/>
      <c r="BK45" s="220"/>
      <c r="BL45" s="220"/>
      <c r="BM45" s="220"/>
      <c r="BN45" s="220"/>
      <c r="BO45" s="220"/>
      <c r="BP45" s="220"/>
      <c r="BQ45" s="220"/>
      <c r="BR45" s="220"/>
      <c r="BS45" s="220"/>
      <c r="BT45" s="220"/>
      <c r="BU45" s="220"/>
      <c r="BV45" s="654"/>
      <c r="BW45" s="655"/>
      <c r="BX45" s="530">
        <f t="shared" si="2"/>
        <v>0</v>
      </c>
      <c r="BY45" s="530">
        <f t="shared" si="3"/>
        <v>0</v>
      </c>
      <c r="BZ45" s="530">
        <f t="shared" si="4"/>
        <v>0</v>
      </c>
      <c r="CA45" s="659"/>
      <c r="CB45" s="530">
        <f t="shared" si="5"/>
        <v>0</v>
      </c>
    </row>
    <row r="46" spans="1:80" ht="12.75" customHeight="1">
      <c r="A46" s="392">
        <f>A42+365</f>
        <v>3286</v>
      </c>
      <c r="B46" s="664">
        <f>B42+1</f>
        <v>1908</v>
      </c>
      <c r="C46" s="661" cm="1">
        <f t="array" ref="C46">DATE(INDEX($B:$B,14+4*INT((ROW()-14)/4)), CHOOSE(MOD(ROW()-14,4)+1, 3,6,9,12), CHOOSE(MOD(ROW()-14,4)+1, 31,30,30,31))</f>
        <v>3013</v>
      </c>
      <c r="D46" s="650"/>
      <c r="E46" s="651"/>
      <c r="F46" s="651"/>
      <c r="G46" s="651"/>
      <c r="H46" s="651"/>
      <c r="I46" s="651"/>
      <c r="J46" s="651"/>
      <c r="K46" s="651"/>
      <c r="L46" s="651"/>
      <c r="M46" s="651"/>
      <c r="N46" s="651"/>
      <c r="O46" s="651"/>
      <c r="P46" s="503">
        <v>0</v>
      </c>
      <c r="Q46" s="503">
        <v>0</v>
      </c>
      <c r="R46" s="503">
        <v>0</v>
      </c>
      <c r="S46" s="503">
        <v>0</v>
      </c>
      <c r="T46" s="503">
        <v>0</v>
      </c>
      <c r="U46" s="503">
        <v>0</v>
      </c>
      <c r="V46" s="503">
        <v>0</v>
      </c>
      <c r="W46" s="503">
        <v>0</v>
      </c>
      <c r="X46" s="503">
        <v>0</v>
      </c>
      <c r="Y46" s="503">
        <v>0</v>
      </c>
      <c r="Z46" s="503">
        <v>0</v>
      </c>
      <c r="AA46" s="503">
        <v>0</v>
      </c>
      <c r="AB46" s="503">
        <v>0</v>
      </c>
      <c r="AC46" s="503">
        <v>0</v>
      </c>
      <c r="AD46" s="503">
        <v>0</v>
      </c>
      <c r="AE46" s="503">
        <v>0</v>
      </c>
      <c r="AF46" s="503">
        <v>0</v>
      </c>
      <c r="AG46" s="503">
        <v>0</v>
      </c>
      <c r="AH46" s="503">
        <v>0</v>
      </c>
      <c r="AI46" s="503">
        <v>0</v>
      </c>
      <c r="AJ46" s="503">
        <v>0</v>
      </c>
      <c r="AK46" s="503">
        <v>0</v>
      </c>
      <c r="AL46" s="503">
        <v>0</v>
      </c>
      <c r="AM46" s="503">
        <v>0</v>
      </c>
      <c r="AN46" s="503">
        <v>0</v>
      </c>
      <c r="AO46" s="503">
        <v>0</v>
      </c>
      <c r="AP46" s="503">
        <v>0</v>
      </c>
      <c r="AQ46" s="503">
        <v>0</v>
      </c>
      <c r="AR46" s="503">
        <v>0</v>
      </c>
      <c r="AS46" s="503">
        <v>0</v>
      </c>
      <c r="AT46" s="503">
        <v>0</v>
      </c>
      <c r="AU46" s="503">
        <v>0</v>
      </c>
      <c r="AV46" s="503">
        <v>0</v>
      </c>
      <c r="AW46" s="503">
        <v>0</v>
      </c>
      <c r="AX46" s="503">
        <v>0</v>
      </c>
      <c r="AY46" s="503">
        <v>0</v>
      </c>
      <c r="AZ46" s="503">
        <v>0</v>
      </c>
      <c r="BA46" s="503">
        <v>0</v>
      </c>
      <c r="BB46" s="161">
        <v>0</v>
      </c>
      <c r="BC46" s="161">
        <v>0</v>
      </c>
      <c r="BD46" s="161">
        <v>0</v>
      </c>
      <c r="BE46" s="161">
        <v>0</v>
      </c>
      <c r="BF46" s="161">
        <v>0</v>
      </c>
      <c r="BG46" s="161">
        <v>0</v>
      </c>
      <c r="BH46" s="161">
        <v>0</v>
      </c>
      <c r="BI46" s="161">
        <v>0</v>
      </c>
      <c r="BJ46" s="161">
        <v>0</v>
      </c>
      <c r="BK46" s="161">
        <v>0</v>
      </c>
      <c r="BL46" s="161">
        <v>0</v>
      </c>
      <c r="BM46" s="161">
        <v>0</v>
      </c>
      <c r="BN46" s="161">
        <v>0</v>
      </c>
      <c r="BO46" s="161">
        <v>0</v>
      </c>
      <c r="BP46" s="161">
        <v>0</v>
      </c>
      <c r="BQ46" s="161">
        <v>0</v>
      </c>
      <c r="BR46" s="161">
        <v>0</v>
      </c>
      <c r="BS46" s="161">
        <v>0</v>
      </c>
      <c r="BT46" s="161">
        <v>0</v>
      </c>
      <c r="BU46" s="161">
        <v>0</v>
      </c>
      <c r="BV46" s="652"/>
      <c r="BW46" s="653"/>
      <c r="BX46" s="530">
        <f t="shared" si="2"/>
        <v>0</v>
      </c>
      <c r="BY46" s="530">
        <f t="shared" si="3"/>
        <v>0</v>
      </c>
      <c r="BZ46" s="530">
        <f t="shared" si="4"/>
        <v>0</v>
      </c>
      <c r="CA46" s="659"/>
      <c r="CB46" s="530">
        <f t="shared" si="5"/>
        <v>0</v>
      </c>
    </row>
    <row r="47" spans="1:80" ht="12.75" customHeight="1">
      <c r="A47" s="301"/>
      <c r="B47" s="662"/>
      <c r="C47" s="661" cm="1">
        <f t="array" ref="C47">DATE(INDEX($B:$B,14+4*INT((ROW()-14)/4)), CHOOSE(MOD(ROW()-14,4)+1, 3,6,9,12), CHOOSE(MOD(ROW()-14,4)+1, 31,30,30,31))</f>
        <v>3104</v>
      </c>
      <c r="D47" s="650"/>
      <c r="E47" s="651"/>
      <c r="F47" s="651"/>
      <c r="G47" s="651"/>
      <c r="H47" s="651"/>
      <c r="I47" s="651"/>
      <c r="J47" s="651"/>
      <c r="K47" s="651"/>
      <c r="L47" s="651"/>
      <c r="M47" s="651"/>
      <c r="N47" s="651"/>
      <c r="O47" s="651"/>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161"/>
      <c r="BC47" s="161"/>
      <c r="BD47" s="161"/>
      <c r="BE47" s="161"/>
      <c r="BF47" s="161"/>
      <c r="BG47" s="161"/>
      <c r="BH47" s="161"/>
      <c r="BI47" s="161"/>
      <c r="BJ47" s="161"/>
      <c r="BK47" s="161"/>
      <c r="BL47" s="161"/>
      <c r="BM47" s="161"/>
      <c r="BN47" s="161"/>
      <c r="BO47" s="161"/>
      <c r="BP47" s="161"/>
      <c r="BQ47" s="161"/>
      <c r="BR47" s="161"/>
      <c r="BS47" s="161"/>
      <c r="BT47" s="161"/>
      <c r="BU47" s="161"/>
      <c r="BV47" s="654"/>
      <c r="BW47" s="655"/>
      <c r="BX47" s="530">
        <f t="shared" si="2"/>
        <v>0</v>
      </c>
      <c r="BY47" s="530">
        <f t="shared" si="3"/>
        <v>0</v>
      </c>
      <c r="BZ47" s="530">
        <f t="shared" si="4"/>
        <v>0</v>
      </c>
      <c r="CA47" s="659"/>
      <c r="CB47" s="530">
        <f t="shared" si="5"/>
        <v>0</v>
      </c>
    </row>
    <row r="48" spans="1:80" ht="12.75" customHeight="1">
      <c r="A48" s="301"/>
      <c r="B48" s="662"/>
      <c r="C48" s="661" cm="1">
        <f t="array" ref="C48">DATE(INDEX($B:$B,14+4*INT((ROW()-14)/4)), CHOOSE(MOD(ROW()-14,4)+1, 3,6,9,12), CHOOSE(MOD(ROW()-14,4)+1, 31,30,30,31))</f>
        <v>3196</v>
      </c>
      <c r="D48" s="650"/>
      <c r="E48" s="651"/>
      <c r="F48" s="651"/>
      <c r="G48" s="651"/>
      <c r="H48" s="651"/>
      <c r="I48" s="651"/>
      <c r="J48" s="651"/>
      <c r="K48" s="651"/>
      <c r="L48" s="651"/>
      <c r="M48" s="651"/>
      <c r="N48" s="651"/>
      <c r="O48" s="651"/>
      <c r="P48" s="503"/>
      <c r="Q48" s="503"/>
      <c r="R48" s="503"/>
      <c r="S48" s="503"/>
      <c r="T48" s="503"/>
      <c r="U48" s="503"/>
      <c r="V48" s="503"/>
      <c r="W48" s="503"/>
      <c r="X48" s="503"/>
      <c r="Y48" s="50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161"/>
      <c r="BC48" s="161"/>
      <c r="BD48" s="161"/>
      <c r="BE48" s="161"/>
      <c r="BF48" s="161"/>
      <c r="BG48" s="161"/>
      <c r="BH48" s="161"/>
      <c r="BI48" s="161"/>
      <c r="BJ48" s="161"/>
      <c r="BK48" s="161"/>
      <c r="BL48" s="161"/>
      <c r="BM48" s="161"/>
      <c r="BN48" s="161"/>
      <c r="BO48" s="161"/>
      <c r="BP48" s="161"/>
      <c r="BQ48" s="161"/>
      <c r="BR48" s="161"/>
      <c r="BS48" s="161"/>
      <c r="BT48" s="161"/>
      <c r="BU48" s="161"/>
      <c r="BV48" s="654"/>
      <c r="BW48" s="655"/>
      <c r="BX48" s="530">
        <f t="shared" si="2"/>
        <v>0</v>
      </c>
      <c r="BY48" s="530">
        <f t="shared" si="3"/>
        <v>0</v>
      </c>
      <c r="BZ48" s="530">
        <f t="shared" si="4"/>
        <v>0</v>
      </c>
      <c r="CA48" s="659"/>
      <c r="CB48" s="530">
        <f t="shared" si="5"/>
        <v>0</v>
      </c>
    </row>
    <row r="49" spans="1:80" ht="12.75" customHeight="1">
      <c r="A49" s="301"/>
      <c r="B49" s="662"/>
      <c r="C49" s="663" cm="1">
        <f t="array" ref="C49">DATE(INDEX($B:$B,14+4*INT((ROW()-14)/4)), CHOOSE(MOD(ROW()-14,4)+1, 3,6,9,12), CHOOSE(MOD(ROW()-14,4)+1, 31,30,30,31))</f>
        <v>3288</v>
      </c>
      <c r="D49" s="656"/>
      <c r="E49" s="657"/>
      <c r="F49" s="657"/>
      <c r="G49" s="657"/>
      <c r="H49" s="657"/>
      <c r="I49" s="657"/>
      <c r="J49" s="657"/>
      <c r="K49" s="657"/>
      <c r="L49" s="657"/>
      <c r="M49" s="657"/>
      <c r="N49" s="657"/>
      <c r="O49" s="657"/>
      <c r="P49" s="504"/>
      <c r="Q49" s="504"/>
      <c r="R49" s="504"/>
      <c r="S49" s="504"/>
      <c r="T49" s="504"/>
      <c r="U49" s="504"/>
      <c r="V49" s="504"/>
      <c r="W49" s="504"/>
      <c r="X49" s="504"/>
      <c r="Y49" s="504"/>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4"/>
      <c r="AV49" s="504"/>
      <c r="AW49" s="504"/>
      <c r="AX49" s="504"/>
      <c r="AY49" s="504"/>
      <c r="AZ49" s="504"/>
      <c r="BA49" s="504"/>
      <c r="BB49" s="220"/>
      <c r="BC49" s="220"/>
      <c r="BD49" s="220"/>
      <c r="BE49" s="220"/>
      <c r="BF49" s="220"/>
      <c r="BG49" s="220"/>
      <c r="BH49" s="220"/>
      <c r="BI49" s="220"/>
      <c r="BJ49" s="220"/>
      <c r="BK49" s="220"/>
      <c r="BL49" s="220"/>
      <c r="BM49" s="220"/>
      <c r="BN49" s="220"/>
      <c r="BO49" s="220"/>
      <c r="BP49" s="220"/>
      <c r="BQ49" s="220"/>
      <c r="BR49" s="220"/>
      <c r="BS49" s="220"/>
      <c r="BT49" s="220"/>
      <c r="BU49" s="220"/>
      <c r="BV49" s="654"/>
      <c r="BW49" s="655"/>
      <c r="BX49" s="530">
        <f t="shared" si="2"/>
        <v>0</v>
      </c>
      <c r="BY49" s="530">
        <f t="shared" si="3"/>
        <v>0</v>
      </c>
      <c r="BZ49" s="530">
        <f t="shared" si="4"/>
        <v>0</v>
      </c>
      <c r="CA49" s="659"/>
      <c r="CB49" s="530">
        <f t="shared" si="5"/>
        <v>0</v>
      </c>
    </row>
    <row r="50" spans="1:80" ht="12.75" customHeight="1">
      <c r="A50" s="392">
        <f>A46+365</f>
        <v>3651</v>
      </c>
      <c r="B50" s="664">
        <f>B46+1</f>
        <v>1909</v>
      </c>
      <c r="C50" s="661" cm="1">
        <f t="array" ref="C50">DATE(INDEX($B:$B,14+4*INT((ROW()-14)/4)), CHOOSE(MOD(ROW()-14,4)+1, 3,6,9,12), CHOOSE(MOD(ROW()-14,4)+1, 31,30,30,31))</f>
        <v>3378</v>
      </c>
      <c r="D50" s="650"/>
      <c r="E50" s="651"/>
      <c r="F50" s="651"/>
      <c r="G50" s="651"/>
      <c r="H50" s="651"/>
      <c r="I50" s="651"/>
      <c r="J50" s="651"/>
      <c r="K50" s="651"/>
      <c r="L50" s="651"/>
      <c r="M50" s="651"/>
      <c r="N50" s="651"/>
      <c r="O50" s="651"/>
      <c r="P50" s="503">
        <v>0</v>
      </c>
      <c r="Q50" s="503">
        <v>0</v>
      </c>
      <c r="R50" s="503">
        <v>0</v>
      </c>
      <c r="S50" s="503">
        <v>0</v>
      </c>
      <c r="T50" s="503">
        <v>0</v>
      </c>
      <c r="U50" s="503">
        <v>0</v>
      </c>
      <c r="V50" s="503">
        <v>0</v>
      </c>
      <c r="W50" s="503">
        <v>0</v>
      </c>
      <c r="X50" s="503">
        <v>0</v>
      </c>
      <c r="Y50" s="503">
        <v>0</v>
      </c>
      <c r="Z50" s="503">
        <v>0</v>
      </c>
      <c r="AA50" s="503">
        <v>0</v>
      </c>
      <c r="AB50" s="503">
        <v>0</v>
      </c>
      <c r="AC50" s="503">
        <v>0</v>
      </c>
      <c r="AD50" s="503">
        <v>0</v>
      </c>
      <c r="AE50" s="503">
        <v>0</v>
      </c>
      <c r="AF50" s="503">
        <v>0</v>
      </c>
      <c r="AG50" s="503">
        <v>0</v>
      </c>
      <c r="AH50" s="503">
        <v>0</v>
      </c>
      <c r="AI50" s="503">
        <v>0</v>
      </c>
      <c r="AJ50" s="503">
        <v>0</v>
      </c>
      <c r="AK50" s="503">
        <v>0</v>
      </c>
      <c r="AL50" s="503">
        <v>0</v>
      </c>
      <c r="AM50" s="503">
        <v>0</v>
      </c>
      <c r="AN50" s="503">
        <v>0</v>
      </c>
      <c r="AO50" s="503">
        <v>0</v>
      </c>
      <c r="AP50" s="503">
        <v>0</v>
      </c>
      <c r="AQ50" s="503">
        <v>0</v>
      </c>
      <c r="AR50" s="503">
        <v>0</v>
      </c>
      <c r="AS50" s="503">
        <v>0</v>
      </c>
      <c r="AT50" s="503">
        <v>0</v>
      </c>
      <c r="AU50" s="503">
        <v>0</v>
      </c>
      <c r="AV50" s="503">
        <v>0</v>
      </c>
      <c r="AW50" s="503">
        <v>0</v>
      </c>
      <c r="AX50" s="503">
        <v>0</v>
      </c>
      <c r="AY50" s="503">
        <v>0</v>
      </c>
      <c r="AZ50" s="503">
        <v>0</v>
      </c>
      <c r="BA50" s="503">
        <v>0</v>
      </c>
      <c r="BB50" s="161">
        <v>0</v>
      </c>
      <c r="BC50" s="161">
        <v>0</v>
      </c>
      <c r="BD50" s="161">
        <v>0</v>
      </c>
      <c r="BE50" s="161">
        <v>0</v>
      </c>
      <c r="BF50" s="161">
        <v>0</v>
      </c>
      <c r="BG50" s="161">
        <v>0</v>
      </c>
      <c r="BH50" s="161">
        <v>0</v>
      </c>
      <c r="BI50" s="161">
        <v>0</v>
      </c>
      <c r="BJ50" s="161">
        <v>0</v>
      </c>
      <c r="BK50" s="161">
        <v>0</v>
      </c>
      <c r="BL50" s="161">
        <v>0</v>
      </c>
      <c r="BM50" s="161">
        <v>0</v>
      </c>
      <c r="BN50" s="161">
        <v>0</v>
      </c>
      <c r="BO50" s="161">
        <v>0</v>
      </c>
      <c r="BP50" s="161">
        <v>0</v>
      </c>
      <c r="BQ50" s="161">
        <v>0</v>
      </c>
      <c r="BR50" s="161">
        <v>0</v>
      </c>
      <c r="BS50" s="161">
        <v>0</v>
      </c>
      <c r="BT50" s="161">
        <v>0</v>
      </c>
      <c r="BU50" s="161">
        <v>0</v>
      </c>
      <c r="BV50" s="652"/>
      <c r="BW50" s="653"/>
      <c r="BX50" s="530">
        <f t="shared" si="2"/>
        <v>0</v>
      </c>
      <c r="BY50" s="530">
        <f t="shared" si="3"/>
        <v>0</v>
      </c>
      <c r="BZ50" s="530">
        <f t="shared" si="4"/>
        <v>0</v>
      </c>
      <c r="CA50" s="659"/>
      <c r="CB50" s="530">
        <f t="shared" si="5"/>
        <v>0</v>
      </c>
    </row>
    <row r="51" spans="1:80" ht="12.75" customHeight="1">
      <c r="A51" s="301"/>
      <c r="B51" s="662"/>
      <c r="C51" s="661" cm="1">
        <f t="array" ref="C51">DATE(INDEX($B:$B,14+4*INT((ROW()-14)/4)), CHOOSE(MOD(ROW()-14,4)+1, 3,6,9,12), CHOOSE(MOD(ROW()-14,4)+1, 31,30,30,31))</f>
        <v>3469</v>
      </c>
      <c r="D51" s="650"/>
      <c r="E51" s="651"/>
      <c r="F51" s="651"/>
      <c r="G51" s="651"/>
      <c r="H51" s="651"/>
      <c r="I51" s="651"/>
      <c r="J51" s="651"/>
      <c r="K51" s="651"/>
      <c r="L51" s="651"/>
      <c r="M51" s="651"/>
      <c r="N51" s="651"/>
      <c r="O51" s="651"/>
      <c r="P51" s="503"/>
      <c r="Q51" s="503"/>
      <c r="R51" s="503"/>
      <c r="S51" s="503"/>
      <c r="T51" s="503"/>
      <c r="U51" s="503"/>
      <c r="V51" s="503"/>
      <c r="W51" s="503"/>
      <c r="X51" s="50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161"/>
      <c r="BC51" s="161"/>
      <c r="BD51" s="161"/>
      <c r="BE51" s="161"/>
      <c r="BF51" s="161"/>
      <c r="BG51" s="161"/>
      <c r="BH51" s="161"/>
      <c r="BI51" s="161"/>
      <c r="BJ51" s="161"/>
      <c r="BK51" s="161"/>
      <c r="BL51" s="161"/>
      <c r="BM51" s="161"/>
      <c r="BN51" s="161"/>
      <c r="BO51" s="161"/>
      <c r="BP51" s="161"/>
      <c r="BQ51" s="161"/>
      <c r="BR51" s="161"/>
      <c r="BS51" s="161"/>
      <c r="BT51" s="161"/>
      <c r="BU51" s="161"/>
      <c r="BV51" s="654"/>
      <c r="BW51" s="655"/>
      <c r="BX51" s="530">
        <f t="shared" si="2"/>
        <v>0</v>
      </c>
      <c r="BY51" s="530">
        <f t="shared" si="3"/>
        <v>0</v>
      </c>
      <c r="BZ51" s="530">
        <f t="shared" si="4"/>
        <v>0</v>
      </c>
      <c r="CA51" s="659"/>
      <c r="CB51" s="530">
        <f t="shared" si="5"/>
        <v>0</v>
      </c>
    </row>
    <row r="52" spans="1:80" ht="12.75" customHeight="1">
      <c r="A52" s="301"/>
      <c r="B52" s="662"/>
      <c r="C52" s="661" cm="1">
        <f t="array" ref="C52">DATE(INDEX($B:$B,14+4*INT((ROW()-14)/4)), CHOOSE(MOD(ROW()-14,4)+1, 3,6,9,12), CHOOSE(MOD(ROW()-14,4)+1, 31,30,30,31))</f>
        <v>3561</v>
      </c>
      <c r="D52" s="650"/>
      <c r="E52" s="651"/>
      <c r="F52" s="651"/>
      <c r="G52" s="651"/>
      <c r="H52" s="651"/>
      <c r="I52" s="651"/>
      <c r="J52" s="651"/>
      <c r="K52" s="651"/>
      <c r="L52" s="651"/>
      <c r="M52" s="651"/>
      <c r="N52" s="651"/>
      <c r="O52" s="651"/>
      <c r="P52" s="503"/>
      <c r="Q52" s="503"/>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161"/>
      <c r="BC52" s="161"/>
      <c r="BD52" s="161"/>
      <c r="BE52" s="161"/>
      <c r="BF52" s="161"/>
      <c r="BG52" s="161"/>
      <c r="BH52" s="161"/>
      <c r="BI52" s="161"/>
      <c r="BJ52" s="161"/>
      <c r="BK52" s="161"/>
      <c r="BL52" s="161"/>
      <c r="BM52" s="161"/>
      <c r="BN52" s="161"/>
      <c r="BO52" s="161"/>
      <c r="BP52" s="161"/>
      <c r="BQ52" s="161"/>
      <c r="BR52" s="161"/>
      <c r="BS52" s="161"/>
      <c r="BT52" s="161"/>
      <c r="BU52" s="161"/>
      <c r="BV52" s="654"/>
      <c r="BW52" s="655"/>
      <c r="BX52" s="530">
        <f t="shared" si="2"/>
        <v>0</v>
      </c>
      <c r="BY52" s="530">
        <f t="shared" si="3"/>
        <v>0</v>
      </c>
      <c r="BZ52" s="530">
        <f t="shared" si="4"/>
        <v>0</v>
      </c>
      <c r="CA52" s="659"/>
      <c r="CB52" s="530">
        <f t="shared" si="5"/>
        <v>0</v>
      </c>
    </row>
    <row r="53" spans="1:80" ht="12.75" customHeight="1">
      <c r="A53" s="301"/>
      <c r="B53" s="662"/>
      <c r="C53" s="663" cm="1">
        <f t="array" ref="C53">DATE(INDEX($B:$B,14+4*INT((ROW()-14)/4)), CHOOSE(MOD(ROW()-14,4)+1, 3,6,9,12), CHOOSE(MOD(ROW()-14,4)+1, 31,30,30,31))</f>
        <v>3653</v>
      </c>
      <c r="D53" s="656"/>
      <c r="E53" s="657"/>
      <c r="F53" s="657"/>
      <c r="G53" s="657"/>
      <c r="H53" s="657"/>
      <c r="I53" s="657"/>
      <c r="J53" s="657"/>
      <c r="K53" s="657"/>
      <c r="L53" s="657"/>
      <c r="M53" s="657"/>
      <c r="N53" s="657"/>
      <c r="O53" s="657"/>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220"/>
      <c r="BC53" s="220"/>
      <c r="BD53" s="220"/>
      <c r="BE53" s="220"/>
      <c r="BF53" s="220"/>
      <c r="BG53" s="220"/>
      <c r="BH53" s="220"/>
      <c r="BI53" s="220"/>
      <c r="BJ53" s="220"/>
      <c r="BK53" s="220"/>
      <c r="BL53" s="220"/>
      <c r="BM53" s="220"/>
      <c r="BN53" s="220"/>
      <c r="BO53" s="220"/>
      <c r="BP53" s="220"/>
      <c r="BQ53" s="220"/>
      <c r="BR53" s="220"/>
      <c r="BS53" s="220"/>
      <c r="BT53" s="220"/>
      <c r="BU53" s="220"/>
      <c r="BV53" s="654"/>
      <c r="BW53" s="655"/>
      <c r="BX53" s="530">
        <f t="shared" si="2"/>
        <v>0</v>
      </c>
      <c r="BY53" s="530">
        <f t="shared" si="3"/>
        <v>0</v>
      </c>
      <c r="BZ53" s="530">
        <f t="shared" si="4"/>
        <v>0</v>
      </c>
      <c r="CA53" s="659"/>
      <c r="CB53" s="530">
        <f t="shared" si="5"/>
        <v>0</v>
      </c>
    </row>
    <row r="54" spans="1:80" ht="12.75" customHeight="1">
      <c r="A54" s="392">
        <f>A50+365</f>
        <v>4016</v>
      </c>
      <c r="B54" s="664">
        <f>B50+1</f>
        <v>1910</v>
      </c>
      <c r="C54" s="661" cm="1">
        <f t="array" ref="C54">DATE(INDEX($B:$B,14+4*INT((ROW()-14)/4)), CHOOSE(MOD(ROW()-14,4)+1, 3,6,9,12), CHOOSE(MOD(ROW()-14,4)+1, 31,30,30,31))</f>
        <v>3743</v>
      </c>
      <c r="D54" s="650"/>
      <c r="E54" s="651"/>
      <c r="F54" s="651"/>
      <c r="G54" s="651"/>
      <c r="H54" s="651"/>
      <c r="I54" s="651"/>
      <c r="J54" s="651"/>
      <c r="K54" s="651"/>
      <c r="L54" s="651"/>
      <c r="M54" s="651"/>
      <c r="N54" s="651"/>
      <c r="O54" s="651"/>
      <c r="P54" s="503">
        <v>0</v>
      </c>
      <c r="Q54" s="503">
        <v>0</v>
      </c>
      <c r="R54" s="503">
        <v>0</v>
      </c>
      <c r="S54" s="503">
        <v>0</v>
      </c>
      <c r="T54" s="503">
        <v>0</v>
      </c>
      <c r="U54" s="503">
        <v>0</v>
      </c>
      <c r="V54" s="503">
        <v>0</v>
      </c>
      <c r="W54" s="503">
        <v>0</v>
      </c>
      <c r="X54" s="503">
        <v>0</v>
      </c>
      <c r="Y54" s="503">
        <v>0</v>
      </c>
      <c r="Z54" s="503">
        <v>0</v>
      </c>
      <c r="AA54" s="503">
        <v>0</v>
      </c>
      <c r="AB54" s="503">
        <v>0</v>
      </c>
      <c r="AC54" s="503">
        <v>0</v>
      </c>
      <c r="AD54" s="503">
        <v>0</v>
      </c>
      <c r="AE54" s="503">
        <v>0</v>
      </c>
      <c r="AF54" s="503">
        <v>0</v>
      </c>
      <c r="AG54" s="503">
        <v>0</v>
      </c>
      <c r="AH54" s="503">
        <v>0</v>
      </c>
      <c r="AI54" s="503">
        <v>0</v>
      </c>
      <c r="AJ54" s="503">
        <v>0</v>
      </c>
      <c r="AK54" s="503">
        <v>0</v>
      </c>
      <c r="AL54" s="503">
        <v>0</v>
      </c>
      <c r="AM54" s="503">
        <v>0</v>
      </c>
      <c r="AN54" s="503">
        <v>0</v>
      </c>
      <c r="AO54" s="503">
        <v>0</v>
      </c>
      <c r="AP54" s="503">
        <v>0</v>
      </c>
      <c r="AQ54" s="503">
        <v>0</v>
      </c>
      <c r="AR54" s="503">
        <v>0</v>
      </c>
      <c r="AS54" s="503">
        <v>0</v>
      </c>
      <c r="AT54" s="503">
        <v>0</v>
      </c>
      <c r="AU54" s="503">
        <v>0</v>
      </c>
      <c r="AV54" s="503">
        <v>0</v>
      </c>
      <c r="AW54" s="503">
        <v>0</v>
      </c>
      <c r="AX54" s="503">
        <v>0</v>
      </c>
      <c r="AY54" s="503">
        <v>0</v>
      </c>
      <c r="AZ54" s="503">
        <v>0</v>
      </c>
      <c r="BA54" s="503">
        <v>0</v>
      </c>
      <c r="BB54" s="161">
        <v>0</v>
      </c>
      <c r="BC54" s="161">
        <v>0</v>
      </c>
      <c r="BD54" s="161">
        <v>0</v>
      </c>
      <c r="BE54" s="161">
        <v>0</v>
      </c>
      <c r="BF54" s="161">
        <v>0</v>
      </c>
      <c r="BG54" s="161">
        <v>0</v>
      </c>
      <c r="BH54" s="161">
        <v>0</v>
      </c>
      <c r="BI54" s="161">
        <v>0</v>
      </c>
      <c r="BJ54" s="161">
        <v>0</v>
      </c>
      <c r="BK54" s="161">
        <v>0</v>
      </c>
      <c r="BL54" s="161">
        <v>0</v>
      </c>
      <c r="BM54" s="161">
        <v>0</v>
      </c>
      <c r="BN54" s="161">
        <v>0</v>
      </c>
      <c r="BO54" s="161">
        <v>0</v>
      </c>
      <c r="BP54" s="161">
        <v>0</v>
      </c>
      <c r="BQ54" s="161">
        <v>0</v>
      </c>
      <c r="BR54" s="161">
        <v>0</v>
      </c>
      <c r="BS54" s="161">
        <v>0</v>
      </c>
      <c r="BT54" s="161">
        <v>0</v>
      </c>
      <c r="BU54" s="161">
        <v>0</v>
      </c>
      <c r="BV54" s="652"/>
      <c r="BW54" s="653"/>
      <c r="BX54" s="530">
        <f t="shared" si="2"/>
        <v>0</v>
      </c>
      <c r="BY54" s="530">
        <f t="shared" si="3"/>
        <v>0</v>
      </c>
      <c r="BZ54" s="530">
        <f t="shared" si="4"/>
        <v>0</v>
      </c>
      <c r="CA54" s="659"/>
      <c r="CB54" s="530">
        <f t="shared" si="5"/>
        <v>0</v>
      </c>
    </row>
    <row r="55" spans="1:80" ht="12.75" customHeight="1">
      <c r="A55" s="301"/>
      <c r="B55" s="662"/>
      <c r="C55" s="661" cm="1">
        <f t="array" ref="C55">DATE(INDEX($B:$B,14+4*INT((ROW()-14)/4)), CHOOSE(MOD(ROW()-14,4)+1, 3,6,9,12), CHOOSE(MOD(ROW()-14,4)+1, 31,30,30,31))</f>
        <v>3834</v>
      </c>
      <c r="D55" s="650"/>
      <c r="E55" s="651"/>
      <c r="F55" s="651"/>
      <c r="G55" s="651"/>
      <c r="H55" s="651"/>
      <c r="I55" s="651"/>
      <c r="J55" s="651"/>
      <c r="K55" s="651"/>
      <c r="L55" s="651"/>
      <c r="M55" s="651"/>
      <c r="N55" s="651"/>
      <c r="O55" s="651"/>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161"/>
      <c r="BC55" s="161"/>
      <c r="BD55" s="161"/>
      <c r="BE55" s="161"/>
      <c r="BF55" s="161"/>
      <c r="BG55" s="161"/>
      <c r="BH55" s="161"/>
      <c r="BI55" s="161"/>
      <c r="BJ55" s="161"/>
      <c r="BK55" s="161"/>
      <c r="BL55" s="161"/>
      <c r="BM55" s="161"/>
      <c r="BN55" s="161"/>
      <c r="BO55" s="161"/>
      <c r="BP55" s="161"/>
      <c r="BQ55" s="161"/>
      <c r="BR55" s="161"/>
      <c r="BS55" s="161"/>
      <c r="BT55" s="161"/>
      <c r="BU55" s="161"/>
      <c r="BV55" s="654"/>
      <c r="BW55" s="655"/>
      <c r="BX55" s="530">
        <f t="shared" si="2"/>
        <v>0</v>
      </c>
      <c r="BY55" s="530">
        <f t="shared" si="3"/>
        <v>0</v>
      </c>
      <c r="BZ55" s="530">
        <f t="shared" si="4"/>
        <v>0</v>
      </c>
      <c r="CA55" s="659"/>
      <c r="CB55" s="530">
        <f t="shared" si="5"/>
        <v>0</v>
      </c>
    </row>
    <row r="56" spans="1:80" ht="12.75" customHeight="1">
      <c r="A56" s="301"/>
      <c r="B56" s="662"/>
      <c r="C56" s="661" cm="1">
        <f t="array" ref="C56">DATE(INDEX($B:$B,14+4*INT((ROW()-14)/4)), CHOOSE(MOD(ROW()-14,4)+1, 3,6,9,12), CHOOSE(MOD(ROW()-14,4)+1, 31,30,30,31))</f>
        <v>3926</v>
      </c>
      <c r="D56" s="650"/>
      <c r="E56" s="651"/>
      <c r="F56" s="651"/>
      <c r="G56" s="651"/>
      <c r="H56" s="651"/>
      <c r="I56" s="651"/>
      <c r="J56" s="651"/>
      <c r="K56" s="651"/>
      <c r="L56" s="651"/>
      <c r="M56" s="651"/>
      <c r="N56" s="651"/>
      <c r="O56" s="651"/>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161"/>
      <c r="BC56" s="161"/>
      <c r="BD56" s="161"/>
      <c r="BE56" s="161"/>
      <c r="BF56" s="161"/>
      <c r="BG56" s="161"/>
      <c r="BH56" s="161"/>
      <c r="BI56" s="161"/>
      <c r="BJ56" s="161"/>
      <c r="BK56" s="161"/>
      <c r="BL56" s="161"/>
      <c r="BM56" s="161"/>
      <c r="BN56" s="161"/>
      <c r="BO56" s="161"/>
      <c r="BP56" s="161"/>
      <c r="BQ56" s="161"/>
      <c r="BR56" s="161"/>
      <c r="BS56" s="161"/>
      <c r="BT56" s="161"/>
      <c r="BU56" s="161"/>
      <c r="BV56" s="654"/>
      <c r="BW56" s="655"/>
      <c r="BX56" s="530">
        <f t="shared" si="2"/>
        <v>0</v>
      </c>
      <c r="BY56" s="530">
        <f t="shared" si="3"/>
        <v>0</v>
      </c>
      <c r="BZ56" s="530">
        <f t="shared" si="4"/>
        <v>0</v>
      </c>
      <c r="CA56" s="659"/>
      <c r="CB56" s="530">
        <f t="shared" si="5"/>
        <v>0</v>
      </c>
    </row>
    <row r="57" spans="1:80" ht="12.75" customHeight="1">
      <c r="A57" s="301"/>
      <c r="B57" s="662"/>
      <c r="C57" s="663" cm="1">
        <f t="array" ref="C57">DATE(INDEX($B:$B,14+4*INT((ROW()-14)/4)), CHOOSE(MOD(ROW()-14,4)+1, 3,6,9,12), CHOOSE(MOD(ROW()-14,4)+1, 31,30,30,31))</f>
        <v>4018</v>
      </c>
      <c r="D57" s="656"/>
      <c r="E57" s="657"/>
      <c r="F57" s="657"/>
      <c r="G57" s="657"/>
      <c r="H57" s="657"/>
      <c r="I57" s="657"/>
      <c r="J57" s="657"/>
      <c r="K57" s="657"/>
      <c r="L57" s="657"/>
      <c r="M57" s="657"/>
      <c r="N57" s="657"/>
      <c r="O57" s="657"/>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4"/>
      <c r="AZ57" s="504"/>
      <c r="BA57" s="504"/>
      <c r="BB57" s="220"/>
      <c r="BC57" s="220"/>
      <c r="BD57" s="220"/>
      <c r="BE57" s="220"/>
      <c r="BF57" s="220"/>
      <c r="BG57" s="220"/>
      <c r="BH57" s="220"/>
      <c r="BI57" s="220"/>
      <c r="BJ57" s="220"/>
      <c r="BK57" s="220"/>
      <c r="BL57" s="220"/>
      <c r="BM57" s="220"/>
      <c r="BN57" s="220"/>
      <c r="BO57" s="220"/>
      <c r="BP57" s="220"/>
      <c r="BQ57" s="220"/>
      <c r="BR57" s="220"/>
      <c r="BS57" s="220"/>
      <c r="BT57" s="220"/>
      <c r="BU57" s="220"/>
      <c r="BV57" s="654"/>
      <c r="BW57" s="655"/>
      <c r="BX57" s="530">
        <f t="shared" si="2"/>
        <v>0</v>
      </c>
      <c r="BY57" s="530">
        <f t="shared" si="3"/>
        <v>0</v>
      </c>
      <c r="BZ57" s="530">
        <f t="shared" si="4"/>
        <v>0</v>
      </c>
      <c r="CA57" s="659"/>
      <c r="CB57" s="530">
        <f t="shared" si="5"/>
        <v>0</v>
      </c>
    </row>
    <row r="58" spans="1:80" ht="12.75" customHeight="1">
      <c r="A58" s="392">
        <f>A54+365</f>
        <v>4381</v>
      </c>
      <c r="B58" s="664">
        <f>B54+1</f>
        <v>1911</v>
      </c>
      <c r="C58" s="661" cm="1">
        <f t="array" ref="C58">DATE(INDEX($B:$B,14+4*INT((ROW()-14)/4)), CHOOSE(MOD(ROW()-14,4)+1, 3,6,9,12), CHOOSE(MOD(ROW()-14,4)+1, 31,30,30,31))</f>
        <v>4108</v>
      </c>
      <c r="D58" s="650"/>
      <c r="E58" s="651"/>
      <c r="F58" s="651"/>
      <c r="G58" s="651"/>
      <c r="H58" s="651"/>
      <c r="I58" s="651"/>
      <c r="J58" s="651"/>
      <c r="K58" s="651"/>
      <c r="L58" s="651"/>
      <c r="M58" s="651"/>
      <c r="N58" s="651"/>
      <c r="O58" s="651"/>
      <c r="P58" s="503">
        <v>0</v>
      </c>
      <c r="Q58" s="503">
        <v>0</v>
      </c>
      <c r="R58" s="503">
        <v>0</v>
      </c>
      <c r="S58" s="503">
        <v>0</v>
      </c>
      <c r="T58" s="503">
        <v>0</v>
      </c>
      <c r="U58" s="503">
        <v>0</v>
      </c>
      <c r="V58" s="503">
        <v>0</v>
      </c>
      <c r="W58" s="503">
        <v>0</v>
      </c>
      <c r="X58" s="503">
        <v>0</v>
      </c>
      <c r="Y58" s="503">
        <v>0</v>
      </c>
      <c r="Z58" s="503">
        <v>0</v>
      </c>
      <c r="AA58" s="503">
        <v>0</v>
      </c>
      <c r="AB58" s="503">
        <v>0</v>
      </c>
      <c r="AC58" s="503">
        <v>0</v>
      </c>
      <c r="AD58" s="503">
        <v>0</v>
      </c>
      <c r="AE58" s="503">
        <v>0</v>
      </c>
      <c r="AF58" s="503">
        <v>0</v>
      </c>
      <c r="AG58" s="503">
        <v>0</v>
      </c>
      <c r="AH58" s="503">
        <v>0</v>
      </c>
      <c r="AI58" s="503">
        <v>0</v>
      </c>
      <c r="AJ58" s="503">
        <v>0</v>
      </c>
      <c r="AK58" s="503">
        <v>0</v>
      </c>
      <c r="AL58" s="503">
        <v>0</v>
      </c>
      <c r="AM58" s="503">
        <v>0</v>
      </c>
      <c r="AN58" s="503">
        <v>0</v>
      </c>
      <c r="AO58" s="503">
        <v>0</v>
      </c>
      <c r="AP58" s="503">
        <v>0</v>
      </c>
      <c r="AQ58" s="503">
        <v>0</v>
      </c>
      <c r="AR58" s="503">
        <v>0</v>
      </c>
      <c r="AS58" s="503">
        <v>0</v>
      </c>
      <c r="AT58" s="503">
        <v>0</v>
      </c>
      <c r="AU58" s="503">
        <v>0</v>
      </c>
      <c r="AV58" s="503">
        <v>0</v>
      </c>
      <c r="AW58" s="503">
        <v>0</v>
      </c>
      <c r="AX58" s="503">
        <v>0</v>
      </c>
      <c r="AY58" s="503">
        <v>0</v>
      </c>
      <c r="AZ58" s="503">
        <v>0</v>
      </c>
      <c r="BA58" s="503">
        <v>0</v>
      </c>
      <c r="BB58" s="161">
        <v>0</v>
      </c>
      <c r="BC58" s="161">
        <v>0</v>
      </c>
      <c r="BD58" s="161">
        <v>0</v>
      </c>
      <c r="BE58" s="161">
        <v>0</v>
      </c>
      <c r="BF58" s="161">
        <v>0</v>
      </c>
      <c r="BG58" s="161">
        <v>0</v>
      </c>
      <c r="BH58" s="161">
        <v>0</v>
      </c>
      <c r="BI58" s="161">
        <v>0</v>
      </c>
      <c r="BJ58" s="161">
        <v>0</v>
      </c>
      <c r="BK58" s="161">
        <v>0</v>
      </c>
      <c r="BL58" s="161">
        <v>0</v>
      </c>
      <c r="BM58" s="161">
        <v>0</v>
      </c>
      <c r="BN58" s="161">
        <v>0</v>
      </c>
      <c r="BO58" s="161">
        <v>0</v>
      </c>
      <c r="BP58" s="161">
        <v>0</v>
      </c>
      <c r="BQ58" s="161">
        <v>0</v>
      </c>
      <c r="BR58" s="161">
        <v>0</v>
      </c>
      <c r="BS58" s="161">
        <v>0</v>
      </c>
      <c r="BT58" s="161">
        <v>0</v>
      </c>
      <c r="BU58" s="161">
        <v>0</v>
      </c>
      <c r="BV58" s="652"/>
      <c r="BW58" s="653"/>
      <c r="BX58" s="530">
        <f t="shared" si="2"/>
        <v>0</v>
      </c>
      <c r="BY58" s="530">
        <f t="shared" si="3"/>
        <v>0</v>
      </c>
      <c r="BZ58" s="530">
        <f t="shared" si="4"/>
        <v>0</v>
      </c>
      <c r="CA58" s="659"/>
      <c r="CB58" s="530">
        <f t="shared" si="5"/>
        <v>0</v>
      </c>
    </row>
    <row r="59" spans="1:80" ht="12.75" customHeight="1">
      <c r="A59" s="301"/>
      <c r="B59" s="662"/>
      <c r="C59" s="661" cm="1">
        <f t="array" ref="C59">DATE(INDEX($B:$B,14+4*INT((ROW()-14)/4)), CHOOSE(MOD(ROW()-14,4)+1, 3,6,9,12), CHOOSE(MOD(ROW()-14,4)+1, 31,30,30,31))</f>
        <v>4199</v>
      </c>
      <c r="D59" s="650"/>
      <c r="E59" s="651"/>
      <c r="F59" s="651"/>
      <c r="G59" s="651"/>
      <c r="H59" s="651"/>
      <c r="I59" s="651"/>
      <c r="J59" s="651"/>
      <c r="K59" s="651"/>
      <c r="L59" s="651"/>
      <c r="M59" s="651"/>
      <c r="N59" s="651"/>
      <c r="O59" s="651"/>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161"/>
      <c r="BC59" s="161"/>
      <c r="BD59" s="161"/>
      <c r="BE59" s="161"/>
      <c r="BF59" s="161"/>
      <c r="BG59" s="161"/>
      <c r="BH59" s="161"/>
      <c r="BI59" s="161"/>
      <c r="BJ59" s="161"/>
      <c r="BK59" s="161"/>
      <c r="BL59" s="161"/>
      <c r="BM59" s="161"/>
      <c r="BN59" s="161"/>
      <c r="BO59" s="161"/>
      <c r="BP59" s="161"/>
      <c r="BQ59" s="161"/>
      <c r="BR59" s="161"/>
      <c r="BS59" s="161"/>
      <c r="BT59" s="161"/>
      <c r="BU59" s="161"/>
      <c r="BV59" s="654"/>
      <c r="BW59" s="655"/>
      <c r="BX59" s="530">
        <f t="shared" si="2"/>
        <v>0</v>
      </c>
      <c r="BY59" s="530">
        <f t="shared" si="3"/>
        <v>0</v>
      </c>
      <c r="BZ59" s="530">
        <f t="shared" si="4"/>
        <v>0</v>
      </c>
      <c r="CA59" s="659"/>
      <c r="CB59" s="530">
        <f t="shared" si="5"/>
        <v>0</v>
      </c>
    </row>
    <row r="60" spans="1:80" ht="12.75" customHeight="1">
      <c r="A60" s="301"/>
      <c r="B60" s="662"/>
      <c r="C60" s="661" cm="1">
        <f t="array" ref="C60">DATE(INDEX($B:$B,14+4*INT((ROW()-14)/4)), CHOOSE(MOD(ROW()-14,4)+1, 3,6,9,12), CHOOSE(MOD(ROW()-14,4)+1, 31,30,30,31))</f>
        <v>4291</v>
      </c>
      <c r="D60" s="650"/>
      <c r="E60" s="651"/>
      <c r="F60" s="651"/>
      <c r="G60" s="651"/>
      <c r="H60" s="651"/>
      <c r="I60" s="651"/>
      <c r="J60" s="651"/>
      <c r="K60" s="651"/>
      <c r="L60" s="651"/>
      <c r="M60" s="651"/>
      <c r="N60" s="651"/>
      <c r="O60" s="651"/>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161"/>
      <c r="BC60" s="161"/>
      <c r="BD60" s="161"/>
      <c r="BE60" s="161"/>
      <c r="BF60" s="161"/>
      <c r="BG60" s="161"/>
      <c r="BH60" s="161"/>
      <c r="BI60" s="161"/>
      <c r="BJ60" s="161"/>
      <c r="BK60" s="161"/>
      <c r="BL60" s="161"/>
      <c r="BM60" s="161"/>
      <c r="BN60" s="161"/>
      <c r="BO60" s="161"/>
      <c r="BP60" s="161"/>
      <c r="BQ60" s="161"/>
      <c r="BR60" s="161"/>
      <c r="BS60" s="161"/>
      <c r="BT60" s="161"/>
      <c r="BU60" s="161"/>
      <c r="BV60" s="654"/>
      <c r="BW60" s="655"/>
      <c r="BX60" s="530">
        <f t="shared" si="2"/>
        <v>0</v>
      </c>
      <c r="BY60" s="530">
        <f t="shared" si="3"/>
        <v>0</v>
      </c>
      <c r="BZ60" s="530">
        <f t="shared" si="4"/>
        <v>0</v>
      </c>
      <c r="CA60" s="659"/>
      <c r="CB60" s="530">
        <f t="shared" si="5"/>
        <v>0</v>
      </c>
    </row>
    <row r="61" spans="1:80" ht="12.75" customHeight="1">
      <c r="A61" s="301"/>
      <c r="B61" s="662"/>
      <c r="C61" s="663" cm="1">
        <f t="array" ref="C61">DATE(INDEX($B:$B,14+4*INT((ROW()-14)/4)), CHOOSE(MOD(ROW()-14,4)+1, 3,6,9,12), CHOOSE(MOD(ROW()-14,4)+1, 31,30,30,31))</f>
        <v>4383</v>
      </c>
      <c r="D61" s="656"/>
      <c r="E61" s="657"/>
      <c r="F61" s="657"/>
      <c r="G61" s="657"/>
      <c r="H61" s="657"/>
      <c r="I61" s="657"/>
      <c r="J61" s="657"/>
      <c r="K61" s="657"/>
      <c r="L61" s="657"/>
      <c r="M61" s="657"/>
      <c r="N61" s="657"/>
      <c r="O61" s="657"/>
      <c r="P61" s="504"/>
      <c r="Q61" s="504"/>
      <c r="R61" s="504"/>
      <c r="S61" s="504"/>
      <c r="T61" s="504"/>
      <c r="U61" s="504"/>
      <c r="V61" s="504"/>
      <c r="W61" s="504"/>
      <c r="X61" s="504"/>
      <c r="Y61" s="504"/>
      <c r="Z61" s="504"/>
      <c r="AA61" s="504"/>
      <c r="AB61" s="504"/>
      <c r="AC61" s="504"/>
      <c r="AD61" s="504"/>
      <c r="AE61" s="504"/>
      <c r="AF61" s="504"/>
      <c r="AG61" s="504"/>
      <c r="AH61" s="504"/>
      <c r="AI61" s="504"/>
      <c r="AJ61" s="504"/>
      <c r="AK61" s="504"/>
      <c r="AL61" s="504"/>
      <c r="AM61" s="504"/>
      <c r="AN61" s="504"/>
      <c r="AO61" s="504"/>
      <c r="AP61" s="504"/>
      <c r="AQ61" s="504"/>
      <c r="AR61" s="504"/>
      <c r="AS61" s="504"/>
      <c r="AT61" s="504"/>
      <c r="AU61" s="504"/>
      <c r="AV61" s="504"/>
      <c r="AW61" s="504"/>
      <c r="AX61" s="504"/>
      <c r="AY61" s="504"/>
      <c r="AZ61" s="504"/>
      <c r="BA61" s="504"/>
      <c r="BB61" s="220"/>
      <c r="BC61" s="220"/>
      <c r="BD61" s="220"/>
      <c r="BE61" s="220"/>
      <c r="BF61" s="220"/>
      <c r="BG61" s="220"/>
      <c r="BH61" s="220"/>
      <c r="BI61" s="220"/>
      <c r="BJ61" s="220"/>
      <c r="BK61" s="220"/>
      <c r="BL61" s="220"/>
      <c r="BM61" s="220"/>
      <c r="BN61" s="220"/>
      <c r="BO61" s="220"/>
      <c r="BP61" s="220"/>
      <c r="BQ61" s="220"/>
      <c r="BR61" s="220"/>
      <c r="BS61" s="220"/>
      <c r="BT61" s="220"/>
      <c r="BU61" s="220"/>
      <c r="BV61" s="654"/>
      <c r="BW61" s="655"/>
      <c r="BX61" s="530">
        <f t="shared" si="2"/>
        <v>0</v>
      </c>
      <c r="BY61" s="530">
        <f t="shared" si="3"/>
        <v>0</v>
      </c>
      <c r="BZ61" s="530">
        <f t="shared" si="4"/>
        <v>0</v>
      </c>
      <c r="CA61" s="659"/>
      <c r="CB61" s="530">
        <f t="shared" si="5"/>
        <v>0</v>
      </c>
    </row>
    <row r="62" spans="1:80" ht="12.75" customHeight="1">
      <c r="A62" s="392">
        <f>A58+365</f>
        <v>4746</v>
      </c>
      <c r="B62" s="664">
        <f>B58+1</f>
        <v>1912</v>
      </c>
      <c r="C62" s="661" cm="1">
        <f t="array" ref="C62">DATE(INDEX($B:$B,14+4*INT((ROW()-14)/4)), CHOOSE(MOD(ROW()-14,4)+1, 3,6,9,12), CHOOSE(MOD(ROW()-14,4)+1, 31,30,30,31))</f>
        <v>4474</v>
      </c>
      <c r="D62" s="650"/>
      <c r="E62" s="651"/>
      <c r="F62" s="651"/>
      <c r="G62" s="651"/>
      <c r="H62" s="651"/>
      <c r="I62" s="651"/>
      <c r="J62" s="651"/>
      <c r="K62" s="651"/>
      <c r="L62" s="651"/>
      <c r="M62" s="651"/>
      <c r="N62" s="651"/>
      <c r="O62" s="651"/>
      <c r="P62" s="503">
        <v>0</v>
      </c>
      <c r="Q62" s="503">
        <v>0</v>
      </c>
      <c r="R62" s="503">
        <v>0</v>
      </c>
      <c r="S62" s="503">
        <v>0</v>
      </c>
      <c r="T62" s="503">
        <v>0</v>
      </c>
      <c r="U62" s="503">
        <v>0</v>
      </c>
      <c r="V62" s="503">
        <v>0</v>
      </c>
      <c r="W62" s="503">
        <v>0</v>
      </c>
      <c r="X62" s="503">
        <v>0</v>
      </c>
      <c r="Y62" s="503">
        <v>0</v>
      </c>
      <c r="Z62" s="503">
        <v>0</v>
      </c>
      <c r="AA62" s="503">
        <v>0</v>
      </c>
      <c r="AB62" s="503">
        <v>0</v>
      </c>
      <c r="AC62" s="503">
        <v>0</v>
      </c>
      <c r="AD62" s="503">
        <v>0</v>
      </c>
      <c r="AE62" s="503">
        <v>0</v>
      </c>
      <c r="AF62" s="503">
        <v>0</v>
      </c>
      <c r="AG62" s="503">
        <v>0</v>
      </c>
      <c r="AH62" s="503">
        <v>0</v>
      </c>
      <c r="AI62" s="503">
        <v>0</v>
      </c>
      <c r="AJ62" s="503">
        <v>0</v>
      </c>
      <c r="AK62" s="503">
        <v>0</v>
      </c>
      <c r="AL62" s="503">
        <v>0</v>
      </c>
      <c r="AM62" s="503">
        <v>0</v>
      </c>
      <c r="AN62" s="503">
        <v>0</v>
      </c>
      <c r="AO62" s="503">
        <v>0</v>
      </c>
      <c r="AP62" s="503">
        <v>0</v>
      </c>
      <c r="AQ62" s="503">
        <v>0</v>
      </c>
      <c r="AR62" s="503">
        <v>0</v>
      </c>
      <c r="AS62" s="503">
        <v>0</v>
      </c>
      <c r="AT62" s="503">
        <v>0</v>
      </c>
      <c r="AU62" s="503">
        <v>0</v>
      </c>
      <c r="AV62" s="503">
        <v>0</v>
      </c>
      <c r="AW62" s="503">
        <v>0</v>
      </c>
      <c r="AX62" s="503">
        <v>0</v>
      </c>
      <c r="AY62" s="503">
        <v>0</v>
      </c>
      <c r="AZ62" s="503">
        <v>0</v>
      </c>
      <c r="BA62" s="503">
        <v>0</v>
      </c>
      <c r="BB62" s="161">
        <v>0</v>
      </c>
      <c r="BC62" s="161">
        <v>0</v>
      </c>
      <c r="BD62" s="161">
        <v>0</v>
      </c>
      <c r="BE62" s="161">
        <v>0</v>
      </c>
      <c r="BF62" s="161">
        <v>0</v>
      </c>
      <c r="BG62" s="161">
        <v>0</v>
      </c>
      <c r="BH62" s="161">
        <v>0</v>
      </c>
      <c r="BI62" s="161">
        <v>0</v>
      </c>
      <c r="BJ62" s="161">
        <v>0</v>
      </c>
      <c r="BK62" s="161">
        <v>0</v>
      </c>
      <c r="BL62" s="161">
        <v>0</v>
      </c>
      <c r="BM62" s="161">
        <v>0</v>
      </c>
      <c r="BN62" s="161">
        <v>0</v>
      </c>
      <c r="BO62" s="161">
        <v>0</v>
      </c>
      <c r="BP62" s="161">
        <v>0</v>
      </c>
      <c r="BQ62" s="161">
        <v>0</v>
      </c>
      <c r="BR62" s="161">
        <v>0</v>
      </c>
      <c r="BS62" s="161">
        <v>0</v>
      </c>
      <c r="BT62" s="161">
        <v>0</v>
      </c>
      <c r="BU62" s="161">
        <v>0</v>
      </c>
      <c r="BV62" s="652"/>
      <c r="BW62" s="653"/>
      <c r="BX62" s="530">
        <f t="shared" si="2"/>
        <v>0</v>
      </c>
      <c r="BY62" s="530">
        <f t="shared" si="3"/>
        <v>0</v>
      </c>
      <c r="BZ62" s="530">
        <f t="shared" si="4"/>
        <v>0</v>
      </c>
      <c r="CA62" s="659"/>
      <c r="CB62" s="530">
        <f t="shared" si="5"/>
        <v>0</v>
      </c>
    </row>
    <row r="63" spans="1:80" ht="12.75" customHeight="1">
      <c r="A63" s="301"/>
      <c r="B63" s="662"/>
      <c r="C63" s="661" cm="1">
        <f t="array" ref="C63">DATE(INDEX($B:$B,14+4*INT((ROW()-14)/4)), CHOOSE(MOD(ROW()-14,4)+1, 3,6,9,12), CHOOSE(MOD(ROW()-14,4)+1, 31,30,30,31))</f>
        <v>4565</v>
      </c>
      <c r="D63" s="650"/>
      <c r="E63" s="651"/>
      <c r="F63" s="651"/>
      <c r="G63" s="651"/>
      <c r="H63" s="651"/>
      <c r="I63" s="651"/>
      <c r="J63" s="651"/>
      <c r="K63" s="651"/>
      <c r="L63" s="651"/>
      <c r="M63" s="651"/>
      <c r="N63" s="651"/>
      <c r="O63" s="651"/>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AU63" s="503"/>
      <c r="AV63" s="503"/>
      <c r="AW63" s="503"/>
      <c r="AX63" s="503"/>
      <c r="AY63" s="503"/>
      <c r="AZ63" s="503"/>
      <c r="BA63" s="503"/>
      <c r="BB63" s="161"/>
      <c r="BC63" s="161"/>
      <c r="BD63" s="161"/>
      <c r="BE63" s="161"/>
      <c r="BF63" s="161"/>
      <c r="BG63" s="161"/>
      <c r="BH63" s="161"/>
      <c r="BI63" s="161"/>
      <c r="BJ63" s="161"/>
      <c r="BK63" s="161"/>
      <c r="BL63" s="161"/>
      <c r="BM63" s="161"/>
      <c r="BN63" s="161"/>
      <c r="BO63" s="161"/>
      <c r="BP63" s="161"/>
      <c r="BQ63" s="161"/>
      <c r="BR63" s="161"/>
      <c r="BS63" s="161"/>
      <c r="BT63" s="161"/>
      <c r="BU63" s="161"/>
      <c r="BV63" s="654"/>
      <c r="BW63" s="655"/>
      <c r="BX63" s="530">
        <f t="shared" si="2"/>
        <v>0</v>
      </c>
      <c r="BY63" s="530">
        <f t="shared" si="3"/>
        <v>0</v>
      </c>
      <c r="BZ63" s="530">
        <f t="shared" si="4"/>
        <v>0</v>
      </c>
      <c r="CA63" s="659"/>
      <c r="CB63" s="530">
        <f t="shared" si="5"/>
        <v>0</v>
      </c>
    </row>
    <row r="64" spans="1:80" ht="12.75" customHeight="1">
      <c r="A64" s="301"/>
      <c r="B64" s="662"/>
      <c r="C64" s="661" cm="1">
        <f t="array" ref="C64">DATE(INDEX($B:$B,14+4*INT((ROW()-14)/4)), CHOOSE(MOD(ROW()-14,4)+1, 3,6,9,12), CHOOSE(MOD(ROW()-14,4)+1, 31,30,30,31))</f>
        <v>4657</v>
      </c>
      <c r="D64" s="650"/>
      <c r="E64" s="651"/>
      <c r="F64" s="651"/>
      <c r="G64" s="651"/>
      <c r="H64" s="651"/>
      <c r="I64" s="651"/>
      <c r="J64" s="651"/>
      <c r="K64" s="651"/>
      <c r="L64" s="651"/>
      <c r="M64" s="651"/>
      <c r="N64" s="651"/>
      <c r="O64" s="651"/>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161"/>
      <c r="BC64" s="161"/>
      <c r="BD64" s="161"/>
      <c r="BE64" s="161"/>
      <c r="BF64" s="161"/>
      <c r="BG64" s="161"/>
      <c r="BH64" s="161"/>
      <c r="BI64" s="161"/>
      <c r="BJ64" s="161"/>
      <c r="BK64" s="161"/>
      <c r="BL64" s="161"/>
      <c r="BM64" s="161"/>
      <c r="BN64" s="161"/>
      <c r="BO64" s="161"/>
      <c r="BP64" s="161"/>
      <c r="BQ64" s="161"/>
      <c r="BR64" s="161"/>
      <c r="BS64" s="161"/>
      <c r="BT64" s="161"/>
      <c r="BU64" s="161"/>
      <c r="BV64" s="654"/>
      <c r="BW64" s="655"/>
      <c r="BX64" s="530">
        <f t="shared" si="2"/>
        <v>0</v>
      </c>
      <c r="BY64" s="530">
        <f t="shared" si="3"/>
        <v>0</v>
      </c>
      <c r="BZ64" s="530">
        <f t="shared" si="4"/>
        <v>0</v>
      </c>
      <c r="CA64" s="659"/>
      <c r="CB64" s="530">
        <f t="shared" si="5"/>
        <v>0</v>
      </c>
    </row>
    <row r="65" spans="1:81" ht="12.75" customHeight="1">
      <c r="A65" s="301"/>
      <c r="B65" s="662"/>
      <c r="C65" s="661" cm="1">
        <f t="array" ref="C65">DATE(INDEX($B:$B,14+4*INT((ROW()-14)/4)), CHOOSE(MOD(ROW()-14,4)+1, 3,6,9,12), CHOOSE(MOD(ROW()-14,4)+1, 31,30,30,31))</f>
        <v>4749</v>
      </c>
      <c r="D65" s="650"/>
      <c r="E65" s="657"/>
      <c r="F65" s="657"/>
      <c r="G65" s="657"/>
      <c r="H65" s="657"/>
      <c r="I65" s="657"/>
      <c r="J65" s="657"/>
      <c r="K65" s="657"/>
      <c r="L65" s="657"/>
      <c r="M65" s="657"/>
      <c r="N65" s="657"/>
      <c r="O65" s="657"/>
      <c r="P65" s="504"/>
      <c r="Q65" s="504"/>
      <c r="R65" s="504"/>
      <c r="S65" s="504"/>
      <c r="T65" s="504"/>
      <c r="U65" s="504"/>
      <c r="V65" s="504"/>
      <c r="W65" s="504"/>
      <c r="X65" s="504"/>
      <c r="Y65" s="504"/>
      <c r="Z65" s="504"/>
      <c r="AA65" s="504"/>
      <c r="AB65" s="504"/>
      <c r="AC65" s="504"/>
      <c r="AD65" s="504"/>
      <c r="AE65" s="504"/>
      <c r="AF65" s="504"/>
      <c r="AG65" s="504"/>
      <c r="AH65" s="504"/>
      <c r="AI65" s="504"/>
      <c r="AJ65" s="504"/>
      <c r="AK65" s="504"/>
      <c r="AL65" s="504"/>
      <c r="AM65" s="504"/>
      <c r="AN65" s="504"/>
      <c r="AO65" s="504"/>
      <c r="AP65" s="504"/>
      <c r="AQ65" s="504"/>
      <c r="AR65" s="504"/>
      <c r="AS65" s="504"/>
      <c r="AT65" s="504"/>
      <c r="AU65" s="504"/>
      <c r="AV65" s="504"/>
      <c r="AW65" s="504"/>
      <c r="AX65" s="504"/>
      <c r="AY65" s="504"/>
      <c r="AZ65" s="504"/>
      <c r="BA65" s="504"/>
      <c r="BB65" s="220"/>
      <c r="BC65" s="220"/>
      <c r="BD65" s="220"/>
      <c r="BE65" s="220"/>
      <c r="BF65" s="220"/>
      <c r="BG65" s="220"/>
      <c r="BH65" s="220"/>
      <c r="BI65" s="220"/>
      <c r="BJ65" s="220"/>
      <c r="BK65" s="220"/>
      <c r="BL65" s="220"/>
      <c r="BM65" s="220"/>
      <c r="BN65" s="220"/>
      <c r="BO65" s="220"/>
      <c r="BP65" s="220"/>
      <c r="BQ65" s="220"/>
      <c r="BR65" s="220"/>
      <c r="BS65" s="220"/>
      <c r="BT65" s="220"/>
      <c r="BU65" s="220"/>
      <c r="BV65" s="654"/>
      <c r="BW65" s="655"/>
      <c r="BX65" s="530">
        <f t="shared" si="2"/>
        <v>0</v>
      </c>
      <c r="BY65" s="530">
        <f t="shared" si="3"/>
        <v>0</v>
      </c>
      <c r="BZ65" s="530">
        <f t="shared" si="4"/>
        <v>0</v>
      </c>
      <c r="CA65" s="659"/>
      <c r="CB65" s="530">
        <f t="shared" si="5"/>
        <v>0</v>
      </c>
    </row>
    <row r="66" spans="1:81" ht="23.25" customHeight="1" thickBot="1">
      <c r="A66" s="393"/>
      <c r="B66" s="394" t="s">
        <v>608</v>
      </c>
      <c r="C66" s="402">
        <v>44012</v>
      </c>
      <c r="D66" s="505"/>
      <c r="E66" s="505"/>
      <c r="F66" s="505"/>
      <c r="G66" s="505"/>
      <c r="H66" s="505"/>
      <c r="I66" s="505"/>
      <c r="J66" s="505"/>
      <c r="K66" s="505"/>
      <c r="L66" s="505"/>
      <c r="M66" s="505"/>
      <c r="N66" s="505"/>
      <c r="O66" s="505"/>
      <c r="P66" s="506">
        <v>0</v>
      </c>
      <c r="Q66" s="506">
        <v>0</v>
      </c>
      <c r="R66" s="506">
        <v>0</v>
      </c>
      <c r="S66" s="506">
        <v>0</v>
      </c>
      <c r="T66" s="506">
        <v>0</v>
      </c>
      <c r="U66" s="506">
        <v>0</v>
      </c>
      <c r="V66" s="506">
        <v>0</v>
      </c>
      <c r="W66" s="506">
        <v>0</v>
      </c>
      <c r="X66" s="506">
        <v>0</v>
      </c>
      <c r="Y66" s="506">
        <v>0</v>
      </c>
      <c r="Z66" s="506">
        <v>0</v>
      </c>
      <c r="AA66" s="506">
        <v>0</v>
      </c>
      <c r="AB66" s="506">
        <v>0</v>
      </c>
      <c r="AC66" s="506">
        <v>0</v>
      </c>
      <c r="AD66" s="506">
        <v>0</v>
      </c>
      <c r="AE66" s="506">
        <v>0</v>
      </c>
      <c r="AF66" s="506">
        <v>0</v>
      </c>
      <c r="AG66" s="507">
        <v>0</v>
      </c>
      <c r="AH66" s="506">
        <v>0</v>
      </c>
      <c r="AI66" s="506">
        <v>0</v>
      </c>
      <c r="AJ66" s="506">
        <v>0</v>
      </c>
      <c r="AK66" s="506">
        <v>0</v>
      </c>
      <c r="AL66" s="506">
        <v>0</v>
      </c>
      <c r="AM66" s="506">
        <v>0</v>
      </c>
      <c r="AN66" s="506">
        <v>0</v>
      </c>
      <c r="AO66" s="506">
        <v>0</v>
      </c>
      <c r="AP66" s="506">
        <v>0</v>
      </c>
      <c r="AQ66" s="506">
        <v>0</v>
      </c>
      <c r="AR66" s="506">
        <v>0</v>
      </c>
      <c r="AS66" s="506">
        <v>0</v>
      </c>
      <c r="AT66" s="506">
        <v>0</v>
      </c>
      <c r="AU66" s="506">
        <v>0</v>
      </c>
      <c r="AV66" s="506">
        <v>0</v>
      </c>
      <c r="AW66" s="506">
        <v>0</v>
      </c>
      <c r="AX66" s="506">
        <v>0</v>
      </c>
      <c r="AY66" s="506">
        <v>0</v>
      </c>
      <c r="AZ66" s="506">
        <v>0</v>
      </c>
      <c r="BA66" s="506">
        <v>0</v>
      </c>
      <c r="BB66" s="395">
        <v>0</v>
      </c>
      <c r="BC66" s="395">
        <v>0</v>
      </c>
      <c r="BD66" s="395">
        <v>0</v>
      </c>
      <c r="BE66" s="395">
        <v>0</v>
      </c>
      <c r="BF66" s="395">
        <v>0</v>
      </c>
      <c r="BG66" s="395">
        <v>0</v>
      </c>
      <c r="BH66" s="395">
        <v>0</v>
      </c>
      <c r="BI66" s="395">
        <v>0</v>
      </c>
      <c r="BJ66" s="395">
        <v>0</v>
      </c>
      <c r="BK66" s="395">
        <v>0</v>
      </c>
      <c r="BL66" s="395">
        <v>0</v>
      </c>
      <c r="BM66" s="397">
        <v>0</v>
      </c>
      <c r="BN66" s="396">
        <v>0</v>
      </c>
      <c r="BO66" s="395">
        <v>0</v>
      </c>
      <c r="BP66" s="395">
        <v>0</v>
      </c>
      <c r="BQ66" s="395">
        <v>0</v>
      </c>
      <c r="BR66" s="395">
        <v>0</v>
      </c>
      <c r="BS66" s="395">
        <v>0</v>
      </c>
      <c r="BT66" s="395">
        <v>0</v>
      </c>
      <c r="BU66" s="395">
        <v>0</v>
      </c>
      <c r="BV66" s="652"/>
      <c r="BW66" s="658" t="s">
        <v>609</v>
      </c>
      <c r="BX66" s="530">
        <f t="shared" si="2"/>
        <v>0</v>
      </c>
      <c r="BY66" s="530">
        <f t="shared" si="3"/>
        <v>0</v>
      </c>
      <c r="BZ66" s="530">
        <f>SUM(BX66:BY66)</f>
        <v>0</v>
      </c>
      <c r="CA66" s="659"/>
      <c r="CB66" s="530">
        <f t="shared" si="5"/>
        <v>0</v>
      </c>
    </row>
    <row r="67" spans="1:81" ht="24" customHeight="1">
      <c r="B67" s="221"/>
      <c r="C67" s="221"/>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222"/>
      <c r="BR67" s="222"/>
      <c r="BS67" s="222"/>
      <c r="BT67" s="222"/>
      <c r="BU67" s="222"/>
      <c r="BV67" s="219"/>
      <c r="BW67" s="223"/>
      <c r="BX67" s="219"/>
      <c r="BY67" s="219"/>
      <c r="BZ67" s="219"/>
      <c r="CA67" s="219"/>
      <c r="CB67" s="219"/>
    </row>
    <row r="68" spans="1:81" s="163" customFormat="1" ht="11.25" thickBot="1">
      <c r="B68" s="164"/>
      <c r="C68" s="164"/>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row>
    <row r="69" spans="1:81" ht="12" customHeight="1">
      <c r="B69" s="417" t="s">
        <v>610</v>
      </c>
      <c r="C69" s="201" t="s">
        <v>595</v>
      </c>
      <c r="D69" s="212" t="str">
        <f t="shared" ref="D69:BO70" si="6">D7</f>
        <v/>
      </c>
      <c r="E69" s="213" t="str">
        <f t="shared" si="6"/>
        <v/>
      </c>
      <c r="F69" s="213" t="str">
        <f t="shared" si="6"/>
        <v/>
      </c>
      <c r="G69" s="213" t="str">
        <f t="shared" si="6"/>
        <v/>
      </c>
      <c r="H69" s="213" t="str">
        <f t="shared" si="6"/>
        <v/>
      </c>
      <c r="I69" s="213" t="str">
        <f t="shared" si="6"/>
        <v/>
      </c>
      <c r="J69" s="213" t="str">
        <f t="shared" si="6"/>
        <v/>
      </c>
      <c r="K69" s="213" t="str">
        <f t="shared" si="6"/>
        <v/>
      </c>
      <c r="L69" s="213" t="str">
        <f t="shared" si="6"/>
        <v/>
      </c>
      <c r="M69" s="213" t="str">
        <f t="shared" si="6"/>
        <v/>
      </c>
      <c r="N69" s="213" t="str">
        <f t="shared" si="6"/>
        <v/>
      </c>
      <c r="O69" s="213" t="str">
        <f t="shared" si="6"/>
        <v/>
      </c>
      <c r="P69" s="213" t="str">
        <f t="shared" si="6"/>
        <v/>
      </c>
      <c r="Q69" s="213" t="str">
        <f t="shared" si="6"/>
        <v/>
      </c>
      <c r="R69" s="213" t="str">
        <f t="shared" si="6"/>
        <v/>
      </c>
      <c r="S69" s="213" t="str">
        <f t="shared" si="6"/>
        <v/>
      </c>
      <c r="T69" s="213" t="str">
        <f t="shared" si="6"/>
        <v/>
      </c>
      <c r="U69" s="213" t="str">
        <f t="shared" si="6"/>
        <v/>
      </c>
      <c r="V69" s="213" t="str">
        <f t="shared" si="6"/>
        <v/>
      </c>
      <c r="W69" s="213" t="str">
        <f t="shared" si="6"/>
        <v/>
      </c>
      <c r="X69" s="213" t="str">
        <f t="shared" si="6"/>
        <v/>
      </c>
      <c r="Y69" s="213" t="str">
        <f t="shared" si="6"/>
        <v/>
      </c>
      <c r="Z69" s="213" t="str">
        <f t="shared" si="6"/>
        <v/>
      </c>
      <c r="AA69" s="213" t="str">
        <f t="shared" si="6"/>
        <v/>
      </c>
      <c r="AB69" s="213" t="str">
        <f t="shared" si="6"/>
        <v/>
      </c>
      <c r="AC69" s="213" t="str">
        <f t="shared" si="6"/>
        <v/>
      </c>
      <c r="AD69" s="213" t="str">
        <f t="shared" si="6"/>
        <v/>
      </c>
      <c r="AE69" s="213" t="str">
        <f t="shared" si="6"/>
        <v/>
      </c>
      <c r="AF69" s="213" t="str">
        <f t="shared" si="6"/>
        <v/>
      </c>
      <c r="AG69" s="213" t="str">
        <f t="shared" si="6"/>
        <v/>
      </c>
      <c r="AH69" s="213" t="str">
        <f t="shared" si="6"/>
        <v/>
      </c>
      <c r="AI69" s="213" t="str">
        <f t="shared" si="6"/>
        <v/>
      </c>
      <c r="AJ69" s="213" t="str">
        <f t="shared" si="6"/>
        <v/>
      </c>
      <c r="AK69" s="213" t="str">
        <f t="shared" si="6"/>
        <v/>
      </c>
      <c r="AL69" s="213" t="str">
        <f t="shared" si="6"/>
        <v/>
      </c>
      <c r="AM69" s="213" t="str">
        <f t="shared" si="6"/>
        <v/>
      </c>
      <c r="AN69" s="213" t="str">
        <f t="shared" si="6"/>
        <v/>
      </c>
      <c r="AO69" s="213" t="str">
        <f t="shared" si="6"/>
        <v/>
      </c>
      <c r="AP69" s="213" t="str">
        <f t="shared" si="6"/>
        <v/>
      </c>
      <c r="AQ69" s="213" t="str">
        <f t="shared" si="6"/>
        <v/>
      </c>
      <c r="AR69" s="213" t="str">
        <f t="shared" si="6"/>
        <v/>
      </c>
      <c r="AS69" s="213" t="str">
        <f t="shared" si="6"/>
        <v/>
      </c>
      <c r="AT69" s="213" t="str">
        <f t="shared" si="6"/>
        <v/>
      </c>
      <c r="AU69" s="213" t="str">
        <f t="shared" si="6"/>
        <v/>
      </c>
      <c r="AV69" s="213" t="str">
        <f t="shared" si="6"/>
        <v/>
      </c>
      <c r="AW69" s="213" t="str">
        <f t="shared" si="6"/>
        <v/>
      </c>
      <c r="AX69" s="213" t="str">
        <f t="shared" si="6"/>
        <v/>
      </c>
      <c r="AY69" s="213" t="str">
        <f t="shared" si="6"/>
        <v/>
      </c>
      <c r="AZ69" s="213" t="str">
        <f t="shared" si="6"/>
        <v/>
      </c>
      <c r="BA69" s="213" t="str">
        <f t="shared" si="6"/>
        <v/>
      </c>
      <c r="BB69" s="213" t="str">
        <f t="shared" si="6"/>
        <v/>
      </c>
      <c r="BC69" s="213" t="str">
        <f t="shared" si="6"/>
        <v/>
      </c>
      <c r="BD69" s="213" t="str">
        <f t="shared" si="6"/>
        <v/>
      </c>
      <c r="BE69" s="213" t="str">
        <f t="shared" si="6"/>
        <v/>
      </c>
      <c r="BF69" s="213" t="str">
        <f t="shared" si="6"/>
        <v/>
      </c>
      <c r="BG69" s="213" t="str">
        <f t="shared" si="6"/>
        <v/>
      </c>
      <c r="BH69" s="213" t="str">
        <f t="shared" si="6"/>
        <v/>
      </c>
      <c r="BI69" s="213" t="str">
        <f t="shared" si="6"/>
        <v/>
      </c>
      <c r="BJ69" s="213" t="str">
        <f t="shared" si="6"/>
        <v/>
      </c>
      <c r="BK69" s="213" t="str">
        <f t="shared" si="6"/>
        <v/>
      </c>
      <c r="BL69" s="213" t="str">
        <f t="shared" si="6"/>
        <v/>
      </c>
      <c r="BM69" s="213" t="str">
        <f t="shared" si="6"/>
        <v/>
      </c>
      <c r="BN69" s="213" t="str">
        <f t="shared" si="6"/>
        <v/>
      </c>
      <c r="BO69" s="213" t="str">
        <f t="shared" si="6"/>
        <v/>
      </c>
      <c r="BP69" s="213" t="str">
        <f t="shared" ref="BP69:BU70" si="7">BP7</f>
        <v/>
      </c>
      <c r="BQ69" s="213" t="str">
        <f t="shared" si="7"/>
        <v/>
      </c>
      <c r="BR69" s="213" t="str">
        <f t="shared" si="7"/>
        <v/>
      </c>
      <c r="BS69" s="213" t="str">
        <f t="shared" si="7"/>
        <v/>
      </c>
      <c r="BT69" s="213" t="str">
        <f t="shared" si="7"/>
        <v/>
      </c>
      <c r="BU69" s="213" t="str">
        <f t="shared" si="7"/>
        <v/>
      </c>
      <c r="BV69" s="207"/>
      <c r="BW69" s="165"/>
      <c r="BX69" s="224"/>
      <c r="BY69" s="225"/>
      <c r="BZ69" s="226"/>
      <c r="CA69" s="227" t="s">
        <v>73</v>
      </c>
      <c r="CB69" s="227"/>
    </row>
    <row r="70" spans="1:81" ht="21.75" customHeight="1">
      <c r="A70" s="166"/>
      <c r="C70" s="201" t="s">
        <v>601</v>
      </c>
      <c r="D70" s="214" t="str">
        <f t="shared" si="6"/>
        <v>A</v>
      </c>
      <c r="E70" s="1023" t="str">
        <f t="shared" si="6"/>
        <v>B</v>
      </c>
      <c r="F70" s="1023">
        <f t="shared" si="6"/>
        <v>0</v>
      </c>
      <c r="G70" s="1023">
        <f t="shared" si="6"/>
        <v>0</v>
      </c>
      <c r="H70" s="1023">
        <f t="shared" si="6"/>
        <v>0</v>
      </c>
      <c r="I70" s="1023">
        <f t="shared" si="6"/>
        <v>0</v>
      </c>
      <c r="J70" s="1023">
        <f t="shared" si="6"/>
        <v>0</v>
      </c>
      <c r="K70" s="1023">
        <f t="shared" si="6"/>
        <v>0</v>
      </c>
      <c r="L70" s="1023">
        <f t="shared" si="6"/>
        <v>0</v>
      </c>
      <c r="M70" s="1023">
        <f t="shared" si="6"/>
        <v>0</v>
      </c>
      <c r="N70" s="1023">
        <f t="shared" si="6"/>
        <v>0</v>
      </c>
      <c r="O70" s="1023">
        <f t="shared" si="6"/>
        <v>0</v>
      </c>
      <c r="P70" s="1023">
        <f t="shared" si="6"/>
        <v>0</v>
      </c>
      <c r="Q70" s="1023">
        <f t="shared" si="6"/>
        <v>0</v>
      </c>
      <c r="R70" s="1023">
        <f t="shared" si="6"/>
        <v>0</v>
      </c>
      <c r="S70" s="1023">
        <f t="shared" si="6"/>
        <v>0</v>
      </c>
      <c r="T70" s="1023">
        <f t="shared" si="6"/>
        <v>0</v>
      </c>
      <c r="U70" s="1023">
        <f t="shared" si="6"/>
        <v>0</v>
      </c>
      <c r="V70" s="1023">
        <f t="shared" si="6"/>
        <v>0</v>
      </c>
      <c r="W70" s="1023">
        <f t="shared" si="6"/>
        <v>0</v>
      </c>
      <c r="X70" s="1023">
        <f t="shared" si="6"/>
        <v>0</v>
      </c>
      <c r="Y70" s="1023">
        <f t="shared" si="6"/>
        <v>0</v>
      </c>
      <c r="Z70" s="1023">
        <f t="shared" si="6"/>
        <v>0</v>
      </c>
      <c r="AA70" s="1023">
        <f t="shared" si="6"/>
        <v>0</v>
      </c>
      <c r="AB70" s="1023">
        <f t="shared" si="6"/>
        <v>0</v>
      </c>
      <c r="AC70" s="1023">
        <f t="shared" si="6"/>
        <v>0</v>
      </c>
      <c r="AD70" s="1023">
        <f t="shared" si="6"/>
        <v>0</v>
      </c>
      <c r="AE70" s="1023">
        <f t="shared" si="6"/>
        <v>0</v>
      </c>
      <c r="AF70" s="1023">
        <f t="shared" si="6"/>
        <v>0</v>
      </c>
      <c r="AG70" s="1023">
        <f t="shared" si="6"/>
        <v>0</v>
      </c>
      <c r="AH70" s="1023">
        <f t="shared" si="6"/>
        <v>0</v>
      </c>
      <c r="AI70" s="1023">
        <f t="shared" si="6"/>
        <v>0</v>
      </c>
      <c r="AJ70" s="1023">
        <f t="shared" si="6"/>
        <v>0</v>
      </c>
      <c r="AK70" s="1023">
        <f t="shared" si="6"/>
        <v>0</v>
      </c>
      <c r="AL70" s="1023">
        <f t="shared" si="6"/>
        <v>0</v>
      </c>
      <c r="AM70" s="1023">
        <f t="shared" si="6"/>
        <v>0</v>
      </c>
      <c r="AN70" s="1023">
        <f t="shared" si="6"/>
        <v>0</v>
      </c>
      <c r="AO70" s="1023">
        <f t="shared" si="6"/>
        <v>0</v>
      </c>
      <c r="AP70" s="1023">
        <f t="shared" si="6"/>
        <v>0</v>
      </c>
      <c r="AQ70" s="1023">
        <f t="shared" si="6"/>
        <v>0</v>
      </c>
      <c r="AR70" s="1023">
        <f t="shared" si="6"/>
        <v>0</v>
      </c>
      <c r="AS70" s="1023">
        <f t="shared" si="6"/>
        <v>0</v>
      </c>
      <c r="AT70" s="1023">
        <f t="shared" si="6"/>
        <v>0</v>
      </c>
      <c r="AU70" s="1023">
        <f t="shared" si="6"/>
        <v>0</v>
      </c>
      <c r="AV70" s="1023">
        <f t="shared" si="6"/>
        <v>0</v>
      </c>
      <c r="AW70" s="1023">
        <f t="shared" si="6"/>
        <v>0</v>
      </c>
      <c r="AX70" s="1023">
        <f t="shared" si="6"/>
        <v>0</v>
      </c>
      <c r="AY70" s="1023">
        <f t="shared" si="6"/>
        <v>0</v>
      </c>
      <c r="AZ70" s="1023">
        <f t="shared" si="6"/>
        <v>0</v>
      </c>
      <c r="BA70" s="1023">
        <f t="shared" si="6"/>
        <v>0</v>
      </c>
      <c r="BB70" s="1023">
        <f t="shared" si="6"/>
        <v>0</v>
      </c>
      <c r="BC70" s="1023">
        <f t="shared" si="6"/>
        <v>0</v>
      </c>
      <c r="BD70" s="1023">
        <f t="shared" si="6"/>
        <v>0</v>
      </c>
      <c r="BE70" s="1023">
        <f t="shared" si="6"/>
        <v>0</v>
      </c>
      <c r="BF70" s="1023">
        <f t="shared" si="6"/>
        <v>0</v>
      </c>
      <c r="BG70" s="1023">
        <f t="shared" si="6"/>
        <v>0</v>
      </c>
      <c r="BH70" s="1023">
        <f t="shared" si="6"/>
        <v>0</v>
      </c>
      <c r="BI70" s="1023">
        <f t="shared" si="6"/>
        <v>0</v>
      </c>
      <c r="BJ70" s="1023">
        <f t="shared" si="6"/>
        <v>0</v>
      </c>
      <c r="BK70" s="1023">
        <f t="shared" si="6"/>
        <v>0</v>
      </c>
      <c r="BL70" s="1023">
        <f t="shared" si="6"/>
        <v>0</v>
      </c>
      <c r="BM70" s="1023">
        <f t="shared" si="6"/>
        <v>0</v>
      </c>
      <c r="BN70" s="1023">
        <f t="shared" si="6"/>
        <v>0</v>
      </c>
      <c r="BO70" s="1023">
        <f t="shared" si="6"/>
        <v>0</v>
      </c>
      <c r="BP70" s="1023">
        <f t="shared" si="7"/>
        <v>0</v>
      </c>
      <c r="BQ70" s="1023">
        <f t="shared" si="7"/>
        <v>0</v>
      </c>
      <c r="BR70" s="1023">
        <f t="shared" si="7"/>
        <v>0</v>
      </c>
      <c r="BS70" s="1023">
        <f t="shared" si="7"/>
        <v>0</v>
      </c>
      <c r="BT70" s="1023">
        <f t="shared" si="7"/>
        <v>0</v>
      </c>
      <c r="BU70" s="1023">
        <f t="shared" si="7"/>
        <v>0</v>
      </c>
      <c r="BV70" s="207"/>
      <c r="BW70" s="1268" t="str">
        <f>Overview!B7</f>
        <v>Applicant Fund Name</v>
      </c>
      <c r="BX70" s="1269"/>
      <c r="BY70" s="1269"/>
      <c r="BZ70" s="1270"/>
      <c r="CA70" s="167" t="s">
        <v>73</v>
      </c>
      <c r="CB70" s="167"/>
    </row>
    <row r="71" spans="1:81" ht="25.5" customHeight="1">
      <c r="B71" s="416"/>
      <c r="C71" s="201" t="s">
        <v>604</v>
      </c>
      <c r="D71" s="216" t="str">
        <f t="shared" ref="D71:BO72" si="8">D11</f>
        <v/>
      </c>
      <c r="E71" s="228" t="str">
        <f t="shared" si="8"/>
        <v/>
      </c>
      <c r="F71" s="228" t="str">
        <f t="shared" si="8"/>
        <v/>
      </c>
      <c r="G71" s="228" t="str">
        <f t="shared" si="8"/>
        <v/>
      </c>
      <c r="H71" s="228" t="str">
        <f t="shared" si="8"/>
        <v/>
      </c>
      <c r="I71" s="228" t="str">
        <f t="shared" si="8"/>
        <v/>
      </c>
      <c r="J71" s="228" t="str">
        <f t="shared" si="8"/>
        <v/>
      </c>
      <c r="K71" s="228" t="str">
        <f t="shared" si="8"/>
        <v/>
      </c>
      <c r="L71" s="228" t="str">
        <f t="shared" si="8"/>
        <v/>
      </c>
      <c r="M71" s="228" t="str">
        <f t="shared" si="8"/>
        <v/>
      </c>
      <c r="N71" s="228" t="str">
        <f t="shared" si="8"/>
        <v/>
      </c>
      <c r="O71" s="228" t="str">
        <f t="shared" si="8"/>
        <v/>
      </c>
      <c r="P71" s="228" t="str">
        <f t="shared" si="8"/>
        <v/>
      </c>
      <c r="Q71" s="228" t="str">
        <f t="shared" si="8"/>
        <v/>
      </c>
      <c r="R71" s="228" t="str">
        <f t="shared" si="8"/>
        <v/>
      </c>
      <c r="S71" s="228" t="str">
        <f t="shared" si="8"/>
        <v/>
      </c>
      <c r="T71" s="228" t="str">
        <f t="shared" si="8"/>
        <v/>
      </c>
      <c r="U71" s="228" t="str">
        <f t="shared" si="8"/>
        <v/>
      </c>
      <c r="V71" s="228" t="str">
        <f t="shared" si="8"/>
        <v/>
      </c>
      <c r="W71" s="228" t="str">
        <f t="shared" si="8"/>
        <v/>
      </c>
      <c r="X71" s="228" t="str">
        <f t="shared" si="8"/>
        <v/>
      </c>
      <c r="Y71" s="228" t="str">
        <f t="shared" si="8"/>
        <v/>
      </c>
      <c r="Z71" s="228" t="str">
        <f t="shared" si="8"/>
        <v/>
      </c>
      <c r="AA71" s="228" t="str">
        <f t="shared" si="8"/>
        <v/>
      </c>
      <c r="AB71" s="228" t="str">
        <f t="shared" si="8"/>
        <v/>
      </c>
      <c r="AC71" s="228" t="str">
        <f t="shared" si="8"/>
        <v/>
      </c>
      <c r="AD71" s="228" t="str">
        <f t="shared" si="8"/>
        <v/>
      </c>
      <c r="AE71" s="228" t="str">
        <f t="shared" si="8"/>
        <v/>
      </c>
      <c r="AF71" s="228" t="str">
        <f t="shared" si="8"/>
        <v/>
      </c>
      <c r="AG71" s="228" t="str">
        <f t="shared" si="8"/>
        <v/>
      </c>
      <c r="AH71" s="228" t="str">
        <f t="shared" si="8"/>
        <v/>
      </c>
      <c r="AI71" s="228" t="str">
        <f t="shared" si="8"/>
        <v/>
      </c>
      <c r="AJ71" s="228" t="str">
        <f t="shared" si="8"/>
        <v/>
      </c>
      <c r="AK71" s="228" t="str">
        <f t="shared" si="8"/>
        <v/>
      </c>
      <c r="AL71" s="228" t="str">
        <f t="shared" si="8"/>
        <v/>
      </c>
      <c r="AM71" s="228" t="str">
        <f t="shared" si="8"/>
        <v/>
      </c>
      <c r="AN71" s="228" t="str">
        <f t="shared" si="8"/>
        <v/>
      </c>
      <c r="AO71" s="228" t="str">
        <f t="shared" si="8"/>
        <v/>
      </c>
      <c r="AP71" s="228" t="str">
        <f t="shared" si="8"/>
        <v/>
      </c>
      <c r="AQ71" s="228" t="str">
        <f t="shared" si="8"/>
        <v/>
      </c>
      <c r="AR71" s="228" t="str">
        <f t="shared" si="8"/>
        <v/>
      </c>
      <c r="AS71" s="228" t="str">
        <f t="shared" si="8"/>
        <v/>
      </c>
      <c r="AT71" s="228" t="str">
        <f t="shared" si="8"/>
        <v/>
      </c>
      <c r="AU71" s="228" t="str">
        <f t="shared" si="8"/>
        <v/>
      </c>
      <c r="AV71" s="228" t="str">
        <f t="shared" si="8"/>
        <v/>
      </c>
      <c r="AW71" s="228" t="str">
        <f t="shared" si="8"/>
        <v/>
      </c>
      <c r="AX71" s="228" t="str">
        <f t="shared" si="8"/>
        <v/>
      </c>
      <c r="AY71" s="228" t="str">
        <f t="shared" si="8"/>
        <v/>
      </c>
      <c r="AZ71" s="228" t="str">
        <f t="shared" si="8"/>
        <v/>
      </c>
      <c r="BA71" s="228" t="str">
        <f t="shared" si="8"/>
        <v/>
      </c>
      <c r="BB71" s="228" t="str">
        <f t="shared" si="8"/>
        <v/>
      </c>
      <c r="BC71" s="228" t="str">
        <f t="shared" si="8"/>
        <v/>
      </c>
      <c r="BD71" s="228" t="str">
        <f t="shared" si="8"/>
        <v/>
      </c>
      <c r="BE71" s="228" t="str">
        <f t="shared" si="8"/>
        <v/>
      </c>
      <c r="BF71" s="228" t="str">
        <f t="shared" si="8"/>
        <v/>
      </c>
      <c r="BG71" s="228" t="str">
        <f t="shared" si="8"/>
        <v/>
      </c>
      <c r="BH71" s="228" t="str">
        <f t="shared" si="8"/>
        <v/>
      </c>
      <c r="BI71" s="228" t="str">
        <f t="shared" si="8"/>
        <v/>
      </c>
      <c r="BJ71" s="228" t="str">
        <f t="shared" si="8"/>
        <v/>
      </c>
      <c r="BK71" s="228" t="str">
        <f t="shared" si="8"/>
        <v/>
      </c>
      <c r="BL71" s="228" t="str">
        <f t="shared" si="8"/>
        <v/>
      </c>
      <c r="BM71" s="228" t="str">
        <f t="shared" si="8"/>
        <v/>
      </c>
      <c r="BN71" s="228" t="str">
        <f t="shared" si="8"/>
        <v/>
      </c>
      <c r="BO71" s="228" t="str">
        <f t="shared" si="8"/>
        <v/>
      </c>
      <c r="BP71" s="228" t="str">
        <f t="shared" ref="BP71:BU72" si="9">BP11</f>
        <v/>
      </c>
      <c r="BQ71" s="228" t="str">
        <f t="shared" si="9"/>
        <v/>
      </c>
      <c r="BR71" s="228" t="str">
        <f t="shared" si="9"/>
        <v/>
      </c>
      <c r="BS71" s="228" t="str">
        <f t="shared" si="9"/>
        <v/>
      </c>
      <c r="BT71" s="228" t="str">
        <f t="shared" si="9"/>
        <v/>
      </c>
      <c r="BU71" s="228" t="str">
        <f t="shared" si="9"/>
        <v/>
      </c>
      <c r="BV71" s="207"/>
      <c r="BW71" s="229" t="s">
        <v>611</v>
      </c>
      <c r="BX71" s="230"/>
      <c r="BY71" s="230"/>
      <c r="BZ71" s="231"/>
      <c r="CA71" s="232" t="s">
        <v>73</v>
      </c>
      <c r="CB71" s="232"/>
    </row>
    <row r="72" spans="1:81" s="160" customFormat="1" ht="25.5" customHeight="1" thickBot="1">
      <c r="B72" s="415"/>
      <c r="C72" s="201" t="s">
        <v>605</v>
      </c>
      <c r="D72" s="516" t="str">
        <f>D12</f>
        <v/>
      </c>
      <c r="E72" s="516" t="str">
        <f t="shared" si="8"/>
        <v/>
      </c>
      <c r="F72" s="516" t="str">
        <f t="shared" si="8"/>
        <v/>
      </c>
      <c r="G72" s="516" t="str">
        <f t="shared" si="8"/>
        <v/>
      </c>
      <c r="H72" s="516" t="str">
        <f t="shared" si="8"/>
        <v/>
      </c>
      <c r="I72" s="516" t="str">
        <f t="shared" si="8"/>
        <v/>
      </c>
      <c r="J72" s="516" t="str">
        <f t="shared" si="8"/>
        <v/>
      </c>
      <c r="K72" s="516" t="str">
        <f t="shared" si="8"/>
        <v/>
      </c>
      <c r="L72" s="516" t="str">
        <f t="shared" si="8"/>
        <v/>
      </c>
      <c r="M72" s="516" t="str">
        <f t="shared" si="8"/>
        <v/>
      </c>
      <c r="N72" s="516" t="str">
        <f t="shared" si="8"/>
        <v/>
      </c>
      <c r="O72" s="516" t="str">
        <f t="shared" si="8"/>
        <v/>
      </c>
      <c r="P72" s="516" t="str">
        <f t="shared" si="8"/>
        <v/>
      </c>
      <c r="Q72" s="516" t="str">
        <f t="shared" si="8"/>
        <v/>
      </c>
      <c r="R72" s="516" t="str">
        <f t="shared" si="8"/>
        <v/>
      </c>
      <c r="S72" s="516" t="str">
        <f t="shared" si="8"/>
        <v/>
      </c>
      <c r="T72" s="516" t="str">
        <f t="shared" si="8"/>
        <v/>
      </c>
      <c r="U72" s="516" t="str">
        <f t="shared" si="8"/>
        <v/>
      </c>
      <c r="V72" s="516" t="str">
        <f t="shared" si="8"/>
        <v/>
      </c>
      <c r="W72" s="516" t="str">
        <f t="shared" si="8"/>
        <v/>
      </c>
      <c r="X72" s="516" t="str">
        <f t="shared" si="8"/>
        <v/>
      </c>
      <c r="Y72" s="516" t="str">
        <f t="shared" si="8"/>
        <v/>
      </c>
      <c r="Z72" s="516" t="str">
        <f t="shared" si="8"/>
        <v/>
      </c>
      <c r="AA72" s="516" t="str">
        <f t="shared" si="8"/>
        <v/>
      </c>
      <c r="AB72" s="516" t="str">
        <f t="shared" si="8"/>
        <v/>
      </c>
      <c r="AC72" s="516" t="str">
        <f t="shared" si="8"/>
        <v/>
      </c>
      <c r="AD72" s="516" t="str">
        <f t="shared" si="8"/>
        <v/>
      </c>
      <c r="AE72" s="516" t="str">
        <f t="shared" si="8"/>
        <v/>
      </c>
      <c r="AF72" s="516" t="str">
        <f t="shared" si="8"/>
        <v/>
      </c>
      <c r="AG72" s="516" t="str">
        <f t="shared" si="8"/>
        <v/>
      </c>
      <c r="AH72" s="516" t="str">
        <f t="shared" si="8"/>
        <v/>
      </c>
      <c r="AI72" s="516" t="str">
        <f t="shared" si="8"/>
        <v/>
      </c>
      <c r="AJ72" s="516" t="str">
        <f t="shared" si="8"/>
        <v/>
      </c>
      <c r="AK72" s="516" t="str">
        <f t="shared" si="8"/>
        <v/>
      </c>
      <c r="AL72" s="516" t="str">
        <f t="shared" si="8"/>
        <v/>
      </c>
      <c r="AM72" s="516" t="str">
        <f t="shared" si="8"/>
        <v/>
      </c>
      <c r="AN72" s="516" t="str">
        <f t="shared" si="8"/>
        <v/>
      </c>
      <c r="AO72" s="516" t="str">
        <f t="shared" si="8"/>
        <v/>
      </c>
      <c r="AP72" s="516" t="str">
        <f t="shared" si="8"/>
        <v/>
      </c>
      <c r="AQ72" s="516" t="str">
        <f t="shared" si="8"/>
        <v/>
      </c>
      <c r="AR72" s="516" t="str">
        <f t="shared" si="8"/>
        <v/>
      </c>
      <c r="AS72" s="516" t="str">
        <f t="shared" si="8"/>
        <v/>
      </c>
      <c r="AT72" s="516" t="str">
        <f t="shared" si="8"/>
        <v/>
      </c>
      <c r="AU72" s="516" t="str">
        <f t="shared" si="8"/>
        <v/>
      </c>
      <c r="AV72" s="516" t="str">
        <f t="shared" si="8"/>
        <v/>
      </c>
      <c r="AW72" s="516" t="str">
        <f t="shared" si="8"/>
        <v/>
      </c>
      <c r="AX72" s="516" t="str">
        <f t="shared" si="8"/>
        <v/>
      </c>
      <c r="AY72" s="516" t="str">
        <f t="shared" si="8"/>
        <v/>
      </c>
      <c r="AZ72" s="516" t="str">
        <f t="shared" si="8"/>
        <v/>
      </c>
      <c r="BA72" s="516" t="str">
        <f t="shared" si="8"/>
        <v/>
      </c>
      <c r="BB72" s="418" t="str">
        <f t="shared" si="8"/>
        <v/>
      </c>
      <c r="BC72" s="418" t="str">
        <f t="shared" si="8"/>
        <v/>
      </c>
      <c r="BD72" s="418" t="str">
        <f t="shared" si="8"/>
        <v/>
      </c>
      <c r="BE72" s="418" t="str">
        <f t="shared" si="8"/>
        <v/>
      </c>
      <c r="BF72" s="418" t="str">
        <f t="shared" si="8"/>
        <v/>
      </c>
      <c r="BG72" s="418" t="str">
        <f t="shared" si="8"/>
        <v/>
      </c>
      <c r="BH72" s="418" t="str">
        <f t="shared" si="8"/>
        <v/>
      </c>
      <c r="BI72" s="418" t="str">
        <f t="shared" si="8"/>
        <v/>
      </c>
      <c r="BJ72" s="418" t="str">
        <f t="shared" si="8"/>
        <v/>
      </c>
      <c r="BK72" s="418" t="str">
        <f t="shared" si="8"/>
        <v/>
      </c>
      <c r="BL72" s="418" t="str">
        <f t="shared" si="8"/>
        <v/>
      </c>
      <c r="BM72" s="418" t="str">
        <f t="shared" si="8"/>
        <v/>
      </c>
      <c r="BN72" s="418" t="str">
        <f t="shared" si="8"/>
        <v/>
      </c>
      <c r="BO72" s="418" t="str">
        <f t="shared" si="8"/>
        <v/>
      </c>
      <c r="BP72" s="418" t="str">
        <f t="shared" si="9"/>
        <v/>
      </c>
      <c r="BQ72" s="418" t="str">
        <f t="shared" si="9"/>
        <v/>
      </c>
      <c r="BR72" s="418" t="str">
        <f t="shared" si="9"/>
        <v/>
      </c>
      <c r="BS72" s="418" t="str">
        <f t="shared" si="9"/>
        <v/>
      </c>
      <c r="BT72" s="418" t="str">
        <f t="shared" si="9"/>
        <v/>
      </c>
      <c r="BU72" s="418" t="str">
        <f t="shared" si="9"/>
        <v/>
      </c>
      <c r="BW72" s="168"/>
      <c r="BX72" s="233" t="s">
        <v>612</v>
      </c>
      <c r="BY72" s="233" t="s">
        <v>613</v>
      </c>
      <c r="BZ72" s="234" t="s">
        <v>614</v>
      </c>
      <c r="CA72" s="235"/>
      <c r="CB72" s="235"/>
      <c r="CC72" s="726"/>
    </row>
    <row r="73" spans="1:81" hidden="1">
      <c r="B73" s="414"/>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70"/>
      <c r="BW73" s="236"/>
      <c r="BX73" s="237"/>
      <c r="BY73" s="237"/>
      <c r="BZ73" s="237"/>
      <c r="CA73" s="238"/>
      <c r="CB73" s="238"/>
      <c r="CC73" s="163"/>
    </row>
    <row r="74" spans="1:81" s="171" customFormat="1" ht="11.25" customHeight="1">
      <c r="B74" s="413"/>
      <c r="C74" s="205" t="s">
        <v>615</v>
      </c>
      <c r="D74" s="517" t="str" cm="1">
        <f t="array" ref="D74">IFERROR(XIRR(_xlfn._xlws.FILTER(D14:D66,(D14:D66&lt;&gt;0)*(D14:D66&lt;&gt;"")),_xlfn._xlws.FILTER($C$14:$C$66,(D14:D66&lt;&gt;0)*(D14:D66&lt;&gt;""))),"NoCashFlows")</f>
        <v>NoCashFlows</v>
      </c>
      <c r="E74" s="517" t="str" cm="1">
        <f t="array" ref="E74">IFERROR(XIRR(_xlfn._xlws.FILTER(E14:E66,(E14:E66&lt;&gt;0)*(E14:E66&lt;&gt;"")),_xlfn._xlws.FILTER($C$14:$C$66,(E14:E66&lt;&gt;0)*(E14:E66&lt;&gt;""))),"NoCashFlows")</f>
        <v>NoCashFlows</v>
      </c>
      <c r="F74" s="517" t="str" cm="1">
        <f t="array" ref="F74">IFERROR(XIRR(_xlfn._xlws.FILTER(F14:F66,(F14:F66&lt;&gt;0)*(F14:F66&lt;&gt;"")),_xlfn._xlws.FILTER($C$14:$C$66,(F14:F66&lt;&gt;0)*(F14:F66&lt;&gt;""))),"NoCashFlows")</f>
        <v>NoCashFlows</v>
      </c>
      <c r="G74" s="517" t="str" cm="1">
        <f t="array" ref="G74">IFERROR(XIRR(_xlfn._xlws.FILTER(G14:G66,(G14:G66&lt;&gt;0)*(G14:G66&lt;&gt;"")),_xlfn._xlws.FILTER($C$14:$C$66,(G14:G66&lt;&gt;0)*(G14:G66&lt;&gt;""))),"NoCashFlows")</f>
        <v>NoCashFlows</v>
      </c>
      <c r="H74" s="517" t="str" cm="1">
        <f t="array" ref="H74">IFERROR(XIRR(_xlfn._xlws.FILTER(H14:H66,(H14:H66&lt;&gt;0)*(H14:H66&lt;&gt;"")),_xlfn._xlws.FILTER($C$14:$C$66,(H14:H66&lt;&gt;0)*(H14:H66&lt;&gt;""))),"NoCashFlows")</f>
        <v>NoCashFlows</v>
      </c>
      <c r="I74" s="517" t="str" cm="1">
        <f t="array" ref="I74">IFERROR(XIRR(_xlfn._xlws.FILTER(I14:I66,(I14:I66&lt;&gt;0)*(I14:I66&lt;&gt;"")),_xlfn._xlws.FILTER($C$14:$C$66,(I14:I66&lt;&gt;0)*(I14:I66&lt;&gt;""))),"NoCashFlows")</f>
        <v>NoCashFlows</v>
      </c>
      <c r="J74" s="517" t="str" cm="1">
        <f t="array" ref="J74">IFERROR(XIRR(_xlfn._xlws.FILTER(J14:J66,(J14:J66&lt;&gt;0)*(J14:J66&lt;&gt;"")),_xlfn._xlws.FILTER($C$14:$C$66,(J14:J66&lt;&gt;0)*(J14:J66&lt;&gt;""))),"NoCashFlows")</f>
        <v>NoCashFlows</v>
      </c>
      <c r="K74" s="517" t="str" cm="1">
        <f t="array" ref="K74">IFERROR(XIRR(_xlfn._xlws.FILTER(K14:K66,(K14:K66&lt;&gt;0)*(K14:K66&lt;&gt;"")),_xlfn._xlws.FILTER($C$14:$C$66,(K14:K66&lt;&gt;0)*(K14:K66&lt;&gt;""))),"NoCashFlows")</f>
        <v>NoCashFlows</v>
      </c>
      <c r="L74" s="517" t="str" cm="1">
        <f t="array" ref="L74">IFERROR(XIRR(_xlfn._xlws.FILTER(L14:L66,(L14:L66&lt;&gt;0)*(L14:L66&lt;&gt;"")),_xlfn._xlws.FILTER($C$14:$C$66,(L14:L66&lt;&gt;0)*(L14:L66&lt;&gt;""))),"NoCashFlows")</f>
        <v>NoCashFlows</v>
      </c>
      <c r="M74" s="517" t="str" cm="1">
        <f t="array" ref="M74">IFERROR(XIRR(_xlfn._xlws.FILTER(M14:M66,(M14:M66&lt;&gt;0)*(M14:M66&lt;&gt;"")),_xlfn._xlws.FILTER($C$14:$C$66,(M14:M66&lt;&gt;0)*(M14:M66&lt;&gt;""))),"NoCashFlows")</f>
        <v>NoCashFlows</v>
      </c>
      <c r="N74" s="517" t="str" cm="1">
        <f t="array" ref="N74">IFERROR(XIRR(_xlfn._xlws.FILTER(N14:N66,(N14:N66&lt;&gt;0)*(N14:N66&lt;&gt;"")),_xlfn._xlws.FILTER($C$14:$C$66,(N14:N66&lt;&gt;0)*(N14:N66&lt;&gt;""))),"NoCashFlows")</f>
        <v>NoCashFlows</v>
      </c>
      <c r="O74" s="517" t="str" cm="1">
        <f t="array" ref="O74">IFERROR(XIRR(_xlfn._xlws.FILTER(O14:O66,(O14:O66&lt;&gt;0)*(O14:O66&lt;&gt;"")),_xlfn._xlws.FILTER($C$14:$C$66,(O14:O66&lt;&gt;0)*(O14:O66&lt;&gt;""))),"NoCashFlows")</f>
        <v>NoCashFlows</v>
      </c>
      <c r="P74" s="517" t="str" cm="1">
        <f t="array" ref="P74">IFERROR(XIRR(_xlfn._xlws.FILTER(P14:P66,(P14:P66&lt;&gt;0)*(P14:P66&lt;&gt;"")),_xlfn._xlws.FILTER($C$14:$C$66,(P14:P66&lt;&gt;0)*(P14:P66&lt;&gt;""))),"NoCashFlows")</f>
        <v>NoCashFlows</v>
      </c>
      <c r="Q74" s="517" t="str" cm="1">
        <f t="array" ref="Q74">IFERROR(XIRR(_xlfn._xlws.FILTER(Q14:Q66,(Q14:Q66&lt;&gt;0)*(Q14:Q66&lt;&gt;"")),_xlfn._xlws.FILTER($C$14:$C$66,(Q14:Q66&lt;&gt;0)*(Q14:Q66&lt;&gt;""))),"NoCashFlows")</f>
        <v>NoCashFlows</v>
      </c>
      <c r="R74" s="517" t="str" cm="1">
        <f t="array" ref="R74">IFERROR(XIRR(_xlfn._xlws.FILTER(R14:R66,(R14:R66&lt;&gt;0)*(R14:R66&lt;&gt;"")),_xlfn._xlws.FILTER($C$14:$C$66,(R14:R66&lt;&gt;0)*(R14:R66&lt;&gt;""))),"NoCashFlows")</f>
        <v>NoCashFlows</v>
      </c>
      <c r="S74" s="517" t="str" cm="1">
        <f t="array" ref="S74">IFERROR(XIRR(_xlfn._xlws.FILTER(S14:S66,(S14:S66&lt;&gt;0)*(S14:S66&lt;&gt;"")),_xlfn._xlws.FILTER($C$14:$C$66,(S14:S66&lt;&gt;0)*(S14:S66&lt;&gt;""))),"NoCashFlows")</f>
        <v>NoCashFlows</v>
      </c>
      <c r="T74" s="517" t="str" cm="1">
        <f t="array" ref="T74">IFERROR(XIRR(_xlfn._xlws.FILTER(T14:T66,(T14:T66&lt;&gt;0)*(T14:T66&lt;&gt;"")),_xlfn._xlws.FILTER($C$14:$C$66,(T14:T66&lt;&gt;0)*(T14:T66&lt;&gt;""))),"NoCashFlows")</f>
        <v>NoCashFlows</v>
      </c>
      <c r="U74" s="517" t="str" cm="1">
        <f t="array" ref="U74">IFERROR(XIRR(_xlfn._xlws.FILTER(U14:U66,(U14:U66&lt;&gt;0)*(U14:U66&lt;&gt;"")),_xlfn._xlws.FILTER($C$14:$C$66,(U14:U66&lt;&gt;0)*(U14:U66&lt;&gt;""))),"NoCashFlows")</f>
        <v>NoCashFlows</v>
      </c>
      <c r="V74" s="517" t="str" cm="1">
        <f t="array" ref="V74">IFERROR(XIRR(_xlfn._xlws.FILTER(V14:V66,(V14:V66&lt;&gt;0)*(V14:V66&lt;&gt;"")),_xlfn._xlws.FILTER($C$14:$C$66,(V14:V66&lt;&gt;0)*(V14:V66&lt;&gt;""))),"NoCashFlows")</f>
        <v>NoCashFlows</v>
      </c>
      <c r="W74" s="517" t="str" cm="1">
        <f t="array" ref="W74">IFERROR(XIRR(_xlfn._xlws.FILTER(W14:W66,(W14:W66&lt;&gt;0)*(W14:W66&lt;&gt;"")),_xlfn._xlws.FILTER($C$14:$C$66,(W14:W66&lt;&gt;0)*(W14:W66&lt;&gt;""))),"NoCashFlows")</f>
        <v>NoCashFlows</v>
      </c>
      <c r="X74" s="517" t="str" cm="1">
        <f t="array" ref="X74">IFERROR(XIRR(_xlfn._xlws.FILTER(X14:X66,(X14:X66&lt;&gt;0)*(X14:X66&lt;&gt;"")),_xlfn._xlws.FILTER($C$14:$C$66,(X14:X66&lt;&gt;0)*(X14:X66&lt;&gt;""))),"NoCashFlows")</f>
        <v>NoCashFlows</v>
      </c>
      <c r="Y74" s="517" t="str" cm="1">
        <f t="array" ref="Y74">IFERROR(XIRR(_xlfn._xlws.FILTER(Y14:Y66,(Y14:Y66&lt;&gt;0)*(Y14:Y66&lt;&gt;"")),_xlfn._xlws.FILTER($C$14:$C$66,(Y14:Y66&lt;&gt;0)*(Y14:Y66&lt;&gt;""))),"NoCashFlows")</f>
        <v>NoCashFlows</v>
      </c>
      <c r="Z74" s="517" t="str" cm="1">
        <f t="array" ref="Z74">IFERROR(XIRR(_xlfn._xlws.FILTER(Z14:Z66,(Z14:Z66&lt;&gt;0)*(Z14:Z66&lt;&gt;"")),_xlfn._xlws.FILTER($C$14:$C$66,(Z14:Z66&lt;&gt;0)*(Z14:Z66&lt;&gt;""))),"NoCashFlows")</f>
        <v>NoCashFlows</v>
      </c>
      <c r="AA74" s="517" t="str" cm="1">
        <f t="array" ref="AA74">IFERROR(XIRR(_xlfn._xlws.FILTER(AA14:AA66,(AA14:AA66&lt;&gt;0)*(AA14:AA66&lt;&gt;"")),_xlfn._xlws.FILTER($C$14:$C$66,(AA14:AA66&lt;&gt;0)*(AA14:AA66&lt;&gt;""))),"NoCashFlows")</f>
        <v>NoCashFlows</v>
      </c>
      <c r="AB74" s="517" t="str" cm="1">
        <f t="array" ref="AB74">IFERROR(XIRR(_xlfn._xlws.FILTER(AB14:AB66,(AB14:AB66&lt;&gt;0)*(AB14:AB66&lt;&gt;"")),_xlfn._xlws.FILTER($C$14:$C$66,(AB14:AB66&lt;&gt;0)*(AB14:AB66&lt;&gt;""))),"NoCashFlows")</f>
        <v>NoCashFlows</v>
      </c>
      <c r="AC74" s="517" t="str" cm="1">
        <f t="array" ref="AC74">IFERROR(XIRR(_xlfn._xlws.FILTER(AC14:AC66,(AC14:AC66&lt;&gt;0)*(AC14:AC66&lt;&gt;"")),_xlfn._xlws.FILTER($C$14:$C$66,(AC14:AC66&lt;&gt;0)*(AC14:AC66&lt;&gt;""))),"NoCashFlows")</f>
        <v>NoCashFlows</v>
      </c>
      <c r="AD74" s="517" t="str" cm="1">
        <f t="array" ref="AD74">IFERROR(XIRR(_xlfn._xlws.FILTER(AD14:AD66,(AD14:AD66&lt;&gt;0)*(AD14:AD66&lt;&gt;"")),_xlfn._xlws.FILTER($C$14:$C$66,(AD14:AD66&lt;&gt;0)*(AD14:AD66&lt;&gt;""))),"NoCashFlows")</f>
        <v>NoCashFlows</v>
      </c>
      <c r="AE74" s="517" t="str" cm="1">
        <f t="array" ref="AE74">IFERROR(XIRR(_xlfn._xlws.FILTER(AE14:AE66,(AE14:AE66&lt;&gt;0)*(AE14:AE66&lt;&gt;"")),_xlfn._xlws.FILTER($C$14:$C$66,(AE14:AE66&lt;&gt;0)*(AE14:AE66&lt;&gt;""))),"NoCashFlows")</f>
        <v>NoCashFlows</v>
      </c>
      <c r="AF74" s="517" t="str" cm="1">
        <f t="array" ref="AF74">IFERROR(XIRR(_xlfn._xlws.FILTER(AF14:AF66,(AF14:AF66&lt;&gt;0)*(AF14:AF66&lt;&gt;"")),_xlfn._xlws.FILTER($C$14:$C$66,(AF14:AF66&lt;&gt;0)*(AF14:AF66&lt;&gt;""))),"NoCashFlows")</f>
        <v>NoCashFlows</v>
      </c>
      <c r="AG74" s="517" t="str" cm="1">
        <f t="array" ref="AG74">IFERROR(XIRR(_xlfn._xlws.FILTER(AG14:AG66,(AG14:AG66&lt;&gt;0)*(AG14:AG66&lt;&gt;"")),_xlfn._xlws.FILTER($C$14:$C$66,(AG14:AG66&lt;&gt;0)*(AG14:AG66&lt;&gt;""))),"NoCashFlows")</f>
        <v>NoCashFlows</v>
      </c>
      <c r="AH74" s="517" t="str" cm="1">
        <f t="array" ref="AH74">IFERROR(XIRR(_xlfn._xlws.FILTER(AH14:AH66,(AH14:AH66&lt;&gt;0)*(AH14:AH66&lt;&gt;"")),_xlfn._xlws.FILTER($C$14:$C$66,(AH14:AH66&lt;&gt;0)*(AH14:AH66&lt;&gt;""))),"NoCashFlows")</f>
        <v>NoCashFlows</v>
      </c>
      <c r="AI74" s="517" t="str" cm="1">
        <f t="array" ref="AI74">IFERROR(XIRR(_xlfn._xlws.FILTER(AI14:AI66,(AI14:AI66&lt;&gt;0)*(AI14:AI66&lt;&gt;"")),_xlfn._xlws.FILTER($C$14:$C$66,(AI14:AI66&lt;&gt;0)*(AI14:AI66&lt;&gt;""))),"NoCashFlows")</f>
        <v>NoCashFlows</v>
      </c>
      <c r="AJ74" s="517" t="str" cm="1">
        <f t="array" ref="AJ74">IFERROR(XIRR(_xlfn._xlws.FILTER(AJ14:AJ66,(AJ14:AJ66&lt;&gt;0)*(AJ14:AJ66&lt;&gt;"")),_xlfn._xlws.FILTER($C$14:$C$66,(AJ14:AJ66&lt;&gt;0)*(AJ14:AJ66&lt;&gt;""))),"NoCashFlows")</f>
        <v>NoCashFlows</v>
      </c>
      <c r="AK74" s="517" t="str" cm="1">
        <f t="array" ref="AK74">IFERROR(XIRR(_xlfn._xlws.FILTER(AK14:AK66,(AK14:AK66&lt;&gt;0)*(AK14:AK66&lt;&gt;"")),_xlfn._xlws.FILTER($C$14:$C$66,(AK14:AK66&lt;&gt;0)*(AK14:AK66&lt;&gt;""))),"NoCashFlows")</f>
        <v>NoCashFlows</v>
      </c>
      <c r="AL74" s="517" t="str" cm="1">
        <f t="array" ref="AL74">IFERROR(XIRR(_xlfn._xlws.FILTER(AL14:AL66,(AL14:AL66&lt;&gt;0)*(AL14:AL66&lt;&gt;"")),_xlfn._xlws.FILTER($C$14:$C$66,(AL14:AL66&lt;&gt;0)*(AL14:AL66&lt;&gt;""))),"NoCashFlows")</f>
        <v>NoCashFlows</v>
      </c>
      <c r="AM74" s="517" t="str" cm="1">
        <f t="array" ref="AM74">IFERROR(XIRR(_xlfn._xlws.FILTER(AM14:AM66,(AM14:AM66&lt;&gt;0)*(AM14:AM66&lt;&gt;"")),_xlfn._xlws.FILTER($C$14:$C$66,(AM14:AM66&lt;&gt;0)*(AM14:AM66&lt;&gt;""))),"NoCashFlows")</f>
        <v>NoCashFlows</v>
      </c>
      <c r="AN74" s="517" t="str" cm="1">
        <f t="array" ref="AN74">IFERROR(XIRR(_xlfn._xlws.FILTER(AN14:AN66,(AN14:AN66&lt;&gt;0)*(AN14:AN66&lt;&gt;"")),_xlfn._xlws.FILTER($C$14:$C$66,(AN14:AN66&lt;&gt;0)*(AN14:AN66&lt;&gt;""))),"NoCashFlows")</f>
        <v>NoCashFlows</v>
      </c>
      <c r="AO74" s="517" t="str" cm="1">
        <f t="array" ref="AO74">IFERROR(XIRR(_xlfn._xlws.FILTER(AO14:AO66,(AO14:AO66&lt;&gt;0)*(AO14:AO66&lt;&gt;"")),_xlfn._xlws.FILTER($C$14:$C$66,(AO14:AO66&lt;&gt;0)*(AO14:AO66&lt;&gt;""))),"NoCashFlows")</f>
        <v>NoCashFlows</v>
      </c>
      <c r="AP74" s="517" t="str" cm="1">
        <f t="array" ref="AP74">IFERROR(XIRR(_xlfn._xlws.FILTER(AP14:AP66,(AP14:AP66&lt;&gt;0)*(AP14:AP66&lt;&gt;"")),_xlfn._xlws.FILTER($C$14:$C$66,(AP14:AP66&lt;&gt;0)*(AP14:AP66&lt;&gt;""))),"NoCashFlows")</f>
        <v>NoCashFlows</v>
      </c>
      <c r="AQ74" s="517" t="str" cm="1">
        <f t="array" ref="AQ74">IFERROR(XIRR(_xlfn._xlws.FILTER(AQ14:AQ66,(AQ14:AQ66&lt;&gt;0)*(AQ14:AQ66&lt;&gt;"")),_xlfn._xlws.FILTER($C$14:$C$66,(AQ14:AQ66&lt;&gt;0)*(AQ14:AQ66&lt;&gt;""))),"NoCashFlows")</f>
        <v>NoCashFlows</v>
      </c>
      <c r="AR74" s="517" t="str" cm="1">
        <f t="array" ref="AR74">IFERROR(XIRR(_xlfn._xlws.FILTER(AR14:AR66,(AR14:AR66&lt;&gt;0)*(AR14:AR66&lt;&gt;"")),_xlfn._xlws.FILTER($C$14:$C$66,(AR14:AR66&lt;&gt;0)*(AR14:AR66&lt;&gt;""))),"NoCashFlows")</f>
        <v>NoCashFlows</v>
      </c>
      <c r="AS74" s="517" t="str" cm="1">
        <f t="array" ref="AS74">IFERROR(XIRR(_xlfn._xlws.FILTER(AS14:AS66,(AS14:AS66&lt;&gt;0)*(AS14:AS66&lt;&gt;"")),_xlfn._xlws.FILTER($C$14:$C$66,(AS14:AS66&lt;&gt;0)*(AS14:AS66&lt;&gt;""))),"NoCashFlows")</f>
        <v>NoCashFlows</v>
      </c>
      <c r="AT74" s="517" t="str" cm="1">
        <f t="array" ref="AT74">IFERROR(XIRR(_xlfn._xlws.FILTER(AT14:AT66,(AT14:AT66&lt;&gt;0)*(AT14:AT66&lt;&gt;"")),_xlfn._xlws.FILTER($C$14:$C$66,(AT14:AT66&lt;&gt;0)*(AT14:AT66&lt;&gt;""))),"NoCashFlows")</f>
        <v>NoCashFlows</v>
      </c>
      <c r="AU74" s="517" t="str" cm="1">
        <f t="array" ref="AU74">IFERROR(XIRR(_xlfn._xlws.FILTER(AU14:AU66,(AU14:AU66&lt;&gt;0)*(AU14:AU66&lt;&gt;"")),_xlfn._xlws.FILTER($C$14:$C$66,(AU14:AU66&lt;&gt;0)*(AU14:AU66&lt;&gt;""))),"NoCashFlows")</f>
        <v>NoCashFlows</v>
      </c>
      <c r="AV74" s="517" t="str" cm="1">
        <f t="array" ref="AV74">IFERROR(XIRR(_xlfn._xlws.FILTER(AV14:AV66,(AV14:AV66&lt;&gt;0)*(AV14:AV66&lt;&gt;"")),_xlfn._xlws.FILTER($C$14:$C$66,(AV14:AV66&lt;&gt;0)*(AV14:AV66&lt;&gt;""))),"NoCashFlows")</f>
        <v>NoCashFlows</v>
      </c>
      <c r="AW74" s="517" t="str" cm="1">
        <f t="array" ref="AW74">IFERROR(XIRR(_xlfn._xlws.FILTER(AW14:AW66,(AW14:AW66&lt;&gt;0)*(AW14:AW66&lt;&gt;"")),_xlfn._xlws.FILTER($C$14:$C$66,(AW14:AW66&lt;&gt;0)*(AW14:AW66&lt;&gt;""))),"NoCashFlows")</f>
        <v>NoCashFlows</v>
      </c>
      <c r="AX74" s="517" t="str" cm="1">
        <f t="array" ref="AX74">IFERROR(XIRR(_xlfn._xlws.FILTER(AX14:AX66,(AX14:AX66&lt;&gt;0)*(AX14:AX66&lt;&gt;"")),_xlfn._xlws.FILTER($C$14:$C$66,(AX14:AX66&lt;&gt;0)*(AX14:AX66&lt;&gt;""))),"NoCashFlows")</f>
        <v>NoCashFlows</v>
      </c>
      <c r="AY74" s="517" t="str" cm="1">
        <f t="array" ref="AY74">IFERROR(XIRR(_xlfn._xlws.FILTER(AY14:AY66,(AY14:AY66&lt;&gt;0)*(AY14:AY66&lt;&gt;"")),_xlfn._xlws.FILTER($C$14:$C$66,(AY14:AY66&lt;&gt;0)*(AY14:AY66&lt;&gt;""))),"NoCashFlows")</f>
        <v>NoCashFlows</v>
      </c>
      <c r="AZ74" s="517" t="str" cm="1">
        <f t="array" ref="AZ74">IFERROR(XIRR(_xlfn._xlws.FILTER(AZ14:AZ66,(AZ14:AZ66&lt;&gt;0)*(AZ14:AZ66&lt;&gt;"")),_xlfn._xlws.FILTER($C$14:$C$66,(AZ14:AZ66&lt;&gt;0)*(AZ14:AZ66&lt;&gt;""))),"NoCashFlows")</f>
        <v>NoCashFlows</v>
      </c>
      <c r="BA74" s="517" t="str" cm="1">
        <f t="array" ref="BA74">IFERROR(XIRR(_xlfn._xlws.FILTER(BA14:BA66,(BA14:BA66&lt;&gt;0)*(BA14:BA66&lt;&gt;"")),_xlfn._xlws.FILTER($C$14:$C$66,(BA14:BA66&lt;&gt;0)*(BA14:BA66&lt;&gt;""))),"NoCashFlows")</f>
        <v>NoCashFlows</v>
      </c>
      <c r="BB74" s="298" t="str" cm="1">
        <f t="array" ref="BB74">IFERROR(XIRR(_xlfn._xlws.FILTER(BB14:BB66,(BB14:BB66&lt;&gt;0)*(BB14:BB66&lt;&gt;"")),_xlfn._xlws.FILTER($C$14:$C$66,(BB14:BB66&lt;&gt;0)*(BB14:BB66&lt;&gt;""))),"NoCashFlows")</f>
        <v>NoCashFlows</v>
      </c>
      <c r="BC74" s="298" t="str" cm="1">
        <f t="array" ref="BC74">IFERROR(XIRR(_xlfn._xlws.FILTER(BC14:BC66,(BC14:BC66&lt;&gt;0)*(BC14:BC66&lt;&gt;"")),_xlfn._xlws.FILTER($C$14:$C$66,(BC14:BC66&lt;&gt;0)*(BC14:BC66&lt;&gt;""))),"NoCashFlows")</f>
        <v>NoCashFlows</v>
      </c>
      <c r="BD74" s="298" t="str" cm="1">
        <f t="array" ref="BD74">IFERROR(XIRR(_xlfn._xlws.FILTER(BD14:BD66,(BD14:BD66&lt;&gt;0)*(BD14:BD66&lt;&gt;"")),_xlfn._xlws.FILTER($C$14:$C$66,(BD14:BD66&lt;&gt;0)*(BD14:BD66&lt;&gt;""))),"NoCashFlows")</f>
        <v>NoCashFlows</v>
      </c>
      <c r="BE74" s="298" t="str" cm="1">
        <f t="array" ref="BE74">IFERROR(XIRR(_xlfn._xlws.FILTER(BE14:BE66,(BE14:BE66&lt;&gt;0)*(BE14:BE66&lt;&gt;"")),_xlfn._xlws.FILTER($C$14:$C$66,(BE14:BE66&lt;&gt;0)*(BE14:BE66&lt;&gt;""))),"NoCashFlows")</f>
        <v>NoCashFlows</v>
      </c>
      <c r="BF74" s="298" t="str" cm="1">
        <f t="array" ref="BF74">IFERROR(XIRR(_xlfn._xlws.FILTER(BF14:BF66,(BF14:BF66&lt;&gt;0)*(BF14:BF66&lt;&gt;"")),_xlfn._xlws.FILTER($C$14:$C$66,(BF14:BF66&lt;&gt;0)*(BF14:BF66&lt;&gt;""))),"NoCashFlows")</f>
        <v>NoCashFlows</v>
      </c>
      <c r="BG74" s="298" t="str" cm="1">
        <f t="array" ref="BG74">IFERROR(XIRR(_xlfn._xlws.FILTER(BG14:BG66,(BG14:BG66&lt;&gt;0)*(BG14:BG66&lt;&gt;"")),_xlfn._xlws.FILTER($C$14:$C$66,(BG14:BG66&lt;&gt;0)*(BG14:BG66&lt;&gt;""))),"NoCashFlows")</f>
        <v>NoCashFlows</v>
      </c>
      <c r="BH74" s="298" t="str" cm="1">
        <f t="array" ref="BH74">IFERROR(XIRR(_xlfn._xlws.FILTER(BH14:BH66,(BH14:BH66&lt;&gt;0)*(BH14:BH66&lt;&gt;"")),_xlfn._xlws.FILTER($C$14:$C$66,(BH14:BH66&lt;&gt;0)*(BH14:BH66&lt;&gt;""))),"NoCashFlows")</f>
        <v>NoCashFlows</v>
      </c>
      <c r="BI74" s="298" t="str" cm="1">
        <f t="array" ref="BI74">IFERROR(XIRR(_xlfn._xlws.FILTER(BI14:BI66,(BI14:BI66&lt;&gt;0)*(BI14:BI66&lt;&gt;"")),_xlfn._xlws.FILTER($C$14:$C$66,(BI14:BI66&lt;&gt;0)*(BI14:BI66&lt;&gt;""))),"NoCashFlows")</f>
        <v>NoCashFlows</v>
      </c>
      <c r="BJ74" s="298" t="str" cm="1">
        <f t="array" ref="BJ74">IFERROR(XIRR(_xlfn._xlws.FILTER(BJ14:BJ66,(BJ14:BJ66&lt;&gt;0)*(BJ14:BJ66&lt;&gt;"")),_xlfn._xlws.FILTER($C$14:$C$66,(BJ14:BJ66&lt;&gt;0)*(BJ14:BJ66&lt;&gt;""))),"NoCashFlows")</f>
        <v>NoCashFlows</v>
      </c>
      <c r="BK74" s="298" t="str" cm="1">
        <f t="array" ref="BK74">IFERROR(XIRR(_xlfn._xlws.FILTER(BK14:BK66,(BK14:BK66&lt;&gt;0)*(BK14:BK66&lt;&gt;"")),_xlfn._xlws.FILTER($C$14:$C$66,(BK14:BK66&lt;&gt;0)*(BK14:BK66&lt;&gt;""))),"NoCashFlows")</f>
        <v>NoCashFlows</v>
      </c>
      <c r="BL74" s="298" t="str" cm="1">
        <f t="array" ref="BL74">IFERROR(XIRR(_xlfn._xlws.FILTER(BL14:BL66,(BL14:BL66&lt;&gt;0)*(BL14:BL66&lt;&gt;"")),_xlfn._xlws.FILTER($C$14:$C$66,(BL14:BL66&lt;&gt;0)*(BL14:BL66&lt;&gt;""))),"NoCashFlows")</f>
        <v>NoCashFlows</v>
      </c>
      <c r="BM74" s="298" t="str" cm="1">
        <f t="array" ref="BM74">IFERROR(XIRR(_xlfn._xlws.FILTER(BM14:BM66,(BM14:BM66&lt;&gt;0)*(BM14:BM66&lt;&gt;"")),_xlfn._xlws.FILTER($C$14:$C$66,(BM14:BM66&lt;&gt;0)*(BM14:BM66&lt;&gt;""))),"NoCashFlows")</f>
        <v>NoCashFlows</v>
      </c>
      <c r="BN74" s="298" t="str" cm="1">
        <f t="array" ref="BN74">IFERROR(XIRR(_xlfn._xlws.FILTER(BN14:BN66,(BN14:BN66&lt;&gt;0)*(BN14:BN66&lt;&gt;"")),_xlfn._xlws.FILTER($C$14:$C$66,(BN14:BN66&lt;&gt;0)*(BN14:BN66&lt;&gt;""))),"NoCashFlows")</f>
        <v>NoCashFlows</v>
      </c>
      <c r="BO74" s="298" t="str" cm="1">
        <f t="array" ref="BO74">IFERROR(XIRR(_xlfn._xlws.FILTER(BO14:BO66,(BO14:BO66&lt;&gt;0)*(BO14:BO66&lt;&gt;"")),_xlfn._xlws.FILTER($C$14:$C$66,(BO14:BO66&lt;&gt;0)*(BO14:BO66&lt;&gt;""))),"NoCashFlows")</f>
        <v>NoCashFlows</v>
      </c>
      <c r="BP74" s="298" t="str" cm="1">
        <f t="array" ref="BP74">IFERROR(XIRR(_xlfn._xlws.FILTER(BP14:BP66,(BP14:BP66&lt;&gt;0)*(BP14:BP66&lt;&gt;"")),_xlfn._xlws.FILTER($C$14:$C$66,(BP14:BP66&lt;&gt;0)*(BP14:BP66&lt;&gt;""))),"NoCashFlows")</f>
        <v>NoCashFlows</v>
      </c>
      <c r="BQ74" s="298" t="str" cm="1">
        <f t="array" ref="BQ74">IFERROR(XIRR(_xlfn._xlws.FILTER(BQ14:BQ66,(BQ14:BQ66&lt;&gt;0)*(BQ14:BQ66&lt;&gt;"")),_xlfn._xlws.FILTER($C$14:$C$66,(BQ14:BQ66&lt;&gt;0)*(BQ14:BQ66&lt;&gt;""))),"NoCashFlows")</f>
        <v>NoCashFlows</v>
      </c>
      <c r="BR74" s="298" t="str" cm="1">
        <f t="array" ref="BR74">IFERROR(XIRR(_xlfn._xlws.FILTER(BR14:BR66,(BR14:BR66&lt;&gt;0)*(BR14:BR66&lt;&gt;"")),_xlfn._xlws.FILTER($C$14:$C$66,(BR14:BR66&lt;&gt;0)*(BR14:BR66&lt;&gt;""))),"NoCashFlows")</f>
        <v>NoCashFlows</v>
      </c>
      <c r="BS74" s="298" t="str" cm="1">
        <f t="array" ref="BS74">IFERROR(XIRR(_xlfn._xlws.FILTER(BS14:BS66,(BS14:BS66&lt;&gt;0)*(BS14:BS66&lt;&gt;"")),_xlfn._xlws.FILTER($C$14:$C$66,(BS14:BS66&lt;&gt;0)*(BS14:BS66&lt;&gt;""))),"NoCashFlows")</f>
        <v>NoCashFlows</v>
      </c>
      <c r="BT74" s="298" t="str" cm="1">
        <f t="array" ref="BT74">IFERROR(XIRR(_xlfn._xlws.FILTER(BT14:BT66,(BT14:BT66&lt;&gt;0)*(BT14:BT66&lt;&gt;"")),_xlfn._xlws.FILTER($C$14:$C$66,(BT14:BT66&lt;&gt;0)*(BT14:BT66&lt;&gt;""))),"NoCashFlows")</f>
        <v>NoCashFlows</v>
      </c>
      <c r="BU74" s="298" t="str" cm="1">
        <f t="array" ref="BU74">IFERROR(XIRR(_xlfn._xlws.FILTER(BU14:BU66,(BU14:BU66&lt;&gt;0)*(BU14:BU66&lt;&gt;"")),_xlfn._xlws.FILTER($C$14:$C$66,(BU14:BU66&lt;&gt;0)*(BU14:BU66&lt;&gt;""))),"NoCashFlows")</f>
        <v>NoCashFlows</v>
      </c>
      <c r="BV74" s="419"/>
      <c r="BW74" s="173" t="s">
        <v>616</v>
      </c>
      <c r="BX74" s="553" t="str" cm="1">
        <f t="array" ref="BX74">IFERROR(XIRR(_xlfn._xlws.FILTER(BX14:BX66,(BX14:BX66&lt;&gt;0)*(BX14:BX66&lt;&gt;"")),_xlfn._xlws.FILTER($C$14:$C$66,(BX14:BX66&lt;&gt;0)*(BX14:BX66&lt;&gt;""))),"NoCashFlows")</f>
        <v>NoCashFlows</v>
      </c>
      <c r="BY74" s="553" t="str" cm="1">
        <f t="array" ref="BY74">IFERROR(XIRR(_xlfn._xlws.FILTER(BY14:BY66,(BY14:BY66&lt;&gt;0)*(BY14:BY66&lt;&gt;"")),_xlfn._xlws.FILTER($C$14:$C$66,(BY14:BY66&lt;&gt;0)*(BY14:BY66&lt;&gt;""))),"NoCashFlows")</f>
        <v>NoCashFlows</v>
      </c>
      <c r="BZ74" s="553" t="str" cm="1">
        <f t="array" ref="BZ74">IFERROR(XIRR(_xlfn._xlws.FILTER(BZ14:BZ66,(BZ14:BZ66&lt;&gt;0)*(BZ14:BZ66&lt;&gt;"")),_xlfn._xlws.FILTER($C$14:$C$66,(BZ14:BZ66&lt;&gt;0)*(BZ14:BZ66&lt;&gt;""))),"NoCashFlows")</f>
        <v>NoCashFlows</v>
      </c>
      <c r="CA74" s="174"/>
      <c r="CB74" s="174"/>
      <c r="CC74" s="727"/>
    </row>
    <row r="75" spans="1:81" s="171" customFormat="1" ht="11.25" customHeight="1">
      <c r="C75" s="201" t="s">
        <v>617</v>
      </c>
      <c r="D75" s="518" t="str">
        <f>IFERROR((D80+D81)/(D77),"")</f>
        <v/>
      </c>
      <c r="E75" s="518" t="str">
        <f t="shared" ref="E75:BP75" si="10">IFERROR((E80+E81)/(E77),"")</f>
        <v/>
      </c>
      <c r="F75" s="518" t="str">
        <f t="shared" si="10"/>
        <v/>
      </c>
      <c r="G75" s="518" t="str">
        <f t="shared" si="10"/>
        <v/>
      </c>
      <c r="H75" s="518" t="str">
        <f t="shared" si="10"/>
        <v/>
      </c>
      <c r="I75" s="518" t="str">
        <f t="shared" si="10"/>
        <v/>
      </c>
      <c r="J75" s="518" t="str">
        <f t="shared" si="10"/>
        <v/>
      </c>
      <c r="K75" s="518" t="str">
        <f t="shared" si="10"/>
        <v/>
      </c>
      <c r="L75" s="518" t="str">
        <f t="shared" si="10"/>
        <v/>
      </c>
      <c r="M75" s="518" t="str">
        <f t="shared" si="10"/>
        <v/>
      </c>
      <c r="N75" s="518" t="str">
        <f t="shared" si="10"/>
        <v/>
      </c>
      <c r="O75" s="518" t="str">
        <f t="shared" si="10"/>
        <v/>
      </c>
      <c r="P75" s="518" t="str">
        <f t="shared" si="10"/>
        <v/>
      </c>
      <c r="Q75" s="518" t="str">
        <f t="shared" si="10"/>
        <v/>
      </c>
      <c r="R75" s="518" t="str">
        <f t="shared" si="10"/>
        <v/>
      </c>
      <c r="S75" s="518" t="str">
        <f t="shared" si="10"/>
        <v/>
      </c>
      <c r="T75" s="518" t="str">
        <f t="shared" si="10"/>
        <v/>
      </c>
      <c r="U75" s="518" t="str">
        <f t="shared" si="10"/>
        <v/>
      </c>
      <c r="V75" s="518" t="str">
        <f t="shared" si="10"/>
        <v/>
      </c>
      <c r="W75" s="518" t="str">
        <f t="shared" si="10"/>
        <v/>
      </c>
      <c r="X75" s="518" t="str">
        <f t="shared" si="10"/>
        <v/>
      </c>
      <c r="Y75" s="518" t="str">
        <f t="shared" si="10"/>
        <v/>
      </c>
      <c r="Z75" s="518" t="str">
        <f t="shared" si="10"/>
        <v/>
      </c>
      <c r="AA75" s="518" t="str">
        <f t="shared" si="10"/>
        <v/>
      </c>
      <c r="AB75" s="518" t="str">
        <f t="shared" si="10"/>
        <v/>
      </c>
      <c r="AC75" s="518" t="str">
        <f t="shared" si="10"/>
        <v/>
      </c>
      <c r="AD75" s="518" t="str">
        <f t="shared" si="10"/>
        <v/>
      </c>
      <c r="AE75" s="518" t="str">
        <f t="shared" si="10"/>
        <v/>
      </c>
      <c r="AF75" s="518" t="str">
        <f t="shared" si="10"/>
        <v/>
      </c>
      <c r="AG75" s="518" t="str">
        <f t="shared" si="10"/>
        <v/>
      </c>
      <c r="AH75" s="518" t="str">
        <f t="shared" si="10"/>
        <v/>
      </c>
      <c r="AI75" s="518" t="str">
        <f t="shared" si="10"/>
        <v/>
      </c>
      <c r="AJ75" s="518" t="str">
        <f t="shared" si="10"/>
        <v/>
      </c>
      <c r="AK75" s="518" t="str">
        <f t="shared" si="10"/>
        <v/>
      </c>
      <c r="AL75" s="518" t="str">
        <f t="shared" si="10"/>
        <v/>
      </c>
      <c r="AM75" s="518" t="str">
        <f t="shared" si="10"/>
        <v/>
      </c>
      <c r="AN75" s="518" t="str">
        <f t="shared" si="10"/>
        <v/>
      </c>
      <c r="AO75" s="518" t="str">
        <f t="shared" si="10"/>
        <v/>
      </c>
      <c r="AP75" s="518" t="str">
        <f t="shared" si="10"/>
        <v/>
      </c>
      <c r="AQ75" s="518" t="str">
        <f t="shared" si="10"/>
        <v/>
      </c>
      <c r="AR75" s="518" t="str">
        <f t="shared" si="10"/>
        <v/>
      </c>
      <c r="AS75" s="518" t="str">
        <f t="shared" si="10"/>
        <v/>
      </c>
      <c r="AT75" s="518" t="str">
        <f t="shared" si="10"/>
        <v/>
      </c>
      <c r="AU75" s="518" t="str">
        <f t="shared" si="10"/>
        <v/>
      </c>
      <c r="AV75" s="518" t="str">
        <f t="shared" si="10"/>
        <v/>
      </c>
      <c r="AW75" s="518" t="str">
        <f t="shared" si="10"/>
        <v/>
      </c>
      <c r="AX75" s="518" t="str">
        <f t="shared" si="10"/>
        <v/>
      </c>
      <c r="AY75" s="518" t="str">
        <f t="shared" si="10"/>
        <v/>
      </c>
      <c r="AZ75" s="518" t="str">
        <f t="shared" si="10"/>
        <v/>
      </c>
      <c r="BA75" s="518" t="str">
        <f t="shared" si="10"/>
        <v/>
      </c>
      <c r="BB75" s="239" t="str">
        <f t="shared" si="10"/>
        <v/>
      </c>
      <c r="BC75" s="239" t="str">
        <f t="shared" si="10"/>
        <v/>
      </c>
      <c r="BD75" s="239" t="str">
        <f t="shared" si="10"/>
        <v/>
      </c>
      <c r="BE75" s="239" t="str">
        <f t="shared" si="10"/>
        <v/>
      </c>
      <c r="BF75" s="239" t="str">
        <f t="shared" si="10"/>
        <v/>
      </c>
      <c r="BG75" s="239" t="str">
        <f t="shared" si="10"/>
        <v/>
      </c>
      <c r="BH75" s="239" t="str">
        <f t="shared" si="10"/>
        <v/>
      </c>
      <c r="BI75" s="239" t="str">
        <f t="shared" si="10"/>
        <v/>
      </c>
      <c r="BJ75" s="239" t="str">
        <f t="shared" si="10"/>
        <v/>
      </c>
      <c r="BK75" s="239" t="str">
        <f t="shared" si="10"/>
        <v/>
      </c>
      <c r="BL75" s="239" t="str">
        <f t="shared" si="10"/>
        <v/>
      </c>
      <c r="BM75" s="239" t="str">
        <f t="shared" si="10"/>
        <v/>
      </c>
      <c r="BN75" s="239" t="str">
        <f t="shared" si="10"/>
        <v/>
      </c>
      <c r="BO75" s="239" t="str">
        <f t="shared" si="10"/>
        <v/>
      </c>
      <c r="BP75" s="239" t="str">
        <f t="shared" si="10"/>
        <v/>
      </c>
      <c r="BQ75" s="239" t="str">
        <f t="shared" ref="BQ75:BU75" si="11">IFERROR((BQ80+BQ81)/(BQ77),"")</f>
        <v/>
      </c>
      <c r="BR75" s="239" t="str">
        <f t="shared" si="11"/>
        <v/>
      </c>
      <c r="BS75" s="239" t="str">
        <f t="shared" si="11"/>
        <v/>
      </c>
      <c r="BT75" s="239" t="str">
        <f t="shared" si="11"/>
        <v/>
      </c>
      <c r="BU75" s="239" t="str">
        <f t="shared" si="11"/>
        <v/>
      </c>
      <c r="BV75" s="172"/>
      <c r="BW75" s="173" t="s">
        <v>618</v>
      </c>
      <c r="BX75" s="549" t="e">
        <f>SUM(BX76:BX77)</f>
        <v>#DIV/0!</v>
      </c>
      <c r="BY75" s="549" t="e">
        <f>SUM(BY76:BY77)</f>
        <v>#DIV/0!</v>
      </c>
      <c r="BZ75" s="549" t="str">
        <f>IFERROR((BZ83+BZ84)/(BZ80),"")</f>
        <v/>
      </c>
      <c r="CA75" s="174"/>
      <c r="CB75" s="174"/>
      <c r="CC75" s="727"/>
    </row>
    <row r="76" spans="1:81" ht="11.25" customHeight="1">
      <c r="A76" s="176"/>
      <c r="C76" s="201"/>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177"/>
      <c r="BO76" s="177"/>
      <c r="BP76" s="177"/>
      <c r="BQ76" s="177"/>
      <c r="BR76" s="177"/>
      <c r="BS76" s="177"/>
      <c r="BT76" s="177"/>
      <c r="BU76" s="177"/>
      <c r="BV76" s="170"/>
      <c r="BW76" s="173" t="s">
        <v>619</v>
      </c>
      <c r="BX76" s="549" t="e">
        <f>SUMIF(D7:BU7,"R",TotalProceeds)/SUMIF(D7:BU7,"R",TotalFinCost)</f>
        <v>#DIV/0!</v>
      </c>
      <c r="BY76" s="549" t="e">
        <f>SUMIF(D7:BU7,"U",TotalProceeds)/SUMIF(D7:BU7,"U",TotalFinCost)</f>
        <v>#DIV/0!</v>
      </c>
      <c r="BZ76" s="549" t="e">
        <f>BZ83/BZ80</f>
        <v>#DIV/0!</v>
      </c>
      <c r="CA76" s="174"/>
      <c r="CB76" s="174"/>
      <c r="CC76" s="163"/>
    </row>
    <row r="77" spans="1:81" ht="11.25" customHeight="1">
      <c r="C77" s="205" t="s">
        <v>620</v>
      </c>
      <c r="D77" s="519" cm="1">
        <f t="array" ref="D77:BU77">IF(TRANSPOSE('Investment Track Record (2)'!R19:R88)=0,0,TRANSPOSE('Investment Track Record (2)'!R19:R88))</f>
        <v>0</v>
      </c>
      <c r="E77" s="519">
        <v>0</v>
      </c>
      <c r="F77" s="519">
        <v>0</v>
      </c>
      <c r="G77" s="519">
        <v>0</v>
      </c>
      <c r="H77" s="519">
        <v>0</v>
      </c>
      <c r="I77" s="519">
        <v>0</v>
      </c>
      <c r="J77" s="519">
        <v>0</v>
      </c>
      <c r="K77" s="519">
        <v>0</v>
      </c>
      <c r="L77" s="519">
        <v>0</v>
      </c>
      <c r="M77" s="519">
        <v>0</v>
      </c>
      <c r="N77" s="519">
        <v>0</v>
      </c>
      <c r="O77" s="519">
        <v>0</v>
      </c>
      <c r="P77" s="519">
        <v>0</v>
      </c>
      <c r="Q77" s="519">
        <v>0</v>
      </c>
      <c r="R77" s="519">
        <v>0</v>
      </c>
      <c r="S77" s="519">
        <v>0</v>
      </c>
      <c r="T77" s="519">
        <v>0</v>
      </c>
      <c r="U77" s="519">
        <v>0</v>
      </c>
      <c r="V77" s="519">
        <v>0</v>
      </c>
      <c r="W77" s="519">
        <v>0</v>
      </c>
      <c r="X77" s="519">
        <v>0</v>
      </c>
      <c r="Y77" s="519">
        <v>0</v>
      </c>
      <c r="Z77" s="519">
        <v>0</v>
      </c>
      <c r="AA77" s="519">
        <v>0</v>
      </c>
      <c r="AB77" s="519">
        <v>0</v>
      </c>
      <c r="AC77" s="519">
        <v>0</v>
      </c>
      <c r="AD77" s="519">
        <v>0</v>
      </c>
      <c r="AE77" s="519">
        <v>0</v>
      </c>
      <c r="AF77" s="519">
        <v>0</v>
      </c>
      <c r="AG77" s="519">
        <v>0</v>
      </c>
      <c r="AH77" s="519">
        <v>0</v>
      </c>
      <c r="AI77" s="519">
        <v>0</v>
      </c>
      <c r="AJ77" s="519">
        <v>0</v>
      </c>
      <c r="AK77" s="519">
        <v>0</v>
      </c>
      <c r="AL77" s="519">
        <v>0</v>
      </c>
      <c r="AM77" s="519">
        <v>0</v>
      </c>
      <c r="AN77" s="519">
        <v>0</v>
      </c>
      <c r="AO77" s="519">
        <v>0</v>
      </c>
      <c r="AP77" s="519">
        <v>0</v>
      </c>
      <c r="AQ77" s="519">
        <v>0</v>
      </c>
      <c r="AR77" s="519">
        <v>0</v>
      </c>
      <c r="AS77" s="519">
        <v>0</v>
      </c>
      <c r="AT77" s="519">
        <v>0</v>
      </c>
      <c r="AU77" s="519">
        <v>0</v>
      </c>
      <c r="AV77" s="519">
        <v>0</v>
      </c>
      <c r="AW77" s="519">
        <v>0</v>
      </c>
      <c r="AX77" s="519">
        <v>0</v>
      </c>
      <c r="AY77" s="519">
        <v>0</v>
      </c>
      <c r="AZ77" s="519">
        <v>0</v>
      </c>
      <c r="BA77" s="519">
        <v>0</v>
      </c>
      <c r="BB77" s="241">
        <v>0</v>
      </c>
      <c r="BC77" s="241">
        <v>0</v>
      </c>
      <c r="BD77" s="241">
        <v>0</v>
      </c>
      <c r="BE77" s="241">
        <v>0</v>
      </c>
      <c r="BF77" s="241">
        <v>0</v>
      </c>
      <c r="BG77" s="241">
        <v>0</v>
      </c>
      <c r="BH77" s="241">
        <v>0</v>
      </c>
      <c r="BI77" s="241">
        <v>0</v>
      </c>
      <c r="BJ77" s="241">
        <v>0</v>
      </c>
      <c r="BK77" s="241">
        <v>0</v>
      </c>
      <c r="BL77" s="241">
        <v>0</v>
      </c>
      <c r="BM77" s="241">
        <v>0</v>
      </c>
      <c r="BN77" s="241">
        <v>0</v>
      </c>
      <c r="BO77" s="241">
        <v>0</v>
      </c>
      <c r="BP77" s="241">
        <v>0</v>
      </c>
      <c r="BQ77" s="241">
        <v>0</v>
      </c>
      <c r="BR77" s="241">
        <v>0</v>
      </c>
      <c r="BS77" s="241">
        <v>0</v>
      </c>
      <c r="BT77" s="241">
        <v>0</v>
      </c>
      <c r="BU77" s="241">
        <v>0</v>
      </c>
      <c r="BV77" s="170"/>
      <c r="BW77" s="173" t="s">
        <v>621</v>
      </c>
      <c r="BX77" s="549" t="e">
        <f>SUMIF(D7:BU7,"R",ResValue)/SUMIF(D7:BU7,"R",TotalFinCost)</f>
        <v>#DIV/0!</v>
      </c>
      <c r="BY77" s="549" t="e">
        <f>SUMIF(D7:BU7,"U",ResValue)/SUMIF(D7:BU7,"U",TotalFinCost)</f>
        <v>#DIV/0!</v>
      </c>
      <c r="BZ77" s="549" t="e">
        <f>BZ84/BZ80</f>
        <v>#DIV/0!</v>
      </c>
      <c r="CA77" s="178"/>
      <c r="CB77" s="178"/>
      <c r="CC77" s="163"/>
    </row>
    <row r="78" spans="1:81" ht="11.25" customHeight="1">
      <c r="C78" s="201" t="s">
        <v>622</v>
      </c>
      <c r="D78" s="520" t="str">
        <f t="shared" ref="D78:BO78" si="12">IFERROR(D77/$BX$80,"")</f>
        <v/>
      </c>
      <c r="E78" s="520" t="str">
        <f t="shared" si="12"/>
        <v/>
      </c>
      <c r="F78" s="520" t="str">
        <f t="shared" si="12"/>
        <v/>
      </c>
      <c r="G78" s="520" t="str">
        <f t="shared" si="12"/>
        <v/>
      </c>
      <c r="H78" s="520" t="str">
        <f t="shared" si="12"/>
        <v/>
      </c>
      <c r="I78" s="520" t="str">
        <f t="shared" si="12"/>
        <v/>
      </c>
      <c r="J78" s="520" t="str">
        <f t="shared" si="12"/>
        <v/>
      </c>
      <c r="K78" s="520" t="str">
        <f t="shared" si="12"/>
        <v/>
      </c>
      <c r="L78" s="520" t="str">
        <f t="shared" si="12"/>
        <v/>
      </c>
      <c r="M78" s="520" t="str">
        <f t="shared" si="12"/>
        <v/>
      </c>
      <c r="N78" s="520" t="str">
        <f t="shared" si="12"/>
        <v/>
      </c>
      <c r="O78" s="520" t="str">
        <f t="shared" si="12"/>
        <v/>
      </c>
      <c r="P78" s="520" t="str">
        <f t="shared" si="12"/>
        <v/>
      </c>
      <c r="Q78" s="520" t="str">
        <f t="shared" si="12"/>
        <v/>
      </c>
      <c r="R78" s="520" t="str">
        <f t="shared" si="12"/>
        <v/>
      </c>
      <c r="S78" s="520" t="str">
        <f t="shared" si="12"/>
        <v/>
      </c>
      <c r="T78" s="520" t="str">
        <f t="shared" si="12"/>
        <v/>
      </c>
      <c r="U78" s="520" t="str">
        <f t="shared" si="12"/>
        <v/>
      </c>
      <c r="V78" s="520" t="str">
        <f t="shared" si="12"/>
        <v/>
      </c>
      <c r="W78" s="520" t="str">
        <f t="shared" si="12"/>
        <v/>
      </c>
      <c r="X78" s="520" t="str">
        <f t="shared" si="12"/>
        <v/>
      </c>
      <c r="Y78" s="520" t="str">
        <f t="shared" si="12"/>
        <v/>
      </c>
      <c r="Z78" s="520" t="str">
        <f t="shared" si="12"/>
        <v/>
      </c>
      <c r="AA78" s="520" t="str">
        <f t="shared" si="12"/>
        <v/>
      </c>
      <c r="AB78" s="520" t="str">
        <f t="shared" si="12"/>
        <v/>
      </c>
      <c r="AC78" s="520" t="str">
        <f t="shared" si="12"/>
        <v/>
      </c>
      <c r="AD78" s="520" t="str">
        <f t="shared" si="12"/>
        <v/>
      </c>
      <c r="AE78" s="520" t="str">
        <f t="shared" si="12"/>
        <v/>
      </c>
      <c r="AF78" s="520" t="str">
        <f t="shared" si="12"/>
        <v/>
      </c>
      <c r="AG78" s="520" t="str">
        <f t="shared" si="12"/>
        <v/>
      </c>
      <c r="AH78" s="520" t="str">
        <f t="shared" si="12"/>
        <v/>
      </c>
      <c r="AI78" s="520" t="str">
        <f t="shared" si="12"/>
        <v/>
      </c>
      <c r="AJ78" s="520" t="str">
        <f t="shared" si="12"/>
        <v/>
      </c>
      <c r="AK78" s="520" t="str">
        <f t="shared" si="12"/>
        <v/>
      </c>
      <c r="AL78" s="520" t="str">
        <f t="shared" si="12"/>
        <v/>
      </c>
      <c r="AM78" s="520" t="str">
        <f t="shared" si="12"/>
        <v/>
      </c>
      <c r="AN78" s="520" t="str">
        <f t="shared" si="12"/>
        <v/>
      </c>
      <c r="AO78" s="520" t="str">
        <f t="shared" si="12"/>
        <v/>
      </c>
      <c r="AP78" s="520" t="str">
        <f t="shared" si="12"/>
        <v/>
      </c>
      <c r="AQ78" s="520" t="str">
        <f t="shared" si="12"/>
        <v/>
      </c>
      <c r="AR78" s="520" t="str">
        <f t="shared" si="12"/>
        <v/>
      </c>
      <c r="AS78" s="520" t="str">
        <f t="shared" si="12"/>
        <v/>
      </c>
      <c r="AT78" s="520" t="str">
        <f t="shared" si="12"/>
        <v/>
      </c>
      <c r="AU78" s="520" t="str">
        <f t="shared" si="12"/>
        <v/>
      </c>
      <c r="AV78" s="520" t="str">
        <f t="shared" si="12"/>
        <v/>
      </c>
      <c r="AW78" s="520" t="str">
        <f t="shared" si="12"/>
        <v/>
      </c>
      <c r="AX78" s="520" t="str">
        <f t="shared" si="12"/>
        <v/>
      </c>
      <c r="AY78" s="520" t="str">
        <f t="shared" si="12"/>
        <v/>
      </c>
      <c r="AZ78" s="520" t="str">
        <f t="shared" si="12"/>
        <v/>
      </c>
      <c r="BA78" s="520" t="str">
        <f t="shared" si="12"/>
        <v/>
      </c>
      <c r="BB78" s="179" t="str">
        <f t="shared" si="12"/>
        <v/>
      </c>
      <c r="BC78" s="179" t="str">
        <f t="shared" si="12"/>
        <v/>
      </c>
      <c r="BD78" s="179" t="str">
        <f t="shared" si="12"/>
        <v/>
      </c>
      <c r="BE78" s="179" t="str">
        <f t="shared" si="12"/>
        <v/>
      </c>
      <c r="BF78" s="179" t="str">
        <f t="shared" si="12"/>
        <v/>
      </c>
      <c r="BG78" s="179" t="str">
        <f t="shared" si="12"/>
        <v/>
      </c>
      <c r="BH78" s="179" t="str">
        <f t="shared" si="12"/>
        <v/>
      </c>
      <c r="BI78" s="179" t="str">
        <f t="shared" si="12"/>
        <v/>
      </c>
      <c r="BJ78" s="179" t="str">
        <f t="shared" si="12"/>
        <v/>
      </c>
      <c r="BK78" s="179" t="str">
        <f t="shared" si="12"/>
        <v/>
      </c>
      <c r="BL78" s="179" t="str">
        <f t="shared" si="12"/>
        <v/>
      </c>
      <c r="BM78" s="179" t="str">
        <f t="shared" si="12"/>
        <v/>
      </c>
      <c r="BN78" s="179" t="str">
        <f t="shared" si="12"/>
        <v/>
      </c>
      <c r="BO78" s="179" t="str">
        <f t="shared" si="12"/>
        <v/>
      </c>
      <c r="BP78" s="179" t="str">
        <f t="shared" ref="BP78:BU78" si="13">IFERROR(BP77/$BX$80,"")</f>
        <v/>
      </c>
      <c r="BQ78" s="179" t="str">
        <f t="shared" si="13"/>
        <v/>
      </c>
      <c r="BR78" s="179" t="str">
        <f t="shared" si="13"/>
        <v/>
      </c>
      <c r="BS78" s="179" t="str">
        <f t="shared" si="13"/>
        <v/>
      </c>
      <c r="BT78" s="179" t="str">
        <f t="shared" si="13"/>
        <v/>
      </c>
      <c r="BU78" s="179" t="str">
        <f t="shared" si="13"/>
        <v/>
      </c>
      <c r="BV78" s="170"/>
      <c r="BW78" s="242"/>
      <c r="BX78" s="550"/>
      <c r="BY78" s="550"/>
      <c r="BZ78" s="550"/>
      <c r="CA78" s="243"/>
      <c r="CB78" s="243"/>
      <c r="CC78" s="163"/>
    </row>
    <row r="79" spans="1:81" ht="11.25" customHeight="1">
      <c r="C79" s="244"/>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180"/>
      <c r="BC79" s="180"/>
      <c r="BD79" s="180"/>
      <c r="BE79" s="180"/>
      <c r="BF79" s="180"/>
      <c r="BG79" s="180"/>
      <c r="BH79" s="180"/>
      <c r="BI79" s="180"/>
      <c r="BJ79" s="180"/>
      <c r="BK79" s="180"/>
      <c r="BL79" s="180"/>
      <c r="BM79" s="180"/>
      <c r="BN79" s="180"/>
      <c r="BO79" s="180"/>
      <c r="BP79" s="180"/>
      <c r="BQ79" s="180"/>
      <c r="BR79" s="180"/>
      <c r="BS79" s="180"/>
      <c r="BT79" s="180"/>
      <c r="BU79" s="180"/>
      <c r="BV79" s="170"/>
      <c r="BW79" s="192" t="s">
        <v>623</v>
      </c>
      <c r="BX79" s="551">
        <f>COUNTIF(D7:BU7,"R")</f>
        <v>0</v>
      </c>
      <c r="BY79" s="551">
        <f>(COUNTIF(D7:BU7,"U"))</f>
        <v>0</v>
      </c>
      <c r="BZ79" s="551">
        <f>SUM(BX79:BY79)</f>
        <v>0</v>
      </c>
      <c r="CA79" s="243"/>
      <c r="CB79" s="243"/>
      <c r="CC79" s="163"/>
    </row>
    <row r="80" spans="1:81" ht="17.25" customHeight="1">
      <c r="C80" s="205" t="s">
        <v>624</v>
      </c>
      <c r="D80" s="522">
        <f t="shared" ref="D80:BO80" si="14">IFERROR(SUM(D$14:D$65,D$77),"")</f>
        <v>0</v>
      </c>
      <c r="E80" s="522">
        <f t="shared" si="14"/>
        <v>0</v>
      </c>
      <c r="F80" s="522">
        <f t="shared" si="14"/>
        <v>0</v>
      </c>
      <c r="G80" s="522">
        <f t="shared" si="14"/>
        <v>0</v>
      </c>
      <c r="H80" s="522">
        <f t="shared" si="14"/>
        <v>0</v>
      </c>
      <c r="I80" s="522">
        <f t="shared" si="14"/>
        <v>0</v>
      </c>
      <c r="J80" s="522">
        <f t="shared" si="14"/>
        <v>0</v>
      </c>
      <c r="K80" s="522">
        <f t="shared" si="14"/>
        <v>0</v>
      </c>
      <c r="L80" s="522">
        <f t="shared" si="14"/>
        <v>0</v>
      </c>
      <c r="M80" s="522">
        <f t="shared" si="14"/>
        <v>0</v>
      </c>
      <c r="N80" s="522">
        <f t="shared" si="14"/>
        <v>0</v>
      </c>
      <c r="O80" s="522">
        <f t="shared" si="14"/>
        <v>0</v>
      </c>
      <c r="P80" s="522">
        <f t="shared" si="14"/>
        <v>0</v>
      </c>
      <c r="Q80" s="522">
        <f t="shared" si="14"/>
        <v>0</v>
      </c>
      <c r="R80" s="522">
        <f t="shared" si="14"/>
        <v>0</v>
      </c>
      <c r="S80" s="522">
        <f t="shared" si="14"/>
        <v>0</v>
      </c>
      <c r="T80" s="522">
        <f t="shared" si="14"/>
        <v>0</v>
      </c>
      <c r="U80" s="522">
        <f t="shared" si="14"/>
        <v>0</v>
      </c>
      <c r="V80" s="522">
        <f t="shared" si="14"/>
        <v>0</v>
      </c>
      <c r="W80" s="522">
        <f t="shared" si="14"/>
        <v>0</v>
      </c>
      <c r="X80" s="522">
        <f t="shared" si="14"/>
        <v>0</v>
      </c>
      <c r="Y80" s="522">
        <f t="shared" si="14"/>
        <v>0</v>
      </c>
      <c r="Z80" s="522">
        <f t="shared" si="14"/>
        <v>0</v>
      </c>
      <c r="AA80" s="522">
        <f t="shared" si="14"/>
        <v>0</v>
      </c>
      <c r="AB80" s="522">
        <f t="shared" si="14"/>
        <v>0</v>
      </c>
      <c r="AC80" s="522">
        <f t="shared" si="14"/>
        <v>0</v>
      </c>
      <c r="AD80" s="522">
        <f t="shared" si="14"/>
        <v>0</v>
      </c>
      <c r="AE80" s="522">
        <f t="shared" si="14"/>
        <v>0</v>
      </c>
      <c r="AF80" s="522">
        <f t="shared" si="14"/>
        <v>0</v>
      </c>
      <c r="AG80" s="522">
        <f t="shared" si="14"/>
        <v>0</v>
      </c>
      <c r="AH80" s="522">
        <f t="shared" si="14"/>
        <v>0</v>
      </c>
      <c r="AI80" s="522">
        <f t="shared" si="14"/>
        <v>0</v>
      </c>
      <c r="AJ80" s="522">
        <f t="shared" si="14"/>
        <v>0</v>
      </c>
      <c r="AK80" s="522">
        <f t="shared" si="14"/>
        <v>0</v>
      </c>
      <c r="AL80" s="522">
        <f t="shared" si="14"/>
        <v>0</v>
      </c>
      <c r="AM80" s="522">
        <f t="shared" si="14"/>
        <v>0</v>
      </c>
      <c r="AN80" s="522">
        <f t="shared" si="14"/>
        <v>0</v>
      </c>
      <c r="AO80" s="522">
        <f t="shared" si="14"/>
        <v>0</v>
      </c>
      <c r="AP80" s="522">
        <f t="shared" si="14"/>
        <v>0</v>
      </c>
      <c r="AQ80" s="522">
        <f t="shared" si="14"/>
        <v>0</v>
      </c>
      <c r="AR80" s="522">
        <f t="shared" si="14"/>
        <v>0</v>
      </c>
      <c r="AS80" s="522">
        <f t="shared" si="14"/>
        <v>0</v>
      </c>
      <c r="AT80" s="522">
        <f t="shared" si="14"/>
        <v>0</v>
      </c>
      <c r="AU80" s="522">
        <f t="shared" si="14"/>
        <v>0</v>
      </c>
      <c r="AV80" s="522">
        <f t="shared" si="14"/>
        <v>0</v>
      </c>
      <c r="AW80" s="522">
        <f t="shared" si="14"/>
        <v>0</v>
      </c>
      <c r="AX80" s="522">
        <f t="shared" si="14"/>
        <v>0</v>
      </c>
      <c r="AY80" s="522">
        <f t="shared" si="14"/>
        <v>0</v>
      </c>
      <c r="AZ80" s="522">
        <f t="shared" si="14"/>
        <v>0</v>
      </c>
      <c r="BA80" s="522">
        <f t="shared" si="14"/>
        <v>0</v>
      </c>
      <c r="BB80" s="181">
        <f t="shared" si="14"/>
        <v>0</v>
      </c>
      <c r="BC80" s="181">
        <f t="shared" si="14"/>
        <v>0</v>
      </c>
      <c r="BD80" s="181">
        <f t="shared" si="14"/>
        <v>0</v>
      </c>
      <c r="BE80" s="181">
        <f t="shared" si="14"/>
        <v>0</v>
      </c>
      <c r="BF80" s="181">
        <f t="shared" si="14"/>
        <v>0</v>
      </c>
      <c r="BG80" s="181">
        <f t="shared" si="14"/>
        <v>0</v>
      </c>
      <c r="BH80" s="181">
        <f t="shared" si="14"/>
        <v>0</v>
      </c>
      <c r="BI80" s="181">
        <f t="shared" si="14"/>
        <v>0</v>
      </c>
      <c r="BJ80" s="181">
        <f t="shared" si="14"/>
        <v>0</v>
      </c>
      <c r="BK80" s="181">
        <f t="shared" si="14"/>
        <v>0</v>
      </c>
      <c r="BL80" s="181">
        <f t="shared" si="14"/>
        <v>0</v>
      </c>
      <c r="BM80" s="181">
        <f t="shared" si="14"/>
        <v>0</v>
      </c>
      <c r="BN80" s="181">
        <f t="shared" si="14"/>
        <v>0</v>
      </c>
      <c r="BO80" s="181">
        <f t="shared" si="14"/>
        <v>0</v>
      </c>
      <c r="BP80" s="181">
        <f t="shared" ref="BP80:BU80" si="15">IFERROR(SUM(BP$14:BP$65,BP$77),"")</f>
        <v>0</v>
      </c>
      <c r="BQ80" s="181">
        <f t="shared" si="15"/>
        <v>0</v>
      </c>
      <c r="BR80" s="181">
        <f t="shared" si="15"/>
        <v>0</v>
      </c>
      <c r="BS80" s="181">
        <f t="shared" si="15"/>
        <v>0</v>
      </c>
      <c r="BT80" s="181">
        <f t="shared" si="15"/>
        <v>0</v>
      </c>
      <c r="BU80" s="181">
        <f t="shared" si="15"/>
        <v>0</v>
      </c>
      <c r="BV80" s="182"/>
      <c r="BW80" s="187" t="s">
        <v>620</v>
      </c>
      <c r="BX80" s="552">
        <f>SUMIF(D7:BU7,"R", D77:BU77)</f>
        <v>0</v>
      </c>
      <c r="BY80" s="552">
        <f>SUMIF(D7:BU7,"U", D77:BU77)</f>
        <v>0</v>
      </c>
      <c r="BZ80" s="552">
        <f>BX80+BY80</f>
        <v>0</v>
      </c>
      <c r="CA80" s="243"/>
      <c r="CB80" s="243"/>
      <c r="CC80" s="163"/>
    </row>
    <row r="81" spans="2:81" ht="11.25" customHeight="1">
      <c r="C81" s="205" t="s">
        <v>625</v>
      </c>
      <c r="D81" s="522">
        <f>D$66</f>
        <v>0</v>
      </c>
      <c r="E81" s="522">
        <f t="shared" ref="E81:BP81" si="16">E$66</f>
        <v>0</v>
      </c>
      <c r="F81" s="522">
        <f t="shared" si="16"/>
        <v>0</v>
      </c>
      <c r="G81" s="522">
        <f t="shared" si="16"/>
        <v>0</v>
      </c>
      <c r="H81" s="522">
        <f t="shared" si="16"/>
        <v>0</v>
      </c>
      <c r="I81" s="522">
        <f t="shared" si="16"/>
        <v>0</v>
      </c>
      <c r="J81" s="522">
        <f t="shared" si="16"/>
        <v>0</v>
      </c>
      <c r="K81" s="522">
        <f t="shared" si="16"/>
        <v>0</v>
      </c>
      <c r="L81" s="522">
        <f t="shared" si="16"/>
        <v>0</v>
      </c>
      <c r="M81" s="522">
        <f t="shared" si="16"/>
        <v>0</v>
      </c>
      <c r="N81" s="522">
        <f t="shared" si="16"/>
        <v>0</v>
      </c>
      <c r="O81" s="522">
        <f t="shared" si="16"/>
        <v>0</v>
      </c>
      <c r="P81" s="522">
        <f t="shared" si="16"/>
        <v>0</v>
      </c>
      <c r="Q81" s="522">
        <f t="shared" si="16"/>
        <v>0</v>
      </c>
      <c r="R81" s="522">
        <f t="shared" si="16"/>
        <v>0</v>
      </c>
      <c r="S81" s="522">
        <f t="shared" si="16"/>
        <v>0</v>
      </c>
      <c r="T81" s="522">
        <f t="shared" si="16"/>
        <v>0</v>
      </c>
      <c r="U81" s="522">
        <f t="shared" si="16"/>
        <v>0</v>
      </c>
      <c r="V81" s="522">
        <f t="shared" si="16"/>
        <v>0</v>
      </c>
      <c r="W81" s="522">
        <f t="shared" si="16"/>
        <v>0</v>
      </c>
      <c r="X81" s="522">
        <f t="shared" si="16"/>
        <v>0</v>
      </c>
      <c r="Y81" s="522">
        <f t="shared" si="16"/>
        <v>0</v>
      </c>
      <c r="Z81" s="522">
        <f t="shared" si="16"/>
        <v>0</v>
      </c>
      <c r="AA81" s="522">
        <f t="shared" si="16"/>
        <v>0</v>
      </c>
      <c r="AB81" s="522">
        <f t="shared" si="16"/>
        <v>0</v>
      </c>
      <c r="AC81" s="522">
        <f t="shared" si="16"/>
        <v>0</v>
      </c>
      <c r="AD81" s="522">
        <f t="shared" si="16"/>
        <v>0</v>
      </c>
      <c r="AE81" s="522">
        <f t="shared" si="16"/>
        <v>0</v>
      </c>
      <c r="AF81" s="522">
        <f t="shared" si="16"/>
        <v>0</v>
      </c>
      <c r="AG81" s="522">
        <f t="shared" si="16"/>
        <v>0</v>
      </c>
      <c r="AH81" s="522">
        <f t="shared" si="16"/>
        <v>0</v>
      </c>
      <c r="AI81" s="522">
        <f t="shared" si="16"/>
        <v>0</v>
      </c>
      <c r="AJ81" s="522">
        <f t="shared" si="16"/>
        <v>0</v>
      </c>
      <c r="AK81" s="522">
        <f t="shared" si="16"/>
        <v>0</v>
      </c>
      <c r="AL81" s="522">
        <f t="shared" si="16"/>
        <v>0</v>
      </c>
      <c r="AM81" s="522">
        <f t="shared" si="16"/>
        <v>0</v>
      </c>
      <c r="AN81" s="522">
        <f t="shared" si="16"/>
        <v>0</v>
      </c>
      <c r="AO81" s="522">
        <f t="shared" si="16"/>
        <v>0</v>
      </c>
      <c r="AP81" s="522">
        <f t="shared" si="16"/>
        <v>0</v>
      </c>
      <c r="AQ81" s="522">
        <f t="shared" si="16"/>
        <v>0</v>
      </c>
      <c r="AR81" s="522">
        <f t="shared" si="16"/>
        <v>0</v>
      </c>
      <c r="AS81" s="522">
        <f t="shared" si="16"/>
        <v>0</v>
      </c>
      <c r="AT81" s="522">
        <f t="shared" si="16"/>
        <v>0</v>
      </c>
      <c r="AU81" s="522">
        <f t="shared" si="16"/>
        <v>0</v>
      </c>
      <c r="AV81" s="522">
        <f t="shared" si="16"/>
        <v>0</v>
      </c>
      <c r="AW81" s="522">
        <f t="shared" si="16"/>
        <v>0</v>
      </c>
      <c r="AX81" s="522">
        <f t="shared" si="16"/>
        <v>0</v>
      </c>
      <c r="AY81" s="522">
        <f t="shared" si="16"/>
        <v>0</v>
      </c>
      <c r="AZ81" s="522">
        <f t="shared" si="16"/>
        <v>0</v>
      </c>
      <c r="BA81" s="522">
        <f t="shared" si="16"/>
        <v>0</v>
      </c>
      <c r="BB81" s="181">
        <f t="shared" si="16"/>
        <v>0</v>
      </c>
      <c r="BC81" s="181">
        <f t="shared" si="16"/>
        <v>0</v>
      </c>
      <c r="BD81" s="181">
        <f t="shared" si="16"/>
        <v>0</v>
      </c>
      <c r="BE81" s="181">
        <f t="shared" si="16"/>
        <v>0</v>
      </c>
      <c r="BF81" s="181">
        <f t="shared" si="16"/>
        <v>0</v>
      </c>
      <c r="BG81" s="181">
        <f t="shared" si="16"/>
        <v>0</v>
      </c>
      <c r="BH81" s="181">
        <f t="shared" si="16"/>
        <v>0</v>
      </c>
      <c r="BI81" s="181">
        <f t="shared" si="16"/>
        <v>0</v>
      </c>
      <c r="BJ81" s="181">
        <f t="shared" si="16"/>
        <v>0</v>
      </c>
      <c r="BK81" s="181">
        <f t="shared" si="16"/>
        <v>0</v>
      </c>
      <c r="BL81" s="181">
        <f t="shared" si="16"/>
        <v>0</v>
      </c>
      <c r="BM81" s="181">
        <f t="shared" si="16"/>
        <v>0</v>
      </c>
      <c r="BN81" s="181">
        <f t="shared" si="16"/>
        <v>0</v>
      </c>
      <c r="BO81" s="181">
        <f t="shared" si="16"/>
        <v>0</v>
      </c>
      <c r="BP81" s="181">
        <f t="shared" si="16"/>
        <v>0</v>
      </c>
      <c r="BQ81" s="181">
        <f t="shared" ref="BQ81:BU81" si="17">BQ$66</f>
        <v>0</v>
      </c>
      <c r="BR81" s="181">
        <f t="shared" si="17"/>
        <v>0</v>
      </c>
      <c r="BS81" s="181">
        <f t="shared" si="17"/>
        <v>0</v>
      </c>
      <c r="BT81" s="181">
        <f t="shared" si="17"/>
        <v>0</v>
      </c>
      <c r="BU81" s="181">
        <f t="shared" si="17"/>
        <v>0</v>
      </c>
      <c r="BV81" s="183"/>
      <c r="BW81" s="184" t="s">
        <v>626</v>
      </c>
      <c r="BX81" s="553" t="e">
        <f>BX80/F2DInvestedCap</f>
        <v>#DIV/0!</v>
      </c>
      <c r="BY81" s="553" t="e">
        <f>BY80/F2DInvestedCap</f>
        <v>#DIV/0!</v>
      </c>
      <c r="BZ81" s="553" t="e">
        <f>BZ80/F2DInvestedCap</f>
        <v>#DIV/0!</v>
      </c>
      <c r="CA81" s="243"/>
      <c r="CB81" s="243"/>
      <c r="CC81" s="163"/>
    </row>
    <row r="82" spans="2:81" ht="11.25" customHeight="1">
      <c r="C82" s="205"/>
      <c r="D82" s="522"/>
      <c r="E82" s="522"/>
      <c r="F82" s="522"/>
      <c r="G82" s="522"/>
      <c r="H82" s="522"/>
      <c r="I82" s="522"/>
      <c r="J82" s="522"/>
      <c r="K82" s="522"/>
      <c r="L82" s="522"/>
      <c r="M82" s="522"/>
      <c r="N82" s="522"/>
      <c r="O82" s="522"/>
      <c r="P82" s="522"/>
      <c r="Q82" s="522"/>
      <c r="R82" s="522"/>
      <c r="S82" s="522"/>
      <c r="T82" s="522"/>
      <c r="U82" s="522"/>
      <c r="V82" s="522"/>
      <c r="W82" s="522"/>
      <c r="X82" s="522"/>
      <c r="Y82" s="522"/>
      <c r="Z82" s="522"/>
      <c r="AA82" s="522"/>
      <c r="AB82" s="522"/>
      <c r="AC82" s="522"/>
      <c r="AD82" s="522"/>
      <c r="AE82" s="522"/>
      <c r="AF82" s="522"/>
      <c r="AG82" s="522"/>
      <c r="AH82" s="522"/>
      <c r="AI82" s="522"/>
      <c r="AJ82" s="522"/>
      <c r="AK82" s="522"/>
      <c r="AL82" s="522"/>
      <c r="AM82" s="522"/>
      <c r="AN82" s="522"/>
      <c r="AO82" s="522"/>
      <c r="AP82" s="522"/>
      <c r="AQ82" s="522"/>
      <c r="AR82" s="522"/>
      <c r="AS82" s="522"/>
      <c r="AT82" s="522"/>
      <c r="AU82" s="522"/>
      <c r="AV82" s="522"/>
      <c r="AW82" s="522"/>
      <c r="AX82" s="522"/>
      <c r="AY82" s="522"/>
      <c r="AZ82" s="522"/>
      <c r="BA82" s="522"/>
      <c r="BB82" s="181"/>
      <c r="BC82" s="181"/>
      <c r="BD82" s="181"/>
      <c r="BE82" s="181"/>
      <c r="BF82" s="181"/>
      <c r="BG82" s="181"/>
      <c r="BH82" s="181"/>
      <c r="BI82" s="181"/>
      <c r="BJ82" s="181"/>
      <c r="BK82" s="181"/>
      <c r="BL82" s="181"/>
      <c r="BM82" s="181"/>
      <c r="BN82" s="181"/>
      <c r="BO82" s="181"/>
      <c r="BP82" s="181"/>
      <c r="BQ82" s="181"/>
      <c r="BR82" s="181"/>
      <c r="BS82" s="181"/>
      <c r="BT82" s="181"/>
      <c r="BU82" s="181"/>
      <c r="BV82" s="186"/>
      <c r="BW82" s="185"/>
      <c r="BX82" s="550"/>
      <c r="BY82" s="550"/>
      <c r="BZ82" s="550"/>
      <c r="CA82" s="243"/>
      <c r="CB82" s="243"/>
      <c r="CC82" s="163"/>
    </row>
    <row r="83" spans="2:81" ht="11.25" customHeight="1">
      <c r="C83" s="205" t="s">
        <v>627</v>
      </c>
      <c r="D83" s="523">
        <f t="shared" ref="D83:BO83" si="18">IFERROR(-D77+D80+D81,"")</f>
        <v>0</v>
      </c>
      <c r="E83" s="523">
        <f t="shared" si="18"/>
        <v>0</v>
      </c>
      <c r="F83" s="523">
        <f t="shared" si="18"/>
        <v>0</v>
      </c>
      <c r="G83" s="523">
        <f t="shared" si="18"/>
        <v>0</v>
      </c>
      <c r="H83" s="523">
        <f t="shared" si="18"/>
        <v>0</v>
      </c>
      <c r="I83" s="523">
        <f t="shared" si="18"/>
        <v>0</v>
      </c>
      <c r="J83" s="523">
        <f t="shared" si="18"/>
        <v>0</v>
      </c>
      <c r="K83" s="523">
        <f t="shared" si="18"/>
        <v>0</v>
      </c>
      <c r="L83" s="523">
        <f t="shared" si="18"/>
        <v>0</v>
      </c>
      <c r="M83" s="523">
        <f t="shared" si="18"/>
        <v>0</v>
      </c>
      <c r="N83" s="523">
        <f t="shared" si="18"/>
        <v>0</v>
      </c>
      <c r="O83" s="523">
        <f t="shared" si="18"/>
        <v>0</v>
      </c>
      <c r="P83" s="523">
        <f t="shared" si="18"/>
        <v>0</v>
      </c>
      <c r="Q83" s="523">
        <f t="shared" si="18"/>
        <v>0</v>
      </c>
      <c r="R83" s="523">
        <f t="shared" si="18"/>
        <v>0</v>
      </c>
      <c r="S83" s="523">
        <f t="shared" si="18"/>
        <v>0</v>
      </c>
      <c r="T83" s="523">
        <f t="shared" si="18"/>
        <v>0</v>
      </c>
      <c r="U83" s="523">
        <f t="shared" si="18"/>
        <v>0</v>
      </c>
      <c r="V83" s="523">
        <f t="shared" si="18"/>
        <v>0</v>
      </c>
      <c r="W83" s="523">
        <f t="shared" si="18"/>
        <v>0</v>
      </c>
      <c r="X83" s="523">
        <f t="shared" si="18"/>
        <v>0</v>
      </c>
      <c r="Y83" s="523">
        <f t="shared" si="18"/>
        <v>0</v>
      </c>
      <c r="Z83" s="523">
        <f t="shared" si="18"/>
        <v>0</v>
      </c>
      <c r="AA83" s="523">
        <f t="shared" si="18"/>
        <v>0</v>
      </c>
      <c r="AB83" s="523">
        <f t="shared" si="18"/>
        <v>0</v>
      </c>
      <c r="AC83" s="523">
        <f t="shared" si="18"/>
        <v>0</v>
      </c>
      <c r="AD83" s="523">
        <f t="shared" si="18"/>
        <v>0</v>
      </c>
      <c r="AE83" s="523">
        <f t="shared" si="18"/>
        <v>0</v>
      </c>
      <c r="AF83" s="523">
        <f t="shared" si="18"/>
        <v>0</v>
      </c>
      <c r="AG83" s="523">
        <f t="shared" si="18"/>
        <v>0</v>
      </c>
      <c r="AH83" s="523">
        <f t="shared" si="18"/>
        <v>0</v>
      </c>
      <c r="AI83" s="523">
        <f t="shared" si="18"/>
        <v>0</v>
      </c>
      <c r="AJ83" s="523">
        <f t="shared" si="18"/>
        <v>0</v>
      </c>
      <c r="AK83" s="523">
        <f t="shared" si="18"/>
        <v>0</v>
      </c>
      <c r="AL83" s="523">
        <f t="shared" si="18"/>
        <v>0</v>
      </c>
      <c r="AM83" s="523">
        <f t="shared" si="18"/>
        <v>0</v>
      </c>
      <c r="AN83" s="523">
        <f t="shared" si="18"/>
        <v>0</v>
      </c>
      <c r="AO83" s="523">
        <f t="shared" si="18"/>
        <v>0</v>
      </c>
      <c r="AP83" s="523">
        <f t="shared" si="18"/>
        <v>0</v>
      </c>
      <c r="AQ83" s="523">
        <f t="shared" si="18"/>
        <v>0</v>
      </c>
      <c r="AR83" s="523">
        <f t="shared" si="18"/>
        <v>0</v>
      </c>
      <c r="AS83" s="523">
        <f t="shared" si="18"/>
        <v>0</v>
      </c>
      <c r="AT83" s="523">
        <f t="shared" si="18"/>
        <v>0</v>
      </c>
      <c r="AU83" s="523">
        <f t="shared" si="18"/>
        <v>0</v>
      </c>
      <c r="AV83" s="523">
        <f t="shared" si="18"/>
        <v>0</v>
      </c>
      <c r="AW83" s="523">
        <f t="shared" si="18"/>
        <v>0</v>
      </c>
      <c r="AX83" s="523">
        <f t="shared" si="18"/>
        <v>0</v>
      </c>
      <c r="AY83" s="523">
        <f t="shared" si="18"/>
        <v>0</v>
      </c>
      <c r="AZ83" s="523">
        <f t="shared" si="18"/>
        <v>0</v>
      </c>
      <c r="BA83" s="523">
        <f t="shared" si="18"/>
        <v>0</v>
      </c>
      <c r="BB83" s="245">
        <f t="shared" si="18"/>
        <v>0</v>
      </c>
      <c r="BC83" s="245">
        <f t="shared" si="18"/>
        <v>0</v>
      </c>
      <c r="BD83" s="245">
        <f t="shared" si="18"/>
        <v>0</v>
      </c>
      <c r="BE83" s="245">
        <f t="shared" si="18"/>
        <v>0</v>
      </c>
      <c r="BF83" s="245">
        <f t="shared" si="18"/>
        <v>0</v>
      </c>
      <c r="BG83" s="245">
        <f t="shared" si="18"/>
        <v>0</v>
      </c>
      <c r="BH83" s="245">
        <f t="shared" si="18"/>
        <v>0</v>
      </c>
      <c r="BI83" s="245">
        <f t="shared" si="18"/>
        <v>0</v>
      </c>
      <c r="BJ83" s="245">
        <f t="shared" si="18"/>
        <v>0</v>
      </c>
      <c r="BK83" s="245">
        <f t="shared" si="18"/>
        <v>0</v>
      </c>
      <c r="BL83" s="245">
        <f t="shared" si="18"/>
        <v>0</v>
      </c>
      <c r="BM83" s="245">
        <f t="shared" si="18"/>
        <v>0</v>
      </c>
      <c r="BN83" s="245">
        <f t="shared" si="18"/>
        <v>0</v>
      </c>
      <c r="BO83" s="245">
        <f t="shared" si="18"/>
        <v>0</v>
      </c>
      <c r="BP83" s="245">
        <f t="shared" ref="BP83:BU83" si="19">IFERROR(-BP77+BP80+BP81,"")</f>
        <v>0</v>
      </c>
      <c r="BQ83" s="245">
        <f t="shared" si="19"/>
        <v>0</v>
      </c>
      <c r="BR83" s="245">
        <f t="shared" si="19"/>
        <v>0</v>
      </c>
      <c r="BS83" s="245">
        <f t="shared" si="19"/>
        <v>0</v>
      </c>
      <c r="BT83" s="245">
        <f t="shared" si="19"/>
        <v>0</v>
      </c>
      <c r="BU83" s="245">
        <f t="shared" si="19"/>
        <v>0</v>
      </c>
      <c r="BV83" s="186"/>
      <c r="BW83" s="187" t="s">
        <v>628</v>
      </c>
      <c r="BX83" s="554">
        <f>SUMIF(D7:BU7,"R",TotalProceeds)</f>
        <v>0</v>
      </c>
      <c r="BY83" s="554">
        <f>SUMIF(D7:BU7,"U",TotalProceeds)</f>
        <v>0</v>
      </c>
      <c r="BZ83" s="554">
        <f>SUM(TotalProceeds)</f>
        <v>0</v>
      </c>
      <c r="CA83" s="243"/>
      <c r="CB83" s="243"/>
      <c r="CC83" s="163"/>
    </row>
    <row r="84" spans="2:81" ht="11.25" customHeight="1">
      <c r="C84" s="205"/>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07"/>
      <c r="BW84" s="187" t="s">
        <v>629</v>
      </c>
      <c r="BX84" s="554">
        <f>SUMIF(D7:BU7,"R",ResValue)</f>
        <v>0</v>
      </c>
      <c r="BY84" s="554">
        <f>SUMIF(D7:BU7,"U",ResValue)</f>
        <v>0</v>
      </c>
      <c r="BZ84" s="554">
        <f>SUM(ResValue)</f>
        <v>0</v>
      </c>
      <c r="CA84" s="243"/>
      <c r="CB84" s="243"/>
      <c r="CC84" s="163"/>
    </row>
    <row r="85" spans="2:81" ht="11.25" customHeight="1">
      <c r="C85" s="175"/>
      <c r="D85" s="198"/>
      <c r="E85" s="198"/>
      <c r="F85" s="198"/>
      <c r="G85" s="198"/>
      <c r="H85" s="198"/>
      <c r="I85" s="198"/>
      <c r="J85" s="198"/>
      <c r="K85" s="198"/>
      <c r="L85" s="198"/>
      <c r="M85" s="198"/>
      <c r="N85" s="198"/>
      <c r="O85" s="198"/>
      <c r="P85" s="193" t="str">
        <f t="shared" ref="P85:BO85" si="20">IFERROR(VLOOKUP(P$8,ActiveTable,2,FALSE),"")</f>
        <v/>
      </c>
      <c r="Q85" s="193" t="str">
        <f t="shared" si="20"/>
        <v/>
      </c>
      <c r="R85" s="193" t="str">
        <f t="shared" si="20"/>
        <v/>
      </c>
      <c r="S85" s="193" t="str">
        <f t="shared" si="20"/>
        <v/>
      </c>
      <c r="T85" s="193" t="str">
        <f t="shared" si="20"/>
        <v/>
      </c>
      <c r="U85" s="193" t="str">
        <f t="shared" si="20"/>
        <v/>
      </c>
      <c r="V85" s="193" t="str">
        <f t="shared" si="20"/>
        <v/>
      </c>
      <c r="W85" s="193" t="str">
        <f t="shared" si="20"/>
        <v/>
      </c>
      <c r="X85" s="193" t="str">
        <f t="shared" si="20"/>
        <v/>
      </c>
      <c r="Y85" s="193" t="str">
        <f t="shared" si="20"/>
        <v/>
      </c>
      <c r="Z85" s="193" t="str">
        <f t="shared" si="20"/>
        <v/>
      </c>
      <c r="AA85" s="193" t="str">
        <f t="shared" si="20"/>
        <v/>
      </c>
      <c r="AB85" s="193" t="str">
        <f t="shared" si="20"/>
        <v/>
      </c>
      <c r="AC85" s="193" t="str">
        <f t="shared" si="20"/>
        <v/>
      </c>
      <c r="AD85" s="193" t="str">
        <f t="shared" si="20"/>
        <v/>
      </c>
      <c r="AE85" s="193" t="str">
        <f t="shared" si="20"/>
        <v/>
      </c>
      <c r="AF85" s="193" t="str">
        <f t="shared" si="20"/>
        <v/>
      </c>
      <c r="AG85" s="193" t="str">
        <f t="shared" si="20"/>
        <v/>
      </c>
      <c r="AH85" s="193" t="str">
        <f t="shared" si="20"/>
        <v/>
      </c>
      <c r="AI85" s="193" t="str">
        <f t="shared" si="20"/>
        <v/>
      </c>
      <c r="AJ85" s="193" t="str">
        <f t="shared" si="20"/>
        <v/>
      </c>
      <c r="AK85" s="193" t="str">
        <f t="shared" si="20"/>
        <v/>
      </c>
      <c r="AL85" s="193" t="str">
        <f t="shared" si="20"/>
        <v/>
      </c>
      <c r="AM85" s="193" t="str">
        <f t="shared" si="20"/>
        <v/>
      </c>
      <c r="AN85" s="193" t="str">
        <f t="shared" si="20"/>
        <v/>
      </c>
      <c r="AO85" s="193" t="str">
        <f t="shared" si="20"/>
        <v/>
      </c>
      <c r="AP85" s="193" t="str">
        <f t="shared" si="20"/>
        <v/>
      </c>
      <c r="AQ85" s="193" t="str">
        <f t="shared" si="20"/>
        <v/>
      </c>
      <c r="AR85" s="193" t="str">
        <f t="shared" si="20"/>
        <v/>
      </c>
      <c r="AS85" s="193" t="str">
        <f t="shared" si="20"/>
        <v/>
      </c>
      <c r="AT85" s="193" t="str">
        <f t="shared" si="20"/>
        <v/>
      </c>
      <c r="AU85" s="193" t="str">
        <f t="shared" si="20"/>
        <v/>
      </c>
      <c r="AV85" s="193" t="str">
        <f t="shared" si="20"/>
        <v/>
      </c>
      <c r="AW85" s="193" t="str">
        <f t="shared" si="20"/>
        <v/>
      </c>
      <c r="AX85" s="193" t="str">
        <f t="shared" si="20"/>
        <v/>
      </c>
      <c r="AY85" s="193" t="str">
        <f t="shared" si="20"/>
        <v/>
      </c>
      <c r="AZ85" s="193" t="str">
        <f t="shared" si="20"/>
        <v/>
      </c>
      <c r="BA85" s="193" t="str">
        <f t="shared" si="20"/>
        <v/>
      </c>
      <c r="BB85" s="527" t="str">
        <f t="shared" si="20"/>
        <v/>
      </c>
      <c r="BC85" s="188" t="str">
        <f t="shared" si="20"/>
        <v/>
      </c>
      <c r="BD85" s="188" t="str">
        <f t="shared" si="20"/>
        <v/>
      </c>
      <c r="BE85" s="188" t="str">
        <f t="shared" si="20"/>
        <v/>
      </c>
      <c r="BF85" s="188" t="str">
        <f t="shared" si="20"/>
        <v/>
      </c>
      <c r="BG85" s="188" t="str">
        <f t="shared" si="20"/>
        <v/>
      </c>
      <c r="BH85" s="188" t="str">
        <f t="shared" si="20"/>
        <v/>
      </c>
      <c r="BI85" s="188" t="str">
        <f t="shared" si="20"/>
        <v/>
      </c>
      <c r="BJ85" s="188" t="str">
        <f t="shared" si="20"/>
        <v/>
      </c>
      <c r="BK85" s="188" t="str">
        <f t="shared" si="20"/>
        <v/>
      </c>
      <c r="BL85" s="188" t="str">
        <f t="shared" si="20"/>
        <v/>
      </c>
      <c r="BM85" s="188" t="str">
        <f t="shared" si="20"/>
        <v/>
      </c>
      <c r="BN85" s="188" t="str">
        <f t="shared" si="20"/>
        <v/>
      </c>
      <c r="BO85" s="188" t="str">
        <f t="shared" si="20"/>
        <v/>
      </c>
      <c r="BP85" s="188" t="str">
        <f t="shared" ref="BP85:BU85" si="21">IFERROR(VLOOKUP(BP$8,ActiveTable,2,FALSE),"")</f>
        <v/>
      </c>
      <c r="BQ85" s="188" t="str">
        <f t="shared" si="21"/>
        <v/>
      </c>
      <c r="BR85" s="188" t="str">
        <f t="shared" si="21"/>
        <v/>
      </c>
      <c r="BS85" s="188" t="str">
        <f t="shared" si="21"/>
        <v/>
      </c>
      <c r="BT85" s="188" t="str">
        <f t="shared" si="21"/>
        <v/>
      </c>
      <c r="BU85" s="188" t="str">
        <f t="shared" si="21"/>
        <v/>
      </c>
      <c r="BV85" s="207"/>
      <c r="BW85" s="187" t="s">
        <v>630</v>
      </c>
      <c r="BX85" s="554">
        <f>SUMIF(D7:BU7,"R",GainLoss)</f>
        <v>0</v>
      </c>
      <c r="BY85" s="554">
        <f>SUMIF(D7:BU7,"U",GainLoss)</f>
        <v>0</v>
      </c>
      <c r="BZ85" s="554">
        <f>SUM(GainLoss)</f>
        <v>0</v>
      </c>
      <c r="CA85" s="243"/>
      <c r="CB85" s="243"/>
      <c r="CC85" s="163"/>
    </row>
    <row r="86" spans="2:81" ht="11.25" customHeight="1">
      <c r="C86" s="175"/>
      <c r="D86" s="198"/>
      <c r="E86" s="198"/>
      <c r="F86" s="198"/>
      <c r="G86" s="198"/>
      <c r="H86" s="198"/>
      <c r="I86" s="198"/>
      <c r="J86" s="198"/>
      <c r="K86" s="198"/>
      <c r="L86" s="198"/>
      <c r="M86" s="198"/>
      <c r="N86" s="198"/>
      <c r="O86" s="198"/>
      <c r="P86" s="193" t="str">
        <f t="shared" ref="P86:BO86" si="22">IFERROR(VLOOKUP(P$8,ActiveTable,3,FALSE),"")</f>
        <v/>
      </c>
      <c r="Q86" s="193" t="str">
        <f t="shared" si="22"/>
        <v/>
      </c>
      <c r="R86" s="193" t="str">
        <f t="shared" si="22"/>
        <v/>
      </c>
      <c r="S86" s="193" t="str">
        <f t="shared" si="22"/>
        <v/>
      </c>
      <c r="T86" s="193" t="str">
        <f t="shared" si="22"/>
        <v/>
      </c>
      <c r="U86" s="193" t="str">
        <f t="shared" si="22"/>
        <v/>
      </c>
      <c r="V86" s="193" t="str">
        <f t="shared" si="22"/>
        <v/>
      </c>
      <c r="W86" s="193" t="str">
        <f t="shared" si="22"/>
        <v/>
      </c>
      <c r="X86" s="193" t="str">
        <f t="shared" si="22"/>
        <v/>
      </c>
      <c r="Y86" s="193" t="str">
        <f t="shared" si="22"/>
        <v/>
      </c>
      <c r="Z86" s="193" t="str">
        <f t="shared" si="22"/>
        <v/>
      </c>
      <c r="AA86" s="193" t="str">
        <f t="shared" si="22"/>
        <v/>
      </c>
      <c r="AB86" s="193" t="str">
        <f t="shared" si="22"/>
        <v/>
      </c>
      <c r="AC86" s="193" t="str">
        <f t="shared" si="22"/>
        <v/>
      </c>
      <c r="AD86" s="193" t="str">
        <f t="shared" si="22"/>
        <v/>
      </c>
      <c r="AE86" s="193" t="str">
        <f t="shared" si="22"/>
        <v/>
      </c>
      <c r="AF86" s="193" t="str">
        <f t="shared" si="22"/>
        <v/>
      </c>
      <c r="AG86" s="193" t="str">
        <f t="shared" si="22"/>
        <v/>
      </c>
      <c r="AH86" s="193" t="str">
        <f t="shared" si="22"/>
        <v/>
      </c>
      <c r="AI86" s="193" t="str">
        <f t="shared" si="22"/>
        <v/>
      </c>
      <c r="AJ86" s="193" t="str">
        <f t="shared" si="22"/>
        <v/>
      </c>
      <c r="AK86" s="193" t="str">
        <f t="shared" si="22"/>
        <v/>
      </c>
      <c r="AL86" s="193" t="str">
        <f t="shared" si="22"/>
        <v/>
      </c>
      <c r="AM86" s="193" t="str">
        <f t="shared" si="22"/>
        <v/>
      </c>
      <c r="AN86" s="193" t="str">
        <f t="shared" si="22"/>
        <v/>
      </c>
      <c r="AO86" s="193" t="str">
        <f t="shared" si="22"/>
        <v/>
      </c>
      <c r="AP86" s="193" t="str">
        <f t="shared" si="22"/>
        <v/>
      </c>
      <c r="AQ86" s="193" t="str">
        <f t="shared" si="22"/>
        <v/>
      </c>
      <c r="AR86" s="193" t="str">
        <f t="shared" si="22"/>
        <v/>
      </c>
      <c r="AS86" s="193" t="str">
        <f t="shared" si="22"/>
        <v/>
      </c>
      <c r="AT86" s="193" t="str">
        <f t="shared" si="22"/>
        <v/>
      </c>
      <c r="AU86" s="193" t="str">
        <f t="shared" si="22"/>
        <v/>
      </c>
      <c r="AV86" s="193" t="str">
        <f t="shared" si="22"/>
        <v/>
      </c>
      <c r="AW86" s="193" t="str">
        <f t="shared" si="22"/>
        <v/>
      </c>
      <c r="AX86" s="193" t="str">
        <f t="shared" si="22"/>
        <v/>
      </c>
      <c r="AY86" s="193" t="str">
        <f t="shared" si="22"/>
        <v/>
      </c>
      <c r="AZ86" s="193" t="str">
        <f t="shared" si="22"/>
        <v/>
      </c>
      <c r="BA86" s="193" t="str">
        <f t="shared" si="22"/>
        <v/>
      </c>
      <c r="BB86" s="528" t="str">
        <f t="shared" si="22"/>
        <v/>
      </c>
      <c r="BC86" s="189" t="str">
        <f t="shared" si="22"/>
        <v/>
      </c>
      <c r="BD86" s="189" t="str">
        <f t="shared" si="22"/>
        <v/>
      </c>
      <c r="BE86" s="189" t="str">
        <f t="shared" si="22"/>
        <v/>
      </c>
      <c r="BF86" s="189" t="str">
        <f t="shared" si="22"/>
        <v/>
      </c>
      <c r="BG86" s="189" t="str">
        <f t="shared" si="22"/>
        <v/>
      </c>
      <c r="BH86" s="189" t="str">
        <f t="shared" si="22"/>
        <v/>
      </c>
      <c r="BI86" s="189" t="str">
        <f t="shared" si="22"/>
        <v/>
      </c>
      <c r="BJ86" s="189" t="str">
        <f t="shared" si="22"/>
        <v/>
      </c>
      <c r="BK86" s="189" t="str">
        <f t="shared" si="22"/>
        <v/>
      </c>
      <c r="BL86" s="189" t="str">
        <f t="shared" si="22"/>
        <v/>
      </c>
      <c r="BM86" s="189" t="str">
        <f t="shared" si="22"/>
        <v/>
      </c>
      <c r="BN86" s="189" t="str">
        <f t="shared" si="22"/>
        <v/>
      </c>
      <c r="BO86" s="189" t="str">
        <f t="shared" si="22"/>
        <v/>
      </c>
      <c r="BP86" s="189" t="str">
        <f t="shared" ref="BP86:BU86" si="23">IFERROR(VLOOKUP(BP$8,ActiveTable,3,FALSE),"")</f>
        <v/>
      </c>
      <c r="BQ86" s="189" t="str">
        <f t="shared" si="23"/>
        <v/>
      </c>
      <c r="BR86" s="189" t="str">
        <f t="shared" si="23"/>
        <v/>
      </c>
      <c r="BS86" s="189" t="str">
        <f t="shared" si="23"/>
        <v/>
      </c>
      <c r="BT86" s="189" t="str">
        <f t="shared" si="23"/>
        <v/>
      </c>
      <c r="BU86" s="189" t="str">
        <f t="shared" si="23"/>
        <v/>
      </c>
      <c r="BV86" s="207"/>
      <c r="BW86" s="185"/>
      <c r="BX86" s="555"/>
      <c r="BY86" s="555"/>
      <c r="BZ86" s="554"/>
      <c r="CA86" s="243"/>
      <c r="CB86" s="243"/>
      <c r="CC86" s="163"/>
    </row>
    <row r="87" spans="2:81" ht="11.25" customHeight="1">
      <c r="C87" s="175"/>
      <c r="D87" s="198"/>
      <c r="E87" s="198"/>
      <c r="F87" s="198"/>
      <c r="G87" s="198"/>
      <c r="H87" s="198"/>
      <c r="I87" s="198"/>
      <c r="J87" s="198"/>
      <c r="K87" s="198"/>
      <c r="L87" s="198"/>
      <c r="M87" s="198"/>
      <c r="N87" s="198"/>
      <c r="O87" s="198"/>
      <c r="P87" s="193" t="str">
        <f t="shared" ref="P87:BO87" si="24">IFERROR(VLOOKUP(P$8,ActiveTable,4,FALSE),"")</f>
        <v/>
      </c>
      <c r="Q87" s="193" t="str">
        <f t="shared" si="24"/>
        <v/>
      </c>
      <c r="R87" s="193" t="str">
        <f t="shared" si="24"/>
        <v/>
      </c>
      <c r="S87" s="193" t="str">
        <f t="shared" si="24"/>
        <v/>
      </c>
      <c r="T87" s="193" t="str">
        <f t="shared" si="24"/>
        <v/>
      </c>
      <c r="U87" s="193" t="str">
        <f t="shared" si="24"/>
        <v/>
      </c>
      <c r="V87" s="193" t="str">
        <f t="shared" si="24"/>
        <v/>
      </c>
      <c r="W87" s="193" t="str">
        <f t="shared" si="24"/>
        <v/>
      </c>
      <c r="X87" s="193" t="str">
        <f t="shared" si="24"/>
        <v/>
      </c>
      <c r="Y87" s="193" t="str">
        <f t="shared" si="24"/>
        <v/>
      </c>
      <c r="Z87" s="193" t="str">
        <f t="shared" si="24"/>
        <v/>
      </c>
      <c r="AA87" s="193" t="str">
        <f t="shared" si="24"/>
        <v/>
      </c>
      <c r="AB87" s="193" t="str">
        <f t="shared" si="24"/>
        <v/>
      </c>
      <c r="AC87" s="193" t="str">
        <f t="shared" si="24"/>
        <v/>
      </c>
      <c r="AD87" s="193" t="str">
        <f t="shared" si="24"/>
        <v/>
      </c>
      <c r="AE87" s="193" t="str">
        <f t="shared" si="24"/>
        <v/>
      </c>
      <c r="AF87" s="193" t="str">
        <f t="shared" si="24"/>
        <v/>
      </c>
      <c r="AG87" s="193" t="str">
        <f t="shared" si="24"/>
        <v/>
      </c>
      <c r="AH87" s="193" t="str">
        <f t="shared" si="24"/>
        <v/>
      </c>
      <c r="AI87" s="193" t="str">
        <f t="shared" si="24"/>
        <v/>
      </c>
      <c r="AJ87" s="193" t="str">
        <f t="shared" si="24"/>
        <v/>
      </c>
      <c r="AK87" s="193" t="str">
        <f t="shared" si="24"/>
        <v/>
      </c>
      <c r="AL87" s="193" t="str">
        <f t="shared" si="24"/>
        <v/>
      </c>
      <c r="AM87" s="193" t="str">
        <f t="shared" si="24"/>
        <v/>
      </c>
      <c r="AN87" s="193" t="str">
        <f t="shared" si="24"/>
        <v/>
      </c>
      <c r="AO87" s="193" t="str">
        <f t="shared" si="24"/>
        <v/>
      </c>
      <c r="AP87" s="193" t="str">
        <f t="shared" si="24"/>
        <v/>
      </c>
      <c r="AQ87" s="193" t="str">
        <f t="shared" si="24"/>
        <v/>
      </c>
      <c r="AR87" s="193" t="str">
        <f t="shared" si="24"/>
        <v/>
      </c>
      <c r="AS87" s="193" t="str">
        <f t="shared" si="24"/>
        <v/>
      </c>
      <c r="AT87" s="193" t="str">
        <f t="shared" si="24"/>
        <v/>
      </c>
      <c r="AU87" s="193" t="str">
        <f t="shared" si="24"/>
        <v/>
      </c>
      <c r="AV87" s="193" t="str">
        <f t="shared" si="24"/>
        <v/>
      </c>
      <c r="AW87" s="193" t="str">
        <f t="shared" si="24"/>
        <v/>
      </c>
      <c r="AX87" s="193" t="str">
        <f t="shared" si="24"/>
        <v/>
      </c>
      <c r="AY87" s="193" t="str">
        <f t="shared" si="24"/>
        <v/>
      </c>
      <c r="AZ87" s="193" t="str">
        <f t="shared" si="24"/>
        <v/>
      </c>
      <c r="BA87" s="193" t="str">
        <f t="shared" si="24"/>
        <v/>
      </c>
      <c r="BB87" s="529" t="str">
        <f t="shared" si="24"/>
        <v/>
      </c>
      <c r="BC87" s="191" t="str">
        <f t="shared" si="24"/>
        <v/>
      </c>
      <c r="BD87" s="191" t="str">
        <f t="shared" si="24"/>
        <v/>
      </c>
      <c r="BE87" s="191" t="str">
        <f t="shared" si="24"/>
        <v/>
      </c>
      <c r="BF87" s="191" t="str">
        <f t="shared" si="24"/>
        <v/>
      </c>
      <c r="BG87" s="191" t="str">
        <f t="shared" si="24"/>
        <v/>
      </c>
      <c r="BH87" s="191" t="str">
        <f t="shared" si="24"/>
        <v/>
      </c>
      <c r="BI87" s="191" t="str">
        <f t="shared" si="24"/>
        <v/>
      </c>
      <c r="BJ87" s="191" t="str">
        <f t="shared" si="24"/>
        <v/>
      </c>
      <c r="BK87" s="191" t="str">
        <f t="shared" si="24"/>
        <v/>
      </c>
      <c r="BL87" s="191" t="str">
        <f t="shared" si="24"/>
        <v/>
      </c>
      <c r="BM87" s="191" t="str">
        <f t="shared" si="24"/>
        <v/>
      </c>
      <c r="BN87" s="191" t="str">
        <f t="shared" si="24"/>
        <v/>
      </c>
      <c r="BO87" s="191" t="str">
        <f t="shared" si="24"/>
        <v/>
      </c>
      <c r="BP87" s="191" t="str">
        <f t="shared" ref="BP87:BU87" si="25">IFERROR(VLOOKUP(BP$8,ActiveTable,4,FALSE),"")</f>
        <v/>
      </c>
      <c r="BQ87" s="191" t="str">
        <f t="shared" si="25"/>
        <v/>
      </c>
      <c r="BR87" s="191" t="str">
        <f t="shared" si="25"/>
        <v/>
      </c>
      <c r="BS87" s="191" t="str">
        <f t="shared" si="25"/>
        <v/>
      </c>
      <c r="BT87" s="191" t="str">
        <f t="shared" si="25"/>
        <v/>
      </c>
      <c r="BU87" s="191" t="str">
        <f t="shared" si="25"/>
        <v/>
      </c>
      <c r="BV87" s="207"/>
      <c r="BW87" s="192" t="s">
        <v>631</v>
      </c>
      <c r="BX87" s="554" t="e">
        <f>BX80/BX79</f>
        <v>#DIV/0!</v>
      </c>
      <c r="BY87" s="554" t="e">
        <f>BY80/BY79</f>
        <v>#DIV/0!</v>
      </c>
      <c r="BZ87" s="554" t="e">
        <f>BZ80/BZ79</f>
        <v>#DIV/0!</v>
      </c>
      <c r="CA87" s="243"/>
      <c r="CB87" s="243"/>
      <c r="CC87" s="163"/>
    </row>
    <row r="88" spans="2:81" ht="11.25" customHeight="1">
      <c r="C88" s="175"/>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c r="BM88" s="193"/>
      <c r="BN88" s="193"/>
      <c r="BO88" s="193"/>
      <c r="BP88" s="193"/>
      <c r="BQ88" s="193"/>
      <c r="BR88" s="193"/>
      <c r="BS88" s="193"/>
      <c r="BT88" s="193"/>
      <c r="BU88" s="193"/>
      <c r="BV88" s="194"/>
      <c r="BW88" s="196"/>
      <c r="BX88" s="556"/>
      <c r="BY88" s="550"/>
      <c r="BZ88" s="552"/>
      <c r="CA88" s="243"/>
      <c r="CB88" s="243"/>
      <c r="CC88" s="163"/>
    </row>
    <row r="89" spans="2:81" ht="12" customHeight="1" outlineLevel="1">
      <c r="C89" s="175" t="s">
        <v>632</v>
      </c>
      <c r="D89" s="284" t="str">
        <f t="shared" ref="D89:BO89" si="26">IFERROR(IF(D$10&lt;&gt;"",(D10-D9)/365,(ValuationDate-D9)/365),"")</f>
        <v/>
      </c>
      <c r="E89" s="284" t="str">
        <f t="shared" si="26"/>
        <v/>
      </c>
      <c r="F89" s="284" t="str">
        <f t="shared" si="26"/>
        <v/>
      </c>
      <c r="G89" s="284" t="str">
        <f t="shared" si="26"/>
        <v/>
      </c>
      <c r="H89" s="284" t="str">
        <f t="shared" si="26"/>
        <v/>
      </c>
      <c r="I89" s="284" t="str">
        <f t="shared" si="26"/>
        <v/>
      </c>
      <c r="J89" s="284" t="str">
        <f t="shared" si="26"/>
        <v/>
      </c>
      <c r="K89" s="284" t="str">
        <f t="shared" si="26"/>
        <v/>
      </c>
      <c r="L89" s="284" t="str">
        <f t="shared" si="26"/>
        <v/>
      </c>
      <c r="M89" s="284" t="str">
        <f t="shared" si="26"/>
        <v/>
      </c>
      <c r="N89" s="284" t="str">
        <f t="shared" si="26"/>
        <v/>
      </c>
      <c r="O89" s="284" t="str">
        <f t="shared" si="26"/>
        <v/>
      </c>
      <c r="P89" s="282" t="str">
        <f t="shared" si="26"/>
        <v/>
      </c>
      <c r="Q89" s="195" t="str">
        <f t="shared" si="26"/>
        <v/>
      </c>
      <c r="R89" s="195" t="str">
        <f t="shared" si="26"/>
        <v/>
      </c>
      <c r="S89" s="195" t="str">
        <f t="shared" si="26"/>
        <v/>
      </c>
      <c r="T89" s="195" t="str">
        <f t="shared" si="26"/>
        <v/>
      </c>
      <c r="U89" s="195" t="str">
        <f t="shared" si="26"/>
        <v/>
      </c>
      <c r="V89" s="195" t="str">
        <f t="shared" si="26"/>
        <v/>
      </c>
      <c r="W89" s="195" t="str">
        <f t="shared" si="26"/>
        <v/>
      </c>
      <c r="X89" s="195" t="str">
        <f t="shared" si="26"/>
        <v/>
      </c>
      <c r="Y89" s="195" t="str">
        <f t="shared" si="26"/>
        <v/>
      </c>
      <c r="Z89" s="195" t="str">
        <f t="shared" si="26"/>
        <v/>
      </c>
      <c r="AA89" s="195" t="str">
        <f t="shared" si="26"/>
        <v/>
      </c>
      <c r="AB89" s="195" t="str">
        <f t="shared" si="26"/>
        <v/>
      </c>
      <c r="AC89" s="195" t="str">
        <f t="shared" si="26"/>
        <v/>
      </c>
      <c r="AD89" s="195" t="str">
        <f t="shared" si="26"/>
        <v/>
      </c>
      <c r="AE89" s="195" t="str">
        <f t="shared" si="26"/>
        <v/>
      </c>
      <c r="AF89" s="195" t="str">
        <f t="shared" si="26"/>
        <v/>
      </c>
      <c r="AG89" s="195" t="str">
        <f t="shared" si="26"/>
        <v/>
      </c>
      <c r="AH89" s="195" t="str">
        <f t="shared" si="26"/>
        <v/>
      </c>
      <c r="AI89" s="195" t="str">
        <f t="shared" si="26"/>
        <v/>
      </c>
      <c r="AJ89" s="195" t="str">
        <f t="shared" si="26"/>
        <v/>
      </c>
      <c r="AK89" s="195" t="str">
        <f t="shared" si="26"/>
        <v/>
      </c>
      <c r="AL89" s="195" t="str">
        <f t="shared" si="26"/>
        <v/>
      </c>
      <c r="AM89" s="195" t="str">
        <f t="shared" si="26"/>
        <v/>
      </c>
      <c r="AN89" s="195" t="str">
        <f t="shared" si="26"/>
        <v/>
      </c>
      <c r="AO89" s="195" t="str">
        <f t="shared" si="26"/>
        <v/>
      </c>
      <c r="AP89" s="195" t="str">
        <f t="shared" si="26"/>
        <v/>
      </c>
      <c r="AQ89" s="195" t="str">
        <f t="shared" si="26"/>
        <v/>
      </c>
      <c r="AR89" s="195" t="str">
        <f t="shared" si="26"/>
        <v/>
      </c>
      <c r="AS89" s="195" t="str">
        <f t="shared" si="26"/>
        <v/>
      </c>
      <c r="AT89" s="195" t="str">
        <f t="shared" si="26"/>
        <v/>
      </c>
      <c r="AU89" s="195" t="str">
        <f t="shared" si="26"/>
        <v/>
      </c>
      <c r="AV89" s="195" t="str">
        <f t="shared" si="26"/>
        <v/>
      </c>
      <c r="AW89" s="195" t="str">
        <f t="shared" si="26"/>
        <v/>
      </c>
      <c r="AX89" s="195" t="str">
        <f t="shared" si="26"/>
        <v/>
      </c>
      <c r="AY89" s="195" t="str">
        <f t="shared" si="26"/>
        <v/>
      </c>
      <c r="AZ89" s="195" t="str">
        <f t="shared" si="26"/>
        <v/>
      </c>
      <c r="BA89" s="195" t="str">
        <f t="shared" si="26"/>
        <v/>
      </c>
      <c r="BB89" s="195" t="str">
        <f t="shared" si="26"/>
        <v/>
      </c>
      <c r="BC89" s="195" t="str">
        <f t="shared" si="26"/>
        <v/>
      </c>
      <c r="BD89" s="195" t="str">
        <f t="shared" si="26"/>
        <v/>
      </c>
      <c r="BE89" s="195" t="str">
        <f t="shared" si="26"/>
        <v/>
      </c>
      <c r="BF89" s="195" t="str">
        <f t="shared" si="26"/>
        <v/>
      </c>
      <c r="BG89" s="195" t="str">
        <f t="shared" si="26"/>
        <v/>
      </c>
      <c r="BH89" s="195" t="str">
        <f t="shared" si="26"/>
        <v/>
      </c>
      <c r="BI89" s="195" t="str">
        <f t="shared" si="26"/>
        <v/>
      </c>
      <c r="BJ89" s="195" t="str">
        <f t="shared" si="26"/>
        <v/>
      </c>
      <c r="BK89" s="195" t="str">
        <f t="shared" si="26"/>
        <v/>
      </c>
      <c r="BL89" s="195" t="str">
        <f t="shared" si="26"/>
        <v/>
      </c>
      <c r="BM89" s="195" t="str">
        <f t="shared" si="26"/>
        <v/>
      </c>
      <c r="BN89" s="195" t="str">
        <f t="shared" si="26"/>
        <v/>
      </c>
      <c r="BO89" s="195" t="str">
        <f t="shared" si="26"/>
        <v/>
      </c>
      <c r="BP89" s="195" t="str">
        <f t="shared" ref="BP89:BU89" si="27">IFERROR(IF(BP$10&lt;&gt;"",(BP10-BP9)/365,(ValuationDate-BP9)/365),"")</f>
        <v/>
      </c>
      <c r="BQ89" s="195" t="str">
        <f t="shared" si="27"/>
        <v/>
      </c>
      <c r="BR89" s="195" t="str">
        <f t="shared" si="27"/>
        <v/>
      </c>
      <c r="BS89" s="195" t="str">
        <f t="shared" si="27"/>
        <v/>
      </c>
      <c r="BT89" s="195" t="str">
        <f t="shared" si="27"/>
        <v/>
      </c>
      <c r="BU89" s="195" t="str">
        <f t="shared" si="27"/>
        <v/>
      </c>
      <c r="BV89" s="207"/>
      <c r="BW89" s="197" t="s">
        <v>633</v>
      </c>
      <c r="BX89" s="557" t="e">
        <f>SUMIFS(TotalFinCost,CurrentPay,"CP",D7:BU7,"R")/BX80</f>
        <v>#DIV/0!</v>
      </c>
      <c r="BY89" s="556" t="e">
        <f>SUMIFS(TotalFinCost,CurrentPay,"CP",D7:BU7,"U")/BY80</f>
        <v>#DIV/0!</v>
      </c>
      <c r="BZ89" s="556" t="e">
        <f>SUMIFS(TotalFinCost,CurrentPay,"CP")/BZ80</f>
        <v>#DIV/0!</v>
      </c>
      <c r="CA89" s="243"/>
      <c r="CB89" s="243"/>
      <c r="CC89" s="163"/>
    </row>
    <row r="90" spans="2:81" ht="11.25" customHeight="1" outlineLevel="1">
      <c r="C90" s="175" t="s">
        <v>634</v>
      </c>
      <c r="D90" s="524" t="str">
        <f t="shared" ref="D90:BO90" si="28">IF(D71 &lt;&gt; "", "CP", "NCP")</f>
        <v>NCP</v>
      </c>
      <c r="E90" s="524" t="str">
        <f t="shared" si="28"/>
        <v>NCP</v>
      </c>
      <c r="F90" s="524" t="str">
        <f t="shared" si="28"/>
        <v>NCP</v>
      </c>
      <c r="G90" s="524" t="str">
        <f t="shared" si="28"/>
        <v>NCP</v>
      </c>
      <c r="H90" s="524" t="str">
        <f t="shared" si="28"/>
        <v>NCP</v>
      </c>
      <c r="I90" s="524" t="str">
        <f t="shared" si="28"/>
        <v>NCP</v>
      </c>
      <c r="J90" s="524" t="str">
        <f t="shared" si="28"/>
        <v>NCP</v>
      </c>
      <c r="K90" s="524" t="str">
        <f t="shared" si="28"/>
        <v>NCP</v>
      </c>
      <c r="L90" s="524" t="str">
        <f t="shared" si="28"/>
        <v>NCP</v>
      </c>
      <c r="M90" s="524" t="str">
        <f t="shared" si="28"/>
        <v>NCP</v>
      </c>
      <c r="N90" s="524" t="str">
        <f t="shared" si="28"/>
        <v>NCP</v>
      </c>
      <c r="O90" s="524" t="str">
        <f t="shared" si="28"/>
        <v>NCP</v>
      </c>
      <c r="P90" s="525" t="str">
        <f t="shared" si="28"/>
        <v>NCP</v>
      </c>
      <c r="Q90" s="526" t="str">
        <f t="shared" si="28"/>
        <v>NCP</v>
      </c>
      <c r="R90" s="526" t="str">
        <f t="shared" si="28"/>
        <v>NCP</v>
      </c>
      <c r="S90" s="526" t="str">
        <f t="shared" si="28"/>
        <v>NCP</v>
      </c>
      <c r="T90" s="526" t="str">
        <f t="shared" si="28"/>
        <v>NCP</v>
      </c>
      <c r="U90" s="526" t="str">
        <f t="shared" si="28"/>
        <v>NCP</v>
      </c>
      <c r="V90" s="526" t="str">
        <f t="shared" si="28"/>
        <v>NCP</v>
      </c>
      <c r="W90" s="526" t="str">
        <f t="shared" si="28"/>
        <v>NCP</v>
      </c>
      <c r="X90" s="526" t="str">
        <f t="shared" si="28"/>
        <v>NCP</v>
      </c>
      <c r="Y90" s="526" t="str">
        <f t="shared" si="28"/>
        <v>NCP</v>
      </c>
      <c r="Z90" s="526" t="str">
        <f t="shared" si="28"/>
        <v>NCP</v>
      </c>
      <c r="AA90" s="526" t="str">
        <f t="shared" si="28"/>
        <v>NCP</v>
      </c>
      <c r="AB90" s="526" t="str">
        <f t="shared" si="28"/>
        <v>NCP</v>
      </c>
      <c r="AC90" s="526" t="str">
        <f t="shared" si="28"/>
        <v>NCP</v>
      </c>
      <c r="AD90" s="526" t="str">
        <f t="shared" si="28"/>
        <v>NCP</v>
      </c>
      <c r="AE90" s="526" t="str">
        <f t="shared" si="28"/>
        <v>NCP</v>
      </c>
      <c r="AF90" s="526" t="str">
        <f t="shared" si="28"/>
        <v>NCP</v>
      </c>
      <c r="AG90" s="526" t="str">
        <f t="shared" si="28"/>
        <v>NCP</v>
      </c>
      <c r="AH90" s="526" t="str">
        <f t="shared" si="28"/>
        <v>NCP</v>
      </c>
      <c r="AI90" s="526" t="str">
        <f t="shared" si="28"/>
        <v>NCP</v>
      </c>
      <c r="AJ90" s="526" t="str">
        <f t="shared" si="28"/>
        <v>NCP</v>
      </c>
      <c r="AK90" s="526" t="str">
        <f t="shared" si="28"/>
        <v>NCP</v>
      </c>
      <c r="AL90" s="526" t="str">
        <f t="shared" si="28"/>
        <v>NCP</v>
      </c>
      <c r="AM90" s="526" t="str">
        <f t="shared" si="28"/>
        <v>NCP</v>
      </c>
      <c r="AN90" s="526" t="str">
        <f t="shared" si="28"/>
        <v>NCP</v>
      </c>
      <c r="AO90" s="526" t="str">
        <f t="shared" si="28"/>
        <v>NCP</v>
      </c>
      <c r="AP90" s="526" t="str">
        <f t="shared" si="28"/>
        <v>NCP</v>
      </c>
      <c r="AQ90" s="526" t="str">
        <f t="shared" si="28"/>
        <v>NCP</v>
      </c>
      <c r="AR90" s="526" t="str">
        <f t="shared" si="28"/>
        <v>NCP</v>
      </c>
      <c r="AS90" s="526" t="str">
        <f t="shared" si="28"/>
        <v>NCP</v>
      </c>
      <c r="AT90" s="526" t="str">
        <f t="shared" si="28"/>
        <v>NCP</v>
      </c>
      <c r="AU90" s="526" t="str">
        <f t="shared" si="28"/>
        <v>NCP</v>
      </c>
      <c r="AV90" s="526" t="str">
        <f t="shared" si="28"/>
        <v>NCP</v>
      </c>
      <c r="AW90" s="526" t="str">
        <f t="shared" si="28"/>
        <v>NCP</v>
      </c>
      <c r="AX90" s="526" t="str">
        <f t="shared" si="28"/>
        <v>NCP</v>
      </c>
      <c r="AY90" s="526" t="str">
        <f t="shared" si="28"/>
        <v>NCP</v>
      </c>
      <c r="AZ90" s="526" t="str">
        <f t="shared" si="28"/>
        <v>NCP</v>
      </c>
      <c r="BA90" s="526" t="str">
        <f t="shared" si="28"/>
        <v>NCP</v>
      </c>
      <c r="BB90" s="190" t="str">
        <f t="shared" si="28"/>
        <v>NCP</v>
      </c>
      <c r="BC90" s="190" t="str">
        <f t="shared" si="28"/>
        <v>NCP</v>
      </c>
      <c r="BD90" s="190" t="str">
        <f t="shared" si="28"/>
        <v>NCP</v>
      </c>
      <c r="BE90" s="190" t="str">
        <f t="shared" si="28"/>
        <v>NCP</v>
      </c>
      <c r="BF90" s="190" t="str">
        <f t="shared" si="28"/>
        <v>NCP</v>
      </c>
      <c r="BG90" s="190" t="str">
        <f t="shared" si="28"/>
        <v>NCP</v>
      </c>
      <c r="BH90" s="190" t="str">
        <f t="shared" si="28"/>
        <v>NCP</v>
      </c>
      <c r="BI90" s="190" t="str">
        <f t="shared" si="28"/>
        <v>NCP</v>
      </c>
      <c r="BJ90" s="190" t="str">
        <f t="shared" si="28"/>
        <v>NCP</v>
      </c>
      <c r="BK90" s="190" t="str">
        <f t="shared" si="28"/>
        <v>NCP</v>
      </c>
      <c r="BL90" s="190" t="str">
        <f t="shared" si="28"/>
        <v>NCP</v>
      </c>
      <c r="BM90" s="190" t="str">
        <f t="shared" si="28"/>
        <v>NCP</v>
      </c>
      <c r="BN90" s="190" t="str">
        <f t="shared" si="28"/>
        <v>NCP</v>
      </c>
      <c r="BO90" s="190" t="str">
        <f t="shared" si="28"/>
        <v>NCP</v>
      </c>
      <c r="BP90" s="190" t="str">
        <f t="shared" ref="BP90:BU90" si="29">IF(BP71 &lt;&gt; "", "CP", "NCP")</f>
        <v>NCP</v>
      </c>
      <c r="BQ90" s="190" t="str">
        <f t="shared" si="29"/>
        <v>NCP</v>
      </c>
      <c r="BR90" s="190" t="str">
        <f t="shared" si="29"/>
        <v>NCP</v>
      </c>
      <c r="BS90" s="190" t="str">
        <f t="shared" si="29"/>
        <v>NCP</v>
      </c>
      <c r="BT90" s="190" t="str">
        <f t="shared" si="29"/>
        <v>NCP</v>
      </c>
      <c r="BU90" s="190" t="str">
        <f t="shared" si="29"/>
        <v>NCP</v>
      </c>
      <c r="BV90" s="207"/>
      <c r="BW90" s="192" t="s">
        <v>635</v>
      </c>
      <c r="BX90" s="557" t="e">
        <f>SUMIFS(TotalFinCost,CurrentPay,"NCP",D7:BU7,"R")/BX80</f>
        <v>#DIV/0!</v>
      </c>
      <c r="BY90" s="556" t="e">
        <f>SUMIFS(TotalFinCost,CurrentPay,"NCP",D7:BU7,"U")/BY80</f>
        <v>#DIV/0!</v>
      </c>
      <c r="BZ90" s="556" t="e">
        <f>SUMIFS(TotalFinCost,CurrentPay,"NCP")/BZ80</f>
        <v>#DIV/0!</v>
      </c>
      <c r="CA90" s="243"/>
      <c r="CB90" s="243"/>
      <c r="CC90" s="163"/>
    </row>
    <row r="91" spans="2:81" ht="11.25" customHeight="1" outlineLevel="1">
      <c r="C91" s="175" t="s">
        <v>636</v>
      </c>
      <c r="D91" s="285" cm="1">
        <f t="array" ref="D91:BU91">IF(TRANSPOSE('Investment Track Record (2)'!AS19:AS88)=0,0,TRANSPOSE('Investment Track Record (2)'!AS19:AS88))</f>
        <v>0</v>
      </c>
      <c r="E91" s="285">
        <v>0</v>
      </c>
      <c r="F91" s="285">
        <v>0</v>
      </c>
      <c r="G91" s="285">
        <v>0</v>
      </c>
      <c r="H91" s="285">
        <v>0</v>
      </c>
      <c r="I91" s="285">
        <v>0</v>
      </c>
      <c r="J91" s="285">
        <v>0</v>
      </c>
      <c r="K91" s="285">
        <v>0</v>
      </c>
      <c r="L91" s="285">
        <v>0</v>
      </c>
      <c r="M91" s="285">
        <v>0</v>
      </c>
      <c r="N91" s="285">
        <v>0</v>
      </c>
      <c r="O91" s="285">
        <v>0</v>
      </c>
      <c r="P91" s="302">
        <v>0</v>
      </c>
      <c r="Q91" s="303">
        <v>0</v>
      </c>
      <c r="R91" s="303">
        <v>0</v>
      </c>
      <c r="S91" s="303">
        <v>0</v>
      </c>
      <c r="T91" s="303">
        <v>0</v>
      </c>
      <c r="U91" s="303">
        <v>0</v>
      </c>
      <c r="V91" s="303">
        <v>0</v>
      </c>
      <c r="W91" s="303">
        <v>0</v>
      </c>
      <c r="X91" s="303">
        <v>0</v>
      </c>
      <c r="Y91" s="303">
        <v>0</v>
      </c>
      <c r="Z91" s="303">
        <v>0</v>
      </c>
      <c r="AA91" s="303">
        <v>0</v>
      </c>
      <c r="AB91" s="303">
        <v>0</v>
      </c>
      <c r="AC91" s="303">
        <v>0</v>
      </c>
      <c r="AD91" s="303">
        <v>0</v>
      </c>
      <c r="AE91" s="303">
        <v>0</v>
      </c>
      <c r="AF91" s="303">
        <v>0</v>
      </c>
      <c r="AG91" s="303">
        <v>0</v>
      </c>
      <c r="AH91" s="303">
        <v>0</v>
      </c>
      <c r="AI91" s="303">
        <v>0</v>
      </c>
      <c r="AJ91" s="303">
        <v>0</v>
      </c>
      <c r="AK91" s="303">
        <v>0</v>
      </c>
      <c r="AL91" s="303">
        <v>0</v>
      </c>
      <c r="AM91" s="303">
        <v>0</v>
      </c>
      <c r="AN91" s="303">
        <v>0</v>
      </c>
      <c r="AO91" s="303">
        <v>0</v>
      </c>
      <c r="AP91" s="303">
        <v>0</v>
      </c>
      <c r="AQ91" s="303">
        <v>0</v>
      </c>
      <c r="AR91" s="303">
        <v>0</v>
      </c>
      <c r="AS91" s="303">
        <v>0</v>
      </c>
      <c r="AT91" s="303">
        <v>0</v>
      </c>
      <c r="AU91" s="303">
        <v>0</v>
      </c>
      <c r="AV91" s="303">
        <v>0</v>
      </c>
      <c r="AW91" s="303">
        <v>0</v>
      </c>
      <c r="AX91" s="303">
        <v>0</v>
      </c>
      <c r="AY91" s="303">
        <v>0</v>
      </c>
      <c r="AZ91" s="303">
        <v>0</v>
      </c>
      <c r="BA91" s="303">
        <v>0</v>
      </c>
      <c r="BB91" s="303">
        <v>0</v>
      </c>
      <c r="BC91" s="303">
        <v>0</v>
      </c>
      <c r="BD91" s="303">
        <v>0</v>
      </c>
      <c r="BE91" s="303">
        <v>0</v>
      </c>
      <c r="BF91" s="303">
        <v>0</v>
      </c>
      <c r="BG91" s="303">
        <v>0</v>
      </c>
      <c r="BH91" s="303">
        <v>0</v>
      </c>
      <c r="BI91" s="303">
        <v>0</v>
      </c>
      <c r="BJ91" s="303">
        <v>0</v>
      </c>
      <c r="BK91" s="303">
        <v>0</v>
      </c>
      <c r="BL91" s="303">
        <v>0</v>
      </c>
      <c r="BM91" s="303">
        <v>0</v>
      </c>
      <c r="BN91" s="303">
        <v>0</v>
      </c>
      <c r="BO91" s="303">
        <v>0</v>
      </c>
      <c r="BP91" s="303">
        <v>0</v>
      </c>
      <c r="BQ91" s="303">
        <v>0</v>
      </c>
      <c r="BR91" s="303">
        <v>0</v>
      </c>
      <c r="BS91" s="303">
        <v>0</v>
      </c>
      <c r="BT91" s="303">
        <v>0</v>
      </c>
      <c r="BU91" s="303">
        <v>0</v>
      </c>
      <c r="BV91" s="247"/>
      <c r="BW91" s="168"/>
      <c r="BX91" s="556"/>
      <c r="BY91" s="550"/>
      <c r="BZ91" s="550"/>
      <c r="CA91" s="243"/>
      <c r="CB91" s="243"/>
      <c r="CC91" s="163"/>
    </row>
    <row r="92" spans="2:81" ht="11.25" customHeight="1" outlineLevel="1">
      <c r="B92" s="278" t="s">
        <v>637</v>
      </c>
      <c r="C92" s="175" t="s">
        <v>638</v>
      </c>
      <c r="D92" s="730" t="e">
        <f>_xlfn.XLOOKUP(D8, 'Investment Track Record (2)'!$B$19:$B$1003, 'Investment Track Record (2)'!$AG$19:$AG$1003, "N/A") / _xlfn.XLOOKUP(D8, 'Investment Track Record (2)'!$B$19:$B$1003, 'Investment Track Record (2)'!$AE$19:$AE$1003, "N/A")</f>
        <v>#DIV/0!</v>
      </c>
      <c r="E92" s="730" t="e">
        <f>_xlfn.XLOOKUP(E8, 'Investment Track Record (2)'!$B$19:$B$1003, 'Investment Track Record (2)'!$AG$19:$AG$1003, "N/A") / _xlfn.XLOOKUP(E8, 'Investment Track Record (2)'!$B$19:$B$1003, 'Investment Track Record (2)'!$AE$19:$AE$1003, "N/A")</f>
        <v>#DIV/0!</v>
      </c>
      <c r="F92" s="730" t="e">
        <f>_xlfn.XLOOKUP(F8, 'Investment Track Record (2)'!$B$19:$B$1003, 'Investment Track Record (2)'!$AG$19:$AG$1003, "N/A") / _xlfn.XLOOKUP(F8, 'Investment Track Record (2)'!$B$19:$B$1003, 'Investment Track Record (2)'!$AE$19:$AE$1003, "N/A")</f>
        <v>#VALUE!</v>
      </c>
      <c r="G92" s="730" t="e">
        <f>_xlfn.XLOOKUP(G8, 'Investment Track Record (2)'!$B$19:$B$1003, 'Investment Track Record (2)'!$AG$19:$AG$1003, "N/A") / _xlfn.XLOOKUP(G8, 'Investment Track Record (2)'!$B$19:$B$1003, 'Investment Track Record (2)'!$AE$19:$AE$1003, "N/A")</f>
        <v>#VALUE!</v>
      </c>
      <c r="H92" s="730" t="e">
        <f>_xlfn.XLOOKUP(H8, 'Investment Track Record (2)'!$B$19:$B$1003, 'Investment Track Record (2)'!$AG$19:$AG$1003, "N/A") / _xlfn.XLOOKUP(H8, 'Investment Track Record (2)'!$B$19:$B$1003, 'Investment Track Record (2)'!$AE$19:$AE$1003, "N/A")</f>
        <v>#VALUE!</v>
      </c>
      <c r="I92" s="730" t="e">
        <f>_xlfn.XLOOKUP(I8, 'Investment Track Record (2)'!$B$19:$B$1003, 'Investment Track Record (2)'!$AG$19:$AG$1003, "N/A") / _xlfn.XLOOKUP(I8, 'Investment Track Record (2)'!$B$19:$B$1003, 'Investment Track Record (2)'!$AE$19:$AE$1003, "N/A")</f>
        <v>#VALUE!</v>
      </c>
      <c r="J92" s="730" t="e">
        <f>_xlfn.XLOOKUP(J8, 'Investment Track Record (2)'!$B$19:$B$1003, 'Investment Track Record (2)'!$AG$19:$AG$1003, "N/A") / _xlfn.XLOOKUP(J8, 'Investment Track Record (2)'!$B$19:$B$1003, 'Investment Track Record (2)'!$AE$19:$AE$1003, "N/A")</f>
        <v>#VALUE!</v>
      </c>
      <c r="K92" s="730" t="e">
        <f>_xlfn.XLOOKUP(K8, 'Investment Track Record (2)'!$B$19:$B$1003, 'Investment Track Record (2)'!$AG$19:$AG$1003, "N/A") / _xlfn.XLOOKUP(K8, 'Investment Track Record (2)'!$B$19:$B$1003, 'Investment Track Record (2)'!$AE$19:$AE$1003, "N/A")</f>
        <v>#VALUE!</v>
      </c>
      <c r="L92" s="730" t="e">
        <f>_xlfn.XLOOKUP(L8, 'Investment Track Record (2)'!$B$19:$B$1003, 'Investment Track Record (2)'!$AG$19:$AG$1003, "N/A") / _xlfn.XLOOKUP(L8, 'Investment Track Record (2)'!$B$19:$B$1003, 'Investment Track Record (2)'!$AE$19:$AE$1003, "N/A")</f>
        <v>#VALUE!</v>
      </c>
      <c r="M92" s="730" t="e">
        <f>_xlfn.XLOOKUP(M8, 'Investment Track Record (2)'!$B$19:$B$1003, 'Investment Track Record (2)'!$AG$19:$AG$1003, "N/A") / _xlfn.XLOOKUP(M8, 'Investment Track Record (2)'!$B$19:$B$1003, 'Investment Track Record (2)'!$AE$19:$AE$1003, "N/A")</f>
        <v>#VALUE!</v>
      </c>
      <c r="N92" s="730" t="e">
        <f>_xlfn.XLOOKUP(N8, 'Investment Track Record (2)'!$B$19:$B$1003, 'Investment Track Record (2)'!$AG$19:$AG$1003, "N/A") / _xlfn.XLOOKUP(N8, 'Investment Track Record (2)'!$B$19:$B$1003, 'Investment Track Record (2)'!$AE$19:$AE$1003, "N/A")</f>
        <v>#VALUE!</v>
      </c>
      <c r="O92" s="730" t="e">
        <f>_xlfn.XLOOKUP(O8, 'Investment Track Record (2)'!$B$19:$B$1003, 'Investment Track Record (2)'!$AG$19:$AG$1003, "N/A") / _xlfn.XLOOKUP(O8, 'Investment Track Record (2)'!$B$19:$B$1003, 'Investment Track Record (2)'!$AE$19:$AE$1003, "N/A")</f>
        <v>#VALUE!</v>
      </c>
      <c r="P92" s="730" t="e">
        <f>_xlfn.XLOOKUP(P8, 'Investment Track Record (2)'!$B$19:$B$1003, 'Investment Track Record (2)'!$AG$19:$AG$1003, "N/A") / _xlfn.XLOOKUP(P8, 'Investment Track Record (2)'!$B$19:$B$1003, 'Investment Track Record (2)'!$AE$19:$AE$1003, "N/A")</f>
        <v>#VALUE!</v>
      </c>
      <c r="Q92" s="730" t="e">
        <f>_xlfn.XLOOKUP(Q8, 'Investment Track Record (2)'!$B$19:$B$1003, 'Investment Track Record (2)'!$AG$19:$AG$1003, "N/A") / _xlfn.XLOOKUP(Q8, 'Investment Track Record (2)'!$B$19:$B$1003, 'Investment Track Record (2)'!$AE$19:$AE$1003, "N/A")</f>
        <v>#VALUE!</v>
      </c>
      <c r="R92" s="730" t="e">
        <f>_xlfn.XLOOKUP(R8, 'Investment Track Record (2)'!$B$19:$B$1003, 'Investment Track Record (2)'!$AG$19:$AG$1003, "N/A") / _xlfn.XLOOKUP(R8, 'Investment Track Record (2)'!$B$19:$B$1003, 'Investment Track Record (2)'!$AE$19:$AE$1003, "N/A")</f>
        <v>#VALUE!</v>
      </c>
      <c r="S92" s="730" t="e">
        <f>_xlfn.XLOOKUP(S8, 'Investment Track Record (2)'!$B$19:$B$1003, 'Investment Track Record (2)'!$AG$19:$AG$1003, "N/A") / _xlfn.XLOOKUP(S8, 'Investment Track Record (2)'!$B$19:$B$1003, 'Investment Track Record (2)'!$AE$19:$AE$1003, "N/A")</f>
        <v>#VALUE!</v>
      </c>
      <c r="T92" s="730" t="e">
        <f>_xlfn.XLOOKUP(T8, 'Investment Track Record (2)'!$B$19:$B$1003, 'Investment Track Record (2)'!$AG$19:$AG$1003, "N/A") / _xlfn.XLOOKUP(T8, 'Investment Track Record (2)'!$B$19:$B$1003, 'Investment Track Record (2)'!$AE$19:$AE$1003, "N/A")</f>
        <v>#VALUE!</v>
      </c>
      <c r="U92" s="730" t="e">
        <f>_xlfn.XLOOKUP(U8, 'Investment Track Record (2)'!$B$19:$B$1003, 'Investment Track Record (2)'!$AG$19:$AG$1003, "N/A") / _xlfn.XLOOKUP(U8, 'Investment Track Record (2)'!$B$19:$B$1003, 'Investment Track Record (2)'!$AE$19:$AE$1003, "N/A")</f>
        <v>#VALUE!</v>
      </c>
      <c r="V92" s="730" t="e">
        <f>_xlfn.XLOOKUP(V8, 'Investment Track Record (2)'!$B$19:$B$1003, 'Investment Track Record (2)'!$AG$19:$AG$1003, "N/A") / _xlfn.XLOOKUP(V8, 'Investment Track Record (2)'!$B$19:$B$1003, 'Investment Track Record (2)'!$AE$19:$AE$1003, "N/A")</f>
        <v>#VALUE!</v>
      </c>
      <c r="W92" s="730" t="e">
        <f>_xlfn.XLOOKUP(W8, 'Investment Track Record (2)'!$B$19:$B$1003, 'Investment Track Record (2)'!$AG$19:$AG$1003, "N/A") / _xlfn.XLOOKUP(W8, 'Investment Track Record (2)'!$B$19:$B$1003, 'Investment Track Record (2)'!$AE$19:$AE$1003, "N/A")</f>
        <v>#VALUE!</v>
      </c>
      <c r="X92" s="730" t="e">
        <f>_xlfn.XLOOKUP(X8, 'Investment Track Record (2)'!$B$19:$B$1003, 'Investment Track Record (2)'!$AG$19:$AG$1003, "N/A") / _xlfn.XLOOKUP(X8, 'Investment Track Record (2)'!$B$19:$B$1003, 'Investment Track Record (2)'!$AE$19:$AE$1003, "N/A")</f>
        <v>#VALUE!</v>
      </c>
      <c r="Y92" s="730" t="e">
        <f>_xlfn.XLOOKUP(Y8, 'Investment Track Record (2)'!$B$19:$B$1003, 'Investment Track Record (2)'!$AG$19:$AG$1003, "N/A") / _xlfn.XLOOKUP(Y8, 'Investment Track Record (2)'!$B$19:$B$1003, 'Investment Track Record (2)'!$AE$19:$AE$1003, "N/A")</f>
        <v>#VALUE!</v>
      </c>
      <c r="Z92" s="730" t="e">
        <f>_xlfn.XLOOKUP(Z8, 'Investment Track Record (2)'!$B$19:$B$1003, 'Investment Track Record (2)'!$AG$19:$AG$1003, "N/A") / _xlfn.XLOOKUP(Z8, 'Investment Track Record (2)'!$B$19:$B$1003, 'Investment Track Record (2)'!$AE$19:$AE$1003, "N/A")</f>
        <v>#VALUE!</v>
      </c>
      <c r="AA92" s="730" t="e">
        <f>_xlfn.XLOOKUP(AA8, 'Investment Track Record (2)'!$B$19:$B$1003, 'Investment Track Record (2)'!$AG$19:$AG$1003, "N/A") / _xlfn.XLOOKUP(AA8, 'Investment Track Record (2)'!$B$19:$B$1003, 'Investment Track Record (2)'!$AE$19:$AE$1003, "N/A")</f>
        <v>#VALUE!</v>
      </c>
      <c r="AB92" s="730" t="e">
        <f>_xlfn.XLOOKUP(AB8, 'Investment Track Record (2)'!$B$19:$B$1003, 'Investment Track Record (2)'!$AG$19:$AG$1003, "N/A") / _xlfn.XLOOKUP(AB8, 'Investment Track Record (2)'!$B$19:$B$1003, 'Investment Track Record (2)'!$AE$19:$AE$1003, "N/A")</f>
        <v>#VALUE!</v>
      </c>
      <c r="AC92" s="730" t="e">
        <f>_xlfn.XLOOKUP(AC8, 'Investment Track Record (2)'!$B$19:$B$1003, 'Investment Track Record (2)'!$AG$19:$AG$1003, "N/A") / _xlfn.XLOOKUP(AC8, 'Investment Track Record (2)'!$B$19:$B$1003, 'Investment Track Record (2)'!$AE$19:$AE$1003, "N/A")</f>
        <v>#VALUE!</v>
      </c>
      <c r="AD92" s="730" t="e">
        <f>_xlfn.XLOOKUP(AD8, 'Investment Track Record (2)'!$B$19:$B$1003, 'Investment Track Record (2)'!$AG$19:$AG$1003, "N/A") / _xlfn.XLOOKUP(AD8, 'Investment Track Record (2)'!$B$19:$B$1003, 'Investment Track Record (2)'!$AE$19:$AE$1003, "N/A")</f>
        <v>#VALUE!</v>
      </c>
      <c r="AE92" s="730" t="e">
        <f>_xlfn.XLOOKUP(AE8, 'Investment Track Record (2)'!$B$19:$B$1003, 'Investment Track Record (2)'!$AG$19:$AG$1003, "N/A") / _xlfn.XLOOKUP(AE8, 'Investment Track Record (2)'!$B$19:$B$1003, 'Investment Track Record (2)'!$AE$19:$AE$1003, "N/A")</f>
        <v>#VALUE!</v>
      </c>
      <c r="AF92" s="730" t="e">
        <f>_xlfn.XLOOKUP(AF8, 'Investment Track Record (2)'!$B$19:$B$1003, 'Investment Track Record (2)'!$AG$19:$AG$1003, "N/A") / _xlfn.XLOOKUP(AF8, 'Investment Track Record (2)'!$B$19:$B$1003, 'Investment Track Record (2)'!$AE$19:$AE$1003, "N/A")</f>
        <v>#VALUE!</v>
      </c>
      <c r="AG92" s="730" t="e">
        <f>_xlfn.XLOOKUP(AG8, 'Investment Track Record (2)'!$B$19:$B$1003, 'Investment Track Record (2)'!$AG$19:$AG$1003, "N/A") / _xlfn.XLOOKUP(AG8, 'Investment Track Record (2)'!$B$19:$B$1003, 'Investment Track Record (2)'!$AE$19:$AE$1003, "N/A")</f>
        <v>#VALUE!</v>
      </c>
      <c r="AH92" s="730" t="e">
        <f>_xlfn.XLOOKUP(AH8, 'Investment Track Record (2)'!$B$19:$B$1003, 'Investment Track Record (2)'!$AG$19:$AG$1003, "N/A") / _xlfn.XLOOKUP(AH8, 'Investment Track Record (2)'!$B$19:$B$1003, 'Investment Track Record (2)'!$AE$19:$AE$1003, "N/A")</f>
        <v>#VALUE!</v>
      </c>
      <c r="AI92" s="730" t="e">
        <f>_xlfn.XLOOKUP(AI8, 'Investment Track Record (2)'!$B$19:$B$1003, 'Investment Track Record (2)'!$AG$19:$AG$1003, "N/A") / _xlfn.XLOOKUP(AI8, 'Investment Track Record (2)'!$B$19:$B$1003, 'Investment Track Record (2)'!$AE$19:$AE$1003, "N/A")</f>
        <v>#VALUE!</v>
      </c>
      <c r="AJ92" s="730" t="e">
        <f>_xlfn.XLOOKUP(AJ8, 'Investment Track Record (2)'!$B$19:$B$1003, 'Investment Track Record (2)'!$AG$19:$AG$1003, "N/A") / _xlfn.XLOOKUP(AJ8, 'Investment Track Record (2)'!$B$19:$B$1003, 'Investment Track Record (2)'!$AE$19:$AE$1003, "N/A")</f>
        <v>#VALUE!</v>
      </c>
      <c r="AK92" s="730" t="e">
        <f>_xlfn.XLOOKUP(AK8, 'Investment Track Record (2)'!$B$19:$B$1003, 'Investment Track Record (2)'!$AG$19:$AG$1003, "N/A") / _xlfn.XLOOKUP(AK8, 'Investment Track Record (2)'!$B$19:$B$1003, 'Investment Track Record (2)'!$AE$19:$AE$1003, "N/A")</f>
        <v>#VALUE!</v>
      </c>
      <c r="AL92" s="730" t="e">
        <f>_xlfn.XLOOKUP(AL8, 'Investment Track Record (2)'!$B$19:$B$1003, 'Investment Track Record (2)'!$AG$19:$AG$1003, "N/A") / _xlfn.XLOOKUP(AL8, 'Investment Track Record (2)'!$B$19:$B$1003, 'Investment Track Record (2)'!$AE$19:$AE$1003, "N/A")</f>
        <v>#VALUE!</v>
      </c>
      <c r="AM92" s="730" t="e">
        <f>_xlfn.XLOOKUP(AM8, 'Investment Track Record (2)'!$B$19:$B$1003, 'Investment Track Record (2)'!$AG$19:$AG$1003, "N/A") / _xlfn.XLOOKUP(AM8, 'Investment Track Record (2)'!$B$19:$B$1003, 'Investment Track Record (2)'!$AE$19:$AE$1003, "N/A")</f>
        <v>#VALUE!</v>
      </c>
      <c r="AN92" s="730" t="e">
        <f>_xlfn.XLOOKUP(AN8, 'Investment Track Record (2)'!$B$19:$B$1003, 'Investment Track Record (2)'!$AG$19:$AG$1003, "N/A") / _xlfn.XLOOKUP(AN8, 'Investment Track Record (2)'!$B$19:$B$1003, 'Investment Track Record (2)'!$AE$19:$AE$1003, "N/A")</f>
        <v>#VALUE!</v>
      </c>
      <c r="AO92" s="730" t="e">
        <f>_xlfn.XLOOKUP(AO8, 'Investment Track Record (2)'!$B$19:$B$1003, 'Investment Track Record (2)'!$AG$19:$AG$1003, "N/A") / _xlfn.XLOOKUP(AO8, 'Investment Track Record (2)'!$B$19:$B$1003, 'Investment Track Record (2)'!$AE$19:$AE$1003, "N/A")</f>
        <v>#VALUE!</v>
      </c>
      <c r="AP92" s="730" t="e">
        <f>_xlfn.XLOOKUP(AP8, 'Investment Track Record (2)'!$B$19:$B$1003, 'Investment Track Record (2)'!$AG$19:$AG$1003, "N/A") / _xlfn.XLOOKUP(AP8, 'Investment Track Record (2)'!$B$19:$B$1003, 'Investment Track Record (2)'!$AE$19:$AE$1003, "N/A")</f>
        <v>#VALUE!</v>
      </c>
      <c r="AQ92" s="730" t="e">
        <f>_xlfn.XLOOKUP(AQ8, 'Investment Track Record (2)'!$B$19:$B$1003, 'Investment Track Record (2)'!$AG$19:$AG$1003, "N/A") / _xlfn.XLOOKUP(AQ8, 'Investment Track Record (2)'!$B$19:$B$1003, 'Investment Track Record (2)'!$AE$19:$AE$1003, "N/A")</f>
        <v>#VALUE!</v>
      </c>
      <c r="AR92" s="730" t="e">
        <f>_xlfn.XLOOKUP(AR8, 'Investment Track Record (2)'!$B$19:$B$1003, 'Investment Track Record (2)'!$AG$19:$AG$1003, "N/A") / _xlfn.XLOOKUP(AR8, 'Investment Track Record (2)'!$B$19:$B$1003, 'Investment Track Record (2)'!$AE$19:$AE$1003, "N/A")</f>
        <v>#VALUE!</v>
      </c>
      <c r="AS92" s="730" t="e">
        <f>_xlfn.XLOOKUP(AS8, 'Investment Track Record (2)'!$B$19:$B$1003, 'Investment Track Record (2)'!$AG$19:$AG$1003, "N/A") / _xlfn.XLOOKUP(AS8, 'Investment Track Record (2)'!$B$19:$B$1003, 'Investment Track Record (2)'!$AE$19:$AE$1003, "N/A")</f>
        <v>#VALUE!</v>
      </c>
      <c r="AT92" s="730" t="e">
        <f>_xlfn.XLOOKUP(AT8, 'Investment Track Record (2)'!$B$19:$B$1003, 'Investment Track Record (2)'!$AG$19:$AG$1003, "N/A") / _xlfn.XLOOKUP(AT8, 'Investment Track Record (2)'!$B$19:$B$1003, 'Investment Track Record (2)'!$AE$19:$AE$1003, "N/A")</f>
        <v>#VALUE!</v>
      </c>
      <c r="AU92" s="730" t="e">
        <f>_xlfn.XLOOKUP(AU8, 'Investment Track Record (2)'!$B$19:$B$1003, 'Investment Track Record (2)'!$AG$19:$AG$1003, "N/A") / _xlfn.XLOOKUP(AU8, 'Investment Track Record (2)'!$B$19:$B$1003, 'Investment Track Record (2)'!$AE$19:$AE$1003, "N/A")</f>
        <v>#VALUE!</v>
      </c>
      <c r="AV92" s="730" t="e">
        <f>_xlfn.XLOOKUP(AV8, 'Investment Track Record (2)'!$B$19:$B$1003, 'Investment Track Record (2)'!$AG$19:$AG$1003, "N/A") / _xlfn.XLOOKUP(AV8, 'Investment Track Record (2)'!$B$19:$B$1003, 'Investment Track Record (2)'!$AE$19:$AE$1003, "N/A")</f>
        <v>#VALUE!</v>
      </c>
      <c r="AW92" s="730" t="e">
        <f>_xlfn.XLOOKUP(AW8, 'Investment Track Record (2)'!$B$19:$B$1003, 'Investment Track Record (2)'!$AG$19:$AG$1003, "N/A") / _xlfn.XLOOKUP(AW8, 'Investment Track Record (2)'!$B$19:$B$1003, 'Investment Track Record (2)'!$AE$19:$AE$1003, "N/A")</f>
        <v>#VALUE!</v>
      </c>
      <c r="AX92" s="730" t="e">
        <f>_xlfn.XLOOKUP(AX8, 'Investment Track Record (2)'!$B$19:$B$1003, 'Investment Track Record (2)'!$AG$19:$AG$1003, "N/A") / _xlfn.XLOOKUP(AX8, 'Investment Track Record (2)'!$B$19:$B$1003, 'Investment Track Record (2)'!$AE$19:$AE$1003, "N/A")</f>
        <v>#VALUE!</v>
      </c>
      <c r="AY92" s="730" t="e">
        <f>_xlfn.XLOOKUP(AY8, 'Investment Track Record (2)'!$B$19:$B$1003, 'Investment Track Record (2)'!$AG$19:$AG$1003, "N/A") / _xlfn.XLOOKUP(AY8, 'Investment Track Record (2)'!$B$19:$B$1003, 'Investment Track Record (2)'!$AE$19:$AE$1003, "N/A")</f>
        <v>#VALUE!</v>
      </c>
      <c r="AZ92" s="730" t="e">
        <f>_xlfn.XLOOKUP(AZ8, 'Investment Track Record (2)'!$B$19:$B$1003, 'Investment Track Record (2)'!$AG$19:$AG$1003, "N/A") / _xlfn.XLOOKUP(AZ8, 'Investment Track Record (2)'!$B$19:$B$1003, 'Investment Track Record (2)'!$AE$19:$AE$1003, "N/A")</f>
        <v>#VALUE!</v>
      </c>
      <c r="BA92" s="730" t="e">
        <f>_xlfn.XLOOKUP(BA8, 'Investment Track Record (2)'!$B$19:$B$1003, 'Investment Track Record (2)'!$AG$19:$AG$1003, "N/A") / _xlfn.XLOOKUP(BA8, 'Investment Track Record (2)'!$B$19:$B$1003, 'Investment Track Record (2)'!$AE$19:$AE$1003, "N/A")</f>
        <v>#VALUE!</v>
      </c>
      <c r="BB92" s="730" t="e">
        <f>_xlfn.XLOOKUP(BB8, 'Investment Track Record (2)'!$B$19:$B$1003, 'Investment Track Record (2)'!$AG$19:$AG$1003, "N/A") / _xlfn.XLOOKUP(BB8, 'Investment Track Record (2)'!$B$19:$B$1003, 'Investment Track Record (2)'!$AE$19:$AE$1003, "N/A")</f>
        <v>#VALUE!</v>
      </c>
      <c r="BC92" s="730" t="e">
        <f>_xlfn.XLOOKUP(BC8, 'Investment Track Record (2)'!$B$19:$B$1003, 'Investment Track Record (2)'!$AG$19:$AG$1003, "N/A") / _xlfn.XLOOKUP(BC8, 'Investment Track Record (2)'!$B$19:$B$1003, 'Investment Track Record (2)'!$AE$19:$AE$1003, "N/A")</f>
        <v>#VALUE!</v>
      </c>
      <c r="BD92" s="730" t="e">
        <f>_xlfn.XLOOKUP(BD8, 'Investment Track Record (2)'!$B$19:$B$1003, 'Investment Track Record (2)'!$AG$19:$AG$1003, "N/A") / _xlfn.XLOOKUP(BD8, 'Investment Track Record (2)'!$B$19:$B$1003, 'Investment Track Record (2)'!$AE$19:$AE$1003, "N/A")</f>
        <v>#VALUE!</v>
      </c>
      <c r="BE92" s="730" t="e">
        <f>_xlfn.XLOOKUP(BE8, 'Investment Track Record (2)'!$B$19:$B$1003, 'Investment Track Record (2)'!$AG$19:$AG$1003, "N/A") / _xlfn.XLOOKUP(BE8, 'Investment Track Record (2)'!$B$19:$B$1003, 'Investment Track Record (2)'!$AE$19:$AE$1003, "N/A")</f>
        <v>#VALUE!</v>
      </c>
      <c r="BF92" s="730" t="e">
        <f>_xlfn.XLOOKUP(BF8, 'Investment Track Record (2)'!$B$19:$B$1003, 'Investment Track Record (2)'!$AG$19:$AG$1003, "N/A") / _xlfn.XLOOKUP(BF8, 'Investment Track Record (2)'!$B$19:$B$1003, 'Investment Track Record (2)'!$AE$19:$AE$1003, "N/A")</f>
        <v>#VALUE!</v>
      </c>
      <c r="BG92" s="730" t="e">
        <f>_xlfn.XLOOKUP(BG8, 'Investment Track Record (2)'!$B$19:$B$1003, 'Investment Track Record (2)'!$AG$19:$AG$1003, "N/A") / _xlfn.XLOOKUP(BG8, 'Investment Track Record (2)'!$B$19:$B$1003, 'Investment Track Record (2)'!$AE$19:$AE$1003, "N/A")</f>
        <v>#VALUE!</v>
      </c>
      <c r="BH92" s="730" t="e">
        <f>_xlfn.XLOOKUP(BH8, 'Investment Track Record (2)'!$B$19:$B$1003, 'Investment Track Record (2)'!$AG$19:$AG$1003, "N/A") / _xlfn.XLOOKUP(BH8, 'Investment Track Record (2)'!$B$19:$B$1003, 'Investment Track Record (2)'!$AE$19:$AE$1003, "N/A")</f>
        <v>#VALUE!</v>
      </c>
      <c r="BI92" s="730" t="e">
        <f>_xlfn.XLOOKUP(BI8, 'Investment Track Record (2)'!$B$19:$B$1003, 'Investment Track Record (2)'!$AG$19:$AG$1003, "N/A") / _xlfn.XLOOKUP(BI8, 'Investment Track Record (2)'!$B$19:$B$1003, 'Investment Track Record (2)'!$AE$19:$AE$1003, "N/A")</f>
        <v>#VALUE!</v>
      </c>
      <c r="BJ92" s="730" t="e">
        <f>_xlfn.XLOOKUP(BJ8, 'Investment Track Record (2)'!$B$19:$B$1003, 'Investment Track Record (2)'!$AG$19:$AG$1003, "N/A") / _xlfn.XLOOKUP(BJ8, 'Investment Track Record (2)'!$B$19:$B$1003, 'Investment Track Record (2)'!$AE$19:$AE$1003, "N/A")</f>
        <v>#VALUE!</v>
      </c>
      <c r="BK92" s="730" t="e">
        <f>_xlfn.XLOOKUP(BK8, 'Investment Track Record (2)'!$B$19:$B$1003, 'Investment Track Record (2)'!$AG$19:$AG$1003, "N/A") / _xlfn.XLOOKUP(BK8, 'Investment Track Record (2)'!$B$19:$B$1003, 'Investment Track Record (2)'!$AE$19:$AE$1003, "N/A")</f>
        <v>#VALUE!</v>
      </c>
      <c r="BL92" s="730" t="e">
        <f>_xlfn.XLOOKUP(BL8, 'Investment Track Record (2)'!$B$19:$B$1003, 'Investment Track Record (2)'!$AG$19:$AG$1003, "N/A") / _xlfn.XLOOKUP(BL8, 'Investment Track Record (2)'!$B$19:$B$1003, 'Investment Track Record (2)'!$AE$19:$AE$1003, "N/A")</f>
        <v>#VALUE!</v>
      </c>
      <c r="BM92" s="730" t="e">
        <f>_xlfn.XLOOKUP(BM8, 'Investment Track Record (2)'!$B$19:$B$1003, 'Investment Track Record (2)'!$AG$19:$AG$1003, "N/A") / _xlfn.XLOOKUP(BM8, 'Investment Track Record (2)'!$B$19:$B$1003, 'Investment Track Record (2)'!$AE$19:$AE$1003, "N/A")</f>
        <v>#VALUE!</v>
      </c>
      <c r="BN92" s="730" t="e">
        <f>_xlfn.XLOOKUP(BN8, 'Investment Track Record (2)'!$B$19:$B$1003, 'Investment Track Record (2)'!$AG$19:$AG$1003, "N/A") / _xlfn.XLOOKUP(BN8, 'Investment Track Record (2)'!$B$19:$B$1003, 'Investment Track Record (2)'!$AE$19:$AE$1003, "N/A")</f>
        <v>#VALUE!</v>
      </c>
      <c r="BO92" s="730" t="e">
        <f>_xlfn.XLOOKUP(BO8, 'Investment Track Record (2)'!$B$19:$B$1003, 'Investment Track Record (2)'!$AG$19:$AG$1003, "N/A") / _xlfn.XLOOKUP(BO8, 'Investment Track Record (2)'!$B$19:$B$1003, 'Investment Track Record (2)'!$AE$19:$AE$1003, "N/A")</f>
        <v>#VALUE!</v>
      </c>
      <c r="BP92" s="730" t="e">
        <f>_xlfn.XLOOKUP(BP8, 'Investment Track Record (2)'!$B$19:$B$1003, 'Investment Track Record (2)'!$AG$19:$AG$1003, "N/A") / _xlfn.XLOOKUP(BP8, 'Investment Track Record (2)'!$B$19:$B$1003, 'Investment Track Record (2)'!$AE$19:$AE$1003, "N/A")</f>
        <v>#VALUE!</v>
      </c>
      <c r="BQ92" s="730" t="e">
        <f>_xlfn.XLOOKUP(BQ8, 'Investment Track Record (2)'!$B$19:$B$1003, 'Investment Track Record (2)'!$AG$19:$AG$1003, "N/A") / _xlfn.XLOOKUP(BQ8, 'Investment Track Record (2)'!$B$19:$B$1003, 'Investment Track Record (2)'!$AE$19:$AE$1003, "N/A")</f>
        <v>#VALUE!</v>
      </c>
      <c r="BR92" s="730" t="e">
        <f>_xlfn.XLOOKUP(BR8, 'Investment Track Record (2)'!$B$19:$B$1003, 'Investment Track Record (2)'!$AG$19:$AG$1003, "N/A") / _xlfn.XLOOKUP(BR8, 'Investment Track Record (2)'!$B$19:$B$1003, 'Investment Track Record (2)'!$AE$19:$AE$1003, "N/A")</f>
        <v>#VALUE!</v>
      </c>
      <c r="BS92" s="730" t="e">
        <f>_xlfn.XLOOKUP(BS8, 'Investment Track Record (2)'!$B$19:$B$1003, 'Investment Track Record (2)'!$AG$19:$AG$1003, "N/A") / _xlfn.XLOOKUP(BS8, 'Investment Track Record (2)'!$B$19:$B$1003, 'Investment Track Record (2)'!$AE$19:$AE$1003, "N/A")</f>
        <v>#VALUE!</v>
      </c>
      <c r="BT92" s="730" t="e">
        <f>_xlfn.XLOOKUP(BT8, 'Investment Track Record (2)'!$B$19:$B$1003, 'Investment Track Record (2)'!$AG$19:$AG$1003, "N/A") / _xlfn.XLOOKUP(BT8, 'Investment Track Record (2)'!$B$19:$B$1003, 'Investment Track Record (2)'!$AE$19:$AE$1003, "N/A")</f>
        <v>#VALUE!</v>
      </c>
      <c r="BU92" s="730" t="e">
        <f>_xlfn.XLOOKUP(BU8, 'Investment Track Record (2)'!$B$19:$B$1003, 'Investment Track Record (2)'!$AG$19:$AG$1003, "N/A") / _xlfn.XLOOKUP(BU8, 'Investment Track Record (2)'!$B$19:$B$1003, 'Investment Track Record (2)'!$AE$19:$AE$1003, "N/A")</f>
        <v>#VALUE!</v>
      </c>
      <c r="BV92" s="247"/>
      <c r="BW92" s="187" t="s">
        <v>639</v>
      </c>
      <c r="BX92" s="558" t="e">
        <f>-SUMIFS(GainLoss,D7:BU7,"R",GainLoss,"&lt;0")/BX80</f>
        <v>#DIV/0!</v>
      </c>
      <c r="BY92" s="556" t="e">
        <f>-SUMIFS(GainLoss,D7:BU7,"U",GainLoss,"&lt;0")/BY80</f>
        <v>#DIV/0!</v>
      </c>
      <c r="BZ92" s="556" t="e">
        <f>-SUMIFS(GainLoss,GainLoss,"&lt;0")/F2DInvestedCap</f>
        <v>#DIV/0!</v>
      </c>
      <c r="CA92" s="243"/>
      <c r="CB92" s="243"/>
      <c r="CC92" s="163"/>
    </row>
    <row r="93" spans="2:81" ht="11.25" customHeight="1" outlineLevel="1">
      <c r="B93" s="175"/>
      <c r="C93" s="175"/>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3"/>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c r="BM93" s="193"/>
      <c r="BN93" s="193"/>
      <c r="BO93" s="193"/>
      <c r="BP93" s="193"/>
      <c r="BQ93" s="193"/>
      <c r="BR93" s="193"/>
      <c r="BS93" s="193"/>
      <c r="BT93" s="193"/>
      <c r="BU93" s="193"/>
      <c r="BV93" s="207"/>
      <c r="BW93" s="168"/>
      <c r="BX93" s="559" t="s">
        <v>594</v>
      </c>
      <c r="BY93" s="560"/>
      <c r="BZ93" s="559"/>
      <c r="CA93" s="243"/>
      <c r="CB93" s="243"/>
      <c r="CC93" s="163"/>
    </row>
    <row r="94" spans="2:81" ht="12" customHeight="1" outlineLevel="1">
      <c r="B94" s="175"/>
      <c r="C94" s="175"/>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207"/>
      <c r="BW94" s="200" t="s">
        <v>640</v>
      </c>
      <c r="BX94" s="561" t="str">
        <f>IFERROR(AVERAGEIF(D7:BU7,"R",HoldPer),"")</f>
        <v/>
      </c>
      <c r="BY94" s="561" t="str">
        <f>IFERROR(AVERAGEIF(D7:BU7,"U",HoldPer),"")</f>
        <v/>
      </c>
      <c r="BZ94" s="561" t="str">
        <f>IFERROR(AVERAGE(HoldPer),"")</f>
        <v/>
      </c>
      <c r="CA94" s="160"/>
      <c r="CB94" s="160"/>
      <c r="CC94" s="163"/>
    </row>
    <row r="95" spans="2:81" ht="12" customHeight="1" outlineLevel="1">
      <c r="C95" s="175" t="s">
        <v>641</v>
      </c>
      <c r="D95" s="286" cm="1">
        <f t="array" ref="D95:BU95">TRANSPOSE('Investment Track Record (2)'!AD19:AD88)</f>
        <v>0</v>
      </c>
      <c r="E95" s="286">
        <v>0</v>
      </c>
      <c r="F95" s="286">
        <v>0</v>
      </c>
      <c r="G95" s="286">
        <v>0</v>
      </c>
      <c r="H95" s="286">
        <v>0</v>
      </c>
      <c r="I95" s="286">
        <v>0</v>
      </c>
      <c r="J95" s="286">
        <v>0</v>
      </c>
      <c r="K95" s="286">
        <v>0</v>
      </c>
      <c r="L95" s="286">
        <v>0</v>
      </c>
      <c r="M95" s="286">
        <v>0</v>
      </c>
      <c r="N95" s="286">
        <v>0</v>
      </c>
      <c r="O95" s="198">
        <v>0</v>
      </c>
      <c r="P95" s="198">
        <v>0</v>
      </c>
      <c r="Q95" s="198">
        <v>0</v>
      </c>
      <c r="R95" s="198">
        <v>0</v>
      </c>
      <c r="S95" s="198">
        <v>0</v>
      </c>
      <c r="T95" s="198">
        <v>0</v>
      </c>
      <c r="U95" s="198">
        <v>0</v>
      </c>
      <c r="V95" s="198">
        <v>0</v>
      </c>
      <c r="W95" s="198">
        <v>0</v>
      </c>
      <c r="X95" s="198">
        <v>0</v>
      </c>
      <c r="Y95" s="198">
        <v>0</v>
      </c>
      <c r="Z95" s="198">
        <v>0</v>
      </c>
      <c r="AA95" s="199">
        <v>0</v>
      </c>
      <c r="AB95" s="199">
        <v>0</v>
      </c>
      <c r="AC95" s="199">
        <v>0</v>
      </c>
      <c r="AD95" s="199">
        <v>0</v>
      </c>
      <c r="AE95" s="199">
        <v>0</v>
      </c>
      <c r="AF95" s="199">
        <v>0</v>
      </c>
      <c r="AG95" s="199">
        <v>0</v>
      </c>
      <c r="AH95" s="199">
        <v>0</v>
      </c>
      <c r="AI95" s="199">
        <v>0</v>
      </c>
      <c r="AJ95" s="199">
        <v>0</v>
      </c>
      <c r="AK95" s="199">
        <v>0</v>
      </c>
      <c r="AL95" s="199">
        <v>0</v>
      </c>
      <c r="AM95" s="199">
        <v>0</v>
      </c>
      <c r="AN95" s="199">
        <v>0</v>
      </c>
      <c r="AO95" s="199">
        <v>0</v>
      </c>
      <c r="AP95" s="199">
        <v>0</v>
      </c>
      <c r="AQ95" s="199">
        <v>0</v>
      </c>
      <c r="AR95" s="199">
        <v>0</v>
      </c>
      <c r="AS95" s="199">
        <v>0</v>
      </c>
      <c r="AT95" s="199">
        <v>0</v>
      </c>
      <c r="AU95" s="199">
        <v>0</v>
      </c>
      <c r="AV95" s="199">
        <v>0</v>
      </c>
      <c r="AW95" s="199">
        <v>0</v>
      </c>
      <c r="AX95" s="199">
        <v>0</v>
      </c>
      <c r="AY95" s="199">
        <v>0</v>
      </c>
      <c r="AZ95" s="199">
        <v>0</v>
      </c>
      <c r="BA95" s="199">
        <v>0</v>
      </c>
      <c r="BB95" s="199">
        <v>0</v>
      </c>
      <c r="BC95" s="199">
        <v>0</v>
      </c>
      <c r="BD95" s="199">
        <v>0</v>
      </c>
      <c r="BE95" s="199">
        <v>0</v>
      </c>
      <c r="BF95" s="199">
        <v>0</v>
      </c>
      <c r="BG95" s="199">
        <v>0</v>
      </c>
      <c r="BH95" s="199">
        <v>0</v>
      </c>
      <c r="BI95" s="199">
        <v>0</v>
      </c>
      <c r="BJ95" s="199">
        <v>0</v>
      </c>
      <c r="BK95" s="199">
        <v>0</v>
      </c>
      <c r="BL95" s="199">
        <v>0</v>
      </c>
      <c r="BM95" s="199">
        <v>0</v>
      </c>
      <c r="BN95" s="199">
        <v>0</v>
      </c>
      <c r="BO95" s="199">
        <v>0</v>
      </c>
      <c r="BP95" s="199">
        <v>0</v>
      </c>
      <c r="BQ95" s="199">
        <v>0</v>
      </c>
      <c r="BR95" s="199">
        <v>0</v>
      </c>
      <c r="BS95" s="199">
        <v>0</v>
      </c>
      <c r="BT95" s="199">
        <v>0</v>
      </c>
      <c r="BU95" s="199">
        <v>0</v>
      </c>
      <c r="BV95" s="207"/>
      <c r="BW95" s="204"/>
      <c r="BY95" s="203"/>
      <c r="BZ95" s="160"/>
      <c r="CA95" s="160"/>
      <c r="CB95" s="160"/>
      <c r="CC95" s="175"/>
    </row>
    <row r="96" spans="2:81" ht="12" customHeight="1" outlineLevel="1">
      <c r="C96" s="175" t="s">
        <v>642</v>
      </c>
      <c r="D96" s="286" cm="1">
        <f t="array" ref="D96:BU96">TRANSPOSE('Investment Track Record (2)'!AE19:AE88)</f>
        <v>0</v>
      </c>
      <c r="E96" s="287">
        <v>0</v>
      </c>
      <c r="F96" s="287">
        <v>0</v>
      </c>
      <c r="G96" s="287">
        <v>0</v>
      </c>
      <c r="H96" s="287">
        <v>0</v>
      </c>
      <c r="I96" s="287">
        <v>0</v>
      </c>
      <c r="J96" s="287">
        <v>0</v>
      </c>
      <c r="K96" s="287">
        <v>0</v>
      </c>
      <c r="L96" s="287">
        <v>0</v>
      </c>
      <c r="M96" s="287">
        <v>0</v>
      </c>
      <c r="N96" s="287">
        <v>0</v>
      </c>
      <c r="O96" s="287">
        <v>0</v>
      </c>
      <c r="P96" s="283">
        <v>0</v>
      </c>
      <c r="Q96" s="202">
        <v>0</v>
      </c>
      <c r="R96" s="202">
        <v>0</v>
      </c>
      <c r="S96" s="202">
        <v>0</v>
      </c>
      <c r="T96" s="202">
        <v>0</v>
      </c>
      <c r="U96" s="202">
        <v>0</v>
      </c>
      <c r="V96" s="202">
        <v>0</v>
      </c>
      <c r="W96" s="202">
        <v>0</v>
      </c>
      <c r="X96" s="202">
        <v>0</v>
      </c>
      <c r="Y96" s="202">
        <v>0</v>
      </c>
      <c r="Z96" s="202">
        <v>0</v>
      </c>
      <c r="AA96" s="202">
        <v>0</v>
      </c>
      <c r="AB96" s="202">
        <v>0</v>
      </c>
      <c r="AC96" s="202">
        <v>0</v>
      </c>
      <c r="AD96" s="202">
        <v>0</v>
      </c>
      <c r="AE96" s="202">
        <v>0</v>
      </c>
      <c r="AF96" s="202">
        <v>0</v>
      </c>
      <c r="AG96" s="202">
        <v>0</v>
      </c>
      <c r="AH96" s="202">
        <v>0</v>
      </c>
      <c r="AI96" s="202">
        <v>0</v>
      </c>
      <c r="AJ96" s="202">
        <v>0</v>
      </c>
      <c r="AK96" s="202">
        <v>0</v>
      </c>
      <c r="AL96" s="202">
        <v>0</v>
      </c>
      <c r="AM96" s="202">
        <v>0</v>
      </c>
      <c r="AN96" s="202">
        <v>0</v>
      </c>
      <c r="AO96" s="202">
        <v>0</v>
      </c>
      <c r="AP96" s="202">
        <v>0</v>
      </c>
      <c r="AQ96" s="202">
        <v>0</v>
      </c>
      <c r="AR96" s="202">
        <v>0</v>
      </c>
      <c r="AS96" s="202">
        <v>0</v>
      </c>
      <c r="AT96" s="202">
        <v>0</v>
      </c>
      <c r="AU96" s="202">
        <v>0</v>
      </c>
      <c r="AV96" s="202">
        <v>0</v>
      </c>
      <c r="AW96" s="202">
        <v>0</v>
      </c>
      <c r="AX96" s="202">
        <v>0</v>
      </c>
      <c r="AY96" s="202">
        <v>0</v>
      </c>
      <c r="AZ96" s="202">
        <v>0</v>
      </c>
      <c r="BA96" s="202">
        <v>0</v>
      </c>
      <c r="BB96" s="202">
        <v>0</v>
      </c>
      <c r="BC96" s="202">
        <v>0</v>
      </c>
      <c r="BD96" s="202">
        <v>0</v>
      </c>
      <c r="BE96" s="202">
        <v>0</v>
      </c>
      <c r="BF96" s="202">
        <v>0</v>
      </c>
      <c r="BG96" s="202">
        <v>0</v>
      </c>
      <c r="BH96" s="202">
        <v>0</v>
      </c>
      <c r="BI96" s="202">
        <v>0</v>
      </c>
      <c r="BJ96" s="202">
        <v>0</v>
      </c>
      <c r="BK96" s="202">
        <v>0</v>
      </c>
      <c r="BL96" s="202">
        <v>0</v>
      </c>
      <c r="BM96" s="202">
        <v>0</v>
      </c>
      <c r="BN96" s="202">
        <v>0</v>
      </c>
      <c r="BO96" s="202">
        <v>0</v>
      </c>
      <c r="BP96" s="202">
        <v>0</v>
      </c>
      <c r="BQ96" s="202">
        <v>0</v>
      </c>
      <c r="BR96" s="202">
        <v>0</v>
      </c>
      <c r="BS96" s="202">
        <v>0</v>
      </c>
      <c r="BT96" s="202">
        <v>0</v>
      </c>
      <c r="BU96" s="202">
        <v>0</v>
      </c>
      <c r="BV96" s="207"/>
      <c r="BW96" s="204"/>
      <c r="BX96" s="204"/>
      <c r="BY96" s="208"/>
      <c r="BZ96" s="204"/>
      <c r="CA96" s="204"/>
      <c r="CB96" s="204"/>
      <c r="CC96" s="175"/>
    </row>
    <row r="97" spans="1:81" ht="12" customHeight="1" outlineLevel="1">
      <c r="B97" s="205"/>
      <c r="C97" s="205"/>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c r="BK97" s="170"/>
      <c r="BL97" s="170"/>
      <c r="BM97" s="170"/>
      <c r="BN97" s="182" t="str">
        <f t="shared" ref="BN97:BU97" si="30">IFERROR((((1+IRR(BN14:BN66,-0.4))^4)-1),"")</f>
        <v/>
      </c>
      <c r="BO97" s="182" t="str">
        <f t="shared" si="30"/>
        <v/>
      </c>
      <c r="BP97" s="182" t="str">
        <f t="shared" si="30"/>
        <v/>
      </c>
      <c r="BQ97" s="182" t="str">
        <f t="shared" si="30"/>
        <v/>
      </c>
      <c r="BR97" s="182" t="str">
        <f t="shared" si="30"/>
        <v/>
      </c>
      <c r="BS97" s="182" t="str">
        <f t="shared" si="30"/>
        <v/>
      </c>
      <c r="BT97" s="182" t="str">
        <f t="shared" si="30"/>
        <v/>
      </c>
      <c r="BU97" s="182" t="str">
        <f t="shared" si="30"/>
        <v/>
      </c>
      <c r="BW97" s="204"/>
      <c r="BX97" s="204"/>
      <c r="BY97" s="208"/>
      <c r="BZ97" s="204"/>
      <c r="CA97" s="204"/>
      <c r="CB97" s="204"/>
      <c r="CC97" s="201"/>
    </row>
    <row r="98" spans="1:81" ht="12" customHeight="1" outlineLevel="1">
      <c r="B98" s="201"/>
      <c r="C98" s="201"/>
      <c r="AF98" s="170"/>
      <c r="AH98" s="206"/>
      <c r="BV98" s="204"/>
      <c r="BW98" s="204"/>
      <c r="BX98" s="204"/>
      <c r="BY98" s="204"/>
      <c r="BZ98" s="204"/>
      <c r="CA98" s="204"/>
      <c r="CB98" s="204"/>
      <c r="CC98" s="201"/>
    </row>
    <row r="99" spans="1:81" s="289" customFormat="1" ht="12" customHeight="1" outlineLevel="1">
      <c r="A99" s="278" t="s">
        <v>643</v>
      </c>
      <c r="B99" s="288" t="s">
        <v>644</v>
      </c>
      <c r="C99" s="288"/>
      <c r="D99" s="288">
        <f t="array" ref="D99:AZ99">TRANSPOSE(CoNames)</f>
        <v>0</v>
      </c>
      <c r="E99" s="288">
        <v>0</v>
      </c>
      <c r="F99" s="288">
        <v>0</v>
      </c>
      <c r="G99" s="288">
        <v>0</v>
      </c>
      <c r="H99" s="288">
        <v>0</v>
      </c>
      <c r="I99" s="288">
        <v>0</v>
      </c>
      <c r="J99" s="288">
        <v>0</v>
      </c>
      <c r="K99" s="288">
        <v>0</v>
      </c>
      <c r="L99" s="288">
        <v>0</v>
      </c>
      <c r="M99" s="288">
        <v>0</v>
      </c>
      <c r="N99" s="288">
        <v>0</v>
      </c>
      <c r="O99" s="288">
        <v>0</v>
      </c>
      <c r="P99" s="288">
        <v>0</v>
      </c>
      <c r="Q99" s="288">
        <v>0</v>
      </c>
      <c r="R99" s="288">
        <v>0</v>
      </c>
      <c r="S99" s="288">
        <v>0</v>
      </c>
      <c r="T99" s="288">
        <v>0</v>
      </c>
      <c r="U99" s="288">
        <v>0</v>
      </c>
      <c r="V99" s="288">
        <v>0</v>
      </c>
      <c r="W99" s="288">
        <v>0</v>
      </c>
      <c r="X99" s="288">
        <v>0</v>
      </c>
      <c r="Y99" s="288">
        <v>0</v>
      </c>
      <c r="Z99" s="288">
        <v>0</v>
      </c>
      <c r="AA99" s="288">
        <v>0</v>
      </c>
      <c r="AB99" s="288">
        <v>0</v>
      </c>
      <c r="AC99" s="288">
        <v>0</v>
      </c>
      <c r="AD99" s="288">
        <v>0</v>
      </c>
      <c r="AE99" s="288">
        <v>0</v>
      </c>
      <c r="AF99" s="288">
        <v>0</v>
      </c>
      <c r="AG99" s="288">
        <v>0</v>
      </c>
      <c r="AH99" s="288">
        <v>0</v>
      </c>
      <c r="AI99" s="288">
        <v>0</v>
      </c>
      <c r="AJ99" s="288">
        <v>0</v>
      </c>
      <c r="AK99" s="288">
        <v>0</v>
      </c>
      <c r="AL99" s="288">
        <v>0</v>
      </c>
      <c r="AM99" s="288">
        <v>0</v>
      </c>
      <c r="AN99" s="288">
        <v>0</v>
      </c>
      <c r="AO99" s="288">
        <v>0</v>
      </c>
      <c r="AP99" s="288">
        <v>0</v>
      </c>
      <c r="AQ99" s="288">
        <v>0</v>
      </c>
      <c r="AR99" s="288">
        <v>0</v>
      </c>
      <c r="AS99" s="288">
        <v>0</v>
      </c>
      <c r="AT99" s="288">
        <v>0</v>
      </c>
      <c r="AU99" s="288">
        <v>0</v>
      </c>
      <c r="AV99" s="288">
        <v>0</v>
      </c>
      <c r="AW99" s="288">
        <v>0</v>
      </c>
      <c r="AX99" s="288">
        <v>0</v>
      </c>
      <c r="AY99" s="288">
        <v>0</v>
      </c>
      <c r="AZ99" s="288">
        <v>0</v>
      </c>
      <c r="BA99" s="288">
        <f t="shared" ref="BA99:BO99" si="31">TRANSPOSE(CoNames)</f>
        <v>0</v>
      </c>
      <c r="BB99" s="288">
        <f t="shared" si="31"/>
        <v>0</v>
      </c>
      <c r="BC99" s="288">
        <f t="shared" si="31"/>
        <v>0</v>
      </c>
      <c r="BD99" s="288">
        <f t="shared" si="31"/>
        <v>0</v>
      </c>
      <c r="BE99" s="288">
        <f t="shared" si="31"/>
        <v>0</v>
      </c>
      <c r="BF99" s="288">
        <f t="shared" si="31"/>
        <v>0</v>
      </c>
      <c r="BG99" s="288">
        <f t="shared" si="31"/>
        <v>0</v>
      </c>
      <c r="BH99" s="288">
        <f t="shared" si="31"/>
        <v>0</v>
      </c>
      <c r="BI99" s="288">
        <f t="shared" si="31"/>
        <v>0</v>
      </c>
      <c r="BJ99" s="288">
        <f t="shared" si="31"/>
        <v>0</v>
      </c>
      <c r="BK99" s="288">
        <f t="shared" si="31"/>
        <v>0</v>
      </c>
      <c r="BL99" s="288">
        <f t="shared" si="31"/>
        <v>0</v>
      </c>
      <c r="BM99" s="288">
        <f t="shared" si="31"/>
        <v>0</v>
      </c>
      <c r="BN99" s="288">
        <f t="shared" si="31"/>
        <v>0</v>
      </c>
      <c r="BO99" s="288">
        <f t="shared" si="31"/>
        <v>0</v>
      </c>
      <c r="BP99" s="288">
        <f t="shared" ref="BP99:BU99" si="32">TRANSPOSE(CoNames)</f>
        <v>0</v>
      </c>
      <c r="BQ99" s="288">
        <f t="shared" si="32"/>
        <v>0</v>
      </c>
      <c r="BR99" s="288">
        <f t="shared" si="32"/>
        <v>0</v>
      </c>
      <c r="BS99" s="288">
        <f t="shared" si="32"/>
        <v>0</v>
      </c>
      <c r="BT99" s="288">
        <f t="shared" si="32"/>
        <v>0</v>
      </c>
      <c r="BU99" s="288">
        <f t="shared" si="32"/>
        <v>0</v>
      </c>
      <c r="CC99" s="278"/>
    </row>
    <row r="100" spans="1:81" s="289" customFormat="1" ht="12" customHeight="1" outlineLevel="1">
      <c r="A100" s="278" t="s">
        <v>595</v>
      </c>
      <c r="B100" s="289" t="s">
        <v>644</v>
      </c>
      <c r="D100" s="289" t="s">
        <v>645</v>
      </c>
      <c r="E100" s="289" t="s">
        <v>646</v>
      </c>
      <c r="AF100" s="290"/>
      <c r="AG100" s="291"/>
      <c r="CC100" s="278"/>
    </row>
    <row r="101" spans="1:81" s="289" customFormat="1" ht="12" customHeight="1" outlineLevel="1">
      <c r="A101" s="278" t="s">
        <v>647</v>
      </c>
      <c r="B101" s="289" t="s">
        <v>644</v>
      </c>
      <c r="D101" s="289">
        <f t="shared" ref="D101:BO101" si="33">D$85</f>
        <v>0</v>
      </c>
      <c r="E101" s="289">
        <f t="shared" si="33"/>
        <v>0</v>
      </c>
      <c r="F101" s="289">
        <f t="shared" si="33"/>
        <v>0</v>
      </c>
      <c r="G101" s="289">
        <f t="shared" si="33"/>
        <v>0</v>
      </c>
      <c r="H101" s="289">
        <f t="shared" si="33"/>
        <v>0</v>
      </c>
      <c r="I101" s="289">
        <f t="shared" si="33"/>
        <v>0</v>
      </c>
      <c r="J101" s="289">
        <f t="shared" si="33"/>
        <v>0</v>
      </c>
      <c r="K101" s="289">
        <f t="shared" si="33"/>
        <v>0</v>
      </c>
      <c r="L101" s="289">
        <f t="shared" si="33"/>
        <v>0</v>
      </c>
      <c r="M101" s="289">
        <f t="shared" si="33"/>
        <v>0</v>
      </c>
      <c r="N101" s="289">
        <f t="shared" si="33"/>
        <v>0</v>
      </c>
      <c r="O101" s="289">
        <f t="shared" si="33"/>
        <v>0</v>
      </c>
      <c r="P101" s="289" t="str">
        <f t="shared" si="33"/>
        <v/>
      </c>
      <c r="Q101" s="289" t="str">
        <f t="shared" si="33"/>
        <v/>
      </c>
      <c r="R101" s="289" t="str">
        <f t="shared" si="33"/>
        <v/>
      </c>
      <c r="S101" s="289" t="str">
        <f t="shared" si="33"/>
        <v/>
      </c>
      <c r="T101" s="289" t="str">
        <f t="shared" si="33"/>
        <v/>
      </c>
      <c r="U101" s="289" t="str">
        <f t="shared" si="33"/>
        <v/>
      </c>
      <c r="V101" s="289" t="str">
        <f t="shared" si="33"/>
        <v/>
      </c>
      <c r="W101" s="289" t="str">
        <f t="shared" si="33"/>
        <v/>
      </c>
      <c r="X101" s="289" t="str">
        <f t="shared" si="33"/>
        <v/>
      </c>
      <c r="Y101" s="289" t="str">
        <f t="shared" si="33"/>
        <v/>
      </c>
      <c r="Z101" s="289" t="str">
        <f t="shared" si="33"/>
        <v/>
      </c>
      <c r="AA101" s="289" t="str">
        <f t="shared" si="33"/>
        <v/>
      </c>
      <c r="AB101" s="289" t="str">
        <f t="shared" si="33"/>
        <v/>
      </c>
      <c r="AC101" s="289" t="str">
        <f t="shared" si="33"/>
        <v/>
      </c>
      <c r="AD101" s="289" t="str">
        <f t="shared" si="33"/>
        <v/>
      </c>
      <c r="AE101" s="289" t="str">
        <f t="shared" si="33"/>
        <v/>
      </c>
      <c r="AF101" s="289" t="str">
        <f t="shared" si="33"/>
        <v/>
      </c>
      <c r="AG101" s="289" t="str">
        <f t="shared" si="33"/>
        <v/>
      </c>
      <c r="AH101" s="289" t="str">
        <f t="shared" si="33"/>
        <v/>
      </c>
      <c r="AI101" s="289" t="str">
        <f t="shared" si="33"/>
        <v/>
      </c>
      <c r="AJ101" s="289" t="str">
        <f t="shared" si="33"/>
        <v/>
      </c>
      <c r="AK101" s="289" t="str">
        <f t="shared" si="33"/>
        <v/>
      </c>
      <c r="AL101" s="289" t="str">
        <f t="shared" si="33"/>
        <v/>
      </c>
      <c r="AM101" s="289" t="str">
        <f t="shared" si="33"/>
        <v/>
      </c>
      <c r="AN101" s="289" t="str">
        <f t="shared" si="33"/>
        <v/>
      </c>
      <c r="AO101" s="289" t="str">
        <f t="shared" si="33"/>
        <v/>
      </c>
      <c r="AP101" s="289" t="str">
        <f t="shared" si="33"/>
        <v/>
      </c>
      <c r="AQ101" s="289" t="str">
        <f t="shared" si="33"/>
        <v/>
      </c>
      <c r="AR101" s="289" t="str">
        <f t="shared" si="33"/>
        <v/>
      </c>
      <c r="AS101" s="289" t="str">
        <f t="shared" si="33"/>
        <v/>
      </c>
      <c r="AT101" s="289" t="str">
        <f t="shared" si="33"/>
        <v/>
      </c>
      <c r="AU101" s="289" t="str">
        <f t="shared" si="33"/>
        <v/>
      </c>
      <c r="AV101" s="289" t="str">
        <f t="shared" si="33"/>
        <v/>
      </c>
      <c r="AW101" s="289" t="str">
        <f t="shared" si="33"/>
        <v/>
      </c>
      <c r="AX101" s="289" t="str">
        <f t="shared" si="33"/>
        <v/>
      </c>
      <c r="AY101" s="289" t="str">
        <f t="shared" si="33"/>
        <v/>
      </c>
      <c r="AZ101" s="289" t="str">
        <f t="shared" si="33"/>
        <v/>
      </c>
      <c r="BA101" s="289" t="str">
        <f t="shared" si="33"/>
        <v/>
      </c>
      <c r="BB101" s="289" t="str">
        <f t="shared" si="33"/>
        <v/>
      </c>
      <c r="BC101" s="289" t="str">
        <f t="shared" si="33"/>
        <v/>
      </c>
      <c r="BD101" s="289" t="str">
        <f t="shared" si="33"/>
        <v/>
      </c>
      <c r="BE101" s="289" t="str">
        <f t="shared" si="33"/>
        <v/>
      </c>
      <c r="BF101" s="289" t="str">
        <f t="shared" si="33"/>
        <v/>
      </c>
      <c r="BG101" s="289" t="str">
        <f t="shared" si="33"/>
        <v/>
      </c>
      <c r="BH101" s="289" t="str">
        <f t="shared" si="33"/>
        <v/>
      </c>
      <c r="BI101" s="289" t="str">
        <f t="shared" si="33"/>
        <v/>
      </c>
      <c r="BJ101" s="289" t="str">
        <f t="shared" si="33"/>
        <v/>
      </c>
      <c r="BK101" s="289" t="str">
        <f t="shared" si="33"/>
        <v/>
      </c>
      <c r="BL101" s="289" t="str">
        <f t="shared" si="33"/>
        <v/>
      </c>
      <c r="BM101" s="289" t="str">
        <f t="shared" si="33"/>
        <v/>
      </c>
      <c r="BN101" s="289" t="str">
        <f t="shared" si="33"/>
        <v/>
      </c>
      <c r="BO101" s="289" t="str">
        <f t="shared" si="33"/>
        <v/>
      </c>
      <c r="BP101" s="289" t="str">
        <f t="shared" ref="BP101:BU101" si="34">BP$85</f>
        <v/>
      </c>
      <c r="BQ101" s="289" t="str">
        <f t="shared" si="34"/>
        <v/>
      </c>
      <c r="BR101" s="289" t="str">
        <f t="shared" si="34"/>
        <v/>
      </c>
      <c r="BS101" s="289" t="str">
        <f t="shared" si="34"/>
        <v/>
      </c>
      <c r="BT101" s="289" t="str">
        <f t="shared" si="34"/>
        <v/>
      </c>
      <c r="BU101" s="289" t="str">
        <f t="shared" si="34"/>
        <v/>
      </c>
      <c r="CC101" s="278"/>
    </row>
    <row r="102" spans="1:81" s="289" customFormat="1" ht="12" customHeight="1" outlineLevel="1">
      <c r="A102" s="278" t="s">
        <v>648</v>
      </c>
      <c r="B102" s="289" t="s">
        <v>644</v>
      </c>
      <c r="D102" s="289">
        <f t="shared" ref="D102:BO102" si="35">D$86</f>
        <v>0</v>
      </c>
      <c r="E102" s="289">
        <f t="shared" si="35"/>
        <v>0</v>
      </c>
      <c r="F102" s="289">
        <f t="shared" si="35"/>
        <v>0</v>
      </c>
      <c r="G102" s="289">
        <f t="shared" si="35"/>
        <v>0</v>
      </c>
      <c r="H102" s="289">
        <f t="shared" si="35"/>
        <v>0</v>
      </c>
      <c r="I102" s="289">
        <f t="shared" si="35"/>
        <v>0</v>
      </c>
      <c r="J102" s="289">
        <f t="shared" si="35"/>
        <v>0</v>
      </c>
      <c r="K102" s="289">
        <f t="shared" si="35"/>
        <v>0</v>
      </c>
      <c r="L102" s="289">
        <f t="shared" si="35"/>
        <v>0</v>
      </c>
      <c r="M102" s="289">
        <f t="shared" si="35"/>
        <v>0</v>
      </c>
      <c r="N102" s="289">
        <f t="shared" si="35"/>
        <v>0</v>
      </c>
      <c r="O102" s="289">
        <f t="shared" si="35"/>
        <v>0</v>
      </c>
      <c r="P102" s="289" t="str">
        <f t="shared" si="35"/>
        <v/>
      </c>
      <c r="Q102" s="289" t="str">
        <f t="shared" si="35"/>
        <v/>
      </c>
      <c r="R102" s="289" t="str">
        <f t="shared" si="35"/>
        <v/>
      </c>
      <c r="S102" s="289" t="str">
        <f t="shared" si="35"/>
        <v/>
      </c>
      <c r="T102" s="289" t="str">
        <f t="shared" si="35"/>
        <v/>
      </c>
      <c r="U102" s="289" t="str">
        <f t="shared" si="35"/>
        <v/>
      </c>
      <c r="V102" s="289" t="str">
        <f t="shared" si="35"/>
        <v/>
      </c>
      <c r="W102" s="289" t="str">
        <f t="shared" si="35"/>
        <v/>
      </c>
      <c r="X102" s="289" t="str">
        <f t="shared" si="35"/>
        <v/>
      </c>
      <c r="Y102" s="289" t="str">
        <f t="shared" si="35"/>
        <v/>
      </c>
      <c r="Z102" s="289" t="str">
        <f t="shared" si="35"/>
        <v/>
      </c>
      <c r="AA102" s="289" t="str">
        <f t="shared" si="35"/>
        <v/>
      </c>
      <c r="AB102" s="289" t="str">
        <f t="shared" si="35"/>
        <v/>
      </c>
      <c r="AC102" s="289" t="str">
        <f t="shared" si="35"/>
        <v/>
      </c>
      <c r="AD102" s="289" t="str">
        <f t="shared" si="35"/>
        <v/>
      </c>
      <c r="AE102" s="289" t="str">
        <f t="shared" si="35"/>
        <v/>
      </c>
      <c r="AF102" s="289" t="str">
        <f t="shared" si="35"/>
        <v/>
      </c>
      <c r="AG102" s="289" t="str">
        <f t="shared" si="35"/>
        <v/>
      </c>
      <c r="AH102" s="289" t="str">
        <f t="shared" si="35"/>
        <v/>
      </c>
      <c r="AI102" s="289" t="str">
        <f t="shared" si="35"/>
        <v/>
      </c>
      <c r="AJ102" s="289" t="str">
        <f t="shared" si="35"/>
        <v/>
      </c>
      <c r="AK102" s="289" t="str">
        <f t="shared" si="35"/>
        <v/>
      </c>
      <c r="AL102" s="289" t="str">
        <f t="shared" si="35"/>
        <v/>
      </c>
      <c r="AM102" s="289" t="str">
        <f t="shared" si="35"/>
        <v/>
      </c>
      <c r="AN102" s="289" t="str">
        <f t="shared" si="35"/>
        <v/>
      </c>
      <c r="AO102" s="289" t="str">
        <f t="shared" si="35"/>
        <v/>
      </c>
      <c r="AP102" s="289" t="str">
        <f t="shared" si="35"/>
        <v/>
      </c>
      <c r="AQ102" s="289" t="str">
        <f t="shared" si="35"/>
        <v/>
      </c>
      <c r="AR102" s="289" t="str">
        <f t="shared" si="35"/>
        <v/>
      </c>
      <c r="AS102" s="289" t="str">
        <f t="shared" si="35"/>
        <v/>
      </c>
      <c r="AT102" s="289" t="str">
        <f t="shared" si="35"/>
        <v/>
      </c>
      <c r="AU102" s="289" t="str">
        <f t="shared" si="35"/>
        <v/>
      </c>
      <c r="AV102" s="289" t="str">
        <f t="shared" si="35"/>
        <v/>
      </c>
      <c r="AW102" s="289" t="str">
        <f t="shared" si="35"/>
        <v/>
      </c>
      <c r="AX102" s="289" t="str">
        <f t="shared" si="35"/>
        <v/>
      </c>
      <c r="AY102" s="289" t="str">
        <f t="shared" si="35"/>
        <v/>
      </c>
      <c r="AZ102" s="289" t="str">
        <f t="shared" si="35"/>
        <v/>
      </c>
      <c r="BA102" s="289" t="str">
        <f t="shared" si="35"/>
        <v/>
      </c>
      <c r="BB102" s="289" t="str">
        <f t="shared" si="35"/>
        <v/>
      </c>
      <c r="BC102" s="289" t="str">
        <f t="shared" si="35"/>
        <v/>
      </c>
      <c r="BD102" s="289" t="str">
        <f t="shared" si="35"/>
        <v/>
      </c>
      <c r="BE102" s="289" t="str">
        <f t="shared" si="35"/>
        <v/>
      </c>
      <c r="BF102" s="289" t="str">
        <f t="shared" si="35"/>
        <v/>
      </c>
      <c r="BG102" s="289" t="str">
        <f t="shared" si="35"/>
        <v/>
      </c>
      <c r="BH102" s="289" t="str">
        <f t="shared" si="35"/>
        <v/>
      </c>
      <c r="BI102" s="289" t="str">
        <f t="shared" si="35"/>
        <v/>
      </c>
      <c r="BJ102" s="289" t="str">
        <f t="shared" si="35"/>
        <v/>
      </c>
      <c r="BK102" s="289" t="str">
        <f t="shared" si="35"/>
        <v/>
      </c>
      <c r="BL102" s="289" t="str">
        <f t="shared" si="35"/>
        <v/>
      </c>
      <c r="BM102" s="289" t="str">
        <f t="shared" si="35"/>
        <v/>
      </c>
      <c r="BN102" s="289" t="str">
        <f t="shared" si="35"/>
        <v/>
      </c>
      <c r="BO102" s="289" t="str">
        <f t="shared" si="35"/>
        <v/>
      </c>
      <c r="BP102" s="289" t="str">
        <f t="shared" ref="BP102:BU102" si="36">BP$86</f>
        <v/>
      </c>
      <c r="BQ102" s="289" t="str">
        <f t="shared" si="36"/>
        <v/>
      </c>
      <c r="BR102" s="289" t="str">
        <f t="shared" si="36"/>
        <v/>
      </c>
      <c r="BS102" s="289" t="str">
        <f t="shared" si="36"/>
        <v/>
      </c>
      <c r="BT102" s="289" t="str">
        <f t="shared" si="36"/>
        <v/>
      </c>
      <c r="BU102" s="289" t="str">
        <f t="shared" si="36"/>
        <v/>
      </c>
      <c r="CC102" s="278"/>
    </row>
    <row r="103" spans="1:81" s="289" customFormat="1" ht="12" customHeight="1" outlineLevel="1">
      <c r="A103" s="278" t="s">
        <v>649</v>
      </c>
      <c r="B103" s="289" t="s">
        <v>644</v>
      </c>
      <c r="D103" s="289">
        <f t="shared" ref="D103:BO103" si="37">D$87</f>
        <v>0</v>
      </c>
      <c r="E103" s="289">
        <f t="shared" si="37"/>
        <v>0</v>
      </c>
      <c r="F103" s="289">
        <f t="shared" si="37"/>
        <v>0</v>
      </c>
      <c r="G103" s="289">
        <f t="shared" si="37"/>
        <v>0</v>
      </c>
      <c r="H103" s="289">
        <f t="shared" si="37"/>
        <v>0</v>
      </c>
      <c r="I103" s="289">
        <f t="shared" si="37"/>
        <v>0</v>
      </c>
      <c r="J103" s="289">
        <f t="shared" si="37"/>
        <v>0</v>
      </c>
      <c r="K103" s="289">
        <f t="shared" si="37"/>
        <v>0</v>
      </c>
      <c r="L103" s="289">
        <f t="shared" si="37"/>
        <v>0</v>
      </c>
      <c r="M103" s="289">
        <f t="shared" si="37"/>
        <v>0</v>
      </c>
      <c r="N103" s="289">
        <f t="shared" si="37"/>
        <v>0</v>
      </c>
      <c r="O103" s="289">
        <f t="shared" si="37"/>
        <v>0</v>
      </c>
      <c r="P103" s="289" t="str">
        <f t="shared" si="37"/>
        <v/>
      </c>
      <c r="Q103" s="289" t="str">
        <f t="shared" si="37"/>
        <v/>
      </c>
      <c r="R103" s="289" t="str">
        <f t="shared" si="37"/>
        <v/>
      </c>
      <c r="S103" s="289" t="str">
        <f t="shared" si="37"/>
        <v/>
      </c>
      <c r="T103" s="289" t="str">
        <f t="shared" si="37"/>
        <v/>
      </c>
      <c r="U103" s="289" t="str">
        <f t="shared" si="37"/>
        <v/>
      </c>
      <c r="V103" s="289" t="str">
        <f t="shared" si="37"/>
        <v/>
      </c>
      <c r="W103" s="289" t="str">
        <f t="shared" si="37"/>
        <v/>
      </c>
      <c r="X103" s="289" t="str">
        <f t="shared" si="37"/>
        <v/>
      </c>
      <c r="Y103" s="289" t="str">
        <f t="shared" si="37"/>
        <v/>
      </c>
      <c r="Z103" s="289" t="str">
        <f t="shared" si="37"/>
        <v/>
      </c>
      <c r="AA103" s="289" t="str">
        <f t="shared" si="37"/>
        <v/>
      </c>
      <c r="AB103" s="289" t="str">
        <f t="shared" si="37"/>
        <v/>
      </c>
      <c r="AC103" s="289" t="str">
        <f t="shared" si="37"/>
        <v/>
      </c>
      <c r="AD103" s="289" t="str">
        <f t="shared" si="37"/>
        <v/>
      </c>
      <c r="AE103" s="289" t="str">
        <f t="shared" si="37"/>
        <v/>
      </c>
      <c r="AF103" s="289" t="str">
        <f t="shared" si="37"/>
        <v/>
      </c>
      <c r="AG103" s="289" t="str">
        <f t="shared" si="37"/>
        <v/>
      </c>
      <c r="AH103" s="289" t="str">
        <f t="shared" si="37"/>
        <v/>
      </c>
      <c r="AI103" s="289" t="str">
        <f t="shared" si="37"/>
        <v/>
      </c>
      <c r="AJ103" s="289" t="str">
        <f t="shared" si="37"/>
        <v/>
      </c>
      <c r="AK103" s="289" t="str">
        <f t="shared" si="37"/>
        <v/>
      </c>
      <c r="AL103" s="289" t="str">
        <f t="shared" si="37"/>
        <v/>
      </c>
      <c r="AM103" s="289" t="str">
        <f t="shared" si="37"/>
        <v/>
      </c>
      <c r="AN103" s="289" t="str">
        <f t="shared" si="37"/>
        <v/>
      </c>
      <c r="AO103" s="289" t="str">
        <f t="shared" si="37"/>
        <v/>
      </c>
      <c r="AP103" s="289" t="str">
        <f t="shared" si="37"/>
        <v/>
      </c>
      <c r="AQ103" s="289" t="str">
        <f t="shared" si="37"/>
        <v/>
      </c>
      <c r="AR103" s="289" t="str">
        <f t="shared" si="37"/>
        <v/>
      </c>
      <c r="AS103" s="289" t="str">
        <f t="shared" si="37"/>
        <v/>
      </c>
      <c r="AT103" s="289" t="str">
        <f t="shared" si="37"/>
        <v/>
      </c>
      <c r="AU103" s="289" t="str">
        <f t="shared" si="37"/>
        <v/>
      </c>
      <c r="AV103" s="289" t="str">
        <f t="shared" si="37"/>
        <v/>
      </c>
      <c r="AW103" s="289" t="str">
        <f t="shared" si="37"/>
        <v/>
      </c>
      <c r="AX103" s="289" t="str">
        <f t="shared" si="37"/>
        <v/>
      </c>
      <c r="AY103" s="289" t="str">
        <f t="shared" si="37"/>
        <v/>
      </c>
      <c r="AZ103" s="289" t="str">
        <f t="shared" si="37"/>
        <v/>
      </c>
      <c r="BA103" s="289" t="str">
        <f t="shared" si="37"/>
        <v/>
      </c>
      <c r="BB103" s="289" t="str">
        <f t="shared" si="37"/>
        <v/>
      </c>
      <c r="BC103" s="289" t="str">
        <f t="shared" si="37"/>
        <v/>
      </c>
      <c r="BD103" s="289" t="str">
        <f t="shared" si="37"/>
        <v/>
      </c>
      <c r="BE103" s="289" t="str">
        <f t="shared" si="37"/>
        <v/>
      </c>
      <c r="BF103" s="289" t="str">
        <f t="shared" si="37"/>
        <v/>
      </c>
      <c r="BG103" s="289" t="str">
        <f t="shared" si="37"/>
        <v/>
      </c>
      <c r="BH103" s="289" t="str">
        <f t="shared" si="37"/>
        <v/>
      </c>
      <c r="BI103" s="289" t="str">
        <f t="shared" si="37"/>
        <v/>
      </c>
      <c r="BJ103" s="289" t="str">
        <f t="shared" si="37"/>
        <v/>
      </c>
      <c r="BK103" s="289" t="str">
        <f t="shared" si="37"/>
        <v/>
      </c>
      <c r="BL103" s="289" t="str">
        <f t="shared" si="37"/>
        <v/>
      </c>
      <c r="BM103" s="289" t="str">
        <f t="shared" si="37"/>
        <v/>
      </c>
      <c r="BN103" s="289" t="str">
        <f t="shared" si="37"/>
        <v/>
      </c>
      <c r="BO103" s="289" t="str">
        <f t="shared" si="37"/>
        <v/>
      </c>
      <c r="BP103" s="289" t="str">
        <f t="shared" ref="BP103:BU103" si="38">BP$87</f>
        <v/>
      </c>
      <c r="BQ103" s="289" t="str">
        <f t="shared" si="38"/>
        <v/>
      </c>
      <c r="BR103" s="289" t="str">
        <f t="shared" si="38"/>
        <v/>
      </c>
      <c r="BS103" s="289" t="str">
        <f t="shared" si="38"/>
        <v/>
      </c>
      <c r="BT103" s="289" t="str">
        <f t="shared" si="38"/>
        <v/>
      </c>
      <c r="BU103" s="289" t="str">
        <f t="shared" si="38"/>
        <v/>
      </c>
      <c r="CC103" s="278"/>
    </row>
    <row r="104" spans="1:81" s="289" customFormat="1" ht="12" customHeight="1" outlineLevel="1">
      <c r="A104" s="278" t="s">
        <v>650</v>
      </c>
      <c r="B104" s="289" t="s">
        <v>644</v>
      </c>
      <c r="D104" s="289" t="e">
        <v>#REF!</v>
      </c>
      <c r="E104" s="289" t="e">
        <v>#REF!</v>
      </c>
      <c r="F104" s="289" t="e">
        <v>#REF!</v>
      </c>
      <c r="G104" s="289" t="e">
        <v>#REF!</v>
      </c>
      <c r="H104" s="289" t="e">
        <v>#REF!</v>
      </c>
      <c r="I104" s="289" t="e">
        <v>#REF!</v>
      </c>
      <c r="J104" s="289" t="e">
        <v>#REF!</v>
      </c>
      <c r="K104" s="289" t="e">
        <v>#REF!</v>
      </c>
      <c r="L104" s="289" t="e">
        <v>#REF!</v>
      </c>
      <c r="M104" s="289" t="e">
        <v>#REF!</v>
      </c>
      <c r="N104" s="289" t="e">
        <v>#REF!</v>
      </c>
      <c r="O104" s="289" t="e">
        <v>#REF!</v>
      </c>
      <c r="P104" s="289" t="e">
        <v>#REF!</v>
      </c>
      <c r="Q104" s="289" t="e">
        <v>#REF!</v>
      </c>
      <c r="R104" s="289" t="e">
        <v>#REF!</v>
      </c>
      <c r="S104" s="289" t="e">
        <v>#REF!</v>
      </c>
      <c r="T104" s="289" t="e">
        <v>#REF!</v>
      </c>
      <c r="U104" s="289" t="e">
        <v>#REF!</v>
      </c>
      <c r="V104" s="289" t="e">
        <v>#REF!</v>
      </c>
      <c r="W104" s="289" t="e">
        <v>#REF!</v>
      </c>
      <c r="X104" s="289" t="e">
        <v>#REF!</v>
      </c>
      <c r="Y104" s="289" t="e">
        <v>#REF!</v>
      </c>
      <c r="Z104" s="289" t="e">
        <v>#REF!</v>
      </c>
      <c r="AA104" s="289" t="e">
        <v>#REF!</v>
      </c>
      <c r="AB104" s="289" t="e">
        <v>#REF!</v>
      </c>
      <c r="AC104" s="289" t="e">
        <v>#REF!</v>
      </c>
      <c r="AD104" s="289" t="e">
        <v>#REF!</v>
      </c>
      <c r="AE104" s="289" t="e">
        <v>#REF!</v>
      </c>
      <c r="AF104" s="289" t="e">
        <v>#REF!</v>
      </c>
      <c r="AG104" s="289" t="e">
        <v>#REF!</v>
      </c>
      <c r="AH104" s="289" t="e">
        <v>#REF!</v>
      </c>
      <c r="AI104" s="289" t="e">
        <v>#REF!</v>
      </c>
      <c r="AJ104" s="289" t="e">
        <v>#REF!</v>
      </c>
      <c r="AK104" s="289" t="e">
        <v>#REF!</v>
      </c>
      <c r="AL104" s="289" t="e">
        <v>#REF!</v>
      </c>
      <c r="AM104" s="289" t="e">
        <v>#REF!</v>
      </c>
      <c r="AN104" s="289" t="e">
        <v>#REF!</v>
      </c>
      <c r="AO104" s="289" t="e">
        <v>#REF!</v>
      </c>
      <c r="AP104" s="289" t="e">
        <v>#REF!</v>
      </c>
      <c r="AQ104" s="289" t="e">
        <v>#REF!</v>
      </c>
      <c r="AR104" s="289" t="e">
        <v>#REF!</v>
      </c>
      <c r="AS104" s="289" t="e">
        <v>#REF!</v>
      </c>
      <c r="AT104" s="289" t="e">
        <v>#REF!</v>
      </c>
      <c r="AU104" s="289" t="e">
        <v>#REF!</v>
      </c>
      <c r="AV104" s="289" t="e">
        <v>#REF!</v>
      </c>
      <c r="AW104" s="289" t="e">
        <v>#REF!</v>
      </c>
      <c r="AX104" s="289" t="e">
        <v>#REF!</v>
      </c>
      <c r="AY104" s="289" t="e">
        <v>#REF!</v>
      </c>
      <c r="AZ104" s="289" t="e">
        <v>#REF!</v>
      </c>
      <c r="BA104" s="289" t="e">
        <v>#REF!</v>
      </c>
      <c r="BB104" s="289" t="e">
        <v>#REF!</v>
      </c>
      <c r="BC104" s="289" t="e">
        <v>#REF!</v>
      </c>
      <c r="BD104" s="289" t="e">
        <v>#REF!</v>
      </c>
      <c r="BE104" s="289" t="e">
        <v>#REF!</v>
      </c>
      <c r="BF104" s="289" t="e">
        <v>#REF!</v>
      </c>
      <c r="BG104" s="289" t="e">
        <v>#REF!</v>
      </c>
      <c r="BH104" s="289" t="e">
        <v>#REF!</v>
      </c>
      <c r="BI104" s="289" t="e">
        <v>#REF!</v>
      </c>
      <c r="BJ104" s="289" t="e">
        <v>#REF!</v>
      </c>
      <c r="BK104" s="289" t="e">
        <v>#REF!</v>
      </c>
      <c r="BL104" s="289" t="e">
        <v>#REF!</v>
      </c>
      <c r="BM104" s="289" t="e">
        <v>#REF!</v>
      </c>
      <c r="BN104" s="289" t="e">
        <v>#REF!</v>
      </c>
      <c r="BO104" s="289" t="e">
        <v>#REF!</v>
      </c>
      <c r="BP104" s="289" t="e">
        <v>#REF!</v>
      </c>
      <c r="BQ104" s="289" t="e">
        <v>#REF!</v>
      </c>
      <c r="BR104" s="289" t="e">
        <v>#REF!</v>
      </c>
      <c r="BS104" s="289" t="e">
        <v>#REF!</v>
      </c>
      <c r="BT104" s="289" t="e">
        <v>#REF!</v>
      </c>
      <c r="BU104" s="289" t="e">
        <v>#REF!</v>
      </c>
    </row>
    <row r="105" spans="1:81" s="289" customFormat="1" ht="12" customHeight="1" outlineLevel="1">
      <c r="A105" s="278" t="s">
        <v>651</v>
      </c>
      <c r="B105" s="289" t="s">
        <v>644</v>
      </c>
      <c r="D105" s="289" t="s">
        <v>204</v>
      </c>
      <c r="E105" s="289" t="s">
        <v>196</v>
      </c>
      <c r="F105" s="289" t="s">
        <v>179</v>
      </c>
    </row>
    <row r="106" spans="1:81" s="289" customFormat="1" ht="12" customHeight="1" outlineLevel="1">
      <c r="A106" s="278" t="s">
        <v>652</v>
      </c>
      <c r="B106" s="289" t="s">
        <v>644</v>
      </c>
      <c r="D106" s="289" t="s">
        <v>653</v>
      </c>
    </row>
    <row r="107" spans="1:81" s="289" customFormat="1" ht="12" customHeight="1" outlineLevel="1">
      <c r="A107" s="278" t="s">
        <v>654</v>
      </c>
      <c r="B107" s="289" t="s">
        <v>644</v>
      </c>
    </row>
    <row r="108" spans="1:81" s="289" customFormat="1" ht="12" customHeight="1" outlineLevel="1">
      <c r="A108" s="278" t="s">
        <v>655</v>
      </c>
      <c r="B108" s="289" t="s">
        <v>644</v>
      </c>
    </row>
    <row r="109" spans="1:81" s="289" customFormat="1" ht="12" customHeight="1" outlineLevel="1">
      <c r="A109" s="278" t="s">
        <v>656</v>
      </c>
      <c r="B109" s="289" t="s">
        <v>644</v>
      </c>
    </row>
    <row r="110" spans="1:81" s="289" customFormat="1" ht="10.5" customHeight="1" outlineLevel="1">
      <c r="A110" s="278" t="s">
        <v>657</v>
      </c>
      <c r="B110" s="292">
        <v>0</v>
      </c>
      <c r="C110" s="292"/>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293"/>
      <c r="AY110" s="293"/>
      <c r="AZ110" s="293"/>
      <c r="BA110" s="293"/>
      <c r="BB110" s="293"/>
      <c r="BC110" s="293"/>
      <c r="BD110" s="293"/>
      <c r="BE110" s="293"/>
      <c r="BF110" s="293"/>
      <c r="BG110" s="293"/>
      <c r="BH110" s="293"/>
      <c r="BI110" s="293"/>
      <c r="BJ110" s="293"/>
      <c r="BK110" s="293"/>
      <c r="BL110" s="293"/>
      <c r="BM110" s="293"/>
      <c r="BN110" s="293"/>
      <c r="BO110" s="293"/>
      <c r="BP110" s="293"/>
      <c r="BQ110" s="293"/>
      <c r="BR110" s="293"/>
      <c r="BS110" s="293"/>
      <c r="BT110" s="293"/>
      <c r="BU110" s="293"/>
    </row>
    <row r="111" spans="1:81" s="289" customFormat="1" ht="10.5" customHeight="1" outlineLevel="1">
      <c r="A111" s="278" t="s">
        <v>658</v>
      </c>
      <c r="B111" s="292">
        <v>150000000</v>
      </c>
      <c r="C111" s="292"/>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row>
    <row r="112" spans="1:81" s="289" customFormat="1" ht="10.5" customHeight="1" outlineLevel="1">
      <c r="A112" s="278" t="s">
        <v>659</v>
      </c>
      <c r="B112" s="292">
        <v>0</v>
      </c>
      <c r="C112" s="292"/>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row>
    <row r="113" spans="1:73" s="289" customFormat="1" ht="10.5" customHeight="1" outlineLevel="1">
      <c r="A113" s="278" t="s">
        <v>660</v>
      </c>
      <c r="B113" s="295">
        <v>2000000000</v>
      </c>
      <c r="C113" s="295"/>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row>
    <row r="114" spans="1:73" s="289" customFormat="1" ht="10.5" customHeight="1" outlineLevel="1">
      <c r="A114" s="278" t="s">
        <v>661</v>
      </c>
      <c r="B114" s="295">
        <v>-500000000</v>
      </c>
      <c r="C114" s="295"/>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6"/>
      <c r="AM114" s="296"/>
      <c r="AN114" s="296"/>
      <c r="AO114" s="296"/>
      <c r="AP114" s="296"/>
      <c r="AQ114" s="296"/>
      <c r="AR114" s="296"/>
      <c r="AS114" s="296"/>
      <c r="AT114" s="296"/>
      <c r="AU114" s="296"/>
      <c r="AV114" s="296"/>
      <c r="AW114" s="296"/>
      <c r="AX114" s="296"/>
      <c r="AY114" s="296"/>
      <c r="AZ114" s="296"/>
      <c r="BA114" s="296"/>
      <c r="BB114" s="296"/>
      <c r="BC114" s="296"/>
      <c r="BD114" s="296"/>
      <c r="BE114" s="296"/>
      <c r="BF114" s="296"/>
      <c r="BG114" s="296"/>
      <c r="BH114" s="296"/>
      <c r="BI114" s="296"/>
      <c r="BJ114" s="296"/>
      <c r="BK114" s="296"/>
      <c r="BL114" s="296"/>
      <c r="BM114" s="296"/>
      <c r="BN114" s="296"/>
      <c r="BO114" s="296"/>
      <c r="BP114" s="296"/>
      <c r="BQ114" s="296"/>
      <c r="BR114" s="296"/>
      <c r="BS114" s="296"/>
      <c r="BT114" s="296"/>
      <c r="BU114" s="296"/>
    </row>
    <row r="115" spans="1:73" s="289" customFormat="1" ht="10.5" customHeight="1" outlineLevel="1">
      <c r="A115" s="278" t="s">
        <v>662</v>
      </c>
      <c r="B115" s="295">
        <v>2000000000</v>
      </c>
      <c r="C115" s="295"/>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c r="AG115" s="296"/>
      <c r="AH115" s="296"/>
      <c r="AI115" s="296"/>
      <c r="AJ115" s="296"/>
      <c r="AK115" s="296"/>
      <c r="AL115" s="296"/>
      <c r="AM115" s="296"/>
      <c r="AN115" s="296"/>
      <c r="AO115" s="296"/>
      <c r="AP115" s="296"/>
      <c r="AQ115" s="296"/>
      <c r="AR115" s="296"/>
      <c r="AS115" s="296"/>
      <c r="AT115" s="296"/>
      <c r="AU115" s="296"/>
      <c r="AV115" s="296"/>
      <c r="AW115" s="296"/>
      <c r="AX115" s="296"/>
      <c r="AY115" s="296"/>
      <c r="AZ115" s="296"/>
      <c r="BA115" s="296"/>
      <c r="BB115" s="296"/>
      <c r="BC115" s="296"/>
      <c r="BD115" s="296"/>
      <c r="BE115" s="296"/>
      <c r="BF115" s="296"/>
      <c r="BG115" s="296"/>
      <c r="BH115" s="296"/>
      <c r="BI115" s="296"/>
      <c r="BJ115" s="296"/>
      <c r="BK115" s="296"/>
      <c r="BL115" s="296"/>
      <c r="BM115" s="296"/>
      <c r="BN115" s="296"/>
      <c r="BO115" s="296"/>
      <c r="BP115" s="296"/>
      <c r="BQ115" s="296"/>
      <c r="BR115" s="296"/>
      <c r="BS115" s="296"/>
      <c r="BT115" s="296"/>
      <c r="BU115" s="296"/>
    </row>
    <row r="116" spans="1:73" s="289" customFormat="1" ht="10.5" customHeight="1" outlineLevel="1">
      <c r="A116" s="278" t="s">
        <v>663</v>
      </c>
      <c r="B116" s="288">
        <v>0</v>
      </c>
      <c r="C116" s="288"/>
      <c r="D116" s="289">
        <v>0.5</v>
      </c>
      <c r="E116" s="289">
        <f>D116+0.5</f>
        <v>1</v>
      </c>
      <c r="F116" s="289">
        <f t="shared" ref="F116:R116" si="39">E116+0.5</f>
        <v>1.5</v>
      </c>
      <c r="G116" s="289">
        <f t="shared" si="39"/>
        <v>2</v>
      </c>
      <c r="H116" s="289">
        <f t="shared" si="39"/>
        <v>2.5</v>
      </c>
      <c r="I116" s="289">
        <f t="shared" si="39"/>
        <v>3</v>
      </c>
      <c r="J116" s="289">
        <f t="shared" si="39"/>
        <v>3.5</v>
      </c>
      <c r="K116" s="289">
        <f t="shared" si="39"/>
        <v>4</v>
      </c>
      <c r="L116" s="289">
        <f t="shared" si="39"/>
        <v>4.5</v>
      </c>
      <c r="M116" s="289">
        <f t="shared" si="39"/>
        <v>5</v>
      </c>
      <c r="N116" s="289">
        <f t="shared" si="39"/>
        <v>5.5</v>
      </c>
      <c r="O116" s="289">
        <f t="shared" si="39"/>
        <v>6</v>
      </c>
      <c r="P116" s="289">
        <f t="shared" si="39"/>
        <v>6.5</v>
      </c>
      <c r="Q116" s="289">
        <f t="shared" si="39"/>
        <v>7</v>
      </c>
      <c r="R116" s="289">
        <f t="shared" si="39"/>
        <v>7.5</v>
      </c>
    </row>
    <row r="117" spans="1:73" s="289" customFormat="1" ht="10.5" customHeight="1" outlineLevel="1">
      <c r="A117" s="278" t="s">
        <v>664</v>
      </c>
      <c r="B117" s="288">
        <v>150</v>
      </c>
      <c r="C117" s="288"/>
      <c r="D117" s="289">
        <f>B117-0.5</f>
        <v>149.5</v>
      </c>
      <c r="E117" s="289">
        <f t="shared" ref="E117:BP117" si="40">D117-0.5</f>
        <v>149</v>
      </c>
      <c r="F117" s="289">
        <f t="shared" si="40"/>
        <v>148.5</v>
      </c>
      <c r="G117" s="289">
        <f t="shared" si="40"/>
        <v>148</v>
      </c>
      <c r="H117" s="289">
        <f t="shared" si="40"/>
        <v>147.5</v>
      </c>
      <c r="I117" s="289">
        <f t="shared" si="40"/>
        <v>147</v>
      </c>
      <c r="J117" s="289">
        <f t="shared" si="40"/>
        <v>146.5</v>
      </c>
      <c r="K117" s="289">
        <f t="shared" si="40"/>
        <v>146</v>
      </c>
      <c r="L117" s="289">
        <f t="shared" si="40"/>
        <v>145.5</v>
      </c>
      <c r="M117" s="289">
        <f t="shared" si="40"/>
        <v>145</v>
      </c>
      <c r="N117" s="289">
        <f t="shared" si="40"/>
        <v>144.5</v>
      </c>
      <c r="O117" s="289">
        <f t="shared" si="40"/>
        <v>144</v>
      </c>
      <c r="P117" s="289">
        <f t="shared" si="40"/>
        <v>143.5</v>
      </c>
      <c r="Q117" s="289">
        <f t="shared" si="40"/>
        <v>143</v>
      </c>
      <c r="R117" s="289">
        <f t="shared" si="40"/>
        <v>142.5</v>
      </c>
      <c r="S117" s="289">
        <f t="shared" si="40"/>
        <v>142</v>
      </c>
      <c r="T117" s="289">
        <f t="shared" si="40"/>
        <v>141.5</v>
      </c>
      <c r="U117" s="289">
        <f t="shared" si="40"/>
        <v>141</v>
      </c>
      <c r="V117" s="289">
        <f t="shared" si="40"/>
        <v>140.5</v>
      </c>
      <c r="W117" s="289">
        <f t="shared" si="40"/>
        <v>140</v>
      </c>
      <c r="X117" s="289">
        <f t="shared" si="40"/>
        <v>139.5</v>
      </c>
      <c r="Y117" s="289">
        <f t="shared" si="40"/>
        <v>139</v>
      </c>
      <c r="Z117" s="289">
        <f t="shared" si="40"/>
        <v>138.5</v>
      </c>
      <c r="AA117" s="289">
        <f t="shared" si="40"/>
        <v>138</v>
      </c>
      <c r="AB117" s="289">
        <f t="shared" si="40"/>
        <v>137.5</v>
      </c>
      <c r="AC117" s="289">
        <f t="shared" si="40"/>
        <v>137</v>
      </c>
      <c r="AD117" s="289">
        <f t="shared" si="40"/>
        <v>136.5</v>
      </c>
      <c r="AE117" s="289">
        <f t="shared" si="40"/>
        <v>136</v>
      </c>
      <c r="AF117" s="289">
        <f t="shared" si="40"/>
        <v>135.5</v>
      </c>
      <c r="AG117" s="289">
        <f t="shared" si="40"/>
        <v>135</v>
      </c>
      <c r="AH117" s="289">
        <f t="shared" si="40"/>
        <v>134.5</v>
      </c>
      <c r="AI117" s="289">
        <f t="shared" si="40"/>
        <v>134</v>
      </c>
      <c r="AJ117" s="289">
        <f t="shared" si="40"/>
        <v>133.5</v>
      </c>
      <c r="AK117" s="289">
        <f t="shared" si="40"/>
        <v>133</v>
      </c>
      <c r="AL117" s="289">
        <f t="shared" si="40"/>
        <v>132.5</v>
      </c>
      <c r="AM117" s="289">
        <f t="shared" si="40"/>
        <v>132</v>
      </c>
      <c r="AN117" s="289">
        <f t="shared" si="40"/>
        <v>131.5</v>
      </c>
      <c r="AO117" s="289">
        <f t="shared" si="40"/>
        <v>131</v>
      </c>
      <c r="AP117" s="289">
        <f t="shared" si="40"/>
        <v>130.5</v>
      </c>
      <c r="AQ117" s="289">
        <f t="shared" si="40"/>
        <v>130</v>
      </c>
      <c r="AR117" s="289">
        <f t="shared" si="40"/>
        <v>129.5</v>
      </c>
      <c r="AS117" s="289">
        <f t="shared" si="40"/>
        <v>129</v>
      </c>
      <c r="AT117" s="289">
        <f t="shared" si="40"/>
        <v>128.5</v>
      </c>
      <c r="AU117" s="289">
        <f t="shared" si="40"/>
        <v>128</v>
      </c>
      <c r="AV117" s="289">
        <f t="shared" si="40"/>
        <v>127.5</v>
      </c>
      <c r="AW117" s="289">
        <f t="shared" si="40"/>
        <v>127</v>
      </c>
      <c r="AX117" s="289">
        <f t="shared" si="40"/>
        <v>126.5</v>
      </c>
      <c r="AY117" s="289">
        <f t="shared" si="40"/>
        <v>126</v>
      </c>
      <c r="AZ117" s="289">
        <f t="shared" si="40"/>
        <v>125.5</v>
      </c>
      <c r="BA117" s="289">
        <f t="shared" si="40"/>
        <v>125</v>
      </c>
      <c r="BB117" s="289">
        <f t="shared" si="40"/>
        <v>124.5</v>
      </c>
      <c r="BC117" s="289">
        <f t="shared" si="40"/>
        <v>124</v>
      </c>
      <c r="BD117" s="289">
        <f t="shared" si="40"/>
        <v>123.5</v>
      </c>
      <c r="BE117" s="289">
        <f t="shared" si="40"/>
        <v>123</v>
      </c>
      <c r="BF117" s="289">
        <f t="shared" si="40"/>
        <v>122.5</v>
      </c>
      <c r="BG117" s="289">
        <f t="shared" si="40"/>
        <v>122</v>
      </c>
      <c r="BH117" s="289">
        <f t="shared" si="40"/>
        <v>121.5</v>
      </c>
      <c r="BI117" s="289">
        <f t="shared" si="40"/>
        <v>121</v>
      </c>
      <c r="BJ117" s="289">
        <f t="shared" si="40"/>
        <v>120.5</v>
      </c>
      <c r="BK117" s="289">
        <f t="shared" si="40"/>
        <v>120</v>
      </c>
      <c r="BL117" s="289">
        <f t="shared" si="40"/>
        <v>119.5</v>
      </c>
      <c r="BM117" s="289">
        <f t="shared" si="40"/>
        <v>119</v>
      </c>
      <c r="BN117" s="289">
        <f t="shared" si="40"/>
        <v>118.5</v>
      </c>
      <c r="BO117" s="289">
        <f t="shared" si="40"/>
        <v>118</v>
      </c>
      <c r="BP117" s="289">
        <f t="shared" si="40"/>
        <v>117.5</v>
      </c>
      <c r="BQ117" s="289">
        <f t="shared" ref="BQ117:BU117" si="41">BP117-0.5</f>
        <v>117</v>
      </c>
      <c r="BR117" s="289">
        <f t="shared" si="41"/>
        <v>116.5</v>
      </c>
      <c r="BS117" s="289">
        <f t="shared" si="41"/>
        <v>116</v>
      </c>
      <c r="BT117" s="289">
        <f t="shared" si="41"/>
        <v>115.5</v>
      </c>
      <c r="BU117" s="289">
        <f t="shared" si="41"/>
        <v>115</v>
      </c>
    </row>
    <row r="118" spans="1:73" s="289" customFormat="1" ht="10.5" customHeight="1" outlineLevel="1">
      <c r="A118" s="278" t="s">
        <v>665</v>
      </c>
      <c r="B118" s="288" t="s">
        <v>644</v>
      </c>
      <c r="C118" s="288"/>
      <c r="D118" s="289" t="s">
        <v>666</v>
      </c>
      <c r="E118" s="289" t="s">
        <v>667</v>
      </c>
    </row>
    <row r="119" spans="1:73" s="289" customFormat="1" ht="10.5" customHeight="1">
      <c r="B119" s="297"/>
      <c r="C119" s="297"/>
    </row>
    <row r="120" spans="1:73" s="289" customFormat="1" ht="10.5" customHeight="1">
      <c r="B120" s="297"/>
      <c r="C120" s="297"/>
    </row>
  </sheetData>
  <sheetProtection algorithmName="SHA-512" hashValue="QG2fP4982TQZYtLH+6NLusxlveGKR27ZUwNKu3QBXy+e8tkprGHsQGM0gq6L7Avn0NgtCqVp7lAYmF3D9A5CIQ==" saltValue="XQvsUzm6GRqhQr9RjOw/Mg==" spinCount="100000" sheet="1" objects="1" scenarios="1" formatCells="0" formatColumns="0" formatRows="0" insertRows="0"/>
  <mergeCells count="7">
    <mergeCell ref="CB7:CB12"/>
    <mergeCell ref="D13:BV13"/>
    <mergeCell ref="BW70:BZ70"/>
    <mergeCell ref="BX7:BX12"/>
    <mergeCell ref="BY7:BY12"/>
    <mergeCell ref="BZ7:BZ12"/>
    <mergeCell ref="CA7:CA12"/>
  </mergeCells>
  <conditionalFormatting sqref="B14:C65">
    <cfRule type="expression" dxfId="180" priority="14">
      <formula>IF(MONTH($B14)=3,TRUE,FALSE)</formula>
    </cfRule>
  </conditionalFormatting>
  <conditionalFormatting sqref="D95:N95 D96:BU96">
    <cfRule type="expression" dxfId="179" priority="2">
      <formula>IF(D$8=0,TRUE,FALSE)</formula>
    </cfRule>
  </conditionalFormatting>
  <conditionalFormatting sqref="D7:BU7 P8:BU12">
    <cfRule type="expression" dxfId="178" priority="8">
      <formula>IF(D$8=0,TRUE,FALSE)</formula>
    </cfRule>
    <cfRule type="expression" dxfId="177" priority="9">
      <formula>IF(AND(D$7="U",D$8&lt;&gt;0),TRUE,FALSE)</formula>
    </cfRule>
    <cfRule type="expression" dxfId="176" priority="10">
      <formula>IF(AND(D$7="R",D$8&lt;&gt;0),TRUE,FALSE)</formula>
    </cfRule>
  </conditionalFormatting>
  <conditionalFormatting sqref="D69:BU71">
    <cfRule type="expression" dxfId="175" priority="16">
      <formula>IF(D$7="U",TRUE,FALSE)</formula>
    </cfRule>
    <cfRule type="expression" dxfId="174" priority="17">
      <formula>IF(D$7="R",TRUE,FALSE)</formula>
    </cfRule>
    <cfRule type="expression" dxfId="173" priority="18">
      <formula>IF(D$8=0,TRUE,FALSE)</formula>
    </cfRule>
  </conditionalFormatting>
  <conditionalFormatting sqref="D75:BU75">
    <cfRule type="expression" dxfId="172" priority="11">
      <formula>IF(D$8=0,TRUE,FALSE)</formula>
    </cfRule>
    <cfRule type="cellIs" dxfId="171" priority="15" operator="lessThan">
      <formula>1</formula>
    </cfRule>
  </conditionalFormatting>
  <conditionalFormatting sqref="D89:BU92">
    <cfRule type="expression" dxfId="170" priority="12">
      <formula>IF(D$8=0,TRUE, FALSE)</formula>
    </cfRule>
  </conditionalFormatting>
  <conditionalFormatting sqref="D74:BV74 D77:BU83">
    <cfRule type="expression" dxfId="169" priority="1">
      <formula>IF(D$8=0,TRUE,FALSE)</formula>
    </cfRule>
  </conditionalFormatting>
  <conditionalFormatting sqref="P14:BU65">
    <cfRule type="expression" dxfId="168" priority="6">
      <formula>IF($B14&lt;P$9,TRUE,FALSE)</formula>
    </cfRule>
    <cfRule type="expression" dxfId="167" priority="7">
      <formula>IF(P$10&lt;&gt;"",$B14&gt;DATE(YEAR(P$10),MONTH(P$10)+3,0),FALSE)</formula>
    </cfRule>
  </conditionalFormatting>
  <conditionalFormatting sqref="P14:BU66 D72:BU72 P85:BU87 AA95:BU95">
    <cfRule type="expression" dxfId="166" priority="13">
      <formula>IF(D$8=0,TRUE,FALSE)</formula>
    </cfRule>
  </conditionalFormatting>
  <conditionalFormatting sqref="P66:BU66">
    <cfRule type="expression" dxfId="165" priority="5">
      <formula>IF(P$7="R",TRUE,FALSE)</formula>
    </cfRule>
  </conditionalFormatting>
  <conditionalFormatting sqref="BX73:CB73">
    <cfRule type="cellIs" dxfId="164" priority="3" operator="lessThan">
      <formula>0</formula>
    </cfRule>
  </conditionalFormatting>
  <conditionalFormatting sqref="CA74:CB74 BX75:BZ75">
    <cfRule type="cellIs" dxfId="163" priority="4" operator="lessThan">
      <formula>1</formula>
    </cfRule>
  </conditionalFormatting>
  <printOptions horizontalCentered="1"/>
  <pageMargins left="0.25" right="0.25" top="0.75" bottom="0.75" header="0.3" footer="0.3"/>
  <pageSetup scale="48" fitToWidth="0" pageOrder="overThenDown" orientation="portrait" cellComments="asDisplayed" r:id="rId1"/>
  <headerFooter>
    <oddHeader>&amp;L&amp;"Arial,Bold"&amp;8&amp;K0000FFE1-H. Portfolio Cash Flows</oddHeader>
    <oddFooter>&amp;L&amp;F&amp;R&amp;P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489A8-0AE1-450E-BAF0-F856E51C3E89}">
  <sheetPr>
    <tabColor rgb="FF00B050"/>
    <pageSetUpPr fitToPage="1"/>
  </sheetPr>
  <dimension ref="A1:AZ87"/>
  <sheetViews>
    <sheetView showGridLines="0" zoomScale="85" zoomScaleNormal="85" zoomScaleSheetLayoutView="85" workbookViewId="0">
      <pane ySplit="11" topLeftCell="A13" activePane="bottomLeft" state="frozen"/>
      <selection pane="bottomLeft" activeCell="A13" sqref="A13"/>
    </sheetView>
  </sheetViews>
  <sheetFormatPr defaultColWidth="0" defaultRowHeight="12.75" zeroHeight="1" outlineLevelCol="1"/>
  <cols>
    <col min="1" max="1" width="9.140625" style="754" customWidth="1"/>
    <col min="2" max="2" width="20.28515625" style="754" customWidth="1"/>
    <col min="3" max="3" width="22.42578125" style="758" customWidth="1"/>
    <col min="4" max="4" width="12.7109375" style="754" customWidth="1"/>
    <col min="5" max="5" width="2.5703125" style="752" customWidth="1"/>
    <col min="6" max="8" width="12.7109375" style="754" customWidth="1"/>
    <col min="9" max="9" width="2.7109375" style="752" customWidth="1"/>
    <col min="10" max="15" width="12.7109375" style="754" customWidth="1"/>
    <col min="16" max="16" width="2.7109375" style="752" customWidth="1"/>
    <col min="17" max="21" width="12.7109375" style="754" customWidth="1"/>
    <col min="22" max="22" width="2.7109375" style="752" customWidth="1"/>
    <col min="23" max="28" width="12.7109375" style="754" customWidth="1"/>
    <col min="29" max="29" width="2.7109375" style="752" customWidth="1"/>
    <col min="30" max="30" width="14" style="754" customWidth="1"/>
    <col min="31" max="31" width="14" style="755" customWidth="1"/>
    <col min="32" max="32" width="12.7109375" style="755" customWidth="1"/>
    <col min="33" max="33" width="2.7109375" style="752" customWidth="1"/>
    <col min="34" max="37" width="12.7109375" style="754" customWidth="1"/>
    <col min="38" max="39" width="12.7109375" style="754" hidden="1" customWidth="1"/>
    <col min="40" max="40" width="9.140625" style="754" customWidth="1"/>
    <col min="41" max="42" width="12.7109375" style="754" customWidth="1"/>
    <col min="43" max="43" width="14.85546875" style="754" customWidth="1"/>
    <col min="44" max="44" width="13.140625" style="754" hidden="1" customWidth="1" outlineLevel="1"/>
    <col min="45" max="45" width="26.7109375" style="754" bestFit="1" customWidth="1" outlineLevel="1"/>
    <col min="46" max="46" width="2.7109375" style="754" hidden="1" customWidth="1" outlineLevel="1"/>
    <col min="47" max="49" width="13.140625" style="754" bestFit="1" customWidth="1" outlineLevel="1"/>
    <col min="50" max="50" width="36.28515625" style="754" bestFit="1" customWidth="1" outlineLevel="1"/>
    <col min="51" max="51" width="14.5703125" style="754" bestFit="1" customWidth="1" outlineLevel="1"/>
    <col min="52" max="52" width="9.140625" style="754" customWidth="1"/>
    <col min="53" max="16384" width="9.140625" style="754" hidden="1"/>
  </cols>
  <sheetData>
    <row r="1" spans="2:51" s="155" customFormat="1" ht="14.25">
      <c r="B1" s="209"/>
      <c r="C1" s="445" t="s">
        <v>685</v>
      </c>
      <c r="D1" s="209"/>
      <c r="E1" s="440"/>
      <c r="F1" s="496"/>
      <c r="H1" s="440"/>
      <c r="I1" s="440"/>
      <c r="J1" s="440"/>
      <c r="K1" s="496"/>
      <c r="L1" s="440"/>
      <c r="M1" s="440"/>
      <c r="N1" s="440"/>
      <c r="O1" s="440"/>
      <c r="P1" s="496"/>
      <c r="Q1" s="496"/>
      <c r="AY1" s="18" t="str">
        <f>Instructions!N1</f>
        <v>OMB Approval No. 3245-0062</v>
      </c>
    </row>
    <row r="2" spans="2:51" s="155" customFormat="1" ht="14.25">
      <c r="B2" s="209"/>
      <c r="C2" s="209" t="s">
        <v>11</v>
      </c>
      <c r="D2" s="582">
        <f>Overview!B43</f>
        <v>45628</v>
      </c>
      <c r="E2" s="442"/>
      <c r="F2" s="496"/>
      <c r="G2" s="443"/>
      <c r="H2" s="442"/>
      <c r="I2" s="442"/>
      <c r="J2" s="442"/>
      <c r="K2" s="496"/>
      <c r="L2" s="442"/>
      <c r="M2" s="442"/>
      <c r="N2" s="209"/>
      <c r="O2" s="209"/>
      <c r="P2" s="498"/>
      <c r="Q2" s="498"/>
      <c r="AY2" s="18" t="str">
        <f>Instructions!N2</f>
        <v>Expiration Date 2/28/2026</v>
      </c>
    </row>
    <row r="3" spans="2:51" s="155" customFormat="1" ht="25.5" customHeight="1">
      <c r="B3" s="209"/>
      <c r="C3" s="400"/>
      <c r="D3" s="400"/>
      <c r="E3" s="400"/>
      <c r="F3" s="497"/>
      <c r="G3" s="400"/>
      <c r="H3" s="400"/>
      <c r="I3" s="400"/>
      <c r="J3" s="400"/>
      <c r="K3" s="497"/>
      <c r="L3" s="400"/>
      <c r="M3" s="400"/>
      <c r="N3" s="401"/>
      <c r="O3" s="401"/>
      <c r="P3" s="499"/>
      <c r="Q3" s="499"/>
    </row>
    <row r="4" spans="2:51" s="155" customFormat="1" ht="14.25">
      <c r="B4" s="887"/>
      <c r="C4" s="336" t="s">
        <v>15</v>
      </c>
      <c r="D4" s="336" t="str">
        <f>Overview!B7</f>
        <v>Applicant Fund Name</v>
      </c>
      <c r="E4" s="338"/>
      <c r="F4" s="502"/>
      <c r="G4" s="336"/>
      <c r="H4" s="336"/>
      <c r="I4" s="336"/>
      <c r="J4" s="336" t="s">
        <v>2</v>
      </c>
      <c r="K4" s="336" t="s">
        <v>2</v>
      </c>
      <c r="L4" s="336" t="s">
        <v>2</v>
      </c>
      <c r="M4" s="336" t="s">
        <v>2</v>
      </c>
      <c r="N4" s="336" t="s">
        <v>2</v>
      </c>
      <c r="O4" s="336" t="s">
        <v>2</v>
      </c>
      <c r="P4" s="336" t="s">
        <v>2</v>
      </c>
      <c r="Q4" s="336" t="s">
        <v>2</v>
      </c>
      <c r="R4" s="336" t="s">
        <v>2</v>
      </c>
      <c r="S4" s="336" t="s">
        <v>2</v>
      </c>
      <c r="T4" s="336" t="s">
        <v>2</v>
      </c>
      <c r="U4" s="336" t="s">
        <v>2</v>
      </c>
      <c r="V4" s="336" t="s">
        <v>2</v>
      </c>
      <c r="W4" s="336" t="s">
        <v>2</v>
      </c>
      <c r="X4" s="336" t="s">
        <v>2</v>
      </c>
      <c r="Y4" s="336" t="s">
        <v>2</v>
      </c>
      <c r="Z4" s="336" t="s">
        <v>2</v>
      </c>
      <c r="AA4" s="336" t="s">
        <v>2</v>
      </c>
      <c r="AB4" s="336" t="s">
        <v>2</v>
      </c>
      <c r="AC4" s="336" t="s">
        <v>2</v>
      </c>
      <c r="AD4" s="336" t="s">
        <v>2</v>
      </c>
      <c r="AE4" s="336" t="s">
        <v>2</v>
      </c>
      <c r="AF4" s="336" t="s">
        <v>2</v>
      </c>
      <c r="AG4" s="336" t="s">
        <v>2</v>
      </c>
      <c r="AH4" s="336" t="s">
        <v>2</v>
      </c>
      <c r="AI4" s="336" t="s">
        <v>2</v>
      </c>
      <c r="AJ4" s="336" t="s">
        <v>2</v>
      </c>
      <c r="AK4" s="336" t="s">
        <v>2</v>
      </c>
      <c r="AL4" s="336"/>
      <c r="AM4" s="336"/>
      <c r="AN4" s="336" t="s">
        <v>2</v>
      </c>
      <c r="AO4" s="336" t="s">
        <v>2</v>
      </c>
      <c r="AP4" s="336" t="s">
        <v>2</v>
      </c>
      <c r="AQ4" s="336" t="s">
        <v>2</v>
      </c>
      <c r="AR4" s="336" t="s">
        <v>2</v>
      </c>
      <c r="AS4" s="336" t="s">
        <v>2</v>
      </c>
      <c r="AT4" s="336" t="s">
        <v>2</v>
      </c>
      <c r="AU4" s="336" t="s">
        <v>2</v>
      </c>
      <c r="AV4" s="336" t="s">
        <v>2</v>
      </c>
      <c r="AW4" s="336" t="s">
        <v>2</v>
      </c>
      <c r="AX4" s="336" t="s">
        <v>2</v>
      </c>
      <c r="AY4" s="336" t="s">
        <v>2</v>
      </c>
    </row>
    <row r="5" spans="2:51" ht="22.5" customHeight="1">
      <c r="B5" s="749"/>
      <c r="C5" s="750"/>
      <c r="D5" s="751"/>
      <c r="F5" s="753"/>
      <c r="G5" s="753"/>
      <c r="H5" s="753"/>
      <c r="O5" s="753"/>
    </row>
    <row r="6" spans="2:51" ht="11.25" customHeight="1">
      <c r="B6" s="756"/>
      <c r="C6" s="757"/>
      <c r="E6" s="754"/>
      <c r="I6" s="754"/>
      <c r="J6" s="752"/>
      <c r="K6" s="752"/>
      <c r="L6" s="752"/>
      <c r="M6" s="752"/>
      <c r="N6" s="752"/>
      <c r="O6" s="752"/>
      <c r="Q6" s="752"/>
      <c r="R6" s="752"/>
      <c r="S6" s="752"/>
      <c r="AY6" s="891">
        <f>'Investment Track Record (2)'!C9</f>
        <v>265000000</v>
      </c>
    </row>
    <row r="7" spans="2:51" ht="11.25" customHeight="1">
      <c r="B7" s="756"/>
      <c r="C7" s="757"/>
      <c r="E7" s="754"/>
      <c r="I7" s="754"/>
      <c r="J7" s="752"/>
      <c r="K7" s="752"/>
      <c r="L7" s="752"/>
      <c r="M7" s="752"/>
      <c r="N7" s="752"/>
      <c r="O7" s="752"/>
      <c r="Q7" s="752"/>
      <c r="R7" s="752"/>
      <c r="S7" s="752"/>
    </row>
    <row r="8" spans="2:51" ht="13.5" thickBot="1">
      <c r="B8" s="157"/>
      <c r="C8" s="158"/>
      <c r="D8" s="766" t="s">
        <v>686</v>
      </c>
      <c r="E8" s="767"/>
      <c r="F8" s="157"/>
      <c r="G8" s="157"/>
      <c r="H8" s="157"/>
      <c r="I8" s="767"/>
      <c r="J8" s="157"/>
      <c r="K8" s="157"/>
      <c r="L8" s="157"/>
      <c r="M8" s="157"/>
      <c r="N8" s="157"/>
      <c r="O8" s="157"/>
      <c r="P8" s="767"/>
      <c r="Q8" s="157"/>
      <c r="R8" s="157"/>
      <c r="S8" s="157"/>
      <c r="T8" s="157"/>
      <c r="U8" s="157"/>
      <c r="V8" s="767"/>
      <c r="W8" s="157"/>
      <c r="X8" s="157"/>
      <c r="Y8" s="157"/>
      <c r="Z8" s="157"/>
      <c r="AA8" s="157"/>
      <c r="AB8" s="157"/>
      <c r="AC8" s="767"/>
      <c r="AD8" s="157"/>
      <c r="AE8" s="766" t="s">
        <v>687</v>
      </c>
      <c r="AF8" s="768"/>
      <c r="AG8" s="767"/>
      <c r="AH8" s="157"/>
      <c r="AI8" s="157"/>
      <c r="AJ8" s="157"/>
      <c r="AK8" s="157"/>
      <c r="AL8" s="157"/>
      <c r="AM8" s="157"/>
      <c r="AN8" s="157"/>
      <c r="AO8" s="157"/>
      <c r="AP8" s="157"/>
      <c r="AQ8" s="157"/>
      <c r="AR8" s="157"/>
      <c r="AS8" s="157"/>
      <c r="AT8" s="157"/>
      <c r="AU8" s="157"/>
      <c r="AV8" s="157"/>
      <c r="AW8" s="157"/>
      <c r="AX8" s="157"/>
      <c r="AY8" s="157"/>
    </row>
    <row r="9" spans="2:51" ht="39" thickBot="1">
      <c r="B9" s="157"/>
      <c r="C9" s="158"/>
      <c r="D9" s="769">
        <v>0</v>
      </c>
      <c r="E9" s="767"/>
      <c r="F9" s="770" t="s">
        <v>688</v>
      </c>
      <c r="G9" s="771"/>
      <c r="H9" s="771"/>
      <c r="I9" s="767"/>
      <c r="J9" s="770" t="s">
        <v>689</v>
      </c>
      <c r="K9" s="771"/>
      <c r="L9" s="771"/>
      <c r="M9" s="771"/>
      <c r="N9" s="771"/>
      <c r="O9" s="771"/>
      <c r="P9" s="767"/>
      <c r="Q9" s="770" t="s">
        <v>690</v>
      </c>
      <c r="R9" s="771"/>
      <c r="S9" s="771"/>
      <c r="T9" s="771"/>
      <c r="U9" s="771"/>
      <c r="V9" s="767"/>
      <c r="W9" s="770" t="s">
        <v>691</v>
      </c>
      <c r="X9" s="772"/>
      <c r="Y9" s="772"/>
      <c r="Z9" s="772"/>
      <c r="AA9" s="772"/>
      <c r="AB9" s="772"/>
      <c r="AC9" s="767"/>
      <c r="AD9" s="157"/>
      <c r="AE9" s="773">
        <f>D9</f>
        <v>0</v>
      </c>
      <c r="AF9" s="768"/>
      <c r="AG9" s="767"/>
      <c r="AH9" s="774" t="s">
        <v>692</v>
      </c>
      <c r="AI9" s="771"/>
      <c r="AJ9" s="771"/>
      <c r="AK9" s="771"/>
      <c r="AL9" s="771"/>
      <c r="AM9" s="771"/>
      <c r="AN9" s="157"/>
      <c r="AO9" s="774" t="s">
        <v>693</v>
      </c>
      <c r="AP9" s="771"/>
      <c r="AQ9" s="771"/>
      <c r="AR9" s="157"/>
      <c r="AS9" s="775" t="s">
        <v>694</v>
      </c>
      <c r="AT9" s="776"/>
      <c r="AU9" s="776"/>
      <c r="AV9" s="776"/>
      <c r="AW9" s="776"/>
      <c r="AX9" s="776"/>
      <c r="AY9" s="776"/>
    </row>
    <row r="10" spans="2:51" ht="13.5" thickBot="1">
      <c r="B10" s="157"/>
      <c r="C10" s="158"/>
      <c r="D10" s="157"/>
      <c r="E10" s="767"/>
      <c r="F10" s="157"/>
      <c r="G10" s="157"/>
      <c r="H10" s="157"/>
      <c r="I10" s="767"/>
      <c r="J10" s="157"/>
      <c r="K10" s="157"/>
      <c r="L10" s="157"/>
      <c r="M10" s="157"/>
      <c r="N10" s="157"/>
      <c r="O10" s="157"/>
      <c r="P10" s="767"/>
      <c r="Q10" s="772"/>
      <c r="R10" s="772"/>
      <c r="S10" s="772"/>
      <c r="T10" s="772"/>
      <c r="U10" s="772"/>
      <c r="V10" s="767"/>
      <c r="W10" s="157"/>
      <c r="X10" s="157"/>
      <c r="Y10" s="157"/>
      <c r="Z10" s="157"/>
      <c r="AA10" s="157"/>
      <c r="AB10" s="157"/>
      <c r="AC10" s="767"/>
      <c r="AD10" s="157"/>
      <c r="AE10" s="768"/>
      <c r="AF10" s="768"/>
      <c r="AG10" s="767"/>
      <c r="AH10" s="157"/>
      <c r="AI10" s="157"/>
      <c r="AJ10" s="157"/>
      <c r="AK10" s="157"/>
      <c r="AL10" s="157"/>
      <c r="AM10" s="157"/>
      <c r="AN10" s="157"/>
      <c r="AO10" s="157"/>
      <c r="AP10" s="157"/>
      <c r="AQ10" s="157"/>
      <c r="AR10" s="157"/>
      <c r="AS10" s="157"/>
      <c r="AT10" s="157"/>
      <c r="AU10" s="157"/>
      <c r="AV10" s="157"/>
      <c r="AW10" s="157"/>
      <c r="AX10" s="157"/>
      <c r="AY10" s="157"/>
    </row>
    <row r="11" spans="2:51" ht="53.25" thickBot="1">
      <c r="B11" s="849" t="s">
        <v>695</v>
      </c>
      <c r="C11" s="850" t="s">
        <v>696</v>
      </c>
      <c r="D11" s="777" t="s">
        <v>697</v>
      </c>
      <c r="E11" s="778"/>
      <c r="F11" s="779" t="s">
        <v>698</v>
      </c>
      <c r="G11" s="780" t="s">
        <v>699</v>
      </c>
      <c r="H11" s="781" t="s">
        <v>700</v>
      </c>
      <c r="I11" s="767"/>
      <c r="J11" s="779" t="s">
        <v>215</v>
      </c>
      <c r="K11" s="780" t="s">
        <v>701</v>
      </c>
      <c r="L11" s="780" t="str">
        <f>"Interest Expense - All Other Lenders"</f>
        <v>Interest Expense - All Other Lenders</v>
      </c>
      <c r="M11" s="780" t="s">
        <v>139</v>
      </c>
      <c r="N11" s="780" t="s">
        <v>702</v>
      </c>
      <c r="O11" s="781" t="s">
        <v>703</v>
      </c>
      <c r="P11" s="767"/>
      <c r="Q11" s="779" t="s">
        <v>668</v>
      </c>
      <c r="R11" s="780" t="s">
        <v>704</v>
      </c>
      <c r="S11" s="780" t="str">
        <f>"Leverage Drawn - All Other Lenders"</f>
        <v>Leverage Drawn - All Other Lenders</v>
      </c>
      <c r="T11" s="781" t="s">
        <v>669</v>
      </c>
      <c r="U11" s="781" t="s">
        <v>670</v>
      </c>
      <c r="V11" s="767"/>
      <c r="W11" s="779" t="s">
        <v>671</v>
      </c>
      <c r="X11" s="780" t="s">
        <v>705</v>
      </c>
      <c r="Y11" s="780" t="str">
        <f>"Leverage Repayments - All Other Lenders"</f>
        <v>Leverage Repayments - All Other Lenders</v>
      </c>
      <c r="Z11" s="781" t="s">
        <v>672</v>
      </c>
      <c r="AA11" s="781" t="s">
        <v>706</v>
      </c>
      <c r="AB11" s="781" t="s">
        <v>673</v>
      </c>
      <c r="AC11" s="767"/>
      <c r="AD11" s="782" t="s">
        <v>707</v>
      </c>
      <c r="AE11" s="782" t="s">
        <v>708</v>
      </c>
      <c r="AF11" s="768"/>
      <c r="AG11" s="767"/>
      <c r="AH11" s="779" t="s">
        <v>680</v>
      </c>
      <c r="AI11" s="780" t="s">
        <v>709</v>
      </c>
      <c r="AJ11" s="780" t="str">
        <f>"NCF to All Other Lenders"</f>
        <v>NCF to All Other Lenders</v>
      </c>
      <c r="AK11" s="781" t="s">
        <v>710</v>
      </c>
      <c r="AL11" s="854" t="s">
        <v>711</v>
      </c>
      <c r="AM11" s="854" t="s">
        <v>712</v>
      </c>
      <c r="AN11" s="157"/>
      <c r="AO11" s="779" t="s">
        <v>713</v>
      </c>
      <c r="AP11" s="780" t="s">
        <v>714</v>
      </c>
      <c r="AQ11" s="781" t="s">
        <v>715</v>
      </c>
      <c r="AR11" s="157"/>
      <c r="AS11" s="777" t="s">
        <v>716</v>
      </c>
      <c r="AT11" s="157"/>
      <c r="AU11" s="783" t="s">
        <v>717</v>
      </c>
      <c r="AV11" s="783" t="s">
        <v>718</v>
      </c>
      <c r="AW11" s="783" t="s">
        <v>719</v>
      </c>
      <c r="AX11" s="157"/>
      <c r="AY11" s="777" t="s">
        <v>720</v>
      </c>
    </row>
    <row r="12" spans="2:51" hidden="1">
      <c r="B12" s="784">
        <f>B13-1</f>
        <v>1899</v>
      </c>
      <c r="C12" s="785"/>
      <c r="D12" s="786">
        <f>'[1]E1-H. Portfolio Cash Flows'!KU44</f>
        <v>0</v>
      </c>
      <c r="E12" s="767"/>
      <c r="F12" s="787">
        <v>0</v>
      </c>
      <c r="G12" s="788">
        <v>0</v>
      </c>
      <c r="H12" s="786">
        <f t="shared" ref="H12:H36" si="0">SUM(F12:G12)</f>
        <v>0</v>
      </c>
      <c r="I12" s="767"/>
      <c r="J12" s="787">
        <v>0</v>
      </c>
      <c r="K12" s="789">
        <v>0</v>
      </c>
      <c r="L12" s="789">
        <v>0</v>
      </c>
      <c r="M12" s="789">
        <v>0</v>
      </c>
      <c r="N12" s="788">
        <v>0</v>
      </c>
      <c r="O12" s="786">
        <f t="shared" ref="O12:O42" si="1">SUM(J12:N12)</f>
        <v>0</v>
      </c>
      <c r="P12" s="767"/>
      <c r="Q12" s="787">
        <v>0</v>
      </c>
      <c r="R12" s="790">
        <v>0</v>
      </c>
      <c r="S12" s="791">
        <v>0</v>
      </c>
      <c r="T12" s="791">
        <v>0</v>
      </c>
      <c r="U12" s="786">
        <f t="shared" ref="U12:U42" si="2">SUM(Q12:T12)</f>
        <v>0</v>
      </c>
      <c r="V12" s="767"/>
      <c r="W12" s="787">
        <v>0</v>
      </c>
      <c r="X12" s="790">
        <v>0</v>
      </c>
      <c r="Y12" s="790">
        <v>0</v>
      </c>
      <c r="Z12" s="792">
        <v>0</v>
      </c>
      <c r="AA12" s="792"/>
      <c r="AB12" s="793">
        <f t="shared" ref="AB12:AB42" si="3">SUM(W12:Z12)</f>
        <v>0</v>
      </c>
      <c r="AC12" s="767"/>
      <c r="AD12" s="794">
        <f t="shared" ref="AD12:AD64" si="4">D12+(H12+U12)+(O12+AB12)</f>
        <v>0</v>
      </c>
      <c r="AE12" s="794" t="e">
        <f>#REF!+AD12</f>
        <v>#REF!</v>
      </c>
      <c r="AF12" s="768"/>
      <c r="AG12" s="767"/>
      <c r="AH12" s="795">
        <f t="shared" ref="AH12:AH64" si="5">-SUM(Q12,W12)</f>
        <v>0</v>
      </c>
      <c r="AI12" s="796">
        <f t="shared" ref="AI12:AJ43" si="6">-SUM(R12,K12,X12)</f>
        <v>0</v>
      </c>
      <c r="AJ12" s="796">
        <f t="shared" si="6"/>
        <v>0</v>
      </c>
      <c r="AK12" s="793">
        <f t="shared" ref="AK12:AK64" si="7">SUM(AH12:AJ12)</f>
        <v>0</v>
      </c>
      <c r="AL12" s="854" t="e">
        <f>#REF!</f>
        <v>#REF!</v>
      </c>
      <c r="AM12" s="854" t="e">
        <f>#REF!</f>
        <v>#REF!</v>
      </c>
      <c r="AN12" s="157"/>
      <c r="AO12" s="795">
        <f t="shared" ref="AO12:AP34" si="8">SUM(AH12:AI12)</f>
        <v>0</v>
      </c>
      <c r="AP12" s="796">
        <f t="shared" si="8"/>
        <v>0</v>
      </c>
      <c r="AQ12" s="793">
        <f t="shared" ref="AQ12:AQ34" si="9">SUM(AJ12:AJ12)</f>
        <v>0</v>
      </c>
      <c r="AR12" s="157"/>
      <c r="AS12" s="786" t="e">
        <f>#REF!+D12</f>
        <v>#REF!</v>
      </c>
      <c r="AT12" s="157"/>
      <c r="AU12" s="786">
        <f>IF($C12&lt;MIN(InvDate),0,IF(AND($C12&gt;=MIN(InvDate),$C12&lt;=DATE(YEAR(MIN(InvDate))+5,MONTH(MIN(InvDate)),DAY(MIN(InvDate)))),-TotalComCap*MFeeEst*0.25,IF($C12&gt;DATE(YEAR(MIN(InvDate))+5,MONTH(MIN(InvDate)),DAY(MIN(InvDate))),#REF!*Factor,0)))</f>
        <v>0</v>
      </c>
      <c r="AV12" s="786">
        <f t="shared" ref="AV12" si="10">IF($C12&lt;MIN(InvDate),0,IF(AND($C12&gt;=MIN(InvDate),$C12&lt;=DATE(YEAR(MIN(InvDate))+5,MONTH(MIN(InvDate)),DAY(MIN(InvDate)))),-TotalComCap*MFeeEst*0.25,IF($C12&gt;DATE(YEAR(MIN(InvDate))+5,MONTH(MIN(InvDate)),DAY(MIN(InvDate))),MIN($AS12*MFeeEst*0.25,0))))</f>
        <v>0</v>
      </c>
      <c r="AW12" s="786">
        <f>IF($C12&lt;MIN(InvDate),0,IF(AND($C12&gt;=MIN(InvDate),$C12&lt;=DATE(YEAR(MIN(InvDate))+5,MONTH(MIN(InvDate)),DAY(MIN(InvDate)))),-TotalComCap*MFeeEst*0.25,IF($C12&gt;DATE(YEAR(MIN(InvDate))+5,MONTH(MIN(InvDate)),DAY(MIN(InvDate))),MIN(#REF!-(-TotalComCap*MFeeEst*0.25*0.05),0))))</f>
        <v>0</v>
      </c>
      <c r="AX12" s="157"/>
      <c r="AY12" s="786">
        <f t="shared" ref="AY12" ca="1" si="11">AK12+(OFFSET($AU12,0,MFeeMenuNum)-$J12)</f>
        <v>0</v>
      </c>
    </row>
    <row r="13" spans="2:51">
      <c r="B13" s="763">
        <f>YEAR(MIN('Investment Track Record (2)'!P19:P88))</f>
        <v>1900</v>
      </c>
      <c r="C13" s="764" cm="1">
        <f t="array" ref="C13">DATE(INDEX($B:$B,9+4*INT((ROW()-9)/4)), CHOOSE(MOD(ROW()-9,4)+1, 3,6,9,12), CHOOSE(MOD(ROW()-9,4)+1, 31,30,30,31))</f>
        <v>91</v>
      </c>
      <c r="D13" s="765">
        <f>'Historical Cash Flows (2)'!BZ14</f>
        <v>0</v>
      </c>
      <c r="E13" s="767"/>
      <c r="F13" s="797">
        <v>0</v>
      </c>
      <c r="G13" s="798">
        <v>0</v>
      </c>
      <c r="H13" s="765">
        <f t="shared" si="0"/>
        <v>0</v>
      </c>
      <c r="I13" s="767"/>
      <c r="J13" s="797">
        <v>0</v>
      </c>
      <c r="K13" s="799">
        <v>0</v>
      </c>
      <c r="L13" s="799">
        <v>0</v>
      </c>
      <c r="M13" s="799">
        <v>0</v>
      </c>
      <c r="N13" s="798">
        <v>0</v>
      </c>
      <c r="O13" s="765">
        <f t="shared" si="1"/>
        <v>0</v>
      </c>
      <c r="P13" s="767"/>
      <c r="Q13" s="797">
        <v>0</v>
      </c>
      <c r="R13" s="800">
        <v>0</v>
      </c>
      <c r="S13" s="801">
        <v>0</v>
      </c>
      <c r="T13" s="801">
        <v>0</v>
      </c>
      <c r="U13" s="765">
        <f t="shared" si="2"/>
        <v>0</v>
      </c>
      <c r="V13" s="767"/>
      <c r="W13" s="797">
        <v>0</v>
      </c>
      <c r="X13" s="800">
        <v>0</v>
      </c>
      <c r="Y13" s="800">
        <v>0</v>
      </c>
      <c r="Z13" s="802">
        <v>0</v>
      </c>
      <c r="AA13" s="803"/>
      <c r="AB13" s="803">
        <f t="shared" si="3"/>
        <v>0</v>
      </c>
      <c r="AC13" s="767"/>
      <c r="AD13" s="804">
        <f t="shared" si="4"/>
        <v>0</v>
      </c>
      <c r="AE13" s="804">
        <f>AE9+AD13</f>
        <v>0</v>
      </c>
      <c r="AF13" s="768"/>
      <c r="AG13" s="767"/>
      <c r="AH13" s="805">
        <f t="shared" si="5"/>
        <v>0</v>
      </c>
      <c r="AI13" s="806">
        <f t="shared" si="6"/>
        <v>0</v>
      </c>
      <c r="AJ13" s="806">
        <f t="shared" si="6"/>
        <v>0</v>
      </c>
      <c r="AK13" s="803">
        <f t="shared" si="7"/>
        <v>0</v>
      </c>
      <c r="AL13" s="854">
        <f>IF(OR(ISBLANK(Q13), ISBLANK(W13)), "", -SUM(Q13,W13))</f>
        <v>0</v>
      </c>
      <c r="AM13" s="854">
        <f>IF(OR(ISBLANK(K13), ISBLANK(R13), ISBLANK(X13)), "", -SUM(K13,R13,X13))</f>
        <v>0</v>
      </c>
      <c r="AN13" s="157"/>
      <c r="AO13" s="805">
        <f t="shared" si="8"/>
        <v>0</v>
      </c>
      <c r="AP13" s="806">
        <f t="shared" si="8"/>
        <v>0</v>
      </c>
      <c r="AQ13" s="803">
        <f t="shared" si="9"/>
        <v>0</v>
      </c>
      <c r="AR13" s="807"/>
      <c r="AS13" s="765">
        <f>D13</f>
        <v>0</v>
      </c>
      <c r="AT13" s="807"/>
      <c r="AU13" s="765">
        <f>IF($C13&lt;MIN(InvDate),0,IF(AND($C13&gt;=MIN(InvDate),$C13&lt;=DATE(YEAR(MIN(InvDate))+5,MONTH(MIN(InvDate)),DAY(MIN(InvDate)))),-TotalComCap*MFeeEst*0.25,IF($C13&gt;DATE(YEAR(MIN(InvDate))+5,MONTH(MIN(InvDate)),DAY(MIN(InvDate))),AU12*Factor,0)))</f>
        <v>0</v>
      </c>
      <c r="AV13" s="765">
        <f t="shared" ref="AV13" si="12">IF($C13&lt;MIN(InvDate),0,IF(AND($C13&gt;=MIN(InvDate),$C13&lt;=DATE(YEAR(MIN(InvDate))+5,MONTH(MIN(InvDate)),DAY(MIN(InvDate)))),-TotalComCap*MFeeEst*0.25,IF($C13&gt;DATE(YEAR(MIN(InvDate))+5,MONTH(MIN(InvDate)),DAY(MIN(InvDate))),MIN($AS13*MFeeEst*0.25,0))))</f>
        <v>0</v>
      </c>
      <c r="AW13" s="765">
        <f>IF($C13&lt;MIN(InvDate),0,IF(AND($C13&gt;=MIN(InvDate),$C13&lt;=DATE(YEAR(MIN(InvDate))+5,MONTH(MIN(InvDate)),DAY(MIN(InvDate)))),-TotalComCap*MFeeEst*0.25,IF($C13&gt;DATE(YEAR(MIN(InvDate))+5,MONTH(MIN(InvDate)),DAY(MIN(InvDate))),MIN(AW12-(-TotalComCap*MFeeEst*0.25*0.05),0))))</f>
        <v>0</v>
      </c>
      <c r="AX13" s="157"/>
      <c r="AY13" s="765">
        <f t="shared" ref="AY13" ca="1" si="13">AK13+(OFFSET($AU13,0,MFeeMenuNum)-$J13)</f>
        <v>0</v>
      </c>
    </row>
    <row r="14" spans="2:51">
      <c r="B14" s="763"/>
      <c r="C14" s="764" cm="1">
        <f t="array" ref="C14">DATE(INDEX($B:$B,9+4*INT((ROW()-9)/4)), CHOOSE(MOD(ROW()-9,4)+1, 3,6,9,12), CHOOSE(MOD(ROW()-9,4)+1, 31,30,30,31))</f>
        <v>182</v>
      </c>
      <c r="D14" s="765">
        <f>'Historical Cash Flows (2)'!BZ15</f>
        <v>0</v>
      </c>
      <c r="E14" s="767"/>
      <c r="F14" s="797">
        <v>0</v>
      </c>
      <c r="G14" s="798">
        <v>0</v>
      </c>
      <c r="H14" s="765">
        <f t="shared" si="0"/>
        <v>0</v>
      </c>
      <c r="I14" s="767"/>
      <c r="J14" s="797">
        <v>0</v>
      </c>
      <c r="K14" s="799">
        <v>0</v>
      </c>
      <c r="L14" s="799">
        <v>0</v>
      </c>
      <c r="M14" s="799">
        <v>0</v>
      </c>
      <c r="N14" s="798">
        <v>0</v>
      </c>
      <c r="O14" s="765">
        <f t="shared" si="1"/>
        <v>0</v>
      </c>
      <c r="P14" s="767"/>
      <c r="Q14" s="797">
        <v>0</v>
      </c>
      <c r="R14" s="800">
        <v>0</v>
      </c>
      <c r="S14" s="801">
        <v>0</v>
      </c>
      <c r="T14" s="801">
        <v>0</v>
      </c>
      <c r="U14" s="765">
        <f t="shared" si="2"/>
        <v>0</v>
      </c>
      <c r="V14" s="767"/>
      <c r="W14" s="797">
        <v>0</v>
      </c>
      <c r="X14" s="800">
        <v>0</v>
      </c>
      <c r="Y14" s="800">
        <v>0</v>
      </c>
      <c r="Z14" s="802">
        <v>0</v>
      </c>
      <c r="AA14" s="803"/>
      <c r="AB14" s="803">
        <f t="shared" si="3"/>
        <v>0</v>
      </c>
      <c r="AC14" s="767"/>
      <c r="AD14" s="804">
        <f t="shared" si="4"/>
        <v>0</v>
      </c>
      <c r="AE14" s="804">
        <f t="shared" ref="AE14:AE64" si="14">AE13+AD14</f>
        <v>0</v>
      </c>
      <c r="AF14" s="768"/>
      <c r="AG14" s="767"/>
      <c r="AH14" s="805">
        <f t="shared" si="5"/>
        <v>0</v>
      </c>
      <c r="AI14" s="806">
        <f t="shared" si="6"/>
        <v>0</v>
      </c>
      <c r="AJ14" s="806">
        <f t="shared" si="6"/>
        <v>0</v>
      </c>
      <c r="AK14" s="803">
        <f t="shared" si="7"/>
        <v>0</v>
      </c>
      <c r="AL14" s="854">
        <f t="shared" ref="AL14:AL64" si="15">IF(OR(ISBLANK(Q14), ISBLANK(W14)), "", -SUM(Q14,W14))</f>
        <v>0</v>
      </c>
      <c r="AM14" s="854">
        <f t="shared" ref="AM14:AM64" si="16">IF(OR(ISBLANK(K14), ISBLANK(R14), ISBLANK(X14)), "", -SUM(K14,R14,X14))</f>
        <v>0</v>
      </c>
      <c r="AN14" s="157"/>
      <c r="AO14" s="805">
        <f t="shared" si="8"/>
        <v>0</v>
      </c>
      <c r="AP14" s="806">
        <f t="shared" si="8"/>
        <v>0</v>
      </c>
      <c r="AQ14" s="803">
        <f t="shared" si="9"/>
        <v>0</v>
      </c>
      <c r="AR14" s="807"/>
      <c r="AS14" s="765">
        <f t="shared" ref="AS14:AS64" si="17">AS13+D14</f>
        <v>0</v>
      </c>
      <c r="AT14" s="807"/>
      <c r="AU14" s="765">
        <f t="shared" ref="AU14" si="18">IF($C14&lt;MIN(InvDate),0,IF(AND($C14&gt;=MIN(InvDate),$C14&lt;=DATE(YEAR(MIN(InvDate))+5,MONTH(MIN(InvDate)),DAY(MIN(InvDate)))),-TotalComCap*MFeeEst*0.25,IF($C14&gt;DATE(YEAR(MIN(InvDate))+5,MONTH(MIN(InvDate)),DAY(MIN(InvDate))),AU13*Factor,0)))</f>
        <v>0</v>
      </c>
      <c r="AV14" s="765">
        <f t="shared" ref="AV14" si="19">IF($C14&lt;MIN(InvDate),0,IF(AND($C14&gt;=MIN(InvDate),$C14&lt;=DATE(YEAR(MIN(InvDate))+5,MONTH(MIN(InvDate)),DAY(MIN(InvDate)))),-TotalComCap*MFeeEst*0.25,IF($C14&gt;DATE(YEAR(MIN(InvDate))+5,MONTH(MIN(InvDate)),DAY(MIN(InvDate))),MIN($AS14*MFeeEst*0.25,0))))</f>
        <v>0</v>
      </c>
      <c r="AW14" s="765">
        <f t="shared" ref="AW14" si="20">IF($C14&lt;MIN(InvDate),0,IF(AND($C14&gt;=MIN(InvDate),$C14&lt;=DATE(YEAR(MIN(InvDate))+5,MONTH(MIN(InvDate)),DAY(MIN(InvDate)))),-TotalComCap*MFeeEst*0.25,IF($C14&gt;DATE(YEAR(MIN(InvDate))+5,MONTH(MIN(InvDate)),DAY(MIN(InvDate))),MIN(AW13-(-TotalComCap*MFeeEst*0.25*0.05),0))))</f>
        <v>0</v>
      </c>
      <c r="AX14" s="157"/>
      <c r="AY14" s="765">
        <f t="shared" ref="AY14" ca="1" si="21">AK14+(OFFSET($AU14,0,MFeeMenuNum)-$J14)</f>
        <v>0</v>
      </c>
    </row>
    <row r="15" spans="2:51">
      <c r="B15" s="763"/>
      <c r="C15" s="764" cm="1">
        <f t="array" ref="C15">DATE(INDEX($B:$B,9+4*INT((ROW()-9)/4)), CHOOSE(MOD(ROW()-9,4)+1, 3,6,9,12), CHOOSE(MOD(ROW()-9,4)+1, 31,30,30,31))</f>
        <v>274</v>
      </c>
      <c r="D15" s="765">
        <f>'Historical Cash Flows (2)'!BZ16</f>
        <v>0</v>
      </c>
      <c r="E15" s="767"/>
      <c r="F15" s="797">
        <v>0</v>
      </c>
      <c r="G15" s="798">
        <v>0</v>
      </c>
      <c r="H15" s="765">
        <f t="shared" si="0"/>
        <v>0</v>
      </c>
      <c r="I15" s="767"/>
      <c r="J15" s="797">
        <v>0</v>
      </c>
      <c r="K15" s="799">
        <v>0</v>
      </c>
      <c r="L15" s="799">
        <v>0</v>
      </c>
      <c r="M15" s="799">
        <v>0</v>
      </c>
      <c r="N15" s="798">
        <v>0</v>
      </c>
      <c r="O15" s="765">
        <f t="shared" si="1"/>
        <v>0</v>
      </c>
      <c r="P15" s="767"/>
      <c r="Q15" s="797">
        <v>0</v>
      </c>
      <c r="R15" s="800">
        <v>0</v>
      </c>
      <c r="S15" s="801">
        <v>0</v>
      </c>
      <c r="T15" s="801">
        <v>0</v>
      </c>
      <c r="U15" s="765">
        <f t="shared" si="2"/>
        <v>0</v>
      </c>
      <c r="V15" s="767"/>
      <c r="W15" s="797">
        <v>0</v>
      </c>
      <c r="X15" s="800">
        <v>0</v>
      </c>
      <c r="Y15" s="800">
        <v>0</v>
      </c>
      <c r="Z15" s="802">
        <v>0</v>
      </c>
      <c r="AA15" s="803"/>
      <c r="AB15" s="803">
        <f t="shared" si="3"/>
        <v>0</v>
      </c>
      <c r="AC15" s="767"/>
      <c r="AD15" s="804">
        <f t="shared" si="4"/>
        <v>0</v>
      </c>
      <c r="AE15" s="804">
        <f t="shared" si="14"/>
        <v>0</v>
      </c>
      <c r="AF15" s="768"/>
      <c r="AG15" s="767"/>
      <c r="AH15" s="805">
        <f t="shared" si="5"/>
        <v>0</v>
      </c>
      <c r="AI15" s="806">
        <f t="shared" si="6"/>
        <v>0</v>
      </c>
      <c r="AJ15" s="806">
        <f t="shared" si="6"/>
        <v>0</v>
      </c>
      <c r="AK15" s="803">
        <f t="shared" si="7"/>
        <v>0</v>
      </c>
      <c r="AL15" s="854">
        <f t="shared" si="15"/>
        <v>0</v>
      </c>
      <c r="AM15" s="854">
        <f t="shared" si="16"/>
        <v>0</v>
      </c>
      <c r="AN15" s="157"/>
      <c r="AO15" s="805">
        <f t="shared" si="8"/>
        <v>0</v>
      </c>
      <c r="AP15" s="806">
        <f t="shared" si="8"/>
        <v>0</v>
      </c>
      <c r="AQ15" s="803">
        <f t="shared" si="9"/>
        <v>0</v>
      </c>
      <c r="AR15" s="807"/>
      <c r="AS15" s="765">
        <f t="shared" si="17"/>
        <v>0</v>
      </c>
      <c r="AT15" s="807"/>
      <c r="AU15" s="765">
        <f t="shared" ref="AU15" si="22">IF($C15&lt;MIN(InvDate),0,IF(AND($C15&gt;=MIN(InvDate),$C15&lt;=DATE(YEAR(MIN(InvDate))+5,MONTH(MIN(InvDate)),DAY(MIN(InvDate)))),-TotalComCap*MFeeEst*0.25,IF($C15&gt;DATE(YEAR(MIN(InvDate))+5,MONTH(MIN(InvDate)),DAY(MIN(InvDate))),AU14*Factor,0)))</f>
        <v>0</v>
      </c>
      <c r="AV15" s="765">
        <f t="shared" ref="AV15" si="23">IF($C15&lt;MIN(InvDate),0,IF(AND($C15&gt;=MIN(InvDate),$C15&lt;=DATE(YEAR(MIN(InvDate))+5,MONTH(MIN(InvDate)),DAY(MIN(InvDate)))),-TotalComCap*MFeeEst*0.25,IF($C15&gt;DATE(YEAR(MIN(InvDate))+5,MONTH(MIN(InvDate)),DAY(MIN(InvDate))),MIN($AS15*MFeeEst*0.25,0))))</f>
        <v>0</v>
      </c>
      <c r="AW15" s="765">
        <f t="shared" ref="AW15" si="24">IF($C15&lt;MIN(InvDate),0,IF(AND($C15&gt;=MIN(InvDate),$C15&lt;=DATE(YEAR(MIN(InvDate))+5,MONTH(MIN(InvDate)),DAY(MIN(InvDate)))),-TotalComCap*MFeeEst*0.25,IF($C15&gt;DATE(YEAR(MIN(InvDate))+5,MONTH(MIN(InvDate)),DAY(MIN(InvDate))),MIN(AW14-(-TotalComCap*MFeeEst*0.25*0.05),0))))</f>
        <v>0</v>
      </c>
      <c r="AX15" s="157"/>
      <c r="AY15" s="765">
        <f t="shared" ref="AY15" ca="1" si="25">AK15+(OFFSET($AU15,0,MFeeMenuNum)-$J15)</f>
        <v>0</v>
      </c>
    </row>
    <row r="16" spans="2:51">
      <c r="B16" s="763"/>
      <c r="C16" s="764" cm="1">
        <f t="array" ref="C16">DATE(INDEX($B:$B,9+4*INT((ROW()-9)/4)), CHOOSE(MOD(ROW()-9,4)+1, 3,6,9,12), CHOOSE(MOD(ROW()-9,4)+1, 31,30,30,31))</f>
        <v>366</v>
      </c>
      <c r="D16" s="765">
        <f>'Historical Cash Flows (2)'!BZ17</f>
        <v>0</v>
      </c>
      <c r="E16" s="767"/>
      <c r="F16" s="797">
        <v>0</v>
      </c>
      <c r="G16" s="798">
        <v>0</v>
      </c>
      <c r="H16" s="765">
        <f t="shared" si="0"/>
        <v>0</v>
      </c>
      <c r="I16" s="767"/>
      <c r="J16" s="797">
        <v>0</v>
      </c>
      <c r="K16" s="799">
        <v>0</v>
      </c>
      <c r="L16" s="799">
        <v>0</v>
      </c>
      <c r="M16" s="799">
        <v>0</v>
      </c>
      <c r="N16" s="798">
        <v>0</v>
      </c>
      <c r="O16" s="765">
        <f t="shared" si="1"/>
        <v>0</v>
      </c>
      <c r="P16" s="767"/>
      <c r="Q16" s="797">
        <v>0</v>
      </c>
      <c r="R16" s="800">
        <v>0</v>
      </c>
      <c r="S16" s="801">
        <v>0</v>
      </c>
      <c r="T16" s="801">
        <v>0</v>
      </c>
      <c r="U16" s="765">
        <f t="shared" si="2"/>
        <v>0</v>
      </c>
      <c r="V16" s="767"/>
      <c r="W16" s="797">
        <v>0</v>
      </c>
      <c r="X16" s="800">
        <v>0</v>
      </c>
      <c r="Y16" s="800">
        <v>0</v>
      </c>
      <c r="Z16" s="802">
        <v>0</v>
      </c>
      <c r="AA16" s="803"/>
      <c r="AB16" s="803">
        <f t="shared" si="3"/>
        <v>0</v>
      </c>
      <c r="AC16" s="767"/>
      <c r="AD16" s="804">
        <f t="shared" si="4"/>
        <v>0</v>
      </c>
      <c r="AE16" s="804">
        <f t="shared" si="14"/>
        <v>0</v>
      </c>
      <c r="AF16" s="768"/>
      <c r="AG16" s="767"/>
      <c r="AH16" s="805">
        <f t="shared" si="5"/>
        <v>0</v>
      </c>
      <c r="AI16" s="806">
        <f t="shared" si="6"/>
        <v>0</v>
      </c>
      <c r="AJ16" s="806">
        <f t="shared" si="6"/>
        <v>0</v>
      </c>
      <c r="AK16" s="803">
        <f t="shared" si="7"/>
        <v>0</v>
      </c>
      <c r="AL16" s="854">
        <f t="shared" si="15"/>
        <v>0</v>
      </c>
      <c r="AM16" s="854">
        <f t="shared" si="16"/>
        <v>0</v>
      </c>
      <c r="AN16" s="157"/>
      <c r="AO16" s="805">
        <f t="shared" si="8"/>
        <v>0</v>
      </c>
      <c r="AP16" s="806">
        <f t="shared" si="8"/>
        <v>0</v>
      </c>
      <c r="AQ16" s="803">
        <f t="shared" si="9"/>
        <v>0</v>
      </c>
      <c r="AR16" s="807"/>
      <c r="AS16" s="765">
        <f t="shared" si="17"/>
        <v>0</v>
      </c>
      <c r="AT16" s="807"/>
      <c r="AU16" s="765">
        <f t="shared" ref="AU16" si="26">IF($C16&lt;MIN(InvDate),0,IF(AND($C16&gt;=MIN(InvDate),$C16&lt;=DATE(YEAR(MIN(InvDate))+5,MONTH(MIN(InvDate)),DAY(MIN(InvDate)))),-TotalComCap*MFeeEst*0.25,IF($C16&gt;DATE(YEAR(MIN(InvDate))+5,MONTH(MIN(InvDate)),DAY(MIN(InvDate))),AU15*Factor,0)))</f>
        <v>0</v>
      </c>
      <c r="AV16" s="765">
        <f t="shared" ref="AV16" si="27">IF($C16&lt;MIN(InvDate),0,IF(AND($C16&gt;=MIN(InvDate),$C16&lt;=DATE(YEAR(MIN(InvDate))+5,MONTH(MIN(InvDate)),DAY(MIN(InvDate)))),-TotalComCap*MFeeEst*0.25,IF($C16&gt;DATE(YEAR(MIN(InvDate))+5,MONTH(MIN(InvDate)),DAY(MIN(InvDate))),MIN($AS16*MFeeEst*0.25,0))))</f>
        <v>0</v>
      </c>
      <c r="AW16" s="765">
        <f t="shared" ref="AW16" si="28">IF($C16&lt;MIN(InvDate),0,IF(AND($C16&gt;=MIN(InvDate),$C16&lt;=DATE(YEAR(MIN(InvDate))+5,MONTH(MIN(InvDate)),DAY(MIN(InvDate)))),-TotalComCap*MFeeEst*0.25,IF($C16&gt;DATE(YEAR(MIN(InvDate))+5,MONTH(MIN(InvDate)),DAY(MIN(InvDate))),MIN(AW15-(-TotalComCap*MFeeEst*0.25*0.05),0))))</f>
        <v>0</v>
      </c>
      <c r="AX16" s="157"/>
      <c r="AY16" s="765">
        <f t="shared" ref="AY16" ca="1" si="29">AK16+(OFFSET($AU16,0,MFeeMenuNum)-$J16)</f>
        <v>0</v>
      </c>
    </row>
    <row r="17" spans="2:51">
      <c r="B17" s="763">
        <f>B13+1</f>
        <v>1901</v>
      </c>
      <c r="C17" s="764" cm="1">
        <f t="array" ref="C17">DATE(INDEX($B:$B,9+4*INT((ROW()-9)/4)), CHOOSE(MOD(ROW()-9,4)+1, 3,6,9,12), CHOOSE(MOD(ROW()-9,4)+1, 31,30,30,31))</f>
        <v>456</v>
      </c>
      <c r="D17" s="765">
        <f>'Historical Cash Flows (2)'!BZ18</f>
        <v>0</v>
      </c>
      <c r="E17" s="767"/>
      <c r="F17" s="797">
        <v>0</v>
      </c>
      <c r="G17" s="798">
        <v>0</v>
      </c>
      <c r="H17" s="765">
        <f t="shared" si="0"/>
        <v>0</v>
      </c>
      <c r="I17" s="767"/>
      <c r="J17" s="797">
        <v>0</v>
      </c>
      <c r="K17" s="799">
        <v>0</v>
      </c>
      <c r="L17" s="799">
        <v>0</v>
      </c>
      <c r="M17" s="799">
        <v>0</v>
      </c>
      <c r="N17" s="798">
        <v>0</v>
      </c>
      <c r="O17" s="765">
        <f t="shared" si="1"/>
        <v>0</v>
      </c>
      <c r="P17" s="767"/>
      <c r="Q17" s="797">
        <v>0</v>
      </c>
      <c r="R17" s="800">
        <v>0</v>
      </c>
      <c r="S17" s="801">
        <v>0</v>
      </c>
      <c r="T17" s="801">
        <v>0</v>
      </c>
      <c r="U17" s="765">
        <f t="shared" si="2"/>
        <v>0</v>
      </c>
      <c r="V17" s="767"/>
      <c r="W17" s="797">
        <v>0</v>
      </c>
      <c r="X17" s="800">
        <v>0</v>
      </c>
      <c r="Y17" s="800">
        <v>0</v>
      </c>
      <c r="Z17" s="802">
        <v>0</v>
      </c>
      <c r="AA17" s="803"/>
      <c r="AB17" s="803">
        <f t="shared" si="3"/>
        <v>0</v>
      </c>
      <c r="AC17" s="767"/>
      <c r="AD17" s="804">
        <f t="shared" si="4"/>
        <v>0</v>
      </c>
      <c r="AE17" s="804">
        <f t="shared" si="14"/>
        <v>0</v>
      </c>
      <c r="AF17" s="768"/>
      <c r="AG17" s="767"/>
      <c r="AH17" s="805">
        <f t="shared" si="5"/>
        <v>0</v>
      </c>
      <c r="AI17" s="806">
        <f t="shared" si="6"/>
        <v>0</v>
      </c>
      <c r="AJ17" s="806">
        <f t="shared" si="6"/>
        <v>0</v>
      </c>
      <c r="AK17" s="803">
        <f t="shared" si="7"/>
        <v>0</v>
      </c>
      <c r="AL17" s="854">
        <f t="shared" si="15"/>
        <v>0</v>
      </c>
      <c r="AM17" s="854">
        <f t="shared" si="16"/>
        <v>0</v>
      </c>
      <c r="AN17" s="157"/>
      <c r="AO17" s="805">
        <f t="shared" si="8"/>
        <v>0</v>
      </c>
      <c r="AP17" s="806">
        <f t="shared" si="8"/>
        <v>0</v>
      </c>
      <c r="AQ17" s="803">
        <f t="shared" si="9"/>
        <v>0</v>
      </c>
      <c r="AR17" s="807"/>
      <c r="AS17" s="765">
        <f t="shared" si="17"/>
        <v>0</v>
      </c>
      <c r="AT17" s="807"/>
      <c r="AU17" s="765">
        <f t="shared" ref="AU17" si="30">IF($C17&lt;MIN(InvDate),0,IF(AND($C17&gt;=MIN(InvDate),$C17&lt;=DATE(YEAR(MIN(InvDate))+5,MONTH(MIN(InvDate)),DAY(MIN(InvDate)))),-TotalComCap*MFeeEst*0.25,IF($C17&gt;DATE(YEAR(MIN(InvDate))+5,MONTH(MIN(InvDate)),DAY(MIN(InvDate))),AU16*Factor,0)))</f>
        <v>0</v>
      </c>
      <c r="AV17" s="765">
        <f t="shared" ref="AV17" si="31">IF($C17&lt;MIN(InvDate),0,IF(AND($C17&gt;=MIN(InvDate),$C17&lt;=DATE(YEAR(MIN(InvDate))+5,MONTH(MIN(InvDate)),DAY(MIN(InvDate)))),-TotalComCap*MFeeEst*0.25,IF($C17&gt;DATE(YEAR(MIN(InvDate))+5,MONTH(MIN(InvDate)),DAY(MIN(InvDate))),MIN($AS17*MFeeEst*0.25,0))))</f>
        <v>0</v>
      </c>
      <c r="AW17" s="765">
        <f t="shared" ref="AW17" si="32">IF($C17&lt;MIN(InvDate),0,IF(AND($C17&gt;=MIN(InvDate),$C17&lt;=DATE(YEAR(MIN(InvDate))+5,MONTH(MIN(InvDate)),DAY(MIN(InvDate)))),-TotalComCap*MFeeEst*0.25,IF($C17&gt;DATE(YEAR(MIN(InvDate))+5,MONTH(MIN(InvDate)),DAY(MIN(InvDate))),MIN(AW16-(-TotalComCap*MFeeEst*0.25*0.05),0))))</f>
        <v>0</v>
      </c>
      <c r="AX17" s="157"/>
      <c r="AY17" s="765">
        <f t="shared" ref="AY17" ca="1" si="33">AK17+(OFFSET($AU17,0,MFeeMenuNum)-$J17)</f>
        <v>0</v>
      </c>
    </row>
    <row r="18" spans="2:51">
      <c r="B18" s="763"/>
      <c r="C18" s="764" cm="1">
        <f t="array" ref="C18">DATE(INDEX($B:$B,9+4*INT((ROW()-9)/4)), CHOOSE(MOD(ROW()-9,4)+1, 3,6,9,12), CHOOSE(MOD(ROW()-9,4)+1, 31,30,30,31))</f>
        <v>547</v>
      </c>
      <c r="D18" s="765">
        <f>'Historical Cash Flows (2)'!BZ19</f>
        <v>0</v>
      </c>
      <c r="E18" s="767"/>
      <c r="F18" s="797">
        <v>0</v>
      </c>
      <c r="G18" s="798">
        <v>0</v>
      </c>
      <c r="H18" s="765">
        <f t="shared" si="0"/>
        <v>0</v>
      </c>
      <c r="I18" s="767"/>
      <c r="J18" s="797">
        <v>0</v>
      </c>
      <c r="K18" s="799">
        <v>0</v>
      </c>
      <c r="L18" s="799">
        <v>0</v>
      </c>
      <c r="M18" s="799">
        <v>0</v>
      </c>
      <c r="N18" s="798">
        <v>0</v>
      </c>
      <c r="O18" s="765">
        <f t="shared" si="1"/>
        <v>0</v>
      </c>
      <c r="P18" s="767"/>
      <c r="Q18" s="797">
        <v>0</v>
      </c>
      <c r="R18" s="800">
        <v>0</v>
      </c>
      <c r="S18" s="801">
        <v>0</v>
      </c>
      <c r="T18" s="801">
        <v>0</v>
      </c>
      <c r="U18" s="765">
        <f t="shared" si="2"/>
        <v>0</v>
      </c>
      <c r="V18" s="767"/>
      <c r="W18" s="797">
        <v>0</v>
      </c>
      <c r="X18" s="800">
        <v>0</v>
      </c>
      <c r="Y18" s="800">
        <v>0</v>
      </c>
      <c r="Z18" s="802">
        <v>0</v>
      </c>
      <c r="AA18" s="803"/>
      <c r="AB18" s="803">
        <f t="shared" si="3"/>
        <v>0</v>
      </c>
      <c r="AC18" s="767"/>
      <c r="AD18" s="804">
        <f t="shared" si="4"/>
        <v>0</v>
      </c>
      <c r="AE18" s="804">
        <f t="shared" si="14"/>
        <v>0</v>
      </c>
      <c r="AF18" s="768"/>
      <c r="AG18" s="767"/>
      <c r="AH18" s="805">
        <f t="shared" si="5"/>
        <v>0</v>
      </c>
      <c r="AI18" s="806">
        <f t="shared" si="6"/>
        <v>0</v>
      </c>
      <c r="AJ18" s="806">
        <f t="shared" si="6"/>
        <v>0</v>
      </c>
      <c r="AK18" s="803">
        <f t="shared" si="7"/>
        <v>0</v>
      </c>
      <c r="AL18" s="854">
        <f t="shared" si="15"/>
        <v>0</v>
      </c>
      <c r="AM18" s="854">
        <f t="shared" si="16"/>
        <v>0</v>
      </c>
      <c r="AN18" s="157"/>
      <c r="AO18" s="805">
        <f t="shared" si="8"/>
        <v>0</v>
      </c>
      <c r="AP18" s="806">
        <f t="shared" si="8"/>
        <v>0</v>
      </c>
      <c r="AQ18" s="803">
        <f t="shared" si="9"/>
        <v>0</v>
      </c>
      <c r="AR18" s="807"/>
      <c r="AS18" s="765">
        <f t="shared" si="17"/>
        <v>0</v>
      </c>
      <c r="AT18" s="807"/>
      <c r="AU18" s="765">
        <f t="shared" ref="AU18" si="34">IF($C18&lt;MIN(InvDate),0,IF(AND($C18&gt;=MIN(InvDate),$C18&lt;=DATE(YEAR(MIN(InvDate))+5,MONTH(MIN(InvDate)),DAY(MIN(InvDate)))),-TotalComCap*MFeeEst*0.25,IF($C18&gt;DATE(YEAR(MIN(InvDate))+5,MONTH(MIN(InvDate)),DAY(MIN(InvDate))),AU17*Factor,0)))</f>
        <v>0</v>
      </c>
      <c r="AV18" s="765">
        <f t="shared" ref="AV18" si="35">IF($C18&lt;MIN(InvDate),0,IF(AND($C18&gt;=MIN(InvDate),$C18&lt;=DATE(YEAR(MIN(InvDate))+5,MONTH(MIN(InvDate)),DAY(MIN(InvDate)))),-TotalComCap*MFeeEst*0.25,IF($C18&gt;DATE(YEAR(MIN(InvDate))+5,MONTH(MIN(InvDate)),DAY(MIN(InvDate))),MIN($AS18*MFeeEst*0.25,0))))</f>
        <v>0</v>
      </c>
      <c r="AW18" s="765">
        <f t="shared" ref="AW18" si="36">IF($C18&lt;MIN(InvDate),0,IF(AND($C18&gt;=MIN(InvDate),$C18&lt;=DATE(YEAR(MIN(InvDate))+5,MONTH(MIN(InvDate)),DAY(MIN(InvDate)))),-TotalComCap*MFeeEst*0.25,IF($C18&gt;DATE(YEAR(MIN(InvDate))+5,MONTH(MIN(InvDate)),DAY(MIN(InvDate))),MIN(AW17-(-TotalComCap*MFeeEst*0.25*0.05),0))))</f>
        <v>0</v>
      </c>
      <c r="AX18" s="157"/>
      <c r="AY18" s="765">
        <f t="shared" ref="AY18" ca="1" si="37">AK18+(OFFSET($AU18,0,MFeeMenuNum)-$J18)</f>
        <v>0</v>
      </c>
    </row>
    <row r="19" spans="2:51">
      <c r="B19" s="763"/>
      <c r="C19" s="764" cm="1">
        <f t="array" ref="C19">DATE(INDEX($B:$B,9+4*INT((ROW()-9)/4)), CHOOSE(MOD(ROW()-9,4)+1, 3,6,9,12), CHOOSE(MOD(ROW()-9,4)+1, 31,30,30,31))</f>
        <v>639</v>
      </c>
      <c r="D19" s="765">
        <f>'Historical Cash Flows (2)'!BZ20</f>
        <v>0</v>
      </c>
      <c r="E19" s="767"/>
      <c r="F19" s="797">
        <v>0</v>
      </c>
      <c r="G19" s="798">
        <v>0</v>
      </c>
      <c r="H19" s="765">
        <f t="shared" si="0"/>
        <v>0</v>
      </c>
      <c r="I19" s="767"/>
      <c r="J19" s="797">
        <v>0</v>
      </c>
      <c r="K19" s="799">
        <v>0</v>
      </c>
      <c r="L19" s="799">
        <v>0</v>
      </c>
      <c r="M19" s="799">
        <v>0</v>
      </c>
      <c r="N19" s="798">
        <v>0</v>
      </c>
      <c r="O19" s="765">
        <f t="shared" si="1"/>
        <v>0</v>
      </c>
      <c r="P19" s="767"/>
      <c r="Q19" s="797">
        <v>0</v>
      </c>
      <c r="R19" s="800">
        <v>0</v>
      </c>
      <c r="S19" s="801">
        <v>0</v>
      </c>
      <c r="T19" s="801">
        <v>0</v>
      </c>
      <c r="U19" s="765">
        <f t="shared" si="2"/>
        <v>0</v>
      </c>
      <c r="V19" s="767"/>
      <c r="W19" s="797">
        <v>0</v>
      </c>
      <c r="X19" s="800">
        <v>0</v>
      </c>
      <c r="Y19" s="800">
        <v>0</v>
      </c>
      <c r="Z19" s="802">
        <v>0</v>
      </c>
      <c r="AA19" s="803"/>
      <c r="AB19" s="803">
        <f t="shared" si="3"/>
        <v>0</v>
      </c>
      <c r="AC19" s="767"/>
      <c r="AD19" s="804">
        <f t="shared" si="4"/>
        <v>0</v>
      </c>
      <c r="AE19" s="804">
        <f t="shared" si="14"/>
        <v>0</v>
      </c>
      <c r="AF19" s="768"/>
      <c r="AG19" s="767"/>
      <c r="AH19" s="805">
        <f t="shared" si="5"/>
        <v>0</v>
      </c>
      <c r="AI19" s="806">
        <f t="shared" si="6"/>
        <v>0</v>
      </c>
      <c r="AJ19" s="806">
        <f t="shared" si="6"/>
        <v>0</v>
      </c>
      <c r="AK19" s="803">
        <f t="shared" si="7"/>
        <v>0</v>
      </c>
      <c r="AL19" s="854">
        <f t="shared" si="15"/>
        <v>0</v>
      </c>
      <c r="AM19" s="854">
        <f t="shared" si="16"/>
        <v>0</v>
      </c>
      <c r="AN19" s="157"/>
      <c r="AO19" s="805">
        <f t="shared" si="8"/>
        <v>0</v>
      </c>
      <c r="AP19" s="806">
        <f t="shared" si="8"/>
        <v>0</v>
      </c>
      <c r="AQ19" s="803">
        <f t="shared" si="9"/>
        <v>0</v>
      </c>
      <c r="AR19" s="807"/>
      <c r="AS19" s="765">
        <f t="shared" si="17"/>
        <v>0</v>
      </c>
      <c r="AT19" s="807"/>
      <c r="AU19" s="765">
        <f t="shared" ref="AU19" si="38">IF($C19&lt;MIN(InvDate),0,IF(AND($C19&gt;=MIN(InvDate),$C19&lt;=DATE(YEAR(MIN(InvDate))+5,MONTH(MIN(InvDate)),DAY(MIN(InvDate)))),-TotalComCap*MFeeEst*0.25,IF($C19&gt;DATE(YEAR(MIN(InvDate))+5,MONTH(MIN(InvDate)),DAY(MIN(InvDate))),AU18*Factor,0)))</f>
        <v>0</v>
      </c>
      <c r="AV19" s="765">
        <f t="shared" ref="AV19" si="39">IF($C19&lt;MIN(InvDate),0,IF(AND($C19&gt;=MIN(InvDate),$C19&lt;=DATE(YEAR(MIN(InvDate))+5,MONTH(MIN(InvDate)),DAY(MIN(InvDate)))),-TotalComCap*MFeeEst*0.25,IF($C19&gt;DATE(YEAR(MIN(InvDate))+5,MONTH(MIN(InvDate)),DAY(MIN(InvDate))),MIN($AS19*MFeeEst*0.25,0))))</f>
        <v>0</v>
      </c>
      <c r="AW19" s="765">
        <f t="shared" ref="AW19" si="40">IF($C19&lt;MIN(InvDate),0,IF(AND($C19&gt;=MIN(InvDate),$C19&lt;=DATE(YEAR(MIN(InvDate))+5,MONTH(MIN(InvDate)),DAY(MIN(InvDate)))),-TotalComCap*MFeeEst*0.25,IF($C19&gt;DATE(YEAR(MIN(InvDate))+5,MONTH(MIN(InvDate)),DAY(MIN(InvDate))),MIN(AW18-(-TotalComCap*MFeeEst*0.25*0.05),0))))</f>
        <v>0</v>
      </c>
      <c r="AX19" s="157"/>
      <c r="AY19" s="765">
        <f t="shared" ref="AY19" ca="1" si="41">AK19+(OFFSET($AU19,0,MFeeMenuNum)-$J19)</f>
        <v>0</v>
      </c>
    </row>
    <row r="20" spans="2:51">
      <c r="B20" s="763"/>
      <c r="C20" s="764" cm="1">
        <f t="array" ref="C20">DATE(INDEX($B:$B,9+4*INT((ROW()-9)/4)), CHOOSE(MOD(ROW()-9,4)+1, 3,6,9,12), CHOOSE(MOD(ROW()-9,4)+1, 31,30,30,31))</f>
        <v>731</v>
      </c>
      <c r="D20" s="765">
        <f>'Historical Cash Flows (2)'!BZ21</f>
        <v>0</v>
      </c>
      <c r="E20" s="767"/>
      <c r="F20" s="797">
        <v>0</v>
      </c>
      <c r="G20" s="798">
        <v>0</v>
      </c>
      <c r="H20" s="765">
        <f t="shared" si="0"/>
        <v>0</v>
      </c>
      <c r="I20" s="767"/>
      <c r="J20" s="797">
        <v>0</v>
      </c>
      <c r="K20" s="799">
        <v>0</v>
      </c>
      <c r="L20" s="799">
        <v>0</v>
      </c>
      <c r="M20" s="799">
        <v>0</v>
      </c>
      <c r="N20" s="798">
        <v>0</v>
      </c>
      <c r="O20" s="765">
        <f t="shared" si="1"/>
        <v>0</v>
      </c>
      <c r="P20" s="767"/>
      <c r="Q20" s="797">
        <v>0</v>
      </c>
      <c r="R20" s="800">
        <v>0</v>
      </c>
      <c r="S20" s="801">
        <v>0</v>
      </c>
      <c r="T20" s="801">
        <v>0</v>
      </c>
      <c r="U20" s="765">
        <f t="shared" si="2"/>
        <v>0</v>
      </c>
      <c r="V20" s="767"/>
      <c r="W20" s="797">
        <v>0</v>
      </c>
      <c r="X20" s="800">
        <v>0</v>
      </c>
      <c r="Y20" s="800">
        <v>0</v>
      </c>
      <c r="Z20" s="802">
        <v>0</v>
      </c>
      <c r="AA20" s="803"/>
      <c r="AB20" s="803">
        <f t="shared" si="3"/>
        <v>0</v>
      </c>
      <c r="AC20" s="767"/>
      <c r="AD20" s="804">
        <f t="shared" si="4"/>
        <v>0</v>
      </c>
      <c r="AE20" s="804">
        <f t="shared" si="14"/>
        <v>0</v>
      </c>
      <c r="AF20" s="768"/>
      <c r="AG20" s="767"/>
      <c r="AH20" s="805">
        <f t="shared" si="5"/>
        <v>0</v>
      </c>
      <c r="AI20" s="806">
        <f t="shared" si="6"/>
        <v>0</v>
      </c>
      <c r="AJ20" s="806">
        <f t="shared" si="6"/>
        <v>0</v>
      </c>
      <c r="AK20" s="803">
        <f t="shared" si="7"/>
        <v>0</v>
      </c>
      <c r="AL20" s="854">
        <f t="shared" si="15"/>
        <v>0</v>
      </c>
      <c r="AM20" s="854">
        <f t="shared" si="16"/>
        <v>0</v>
      </c>
      <c r="AN20" s="157"/>
      <c r="AO20" s="805">
        <f t="shared" si="8"/>
        <v>0</v>
      </c>
      <c r="AP20" s="806">
        <f t="shared" si="8"/>
        <v>0</v>
      </c>
      <c r="AQ20" s="803">
        <f t="shared" si="9"/>
        <v>0</v>
      </c>
      <c r="AR20" s="807"/>
      <c r="AS20" s="765">
        <f t="shared" si="17"/>
        <v>0</v>
      </c>
      <c r="AT20" s="807"/>
      <c r="AU20" s="765">
        <f t="shared" ref="AU20" si="42">IF($C20&lt;MIN(InvDate),0,IF(AND($C20&gt;=MIN(InvDate),$C20&lt;=DATE(YEAR(MIN(InvDate))+5,MONTH(MIN(InvDate)),DAY(MIN(InvDate)))),-TotalComCap*MFeeEst*0.25,IF($C20&gt;DATE(YEAR(MIN(InvDate))+5,MONTH(MIN(InvDate)),DAY(MIN(InvDate))),AU19*Factor,0)))</f>
        <v>0</v>
      </c>
      <c r="AV20" s="765">
        <f t="shared" ref="AV20" si="43">IF($C20&lt;MIN(InvDate),0,IF(AND($C20&gt;=MIN(InvDate),$C20&lt;=DATE(YEAR(MIN(InvDate))+5,MONTH(MIN(InvDate)),DAY(MIN(InvDate)))),-TotalComCap*MFeeEst*0.25,IF($C20&gt;DATE(YEAR(MIN(InvDate))+5,MONTH(MIN(InvDate)),DAY(MIN(InvDate))),MIN($AS20*MFeeEst*0.25,0))))</f>
        <v>0</v>
      </c>
      <c r="AW20" s="765">
        <f t="shared" ref="AW20" si="44">IF($C20&lt;MIN(InvDate),0,IF(AND($C20&gt;=MIN(InvDate),$C20&lt;=DATE(YEAR(MIN(InvDate))+5,MONTH(MIN(InvDate)),DAY(MIN(InvDate)))),-TotalComCap*MFeeEst*0.25,IF($C20&gt;DATE(YEAR(MIN(InvDate))+5,MONTH(MIN(InvDate)),DAY(MIN(InvDate))),MIN(AW19-(-TotalComCap*MFeeEst*0.25*0.05),0))))</f>
        <v>0</v>
      </c>
      <c r="AX20" s="157"/>
      <c r="AY20" s="765">
        <f t="shared" ref="AY20" ca="1" si="45">AK20+(OFFSET($AU20,0,MFeeMenuNum)-$J20)</f>
        <v>0</v>
      </c>
    </row>
    <row r="21" spans="2:51">
      <c r="B21" s="763">
        <f>B17+1</f>
        <v>1902</v>
      </c>
      <c r="C21" s="764" cm="1">
        <f t="array" ref="C21">DATE(INDEX($B:$B,9+4*INT((ROW()-9)/4)), CHOOSE(MOD(ROW()-9,4)+1, 3,6,9,12), CHOOSE(MOD(ROW()-9,4)+1, 31,30,30,31))</f>
        <v>821</v>
      </c>
      <c r="D21" s="765">
        <f>'Historical Cash Flows (2)'!BZ22</f>
        <v>0</v>
      </c>
      <c r="E21" s="767"/>
      <c r="F21" s="797">
        <v>0</v>
      </c>
      <c r="G21" s="798">
        <v>0</v>
      </c>
      <c r="H21" s="765">
        <f t="shared" si="0"/>
        <v>0</v>
      </c>
      <c r="I21" s="767"/>
      <c r="J21" s="797">
        <v>0</v>
      </c>
      <c r="K21" s="799">
        <v>0</v>
      </c>
      <c r="L21" s="799">
        <v>0</v>
      </c>
      <c r="M21" s="799">
        <v>0</v>
      </c>
      <c r="N21" s="798">
        <v>0</v>
      </c>
      <c r="O21" s="765">
        <f t="shared" si="1"/>
        <v>0</v>
      </c>
      <c r="P21" s="767"/>
      <c r="Q21" s="797">
        <v>0</v>
      </c>
      <c r="R21" s="800">
        <v>0</v>
      </c>
      <c r="S21" s="801">
        <v>0</v>
      </c>
      <c r="T21" s="801">
        <v>0</v>
      </c>
      <c r="U21" s="765">
        <f t="shared" si="2"/>
        <v>0</v>
      </c>
      <c r="V21" s="767"/>
      <c r="W21" s="797">
        <v>0</v>
      </c>
      <c r="X21" s="800">
        <v>0</v>
      </c>
      <c r="Y21" s="800">
        <v>0</v>
      </c>
      <c r="Z21" s="802">
        <v>0</v>
      </c>
      <c r="AA21" s="803"/>
      <c r="AB21" s="803">
        <f t="shared" si="3"/>
        <v>0</v>
      </c>
      <c r="AC21" s="767"/>
      <c r="AD21" s="804">
        <f t="shared" si="4"/>
        <v>0</v>
      </c>
      <c r="AE21" s="804">
        <f t="shared" si="14"/>
        <v>0</v>
      </c>
      <c r="AF21" s="768"/>
      <c r="AG21" s="767"/>
      <c r="AH21" s="805">
        <f t="shared" si="5"/>
        <v>0</v>
      </c>
      <c r="AI21" s="806">
        <f t="shared" si="6"/>
        <v>0</v>
      </c>
      <c r="AJ21" s="806">
        <f t="shared" si="6"/>
        <v>0</v>
      </c>
      <c r="AK21" s="803">
        <f t="shared" si="7"/>
        <v>0</v>
      </c>
      <c r="AL21" s="854">
        <f t="shared" si="15"/>
        <v>0</v>
      </c>
      <c r="AM21" s="854">
        <f t="shared" si="16"/>
        <v>0</v>
      </c>
      <c r="AN21" s="157"/>
      <c r="AO21" s="805">
        <f t="shared" si="8"/>
        <v>0</v>
      </c>
      <c r="AP21" s="806">
        <f t="shared" si="8"/>
        <v>0</v>
      </c>
      <c r="AQ21" s="803">
        <f t="shared" si="9"/>
        <v>0</v>
      </c>
      <c r="AR21" s="807"/>
      <c r="AS21" s="765">
        <f t="shared" si="17"/>
        <v>0</v>
      </c>
      <c r="AT21" s="807"/>
      <c r="AU21" s="765">
        <f t="shared" ref="AU21" si="46">IF($C21&lt;MIN(InvDate),0,IF(AND($C21&gt;=MIN(InvDate),$C21&lt;=DATE(YEAR(MIN(InvDate))+5,MONTH(MIN(InvDate)),DAY(MIN(InvDate)))),-TotalComCap*MFeeEst*0.25,IF($C21&gt;DATE(YEAR(MIN(InvDate))+5,MONTH(MIN(InvDate)),DAY(MIN(InvDate))),AU20*Factor,0)))</f>
        <v>0</v>
      </c>
      <c r="AV21" s="765">
        <f t="shared" ref="AV21" si="47">IF($C21&lt;MIN(InvDate),0,IF(AND($C21&gt;=MIN(InvDate),$C21&lt;=DATE(YEAR(MIN(InvDate))+5,MONTH(MIN(InvDate)),DAY(MIN(InvDate)))),-TotalComCap*MFeeEst*0.25,IF($C21&gt;DATE(YEAR(MIN(InvDate))+5,MONTH(MIN(InvDate)),DAY(MIN(InvDate))),MIN($AS21*MFeeEst*0.25,0))))</f>
        <v>0</v>
      </c>
      <c r="AW21" s="765">
        <f t="shared" ref="AW21" si="48">IF($C21&lt;MIN(InvDate),0,IF(AND($C21&gt;=MIN(InvDate),$C21&lt;=DATE(YEAR(MIN(InvDate))+5,MONTH(MIN(InvDate)),DAY(MIN(InvDate)))),-TotalComCap*MFeeEst*0.25,IF($C21&gt;DATE(YEAR(MIN(InvDate))+5,MONTH(MIN(InvDate)),DAY(MIN(InvDate))),MIN(AW20-(-TotalComCap*MFeeEst*0.25*0.05),0))))</f>
        <v>0</v>
      </c>
      <c r="AX21" s="157"/>
      <c r="AY21" s="765">
        <f t="shared" ref="AY21" ca="1" si="49">AK21+(OFFSET($AU21,0,MFeeMenuNum)-$J21)</f>
        <v>0</v>
      </c>
    </row>
    <row r="22" spans="2:51">
      <c r="B22" s="763"/>
      <c r="C22" s="764" cm="1">
        <f t="array" ref="C22">DATE(INDEX($B:$B,9+4*INT((ROW()-9)/4)), CHOOSE(MOD(ROW()-9,4)+1, 3,6,9,12), CHOOSE(MOD(ROW()-9,4)+1, 31,30,30,31))</f>
        <v>912</v>
      </c>
      <c r="D22" s="765">
        <f>'Historical Cash Flows (2)'!BZ23</f>
        <v>0</v>
      </c>
      <c r="E22" s="767"/>
      <c r="F22" s="797">
        <v>0</v>
      </c>
      <c r="G22" s="798">
        <v>0</v>
      </c>
      <c r="H22" s="765">
        <f t="shared" si="0"/>
        <v>0</v>
      </c>
      <c r="I22" s="767"/>
      <c r="J22" s="797">
        <v>0</v>
      </c>
      <c r="K22" s="799">
        <v>0</v>
      </c>
      <c r="L22" s="799">
        <v>0</v>
      </c>
      <c r="M22" s="799">
        <v>0</v>
      </c>
      <c r="N22" s="798">
        <v>0</v>
      </c>
      <c r="O22" s="765">
        <f t="shared" si="1"/>
        <v>0</v>
      </c>
      <c r="P22" s="767"/>
      <c r="Q22" s="797">
        <v>0</v>
      </c>
      <c r="R22" s="800">
        <v>0</v>
      </c>
      <c r="S22" s="801">
        <v>0</v>
      </c>
      <c r="T22" s="801">
        <v>0</v>
      </c>
      <c r="U22" s="765">
        <f t="shared" si="2"/>
        <v>0</v>
      </c>
      <c r="V22" s="767"/>
      <c r="W22" s="797">
        <v>0</v>
      </c>
      <c r="X22" s="800">
        <v>0</v>
      </c>
      <c r="Y22" s="800">
        <v>0</v>
      </c>
      <c r="Z22" s="802">
        <v>0</v>
      </c>
      <c r="AA22" s="803"/>
      <c r="AB22" s="803">
        <f t="shared" si="3"/>
        <v>0</v>
      </c>
      <c r="AC22" s="767"/>
      <c r="AD22" s="804">
        <f t="shared" si="4"/>
        <v>0</v>
      </c>
      <c r="AE22" s="804">
        <f t="shared" si="14"/>
        <v>0</v>
      </c>
      <c r="AF22" s="768"/>
      <c r="AG22" s="767"/>
      <c r="AH22" s="805">
        <f t="shared" si="5"/>
        <v>0</v>
      </c>
      <c r="AI22" s="806">
        <f t="shared" si="6"/>
        <v>0</v>
      </c>
      <c r="AJ22" s="806">
        <f t="shared" si="6"/>
        <v>0</v>
      </c>
      <c r="AK22" s="803">
        <f t="shared" si="7"/>
        <v>0</v>
      </c>
      <c r="AL22" s="854">
        <f t="shared" si="15"/>
        <v>0</v>
      </c>
      <c r="AM22" s="854">
        <f t="shared" si="16"/>
        <v>0</v>
      </c>
      <c r="AN22" s="157"/>
      <c r="AO22" s="805">
        <f t="shared" si="8"/>
        <v>0</v>
      </c>
      <c r="AP22" s="806">
        <f t="shared" si="8"/>
        <v>0</v>
      </c>
      <c r="AQ22" s="803">
        <f t="shared" si="9"/>
        <v>0</v>
      </c>
      <c r="AR22" s="807"/>
      <c r="AS22" s="765">
        <f t="shared" si="17"/>
        <v>0</v>
      </c>
      <c r="AT22" s="807"/>
      <c r="AU22" s="765">
        <f t="shared" ref="AU22" si="50">IF($C22&lt;MIN(InvDate),0,IF(AND($C22&gt;=MIN(InvDate),$C22&lt;=DATE(YEAR(MIN(InvDate))+5,MONTH(MIN(InvDate)),DAY(MIN(InvDate)))),-TotalComCap*MFeeEst*0.25,IF($C22&gt;DATE(YEAR(MIN(InvDate))+5,MONTH(MIN(InvDate)),DAY(MIN(InvDate))),AU21*Factor,0)))</f>
        <v>0</v>
      </c>
      <c r="AV22" s="765">
        <f t="shared" ref="AV22" si="51">IF($C22&lt;MIN(InvDate),0,IF(AND($C22&gt;=MIN(InvDate),$C22&lt;=DATE(YEAR(MIN(InvDate))+5,MONTH(MIN(InvDate)),DAY(MIN(InvDate)))),-TotalComCap*MFeeEst*0.25,IF($C22&gt;DATE(YEAR(MIN(InvDate))+5,MONTH(MIN(InvDate)),DAY(MIN(InvDate))),MIN($AS22*MFeeEst*0.25,0))))</f>
        <v>0</v>
      </c>
      <c r="AW22" s="765">
        <f t="shared" ref="AW22" si="52">IF($C22&lt;MIN(InvDate),0,IF(AND($C22&gt;=MIN(InvDate),$C22&lt;=DATE(YEAR(MIN(InvDate))+5,MONTH(MIN(InvDate)),DAY(MIN(InvDate)))),-TotalComCap*MFeeEst*0.25,IF($C22&gt;DATE(YEAR(MIN(InvDate))+5,MONTH(MIN(InvDate)),DAY(MIN(InvDate))),MIN(AW21-(-TotalComCap*MFeeEst*0.25*0.05),0))))</f>
        <v>0</v>
      </c>
      <c r="AX22" s="157"/>
      <c r="AY22" s="765">
        <f t="shared" ref="AY22" ca="1" si="53">AK22+(OFFSET($AU22,0,MFeeMenuNum)-$J22)</f>
        <v>0</v>
      </c>
    </row>
    <row r="23" spans="2:51">
      <c r="B23" s="763"/>
      <c r="C23" s="764" cm="1">
        <f t="array" ref="C23">DATE(INDEX($B:$B,9+4*INT((ROW()-9)/4)), CHOOSE(MOD(ROW()-9,4)+1, 3,6,9,12), CHOOSE(MOD(ROW()-9,4)+1, 31,30,30,31))</f>
        <v>1004</v>
      </c>
      <c r="D23" s="765">
        <f>'Historical Cash Flows (2)'!BZ24</f>
        <v>0</v>
      </c>
      <c r="E23" s="767"/>
      <c r="F23" s="797">
        <v>0</v>
      </c>
      <c r="G23" s="798">
        <v>0</v>
      </c>
      <c r="H23" s="765">
        <f t="shared" si="0"/>
        <v>0</v>
      </c>
      <c r="I23" s="767"/>
      <c r="J23" s="797">
        <v>0</v>
      </c>
      <c r="K23" s="799">
        <v>0</v>
      </c>
      <c r="L23" s="799">
        <v>0</v>
      </c>
      <c r="M23" s="799">
        <v>0</v>
      </c>
      <c r="N23" s="798">
        <v>0</v>
      </c>
      <c r="O23" s="765">
        <f t="shared" si="1"/>
        <v>0</v>
      </c>
      <c r="P23" s="767"/>
      <c r="Q23" s="797">
        <v>0</v>
      </c>
      <c r="R23" s="800">
        <v>0</v>
      </c>
      <c r="S23" s="801">
        <v>0</v>
      </c>
      <c r="T23" s="801">
        <v>0</v>
      </c>
      <c r="U23" s="765">
        <f t="shared" si="2"/>
        <v>0</v>
      </c>
      <c r="V23" s="767"/>
      <c r="W23" s="797">
        <v>0</v>
      </c>
      <c r="X23" s="800">
        <v>0</v>
      </c>
      <c r="Y23" s="800">
        <v>0</v>
      </c>
      <c r="Z23" s="802">
        <v>0</v>
      </c>
      <c r="AA23" s="803"/>
      <c r="AB23" s="803">
        <f t="shared" si="3"/>
        <v>0</v>
      </c>
      <c r="AC23" s="767"/>
      <c r="AD23" s="804">
        <f t="shared" si="4"/>
        <v>0</v>
      </c>
      <c r="AE23" s="804">
        <f t="shared" si="14"/>
        <v>0</v>
      </c>
      <c r="AF23" s="768"/>
      <c r="AG23" s="767"/>
      <c r="AH23" s="805">
        <f t="shared" si="5"/>
        <v>0</v>
      </c>
      <c r="AI23" s="806">
        <f t="shared" si="6"/>
        <v>0</v>
      </c>
      <c r="AJ23" s="806">
        <f t="shared" si="6"/>
        <v>0</v>
      </c>
      <c r="AK23" s="803">
        <f t="shared" si="7"/>
        <v>0</v>
      </c>
      <c r="AL23" s="854">
        <f t="shared" si="15"/>
        <v>0</v>
      </c>
      <c r="AM23" s="854">
        <f t="shared" si="16"/>
        <v>0</v>
      </c>
      <c r="AN23" s="157"/>
      <c r="AO23" s="805">
        <f t="shared" si="8"/>
        <v>0</v>
      </c>
      <c r="AP23" s="806">
        <f t="shared" si="8"/>
        <v>0</v>
      </c>
      <c r="AQ23" s="803">
        <f t="shared" si="9"/>
        <v>0</v>
      </c>
      <c r="AR23" s="807"/>
      <c r="AS23" s="765">
        <f t="shared" si="17"/>
        <v>0</v>
      </c>
      <c r="AT23" s="807"/>
      <c r="AU23" s="765">
        <f t="shared" ref="AU23" si="54">IF($C23&lt;MIN(InvDate),0,IF(AND($C23&gt;=MIN(InvDate),$C23&lt;=DATE(YEAR(MIN(InvDate))+5,MONTH(MIN(InvDate)),DAY(MIN(InvDate)))),-TotalComCap*MFeeEst*0.25,IF($C23&gt;DATE(YEAR(MIN(InvDate))+5,MONTH(MIN(InvDate)),DAY(MIN(InvDate))),AU22*Factor,0)))</f>
        <v>0</v>
      </c>
      <c r="AV23" s="765">
        <f t="shared" ref="AV23" si="55">IF($C23&lt;MIN(InvDate),0,IF(AND($C23&gt;=MIN(InvDate),$C23&lt;=DATE(YEAR(MIN(InvDate))+5,MONTH(MIN(InvDate)),DAY(MIN(InvDate)))),-TotalComCap*MFeeEst*0.25,IF($C23&gt;DATE(YEAR(MIN(InvDate))+5,MONTH(MIN(InvDate)),DAY(MIN(InvDate))),MIN($AS23*MFeeEst*0.25,0))))</f>
        <v>0</v>
      </c>
      <c r="AW23" s="765">
        <f t="shared" ref="AW23" si="56">IF($C23&lt;MIN(InvDate),0,IF(AND($C23&gt;=MIN(InvDate),$C23&lt;=DATE(YEAR(MIN(InvDate))+5,MONTH(MIN(InvDate)),DAY(MIN(InvDate)))),-TotalComCap*MFeeEst*0.25,IF($C23&gt;DATE(YEAR(MIN(InvDate))+5,MONTH(MIN(InvDate)),DAY(MIN(InvDate))),MIN(AW22-(-TotalComCap*MFeeEst*0.25*0.05),0))))</f>
        <v>0</v>
      </c>
      <c r="AX23" s="157"/>
      <c r="AY23" s="765">
        <f t="shared" ref="AY23" ca="1" si="57">AK23+(OFFSET($AU23,0,MFeeMenuNum)-$J23)</f>
        <v>0</v>
      </c>
    </row>
    <row r="24" spans="2:51">
      <c r="B24" s="763"/>
      <c r="C24" s="764" cm="1">
        <f t="array" ref="C24">DATE(INDEX($B:$B,9+4*INT((ROW()-9)/4)), CHOOSE(MOD(ROW()-9,4)+1, 3,6,9,12), CHOOSE(MOD(ROW()-9,4)+1, 31,30,30,31))</f>
        <v>1096</v>
      </c>
      <c r="D24" s="765">
        <f>'Historical Cash Flows (2)'!BZ25</f>
        <v>0</v>
      </c>
      <c r="E24" s="767"/>
      <c r="F24" s="797">
        <v>0</v>
      </c>
      <c r="G24" s="798">
        <v>0</v>
      </c>
      <c r="H24" s="765">
        <f t="shared" si="0"/>
        <v>0</v>
      </c>
      <c r="I24" s="767"/>
      <c r="J24" s="797">
        <v>0</v>
      </c>
      <c r="K24" s="799">
        <v>0</v>
      </c>
      <c r="L24" s="799">
        <v>0</v>
      </c>
      <c r="M24" s="799">
        <v>0</v>
      </c>
      <c r="N24" s="798">
        <v>0</v>
      </c>
      <c r="O24" s="765">
        <f t="shared" si="1"/>
        <v>0</v>
      </c>
      <c r="P24" s="767"/>
      <c r="Q24" s="797">
        <v>0</v>
      </c>
      <c r="R24" s="800">
        <v>0</v>
      </c>
      <c r="S24" s="801">
        <v>0</v>
      </c>
      <c r="T24" s="801">
        <v>0</v>
      </c>
      <c r="U24" s="765">
        <f t="shared" si="2"/>
        <v>0</v>
      </c>
      <c r="V24" s="767"/>
      <c r="W24" s="797">
        <v>0</v>
      </c>
      <c r="X24" s="800">
        <v>0</v>
      </c>
      <c r="Y24" s="800">
        <v>0</v>
      </c>
      <c r="Z24" s="802">
        <v>0</v>
      </c>
      <c r="AA24" s="803"/>
      <c r="AB24" s="803">
        <f t="shared" si="3"/>
        <v>0</v>
      </c>
      <c r="AC24" s="767"/>
      <c r="AD24" s="804">
        <f t="shared" si="4"/>
        <v>0</v>
      </c>
      <c r="AE24" s="804">
        <f t="shared" si="14"/>
        <v>0</v>
      </c>
      <c r="AF24" s="768"/>
      <c r="AG24" s="767"/>
      <c r="AH24" s="805">
        <f t="shared" si="5"/>
        <v>0</v>
      </c>
      <c r="AI24" s="806">
        <f t="shared" si="6"/>
        <v>0</v>
      </c>
      <c r="AJ24" s="806">
        <f t="shared" si="6"/>
        <v>0</v>
      </c>
      <c r="AK24" s="803">
        <f t="shared" si="7"/>
        <v>0</v>
      </c>
      <c r="AL24" s="854">
        <f t="shared" si="15"/>
        <v>0</v>
      </c>
      <c r="AM24" s="854">
        <f t="shared" si="16"/>
        <v>0</v>
      </c>
      <c r="AN24" s="157"/>
      <c r="AO24" s="805">
        <f t="shared" si="8"/>
        <v>0</v>
      </c>
      <c r="AP24" s="806">
        <f t="shared" si="8"/>
        <v>0</v>
      </c>
      <c r="AQ24" s="803">
        <f t="shared" si="9"/>
        <v>0</v>
      </c>
      <c r="AR24" s="807"/>
      <c r="AS24" s="765">
        <f t="shared" si="17"/>
        <v>0</v>
      </c>
      <c r="AT24" s="807"/>
      <c r="AU24" s="765">
        <f t="shared" ref="AU24" si="58">IF($C24&lt;MIN(InvDate),0,IF(AND($C24&gt;=MIN(InvDate),$C24&lt;=DATE(YEAR(MIN(InvDate))+5,MONTH(MIN(InvDate)),DAY(MIN(InvDate)))),-TotalComCap*MFeeEst*0.25,IF($C24&gt;DATE(YEAR(MIN(InvDate))+5,MONTH(MIN(InvDate)),DAY(MIN(InvDate))),AU23*Factor,0)))</f>
        <v>0</v>
      </c>
      <c r="AV24" s="765">
        <f t="shared" ref="AV24" si="59">IF($C24&lt;MIN(InvDate),0,IF(AND($C24&gt;=MIN(InvDate),$C24&lt;=DATE(YEAR(MIN(InvDate))+5,MONTH(MIN(InvDate)),DAY(MIN(InvDate)))),-TotalComCap*MFeeEst*0.25,IF($C24&gt;DATE(YEAR(MIN(InvDate))+5,MONTH(MIN(InvDate)),DAY(MIN(InvDate))),MIN($AS24*MFeeEst*0.25,0))))</f>
        <v>0</v>
      </c>
      <c r="AW24" s="765">
        <f t="shared" ref="AW24" si="60">IF($C24&lt;MIN(InvDate),0,IF(AND($C24&gt;=MIN(InvDate),$C24&lt;=DATE(YEAR(MIN(InvDate))+5,MONTH(MIN(InvDate)),DAY(MIN(InvDate)))),-TotalComCap*MFeeEst*0.25,IF($C24&gt;DATE(YEAR(MIN(InvDate))+5,MONTH(MIN(InvDate)),DAY(MIN(InvDate))),MIN(AW23-(-TotalComCap*MFeeEst*0.25*0.05),0))))</f>
        <v>0</v>
      </c>
      <c r="AX24" s="157"/>
      <c r="AY24" s="765">
        <f t="shared" ref="AY24" ca="1" si="61">AK24+(OFFSET($AU24,0,MFeeMenuNum)-$J24)</f>
        <v>0</v>
      </c>
    </row>
    <row r="25" spans="2:51">
      <c r="B25" s="763">
        <f>B21+1</f>
        <v>1903</v>
      </c>
      <c r="C25" s="764" cm="1">
        <f t="array" ref="C25">DATE(INDEX($B:$B,9+4*INT((ROW()-9)/4)), CHOOSE(MOD(ROW()-9,4)+1, 3,6,9,12), CHOOSE(MOD(ROW()-9,4)+1, 31,30,30,31))</f>
        <v>1186</v>
      </c>
      <c r="D25" s="765">
        <f>'Historical Cash Flows (2)'!BZ26</f>
        <v>0</v>
      </c>
      <c r="E25" s="767"/>
      <c r="F25" s="797">
        <v>0</v>
      </c>
      <c r="G25" s="798">
        <v>0</v>
      </c>
      <c r="H25" s="765">
        <f t="shared" si="0"/>
        <v>0</v>
      </c>
      <c r="I25" s="767"/>
      <c r="J25" s="797">
        <v>0</v>
      </c>
      <c r="K25" s="799">
        <v>0</v>
      </c>
      <c r="L25" s="799">
        <v>0</v>
      </c>
      <c r="M25" s="799">
        <v>0</v>
      </c>
      <c r="N25" s="798">
        <v>0</v>
      </c>
      <c r="O25" s="765">
        <f t="shared" si="1"/>
        <v>0</v>
      </c>
      <c r="P25" s="767"/>
      <c r="Q25" s="797">
        <v>0</v>
      </c>
      <c r="R25" s="800">
        <v>0</v>
      </c>
      <c r="S25" s="801">
        <v>0</v>
      </c>
      <c r="T25" s="801">
        <v>0</v>
      </c>
      <c r="U25" s="765">
        <f t="shared" si="2"/>
        <v>0</v>
      </c>
      <c r="V25" s="767"/>
      <c r="W25" s="797">
        <v>0</v>
      </c>
      <c r="X25" s="800">
        <v>0</v>
      </c>
      <c r="Y25" s="800">
        <v>0</v>
      </c>
      <c r="Z25" s="802">
        <v>0</v>
      </c>
      <c r="AA25" s="803"/>
      <c r="AB25" s="803">
        <f t="shared" si="3"/>
        <v>0</v>
      </c>
      <c r="AC25" s="767"/>
      <c r="AD25" s="804">
        <f t="shared" si="4"/>
        <v>0</v>
      </c>
      <c r="AE25" s="804">
        <f t="shared" si="14"/>
        <v>0</v>
      </c>
      <c r="AF25" s="768"/>
      <c r="AG25" s="767"/>
      <c r="AH25" s="805">
        <f t="shared" si="5"/>
        <v>0</v>
      </c>
      <c r="AI25" s="806">
        <f t="shared" si="6"/>
        <v>0</v>
      </c>
      <c r="AJ25" s="806">
        <f t="shared" si="6"/>
        <v>0</v>
      </c>
      <c r="AK25" s="803">
        <f t="shared" si="7"/>
        <v>0</v>
      </c>
      <c r="AL25" s="854">
        <f t="shared" si="15"/>
        <v>0</v>
      </c>
      <c r="AM25" s="854">
        <f t="shared" si="16"/>
        <v>0</v>
      </c>
      <c r="AN25" s="157"/>
      <c r="AO25" s="805">
        <f t="shared" si="8"/>
        <v>0</v>
      </c>
      <c r="AP25" s="806">
        <f t="shared" si="8"/>
        <v>0</v>
      </c>
      <c r="AQ25" s="803">
        <f t="shared" si="9"/>
        <v>0</v>
      </c>
      <c r="AR25" s="807"/>
      <c r="AS25" s="765">
        <f t="shared" si="17"/>
        <v>0</v>
      </c>
      <c r="AT25" s="807"/>
      <c r="AU25" s="765">
        <f t="shared" ref="AU25" si="62">IF($C25&lt;MIN(InvDate),0,IF(AND($C25&gt;=MIN(InvDate),$C25&lt;=DATE(YEAR(MIN(InvDate))+5,MONTH(MIN(InvDate)),DAY(MIN(InvDate)))),-TotalComCap*MFeeEst*0.25,IF($C25&gt;DATE(YEAR(MIN(InvDate))+5,MONTH(MIN(InvDate)),DAY(MIN(InvDate))),AU24*Factor,0)))</f>
        <v>0</v>
      </c>
      <c r="AV25" s="765">
        <f t="shared" ref="AV25" si="63">IF($C25&lt;MIN(InvDate),0,IF(AND($C25&gt;=MIN(InvDate),$C25&lt;=DATE(YEAR(MIN(InvDate))+5,MONTH(MIN(InvDate)),DAY(MIN(InvDate)))),-TotalComCap*MFeeEst*0.25,IF($C25&gt;DATE(YEAR(MIN(InvDate))+5,MONTH(MIN(InvDate)),DAY(MIN(InvDate))),MIN($AS25*MFeeEst*0.25,0))))</f>
        <v>0</v>
      </c>
      <c r="AW25" s="765">
        <f t="shared" ref="AW25" si="64">IF($C25&lt;MIN(InvDate),0,IF(AND($C25&gt;=MIN(InvDate),$C25&lt;=DATE(YEAR(MIN(InvDate))+5,MONTH(MIN(InvDate)),DAY(MIN(InvDate)))),-TotalComCap*MFeeEst*0.25,IF($C25&gt;DATE(YEAR(MIN(InvDate))+5,MONTH(MIN(InvDate)),DAY(MIN(InvDate))),MIN(AW24-(-TotalComCap*MFeeEst*0.25*0.05),0))))</f>
        <v>0</v>
      </c>
      <c r="AX25" s="157"/>
      <c r="AY25" s="765">
        <f t="shared" ref="AY25" ca="1" si="65">AK25+(OFFSET($AU25,0,MFeeMenuNum)-$J25)</f>
        <v>0</v>
      </c>
    </row>
    <row r="26" spans="2:51">
      <c r="B26" s="763"/>
      <c r="C26" s="764" cm="1">
        <f t="array" ref="C26">DATE(INDEX($B:$B,9+4*INT((ROW()-9)/4)), CHOOSE(MOD(ROW()-9,4)+1, 3,6,9,12), CHOOSE(MOD(ROW()-9,4)+1, 31,30,30,31))</f>
        <v>1277</v>
      </c>
      <c r="D26" s="765">
        <f>'Historical Cash Flows (2)'!BZ27</f>
        <v>0</v>
      </c>
      <c r="E26" s="767"/>
      <c r="F26" s="797">
        <v>0</v>
      </c>
      <c r="G26" s="798">
        <v>0</v>
      </c>
      <c r="H26" s="765">
        <f t="shared" si="0"/>
        <v>0</v>
      </c>
      <c r="I26" s="767"/>
      <c r="J26" s="797">
        <v>0</v>
      </c>
      <c r="K26" s="799">
        <v>0</v>
      </c>
      <c r="L26" s="799">
        <v>0</v>
      </c>
      <c r="M26" s="799">
        <v>0</v>
      </c>
      <c r="N26" s="798">
        <v>0</v>
      </c>
      <c r="O26" s="765">
        <f t="shared" si="1"/>
        <v>0</v>
      </c>
      <c r="P26" s="767"/>
      <c r="Q26" s="797">
        <v>0</v>
      </c>
      <c r="R26" s="800">
        <v>0</v>
      </c>
      <c r="S26" s="801">
        <v>0</v>
      </c>
      <c r="T26" s="801">
        <v>0</v>
      </c>
      <c r="U26" s="765">
        <f t="shared" si="2"/>
        <v>0</v>
      </c>
      <c r="V26" s="767"/>
      <c r="W26" s="797">
        <v>0</v>
      </c>
      <c r="X26" s="800">
        <v>0</v>
      </c>
      <c r="Y26" s="800">
        <v>0</v>
      </c>
      <c r="Z26" s="802">
        <v>0</v>
      </c>
      <c r="AA26" s="803"/>
      <c r="AB26" s="803">
        <f t="shared" si="3"/>
        <v>0</v>
      </c>
      <c r="AC26" s="767"/>
      <c r="AD26" s="804">
        <f t="shared" si="4"/>
        <v>0</v>
      </c>
      <c r="AE26" s="804">
        <f t="shared" si="14"/>
        <v>0</v>
      </c>
      <c r="AF26" s="768"/>
      <c r="AG26" s="767"/>
      <c r="AH26" s="805">
        <f t="shared" si="5"/>
        <v>0</v>
      </c>
      <c r="AI26" s="806">
        <f t="shared" si="6"/>
        <v>0</v>
      </c>
      <c r="AJ26" s="806">
        <f t="shared" si="6"/>
        <v>0</v>
      </c>
      <c r="AK26" s="803">
        <f t="shared" si="7"/>
        <v>0</v>
      </c>
      <c r="AL26" s="854">
        <f t="shared" si="15"/>
        <v>0</v>
      </c>
      <c r="AM26" s="854">
        <f t="shared" si="16"/>
        <v>0</v>
      </c>
      <c r="AN26" s="157"/>
      <c r="AO26" s="805">
        <f t="shared" si="8"/>
        <v>0</v>
      </c>
      <c r="AP26" s="806">
        <f t="shared" si="8"/>
        <v>0</v>
      </c>
      <c r="AQ26" s="803">
        <f t="shared" si="9"/>
        <v>0</v>
      </c>
      <c r="AR26" s="807"/>
      <c r="AS26" s="765">
        <f t="shared" si="17"/>
        <v>0</v>
      </c>
      <c r="AT26" s="807"/>
      <c r="AU26" s="765">
        <f t="shared" ref="AU26" si="66">IF($C26&lt;MIN(InvDate),0,IF(AND($C26&gt;=MIN(InvDate),$C26&lt;=DATE(YEAR(MIN(InvDate))+5,MONTH(MIN(InvDate)),DAY(MIN(InvDate)))),-TotalComCap*MFeeEst*0.25,IF($C26&gt;DATE(YEAR(MIN(InvDate))+5,MONTH(MIN(InvDate)),DAY(MIN(InvDate))),AU25*Factor,0)))</f>
        <v>0</v>
      </c>
      <c r="AV26" s="765">
        <f t="shared" ref="AV26" si="67">IF($C26&lt;MIN(InvDate),0,IF(AND($C26&gt;=MIN(InvDate),$C26&lt;=DATE(YEAR(MIN(InvDate))+5,MONTH(MIN(InvDate)),DAY(MIN(InvDate)))),-TotalComCap*MFeeEst*0.25,IF($C26&gt;DATE(YEAR(MIN(InvDate))+5,MONTH(MIN(InvDate)),DAY(MIN(InvDate))),MIN($AS26*MFeeEst*0.25,0))))</f>
        <v>0</v>
      </c>
      <c r="AW26" s="765">
        <f t="shared" ref="AW26" si="68">IF($C26&lt;MIN(InvDate),0,IF(AND($C26&gt;=MIN(InvDate),$C26&lt;=DATE(YEAR(MIN(InvDate))+5,MONTH(MIN(InvDate)),DAY(MIN(InvDate)))),-TotalComCap*MFeeEst*0.25,IF($C26&gt;DATE(YEAR(MIN(InvDate))+5,MONTH(MIN(InvDate)),DAY(MIN(InvDate))),MIN(AW25-(-TotalComCap*MFeeEst*0.25*0.05),0))))</f>
        <v>0</v>
      </c>
      <c r="AX26" s="157"/>
      <c r="AY26" s="765">
        <f t="shared" ref="AY26" ca="1" si="69">AK26+(OFFSET($AU26,0,MFeeMenuNum)-$J26)</f>
        <v>0</v>
      </c>
    </row>
    <row r="27" spans="2:51">
      <c r="B27" s="763"/>
      <c r="C27" s="764" cm="1">
        <f t="array" ref="C27">DATE(INDEX($B:$B,9+4*INT((ROW()-9)/4)), CHOOSE(MOD(ROW()-9,4)+1, 3,6,9,12), CHOOSE(MOD(ROW()-9,4)+1, 31,30,30,31))</f>
        <v>1369</v>
      </c>
      <c r="D27" s="765">
        <f>'Historical Cash Flows (2)'!BZ28</f>
        <v>0</v>
      </c>
      <c r="E27" s="767"/>
      <c r="F27" s="797">
        <v>0</v>
      </c>
      <c r="G27" s="798">
        <v>0</v>
      </c>
      <c r="H27" s="765">
        <f t="shared" si="0"/>
        <v>0</v>
      </c>
      <c r="I27" s="767"/>
      <c r="J27" s="797">
        <v>0</v>
      </c>
      <c r="K27" s="799">
        <v>0</v>
      </c>
      <c r="L27" s="799">
        <v>0</v>
      </c>
      <c r="M27" s="799">
        <v>0</v>
      </c>
      <c r="N27" s="798">
        <v>0</v>
      </c>
      <c r="O27" s="765">
        <f t="shared" si="1"/>
        <v>0</v>
      </c>
      <c r="P27" s="767"/>
      <c r="Q27" s="797">
        <v>0</v>
      </c>
      <c r="R27" s="800">
        <v>0</v>
      </c>
      <c r="S27" s="801">
        <v>0</v>
      </c>
      <c r="T27" s="801">
        <v>0</v>
      </c>
      <c r="U27" s="765">
        <f t="shared" si="2"/>
        <v>0</v>
      </c>
      <c r="V27" s="767"/>
      <c r="W27" s="797">
        <v>0</v>
      </c>
      <c r="X27" s="800">
        <v>0</v>
      </c>
      <c r="Y27" s="800">
        <v>0</v>
      </c>
      <c r="Z27" s="802">
        <v>0</v>
      </c>
      <c r="AA27" s="803"/>
      <c r="AB27" s="803">
        <f t="shared" si="3"/>
        <v>0</v>
      </c>
      <c r="AC27" s="767"/>
      <c r="AD27" s="804">
        <f t="shared" si="4"/>
        <v>0</v>
      </c>
      <c r="AE27" s="804">
        <f t="shared" si="14"/>
        <v>0</v>
      </c>
      <c r="AF27" s="768"/>
      <c r="AG27" s="767"/>
      <c r="AH27" s="805">
        <f t="shared" si="5"/>
        <v>0</v>
      </c>
      <c r="AI27" s="806">
        <f t="shared" si="6"/>
        <v>0</v>
      </c>
      <c r="AJ27" s="806">
        <f t="shared" si="6"/>
        <v>0</v>
      </c>
      <c r="AK27" s="803">
        <f t="shared" si="7"/>
        <v>0</v>
      </c>
      <c r="AL27" s="854">
        <f t="shared" si="15"/>
        <v>0</v>
      </c>
      <c r="AM27" s="854">
        <f t="shared" si="16"/>
        <v>0</v>
      </c>
      <c r="AN27" s="808"/>
      <c r="AO27" s="805">
        <f t="shared" si="8"/>
        <v>0</v>
      </c>
      <c r="AP27" s="806">
        <f t="shared" si="8"/>
        <v>0</v>
      </c>
      <c r="AQ27" s="803">
        <f t="shared" si="9"/>
        <v>0</v>
      </c>
      <c r="AR27" s="807"/>
      <c r="AS27" s="765">
        <f t="shared" si="17"/>
        <v>0</v>
      </c>
      <c r="AT27" s="807"/>
      <c r="AU27" s="765">
        <f t="shared" ref="AU27" si="70">IF($C27&lt;MIN(InvDate),0,IF(AND($C27&gt;=MIN(InvDate),$C27&lt;=DATE(YEAR(MIN(InvDate))+5,MONTH(MIN(InvDate)),DAY(MIN(InvDate)))),-TotalComCap*MFeeEst*0.25,IF($C27&gt;DATE(YEAR(MIN(InvDate))+5,MONTH(MIN(InvDate)),DAY(MIN(InvDate))),AU26*Factor,0)))</f>
        <v>0</v>
      </c>
      <c r="AV27" s="765">
        <f t="shared" ref="AV27" si="71">IF($C27&lt;MIN(InvDate),0,IF(AND($C27&gt;=MIN(InvDate),$C27&lt;=DATE(YEAR(MIN(InvDate))+5,MONTH(MIN(InvDate)),DAY(MIN(InvDate)))),-TotalComCap*MFeeEst*0.25,IF($C27&gt;DATE(YEAR(MIN(InvDate))+5,MONTH(MIN(InvDate)),DAY(MIN(InvDate))),MIN($AS27*MFeeEst*0.25,0))))</f>
        <v>0</v>
      </c>
      <c r="AW27" s="765">
        <f t="shared" ref="AW27" si="72">IF($C27&lt;MIN(InvDate),0,IF(AND($C27&gt;=MIN(InvDate),$C27&lt;=DATE(YEAR(MIN(InvDate))+5,MONTH(MIN(InvDate)),DAY(MIN(InvDate)))),-TotalComCap*MFeeEst*0.25,IF($C27&gt;DATE(YEAR(MIN(InvDate))+5,MONTH(MIN(InvDate)),DAY(MIN(InvDate))),MIN(AW26-(-TotalComCap*MFeeEst*0.25*0.05),0))))</f>
        <v>0</v>
      </c>
      <c r="AX27" s="157"/>
      <c r="AY27" s="765">
        <f t="shared" ref="AY27" ca="1" si="73">AK27+(OFFSET($AU27,0,MFeeMenuNum)-$J27)</f>
        <v>0</v>
      </c>
    </row>
    <row r="28" spans="2:51">
      <c r="B28" s="763"/>
      <c r="C28" s="764" cm="1">
        <f t="array" ref="C28">DATE(INDEX($B:$B,9+4*INT((ROW()-9)/4)), CHOOSE(MOD(ROW()-9,4)+1, 3,6,9,12), CHOOSE(MOD(ROW()-9,4)+1, 31,30,30,31))</f>
        <v>1461</v>
      </c>
      <c r="D28" s="765">
        <f>'Historical Cash Flows (2)'!BZ29</f>
        <v>0</v>
      </c>
      <c r="E28" s="767"/>
      <c r="F28" s="797">
        <v>0</v>
      </c>
      <c r="G28" s="798">
        <v>0</v>
      </c>
      <c r="H28" s="765">
        <f t="shared" si="0"/>
        <v>0</v>
      </c>
      <c r="I28" s="767"/>
      <c r="J28" s="797">
        <v>0</v>
      </c>
      <c r="K28" s="799">
        <v>0</v>
      </c>
      <c r="L28" s="799">
        <v>0</v>
      </c>
      <c r="M28" s="799">
        <v>0</v>
      </c>
      <c r="N28" s="798">
        <v>0</v>
      </c>
      <c r="O28" s="765">
        <f t="shared" si="1"/>
        <v>0</v>
      </c>
      <c r="P28" s="767"/>
      <c r="Q28" s="797">
        <v>0</v>
      </c>
      <c r="R28" s="800">
        <v>0</v>
      </c>
      <c r="S28" s="801">
        <v>0</v>
      </c>
      <c r="T28" s="801">
        <v>0</v>
      </c>
      <c r="U28" s="765">
        <f t="shared" si="2"/>
        <v>0</v>
      </c>
      <c r="V28" s="767"/>
      <c r="W28" s="797">
        <v>0</v>
      </c>
      <c r="X28" s="800">
        <v>0</v>
      </c>
      <c r="Y28" s="800">
        <v>0</v>
      </c>
      <c r="Z28" s="802">
        <v>0</v>
      </c>
      <c r="AA28" s="803"/>
      <c r="AB28" s="803">
        <f t="shared" si="3"/>
        <v>0</v>
      </c>
      <c r="AC28" s="767"/>
      <c r="AD28" s="804">
        <f t="shared" si="4"/>
        <v>0</v>
      </c>
      <c r="AE28" s="804">
        <f t="shared" si="14"/>
        <v>0</v>
      </c>
      <c r="AF28" s="768"/>
      <c r="AG28" s="767"/>
      <c r="AH28" s="805">
        <f t="shared" si="5"/>
        <v>0</v>
      </c>
      <c r="AI28" s="806">
        <f t="shared" si="6"/>
        <v>0</v>
      </c>
      <c r="AJ28" s="806">
        <f t="shared" si="6"/>
        <v>0</v>
      </c>
      <c r="AK28" s="803">
        <f t="shared" si="7"/>
        <v>0</v>
      </c>
      <c r="AL28" s="854">
        <f t="shared" si="15"/>
        <v>0</v>
      </c>
      <c r="AM28" s="854">
        <f t="shared" si="16"/>
        <v>0</v>
      </c>
      <c r="AN28" s="808"/>
      <c r="AO28" s="805">
        <f t="shared" si="8"/>
        <v>0</v>
      </c>
      <c r="AP28" s="806">
        <f t="shared" si="8"/>
        <v>0</v>
      </c>
      <c r="AQ28" s="803">
        <f t="shared" si="9"/>
        <v>0</v>
      </c>
      <c r="AR28" s="807"/>
      <c r="AS28" s="765">
        <f t="shared" si="17"/>
        <v>0</v>
      </c>
      <c r="AT28" s="807"/>
      <c r="AU28" s="765">
        <f t="shared" ref="AU28" si="74">IF($C28&lt;MIN(InvDate),0,IF(AND($C28&gt;=MIN(InvDate),$C28&lt;=DATE(YEAR(MIN(InvDate))+5,MONTH(MIN(InvDate)),DAY(MIN(InvDate)))),-TotalComCap*MFeeEst*0.25,IF($C28&gt;DATE(YEAR(MIN(InvDate))+5,MONTH(MIN(InvDate)),DAY(MIN(InvDate))),AU27*Factor,0)))</f>
        <v>0</v>
      </c>
      <c r="AV28" s="765">
        <f t="shared" ref="AV28" si="75">IF($C28&lt;MIN(InvDate),0,IF(AND($C28&gt;=MIN(InvDate),$C28&lt;=DATE(YEAR(MIN(InvDate))+5,MONTH(MIN(InvDate)),DAY(MIN(InvDate)))),-TotalComCap*MFeeEst*0.25,IF($C28&gt;DATE(YEAR(MIN(InvDate))+5,MONTH(MIN(InvDate)),DAY(MIN(InvDate))),MIN($AS28*MFeeEst*0.25,0))))</f>
        <v>0</v>
      </c>
      <c r="AW28" s="765">
        <f t="shared" ref="AW28" si="76">IF($C28&lt;MIN(InvDate),0,IF(AND($C28&gt;=MIN(InvDate),$C28&lt;=DATE(YEAR(MIN(InvDate))+5,MONTH(MIN(InvDate)),DAY(MIN(InvDate)))),-TotalComCap*MFeeEst*0.25,IF($C28&gt;DATE(YEAR(MIN(InvDate))+5,MONTH(MIN(InvDate)),DAY(MIN(InvDate))),MIN(AW27-(-TotalComCap*MFeeEst*0.25*0.05),0))))</f>
        <v>0</v>
      </c>
      <c r="AX28" s="157"/>
      <c r="AY28" s="765">
        <f t="shared" ref="AY28" ca="1" si="77">AK28+(OFFSET($AU28,0,MFeeMenuNum)-$J28)</f>
        <v>0</v>
      </c>
    </row>
    <row r="29" spans="2:51">
      <c r="B29" s="763">
        <f>B25+1</f>
        <v>1904</v>
      </c>
      <c r="C29" s="764" cm="1">
        <f t="array" ref="C29">DATE(INDEX($B:$B,9+4*INT((ROW()-9)/4)), CHOOSE(MOD(ROW()-9,4)+1, 3,6,9,12), CHOOSE(MOD(ROW()-9,4)+1, 31,30,30,31))</f>
        <v>1552</v>
      </c>
      <c r="D29" s="765">
        <f>'Historical Cash Flows (2)'!BZ30</f>
        <v>0</v>
      </c>
      <c r="E29" s="767"/>
      <c r="F29" s="797">
        <v>0</v>
      </c>
      <c r="G29" s="798">
        <v>0</v>
      </c>
      <c r="H29" s="765">
        <f t="shared" si="0"/>
        <v>0</v>
      </c>
      <c r="I29" s="767"/>
      <c r="J29" s="797">
        <v>0</v>
      </c>
      <c r="K29" s="799">
        <v>0</v>
      </c>
      <c r="L29" s="799">
        <v>0</v>
      </c>
      <c r="M29" s="799">
        <v>0</v>
      </c>
      <c r="N29" s="798">
        <v>0</v>
      </c>
      <c r="O29" s="765">
        <f t="shared" si="1"/>
        <v>0</v>
      </c>
      <c r="P29" s="767"/>
      <c r="Q29" s="797">
        <v>0</v>
      </c>
      <c r="R29" s="800">
        <v>0</v>
      </c>
      <c r="S29" s="801">
        <v>0</v>
      </c>
      <c r="T29" s="801">
        <v>0</v>
      </c>
      <c r="U29" s="765">
        <f t="shared" si="2"/>
        <v>0</v>
      </c>
      <c r="V29" s="767"/>
      <c r="W29" s="797">
        <v>0</v>
      </c>
      <c r="X29" s="800">
        <v>0</v>
      </c>
      <c r="Y29" s="800">
        <v>0</v>
      </c>
      <c r="Z29" s="802">
        <v>0</v>
      </c>
      <c r="AA29" s="803"/>
      <c r="AB29" s="803">
        <f t="shared" si="3"/>
        <v>0</v>
      </c>
      <c r="AC29" s="767"/>
      <c r="AD29" s="804">
        <f t="shared" si="4"/>
        <v>0</v>
      </c>
      <c r="AE29" s="804">
        <f t="shared" si="14"/>
        <v>0</v>
      </c>
      <c r="AF29" s="768"/>
      <c r="AG29" s="767"/>
      <c r="AH29" s="805">
        <f t="shared" si="5"/>
        <v>0</v>
      </c>
      <c r="AI29" s="806">
        <f t="shared" si="6"/>
        <v>0</v>
      </c>
      <c r="AJ29" s="806">
        <f t="shared" si="6"/>
        <v>0</v>
      </c>
      <c r="AK29" s="803">
        <f t="shared" si="7"/>
        <v>0</v>
      </c>
      <c r="AL29" s="854">
        <f t="shared" si="15"/>
        <v>0</v>
      </c>
      <c r="AM29" s="854">
        <f t="shared" si="16"/>
        <v>0</v>
      </c>
      <c r="AN29" s="808"/>
      <c r="AO29" s="805">
        <f t="shared" si="8"/>
        <v>0</v>
      </c>
      <c r="AP29" s="806">
        <f t="shared" si="8"/>
        <v>0</v>
      </c>
      <c r="AQ29" s="803">
        <f t="shared" si="9"/>
        <v>0</v>
      </c>
      <c r="AR29" s="807"/>
      <c r="AS29" s="765">
        <f t="shared" si="17"/>
        <v>0</v>
      </c>
      <c r="AT29" s="807"/>
      <c r="AU29" s="765">
        <f t="shared" ref="AU29" si="78">IF($C29&lt;MIN(InvDate),0,IF(AND($C29&gt;=MIN(InvDate),$C29&lt;=DATE(YEAR(MIN(InvDate))+5,MONTH(MIN(InvDate)),DAY(MIN(InvDate)))),-TotalComCap*MFeeEst*0.25,IF($C29&gt;DATE(YEAR(MIN(InvDate))+5,MONTH(MIN(InvDate)),DAY(MIN(InvDate))),AU28*Factor,0)))</f>
        <v>0</v>
      </c>
      <c r="AV29" s="765">
        <f t="shared" ref="AV29" si="79">IF($C29&lt;MIN(InvDate),0,IF(AND($C29&gt;=MIN(InvDate),$C29&lt;=DATE(YEAR(MIN(InvDate))+5,MONTH(MIN(InvDate)),DAY(MIN(InvDate)))),-TotalComCap*MFeeEst*0.25,IF($C29&gt;DATE(YEAR(MIN(InvDate))+5,MONTH(MIN(InvDate)),DAY(MIN(InvDate))),MIN($AS29*MFeeEst*0.25,0))))</f>
        <v>0</v>
      </c>
      <c r="AW29" s="765">
        <f t="shared" ref="AW29" si="80">IF($C29&lt;MIN(InvDate),0,IF(AND($C29&gt;=MIN(InvDate),$C29&lt;=DATE(YEAR(MIN(InvDate))+5,MONTH(MIN(InvDate)),DAY(MIN(InvDate)))),-TotalComCap*MFeeEst*0.25,IF($C29&gt;DATE(YEAR(MIN(InvDate))+5,MONTH(MIN(InvDate)),DAY(MIN(InvDate))),MIN(AW28-(-TotalComCap*MFeeEst*0.25*0.05),0))))</f>
        <v>0</v>
      </c>
      <c r="AX29" s="157"/>
      <c r="AY29" s="765">
        <f t="shared" ref="AY29" ca="1" si="81">AK29+(OFFSET($AU29,0,MFeeMenuNum)-$J29)</f>
        <v>0</v>
      </c>
    </row>
    <row r="30" spans="2:51">
      <c r="B30" s="763"/>
      <c r="C30" s="764" cm="1">
        <f t="array" ref="C30">DATE(INDEX($B:$B,9+4*INT((ROW()-9)/4)), CHOOSE(MOD(ROW()-9,4)+1, 3,6,9,12), CHOOSE(MOD(ROW()-9,4)+1, 31,30,30,31))</f>
        <v>1643</v>
      </c>
      <c r="D30" s="765">
        <f>'Historical Cash Flows (2)'!BZ31</f>
        <v>0</v>
      </c>
      <c r="E30" s="767"/>
      <c r="F30" s="797">
        <v>0</v>
      </c>
      <c r="G30" s="798">
        <v>0</v>
      </c>
      <c r="H30" s="765">
        <f t="shared" si="0"/>
        <v>0</v>
      </c>
      <c r="I30" s="767"/>
      <c r="J30" s="797">
        <v>0</v>
      </c>
      <c r="K30" s="799">
        <v>0</v>
      </c>
      <c r="L30" s="799">
        <v>0</v>
      </c>
      <c r="M30" s="799">
        <v>0</v>
      </c>
      <c r="N30" s="798">
        <v>0</v>
      </c>
      <c r="O30" s="765">
        <f t="shared" si="1"/>
        <v>0</v>
      </c>
      <c r="P30" s="767"/>
      <c r="Q30" s="797">
        <v>0</v>
      </c>
      <c r="R30" s="800">
        <v>0</v>
      </c>
      <c r="S30" s="801">
        <v>0</v>
      </c>
      <c r="T30" s="801">
        <v>0</v>
      </c>
      <c r="U30" s="765">
        <f t="shared" si="2"/>
        <v>0</v>
      </c>
      <c r="V30" s="767"/>
      <c r="W30" s="797">
        <v>0</v>
      </c>
      <c r="X30" s="800">
        <v>0</v>
      </c>
      <c r="Y30" s="800">
        <v>0</v>
      </c>
      <c r="Z30" s="802">
        <v>0</v>
      </c>
      <c r="AA30" s="803"/>
      <c r="AB30" s="803">
        <f t="shared" si="3"/>
        <v>0</v>
      </c>
      <c r="AC30" s="767"/>
      <c r="AD30" s="804">
        <f t="shared" si="4"/>
        <v>0</v>
      </c>
      <c r="AE30" s="804">
        <f t="shared" si="14"/>
        <v>0</v>
      </c>
      <c r="AF30" s="768"/>
      <c r="AG30" s="767"/>
      <c r="AH30" s="805">
        <f t="shared" si="5"/>
        <v>0</v>
      </c>
      <c r="AI30" s="806">
        <f t="shared" si="6"/>
        <v>0</v>
      </c>
      <c r="AJ30" s="806">
        <f t="shared" si="6"/>
        <v>0</v>
      </c>
      <c r="AK30" s="803">
        <f t="shared" si="7"/>
        <v>0</v>
      </c>
      <c r="AL30" s="854">
        <f t="shared" si="15"/>
        <v>0</v>
      </c>
      <c r="AM30" s="854">
        <f t="shared" si="16"/>
        <v>0</v>
      </c>
      <c r="AN30" s="808"/>
      <c r="AO30" s="805">
        <f t="shared" si="8"/>
        <v>0</v>
      </c>
      <c r="AP30" s="806">
        <f t="shared" si="8"/>
        <v>0</v>
      </c>
      <c r="AQ30" s="803">
        <f t="shared" si="9"/>
        <v>0</v>
      </c>
      <c r="AR30" s="807"/>
      <c r="AS30" s="765">
        <f t="shared" si="17"/>
        <v>0</v>
      </c>
      <c r="AT30" s="807"/>
      <c r="AU30" s="765">
        <f t="shared" ref="AU30" si="82">IF($C30&lt;MIN(InvDate),0,IF(AND($C30&gt;=MIN(InvDate),$C30&lt;=DATE(YEAR(MIN(InvDate))+5,MONTH(MIN(InvDate)),DAY(MIN(InvDate)))),-TotalComCap*MFeeEst*0.25,IF($C30&gt;DATE(YEAR(MIN(InvDate))+5,MONTH(MIN(InvDate)),DAY(MIN(InvDate))),AU29*Factor,0)))</f>
        <v>0</v>
      </c>
      <c r="AV30" s="765">
        <f t="shared" ref="AV30" si="83">IF($C30&lt;MIN(InvDate),0,IF(AND($C30&gt;=MIN(InvDate),$C30&lt;=DATE(YEAR(MIN(InvDate))+5,MONTH(MIN(InvDate)),DAY(MIN(InvDate)))),-TotalComCap*MFeeEst*0.25,IF($C30&gt;DATE(YEAR(MIN(InvDate))+5,MONTH(MIN(InvDate)),DAY(MIN(InvDate))),MIN($AS30*MFeeEst*0.25,0))))</f>
        <v>0</v>
      </c>
      <c r="AW30" s="765">
        <f t="shared" ref="AW30" si="84">IF($C30&lt;MIN(InvDate),0,IF(AND($C30&gt;=MIN(InvDate),$C30&lt;=DATE(YEAR(MIN(InvDate))+5,MONTH(MIN(InvDate)),DAY(MIN(InvDate)))),-TotalComCap*MFeeEst*0.25,IF($C30&gt;DATE(YEAR(MIN(InvDate))+5,MONTH(MIN(InvDate)),DAY(MIN(InvDate))),MIN(AW29-(-TotalComCap*MFeeEst*0.25*0.05),0))))</f>
        <v>0</v>
      </c>
      <c r="AX30" s="157"/>
      <c r="AY30" s="765">
        <f t="shared" ref="AY30" ca="1" si="85">AK30+(OFFSET($AU30,0,MFeeMenuNum)-$J30)</f>
        <v>0</v>
      </c>
    </row>
    <row r="31" spans="2:51">
      <c r="B31" s="763"/>
      <c r="C31" s="764" cm="1">
        <f t="array" ref="C31">DATE(INDEX($B:$B,9+4*INT((ROW()-9)/4)), CHOOSE(MOD(ROW()-9,4)+1, 3,6,9,12), CHOOSE(MOD(ROW()-9,4)+1, 31,30,30,31))</f>
        <v>1735</v>
      </c>
      <c r="D31" s="765">
        <f>'Historical Cash Flows (2)'!BZ32</f>
        <v>0</v>
      </c>
      <c r="E31" s="767"/>
      <c r="F31" s="797">
        <v>0</v>
      </c>
      <c r="G31" s="798">
        <v>0</v>
      </c>
      <c r="H31" s="765">
        <f t="shared" si="0"/>
        <v>0</v>
      </c>
      <c r="I31" s="767"/>
      <c r="J31" s="797">
        <v>0</v>
      </c>
      <c r="K31" s="799">
        <v>0</v>
      </c>
      <c r="L31" s="799">
        <v>0</v>
      </c>
      <c r="M31" s="799">
        <v>0</v>
      </c>
      <c r="N31" s="798">
        <v>0</v>
      </c>
      <c r="O31" s="765">
        <f t="shared" si="1"/>
        <v>0</v>
      </c>
      <c r="P31" s="767"/>
      <c r="Q31" s="797">
        <v>0</v>
      </c>
      <c r="R31" s="800">
        <v>0</v>
      </c>
      <c r="S31" s="801">
        <v>0</v>
      </c>
      <c r="T31" s="801">
        <v>0</v>
      </c>
      <c r="U31" s="765">
        <f t="shared" si="2"/>
        <v>0</v>
      </c>
      <c r="V31" s="767"/>
      <c r="W31" s="797">
        <v>0</v>
      </c>
      <c r="X31" s="800">
        <v>0</v>
      </c>
      <c r="Y31" s="800">
        <v>0</v>
      </c>
      <c r="Z31" s="802">
        <v>0</v>
      </c>
      <c r="AA31" s="803"/>
      <c r="AB31" s="803">
        <f t="shared" si="3"/>
        <v>0</v>
      </c>
      <c r="AC31" s="767"/>
      <c r="AD31" s="804">
        <f t="shared" si="4"/>
        <v>0</v>
      </c>
      <c r="AE31" s="804">
        <f t="shared" si="14"/>
        <v>0</v>
      </c>
      <c r="AF31" s="768"/>
      <c r="AG31" s="767"/>
      <c r="AH31" s="805">
        <f t="shared" si="5"/>
        <v>0</v>
      </c>
      <c r="AI31" s="806">
        <f t="shared" si="6"/>
        <v>0</v>
      </c>
      <c r="AJ31" s="806">
        <f t="shared" si="6"/>
        <v>0</v>
      </c>
      <c r="AK31" s="803">
        <f t="shared" si="7"/>
        <v>0</v>
      </c>
      <c r="AL31" s="854">
        <f t="shared" si="15"/>
        <v>0</v>
      </c>
      <c r="AM31" s="854">
        <f t="shared" si="16"/>
        <v>0</v>
      </c>
      <c r="AN31" s="808"/>
      <c r="AO31" s="805">
        <f t="shared" si="8"/>
        <v>0</v>
      </c>
      <c r="AP31" s="806">
        <f t="shared" si="8"/>
        <v>0</v>
      </c>
      <c r="AQ31" s="803">
        <f t="shared" si="9"/>
        <v>0</v>
      </c>
      <c r="AR31" s="807"/>
      <c r="AS31" s="765">
        <f t="shared" si="17"/>
        <v>0</v>
      </c>
      <c r="AT31" s="807"/>
      <c r="AU31" s="765">
        <f t="shared" ref="AU31" si="86">IF($C31&lt;MIN(InvDate),0,IF(AND($C31&gt;=MIN(InvDate),$C31&lt;=DATE(YEAR(MIN(InvDate))+5,MONTH(MIN(InvDate)),DAY(MIN(InvDate)))),-TotalComCap*MFeeEst*0.25,IF($C31&gt;DATE(YEAR(MIN(InvDate))+5,MONTH(MIN(InvDate)),DAY(MIN(InvDate))),AU30*Factor,0)))</f>
        <v>0</v>
      </c>
      <c r="AV31" s="765">
        <f t="shared" ref="AV31" si="87">IF($C31&lt;MIN(InvDate),0,IF(AND($C31&gt;=MIN(InvDate),$C31&lt;=DATE(YEAR(MIN(InvDate))+5,MONTH(MIN(InvDate)),DAY(MIN(InvDate)))),-TotalComCap*MFeeEst*0.25,IF($C31&gt;DATE(YEAR(MIN(InvDate))+5,MONTH(MIN(InvDate)),DAY(MIN(InvDate))),MIN($AS31*MFeeEst*0.25,0))))</f>
        <v>0</v>
      </c>
      <c r="AW31" s="765">
        <f t="shared" ref="AW31" si="88">IF($C31&lt;MIN(InvDate),0,IF(AND($C31&gt;=MIN(InvDate),$C31&lt;=DATE(YEAR(MIN(InvDate))+5,MONTH(MIN(InvDate)),DAY(MIN(InvDate)))),-TotalComCap*MFeeEst*0.25,IF($C31&gt;DATE(YEAR(MIN(InvDate))+5,MONTH(MIN(InvDate)),DAY(MIN(InvDate))),MIN(AW30-(-TotalComCap*MFeeEst*0.25*0.05),0))))</f>
        <v>0</v>
      </c>
      <c r="AX31" s="157"/>
      <c r="AY31" s="765">
        <f t="shared" ref="AY31" ca="1" si="89">AK31+(OFFSET($AU31,0,MFeeMenuNum)-$J31)</f>
        <v>0</v>
      </c>
    </row>
    <row r="32" spans="2:51">
      <c r="B32" s="763"/>
      <c r="C32" s="764" cm="1">
        <f t="array" ref="C32">DATE(INDEX($B:$B,9+4*INT((ROW()-9)/4)), CHOOSE(MOD(ROW()-9,4)+1, 3,6,9,12), CHOOSE(MOD(ROW()-9,4)+1, 31,30,30,31))</f>
        <v>1827</v>
      </c>
      <c r="D32" s="765">
        <f>'Historical Cash Flows (2)'!BZ33</f>
        <v>0</v>
      </c>
      <c r="E32" s="767"/>
      <c r="F32" s="797">
        <v>0</v>
      </c>
      <c r="G32" s="798">
        <v>0</v>
      </c>
      <c r="H32" s="765">
        <f t="shared" si="0"/>
        <v>0</v>
      </c>
      <c r="I32" s="767"/>
      <c r="J32" s="797">
        <v>0</v>
      </c>
      <c r="K32" s="799">
        <v>0</v>
      </c>
      <c r="L32" s="799">
        <v>0</v>
      </c>
      <c r="M32" s="799">
        <v>0</v>
      </c>
      <c r="N32" s="798">
        <v>0</v>
      </c>
      <c r="O32" s="765">
        <f t="shared" si="1"/>
        <v>0</v>
      </c>
      <c r="P32" s="767"/>
      <c r="Q32" s="797">
        <v>0</v>
      </c>
      <c r="R32" s="800">
        <v>0</v>
      </c>
      <c r="S32" s="801">
        <v>0</v>
      </c>
      <c r="T32" s="801">
        <v>0</v>
      </c>
      <c r="U32" s="765">
        <f t="shared" si="2"/>
        <v>0</v>
      </c>
      <c r="V32" s="767"/>
      <c r="W32" s="797">
        <v>0</v>
      </c>
      <c r="X32" s="800">
        <v>0</v>
      </c>
      <c r="Y32" s="800">
        <v>0</v>
      </c>
      <c r="Z32" s="802">
        <v>0</v>
      </c>
      <c r="AA32" s="803"/>
      <c r="AB32" s="803">
        <f t="shared" si="3"/>
        <v>0</v>
      </c>
      <c r="AC32" s="767"/>
      <c r="AD32" s="804">
        <f t="shared" si="4"/>
        <v>0</v>
      </c>
      <c r="AE32" s="804">
        <f t="shared" si="14"/>
        <v>0</v>
      </c>
      <c r="AF32" s="768"/>
      <c r="AG32" s="767"/>
      <c r="AH32" s="805">
        <f t="shared" si="5"/>
        <v>0</v>
      </c>
      <c r="AI32" s="806">
        <f t="shared" si="6"/>
        <v>0</v>
      </c>
      <c r="AJ32" s="806">
        <f t="shared" si="6"/>
        <v>0</v>
      </c>
      <c r="AK32" s="803">
        <f t="shared" si="7"/>
        <v>0</v>
      </c>
      <c r="AL32" s="854">
        <f t="shared" si="15"/>
        <v>0</v>
      </c>
      <c r="AM32" s="854">
        <f t="shared" si="16"/>
        <v>0</v>
      </c>
      <c r="AN32" s="808"/>
      <c r="AO32" s="805">
        <f t="shared" si="8"/>
        <v>0</v>
      </c>
      <c r="AP32" s="806">
        <f t="shared" si="8"/>
        <v>0</v>
      </c>
      <c r="AQ32" s="803">
        <f t="shared" si="9"/>
        <v>0</v>
      </c>
      <c r="AR32" s="807"/>
      <c r="AS32" s="765">
        <f t="shared" si="17"/>
        <v>0</v>
      </c>
      <c r="AT32" s="807"/>
      <c r="AU32" s="765">
        <f t="shared" ref="AU32" si="90">IF($C32&lt;MIN(InvDate),0,IF(AND($C32&gt;=MIN(InvDate),$C32&lt;=DATE(YEAR(MIN(InvDate))+5,MONTH(MIN(InvDate)),DAY(MIN(InvDate)))),-TotalComCap*MFeeEst*0.25,IF($C32&gt;DATE(YEAR(MIN(InvDate))+5,MONTH(MIN(InvDate)),DAY(MIN(InvDate))),AU31*Factor,0)))</f>
        <v>0</v>
      </c>
      <c r="AV32" s="765">
        <f t="shared" ref="AV32" si="91">IF($C32&lt;MIN(InvDate),0,IF(AND($C32&gt;=MIN(InvDate),$C32&lt;=DATE(YEAR(MIN(InvDate))+5,MONTH(MIN(InvDate)),DAY(MIN(InvDate)))),-TotalComCap*MFeeEst*0.25,IF($C32&gt;DATE(YEAR(MIN(InvDate))+5,MONTH(MIN(InvDate)),DAY(MIN(InvDate))),MIN($AS32*MFeeEst*0.25,0))))</f>
        <v>0</v>
      </c>
      <c r="AW32" s="765">
        <f t="shared" ref="AW32" si="92">IF($C32&lt;MIN(InvDate),0,IF(AND($C32&gt;=MIN(InvDate),$C32&lt;=DATE(YEAR(MIN(InvDate))+5,MONTH(MIN(InvDate)),DAY(MIN(InvDate)))),-TotalComCap*MFeeEst*0.25,IF($C32&gt;DATE(YEAR(MIN(InvDate))+5,MONTH(MIN(InvDate)),DAY(MIN(InvDate))),MIN(AW31-(-TotalComCap*MFeeEst*0.25*0.05),0))))</f>
        <v>0</v>
      </c>
      <c r="AX32" s="157"/>
      <c r="AY32" s="765">
        <f t="shared" ref="AY32" ca="1" si="93">AK32+(OFFSET($AU32,0,MFeeMenuNum)-$J32)</f>
        <v>0</v>
      </c>
    </row>
    <row r="33" spans="2:51">
      <c r="B33" s="763">
        <f>B29+1</f>
        <v>1905</v>
      </c>
      <c r="C33" s="764" cm="1">
        <f t="array" ref="C33">DATE(INDEX($B:$B,9+4*INT((ROW()-9)/4)), CHOOSE(MOD(ROW()-9,4)+1, 3,6,9,12), CHOOSE(MOD(ROW()-9,4)+1, 31,30,30,31))</f>
        <v>1917</v>
      </c>
      <c r="D33" s="765">
        <f>'Historical Cash Flows (2)'!BZ34</f>
        <v>0</v>
      </c>
      <c r="E33" s="767"/>
      <c r="F33" s="797">
        <v>0</v>
      </c>
      <c r="G33" s="798">
        <v>0</v>
      </c>
      <c r="H33" s="765">
        <f t="shared" si="0"/>
        <v>0</v>
      </c>
      <c r="I33" s="767"/>
      <c r="J33" s="797">
        <v>0</v>
      </c>
      <c r="K33" s="799">
        <v>0</v>
      </c>
      <c r="L33" s="799">
        <v>0</v>
      </c>
      <c r="M33" s="799">
        <v>0</v>
      </c>
      <c r="N33" s="798">
        <v>0</v>
      </c>
      <c r="O33" s="765">
        <f t="shared" si="1"/>
        <v>0</v>
      </c>
      <c r="P33" s="767"/>
      <c r="Q33" s="797">
        <v>0</v>
      </c>
      <c r="R33" s="800">
        <v>0</v>
      </c>
      <c r="S33" s="801">
        <v>0</v>
      </c>
      <c r="T33" s="801">
        <v>0</v>
      </c>
      <c r="U33" s="765">
        <f t="shared" si="2"/>
        <v>0</v>
      </c>
      <c r="V33" s="767"/>
      <c r="W33" s="797">
        <v>0</v>
      </c>
      <c r="X33" s="800">
        <v>0</v>
      </c>
      <c r="Y33" s="800">
        <v>0</v>
      </c>
      <c r="Z33" s="802">
        <v>0</v>
      </c>
      <c r="AA33" s="803"/>
      <c r="AB33" s="803">
        <f t="shared" si="3"/>
        <v>0</v>
      </c>
      <c r="AC33" s="767"/>
      <c r="AD33" s="804">
        <f t="shared" si="4"/>
        <v>0</v>
      </c>
      <c r="AE33" s="804">
        <f t="shared" si="14"/>
        <v>0</v>
      </c>
      <c r="AF33" s="768"/>
      <c r="AG33" s="767"/>
      <c r="AH33" s="805">
        <f t="shared" si="5"/>
        <v>0</v>
      </c>
      <c r="AI33" s="806">
        <f t="shared" si="6"/>
        <v>0</v>
      </c>
      <c r="AJ33" s="806">
        <f t="shared" si="6"/>
        <v>0</v>
      </c>
      <c r="AK33" s="803">
        <f t="shared" si="7"/>
        <v>0</v>
      </c>
      <c r="AL33" s="854">
        <f t="shared" si="15"/>
        <v>0</v>
      </c>
      <c r="AM33" s="854">
        <f t="shared" si="16"/>
        <v>0</v>
      </c>
      <c r="AN33" s="808"/>
      <c r="AO33" s="805">
        <f t="shared" si="8"/>
        <v>0</v>
      </c>
      <c r="AP33" s="806">
        <f t="shared" si="8"/>
        <v>0</v>
      </c>
      <c r="AQ33" s="803">
        <f t="shared" si="9"/>
        <v>0</v>
      </c>
      <c r="AR33" s="807"/>
      <c r="AS33" s="765">
        <f t="shared" si="17"/>
        <v>0</v>
      </c>
      <c r="AT33" s="807"/>
      <c r="AU33" s="765">
        <f t="shared" ref="AU33" si="94">IF($C33&lt;MIN(InvDate),0,IF(AND($C33&gt;=MIN(InvDate),$C33&lt;=DATE(YEAR(MIN(InvDate))+5,MONTH(MIN(InvDate)),DAY(MIN(InvDate)))),-TotalComCap*MFeeEst*0.25,IF($C33&gt;DATE(YEAR(MIN(InvDate))+5,MONTH(MIN(InvDate)),DAY(MIN(InvDate))),AU32*Factor,0)))</f>
        <v>0</v>
      </c>
      <c r="AV33" s="765">
        <f t="shared" ref="AV33" si="95">IF($C33&lt;MIN(InvDate),0,IF(AND($C33&gt;=MIN(InvDate),$C33&lt;=DATE(YEAR(MIN(InvDate))+5,MONTH(MIN(InvDate)),DAY(MIN(InvDate)))),-TotalComCap*MFeeEst*0.25,IF($C33&gt;DATE(YEAR(MIN(InvDate))+5,MONTH(MIN(InvDate)),DAY(MIN(InvDate))),MIN($AS33*MFeeEst*0.25,0))))</f>
        <v>0</v>
      </c>
      <c r="AW33" s="765">
        <f t="shared" ref="AW33" si="96">IF($C33&lt;MIN(InvDate),0,IF(AND($C33&gt;=MIN(InvDate),$C33&lt;=DATE(YEAR(MIN(InvDate))+5,MONTH(MIN(InvDate)),DAY(MIN(InvDate)))),-TotalComCap*MFeeEst*0.25,IF($C33&gt;DATE(YEAR(MIN(InvDate))+5,MONTH(MIN(InvDate)),DAY(MIN(InvDate))),MIN(AW32-(-TotalComCap*MFeeEst*0.25*0.05),0))))</f>
        <v>0</v>
      </c>
      <c r="AX33" s="157"/>
      <c r="AY33" s="765">
        <f t="shared" ref="AY33" ca="1" si="97">AK33+(OFFSET($AU33,0,MFeeMenuNum)-$J33)</f>
        <v>0</v>
      </c>
    </row>
    <row r="34" spans="2:51">
      <c r="B34" s="763"/>
      <c r="C34" s="764" cm="1">
        <f t="array" ref="C34">DATE(INDEX($B:$B,9+4*INT((ROW()-9)/4)), CHOOSE(MOD(ROW()-9,4)+1, 3,6,9,12), CHOOSE(MOD(ROW()-9,4)+1, 31,30,30,31))</f>
        <v>2008</v>
      </c>
      <c r="D34" s="765">
        <f>'Historical Cash Flows (2)'!BZ35</f>
        <v>0</v>
      </c>
      <c r="E34" s="767"/>
      <c r="F34" s="797">
        <v>0</v>
      </c>
      <c r="G34" s="798">
        <v>0</v>
      </c>
      <c r="H34" s="765">
        <f t="shared" si="0"/>
        <v>0</v>
      </c>
      <c r="I34" s="767"/>
      <c r="J34" s="797">
        <v>0</v>
      </c>
      <c r="K34" s="799">
        <v>0</v>
      </c>
      <c r="L34" s="799">
        <v>0</v>
      </c>
      <c r="M34" s="799">
        <v>0</v>
      </c>
      <c r="N34" s="798">
        <v>0</v>
      </c>
      <c r="O34" s="765">
        <f t="shared" si="1"/>
        <v>0</v>
      </c>
      <c r="P34" s="767"/>
      <c r="Q34" s="797">
        <v>0</v>
      </c>
      <c r="R34" s="800">
        <v>0</v>
      </c>
      <c r="S34" s="801">
        <v>0</v>
      </c>
      <c r="T34" s="801">
        <v>0</v>
      </c>
      <c r="U34" s="765">
        <f t="shared" si="2"/>
        <v>0</v>
      </c>
      <c r="V34" s="767"/>
      <c r="W34" s="797">
        <v>0</v>
      </c>
      <c r="X34" s="800">
        <v>0</v>
      </c>
      <c r="Y34" s="800">
        <v>0</v>
      </c>
      <c r="Z34" s="802">
        <v>0</v>
      </c>
      <c r="AA34" s="803"/>
      <c r="AB34" s="803">
        <f t="shared" si="3"/>
        <v>0</v>
      </c>
      <c r="AC34" s="767"/>
      <c r="AD34" s="804">
        <f t="shared" si="4"/>
        <v>0</v>
      </c>
      <c r="AE34" s="804">
        <f t="shared" si="14"/>
        <v>0</v>
      </c>
      <c r="AF34" s="768"/>
      <c r="AG34" s="767"/>
      <c r="AH34" s="805">
        <f t="shared" si="5"/>
        <v>0</v>
      </c>
      <c r="AI34" s="806">
        <f t="shared" si="6"/>
        <v>0</v>
      </c>
      <c r="AJ34" s="806">
        <f t="shared" si="6"/>
        <v>0</v>
      </c>
      <c r="AK34" s="803">
        <f t="shared" si="7"/>
        <v>0</v>
      </c>
      <c r="AL34" s="854">
        <f t="shared" si="15"/>
        <v>0</v>
      </c>
      <c r="AM34" s="854">
        <f t="shared" si="16"/>
        <v>0</v>
      </c>
      <c r="AN34" s="808"/>
      <c r="AO34" s="805">
        <f t="shared" si="8"/>
        <v>0</v>
      </c>
      <c r="AP34" s="806">
        <f t="shared" si="8"/>
        <v>0</v>
      </c>
      <c r="AQ34" s="803">
        <f t="shared" si="9"/>
        <v>0</v>
      </c>
      <c r="AR34" s="807"/>
      <c r="AS34" s="765">
        <f t="shared" si="17"/>
        <v>0</v>
      </c>
      <c r="AT34" s="807"/>
      <c r="AU34" s="765">
        <f t="shared" ref="AU34" si="98">IF($C34&lt;MIN(InvDate),0,IF(AND($C34&gt;=MIN(InvDate),$C34&lt;=DATE(YEAR(MIN(InvDate))+5,MONTH(MIN(InvDate)),DAY(MIN(InvDate)))),-TotalComCap*MFeeEst*0.25,IF($C34&gt;DATE(YEAR(MIN(InvDate))+5,MONTH(MIN(InvDate)),DAY(MIN(InvDate))),AU33*Factor,0)))</f>
        <v>0</v>
      </c>
      <c r="AV34" s="765">
        <f t="shared" ref="AV34" si="99">IF($C34&lt;MIN(InvDate),0,IF(AND($C34&gt;=MIN(InvDate),$C34&lt;=DATE(YEAR(MIN(InvDate))+5,MONTH(MIN(InvDate)),DAY(MIN(InvDate)))),-TotalComCap*MFeeEst*0.25,IF($C34&gt;DATE(YEAR(MIN(InvDate))+5,MONTH(MIN(InvDate)),DAY(MIN(InvDate))),MIN($AS34*MFeeEst*0.25,0))))</f>
        <v>0</v>
      </c>
      <c r="AW34" s="765">
        <f t="shared" ref="AW34" si="100">IF($C34&lt;MIN(InvDate),0,IF(AND($C34&gt;=MIN(InvDate),$C34&lt;=DATE(YEAR(MIN(InvDate))+5,MONTH(MIN(InvDate)),DAY(MIN(InvDate)))),-TotalComCap*MFeeEst*0.25,IF($C34&gt;DATE(YEAR(MIN(InvDate))+5,MONTH(MIN(InvDate)),DAY(MIN(InvDate))),MIN(AW33-(-TotalComCap*MFeeEst*0.25*0.05),0))))</f>
        <v>0</v>
      </c>
      <c r="AX34" s="157"/>
      <c r="AY34" s="765">
        <f t="shared" ref="AY34" ca="1" si="101">AK34+(OFFSET($AU34,0,MFeeMenuNum)-$J34)</f>
        <v>0</v>
      </c>
    </row>
    <row r="35" spans="2:51" ht="12.75" customHeight="1">
      <c r="B35" s="763"/>
      <c r="C35" s="764" cm="1">
        <f t="array" ref="C35">DATE(INDEX($B:$B,9+4*INT((ROW()-9)/4)), CHOOSE(MOD(ROW()-9,4)+1, 3,6,9,12), CHOOSE(MOD(ROW()-9,4)+1, 31,30,30,31))</f>
        <v>2100</v>
      </c>
      <c r="D35" s="765">
        <f>'Historical Cash Flows (2)'!BZ36</f>
        <v>0</v>
      </c>
      <c r="E35" s="767"/>
      <c r="F35" s="797">
        <v>0</v>
      </c>
      <c r="G35" s="798">
        <v>0</v>
      </c>
      <c r="H35" s="765">
        <f t="shared" si="0"/>
        <v>0</v>
      </c>
      <c r="I35" s="767"/>
      <c r="J35" s="797">
        <v>0</v>
      </c>
      <c r="K35" s="799">
        <v>0</v>
      </c>
      <c r="L35" s="799">
        <v>0</v>
      </c>
      <c r="M35" s="799">
        <v>0</v>
      </c>
      <c r="N35" s="798">
        <v>0</v>
      </c>
      <c r="O35" s="765">
        <f t="shared" si="1"/>
        <v>0</v>
      </c>
      <c r="P35" s="767"/>
      <c r="Q35" s="797">
        <v>0</v>
      </c>
      <c r="R35" s="800">
        <v>0</v>
      </c>
      <c r="S35" s="801">
        <v>0</v>
      </c>
      <c r="T35" s="801">
        <v>0</v>
      </c>
      <c r="U35" s="765">
        <f t="shared" si="2"/>
        <v>0</v>
      </c>
      <c r="V35" s="767"/>
      <c r="W35" s="797">
        <v>0</v>
      </c>
      <c r="X35" s="800">
        <v>0</v>
      </c>
      <c r="Y35" s="800">
        <v>0</v>
      </c>
      <c r="Z35" s="802">
        <v>0</v>
      </c>
      <c r="AA35" s="803"/>
      <c r="AB35" s="803">
        <f t="shared" si="3"/>
        <v>0</v>
      </c>
      <c r="AC35" s="767"/>
      <c r="AD35" s="804">
        <f t="shared" si="4"/>
        <v>0</v>
      </c>
      <c r="AE35" s="804">
        <f t="shared" si="14"/>
        <v>0</v>
      </c>
      <c r="AF35" s="768"/>
      <c r="AG35" s="767"/>
      <c r="AH35" s="805">
        <f t="shared" si="5"/>
        <v>0</v>
      </c>
      <c r="AI35" s="806">
        <f t="shared" si="6"/>
        <v>0</v>
      </c>
      <c r="AJ35" s="806">
        <f t="shared" si="6"/>
        <v>0</v>
      </c>
      <c r="AK35" s="803">
        <f t="shared" si="7"/>
        <v>0</v>
      </c>
      <c r="AL35" s="854">
        <f t="shared" si="15"/>
        <v>0</v>
      </c>
      <c r="AM35" s="854">
        <f t="shared" si="16"/>
        <v>0</v>
      </c>
      <c r="AN35" s="808"/>
      <c r="AO35" s="805">
        <f>AH35</f>
        <v>0</v>
      </c>
      <c r="AP35" s="806">
        <f>SUM(AI35:AJ35)</f>
        <v>0</v>
      </c>
      <c r="AQ35" s="803">
        <f>AK35</f>
        <v>0</v>
      </c>
      <c r="AR35" s="807"/>
      <c r="AS35" s="765">
        <f t="shared" si="17"/>
        <v>0</v>
      </c>
      <c r="AT35" s="807"/>
      <c r="AU35" s="765">
        <f t="shared" ref="AU35" si="102">IF($C35&lt;MIN(InvDate),0,IF(AND($C35&gt;=MIN(InvDate),$C35&lt;=DATE(YEAR(MIN(InvDate))+5,MONTH(MIN(InvDate)),DAY(MIN(InvDate)))),-TotalComCap*MFeeEst*0.25,IF($C35&gt;DATE(YEAR(MIN(InvDate))+5,MONTH(MIN(InvDate)),DAY(MIN(InvDate))),AU34*Factor,0)))</f>
        <v>0</v>
      </c>
      <c r="AV35" s="765">
        <f t="shared" ref="AV35" si="103">IF($C35&lt;MIN(InvDate),0,IF(AND($C35&gt;=MIN(InvDate),$C35&lt;=DATE(YEAR(MIN(InvDate))+5,MONTH(MIN(InvDate)),DAY(MIN(InvDate)))),-TotalComCap*MFeeEst*0.25,IF($C35&gt;DATE(YEAR(MIN(InvDate))+5,MONTH(MIN(InvDate)),DAY(MIN(InvDate))),MIN($AS35*MFeeEst*0.25,0))))</f>
        <v>0</v>
      </c>
      <c r="AW35" s="765">
        <f t="shared" ref="AW35" si="104">IF($C35&lt;MIN(InvDate),0,IF(AND($C35&gt;=MIN(InvDate),$C35&lt;=DATE(YEAR(MIN(InvDate))+5,MONTH(MIN(InvDate)),DAY(MIN(InvDate)))),-TotalComCap*MFeeEst*0.25,IF($C35&gt;DATE(YEAR(MIN(InvDate))+5,MONTH(MIN(InvDate)),DAY(MIN(InvDate))),MIN(AW34-(-TotalComCap*MFeeEst*0.25*0.05),0))))</f>
        <v>0</v>
      </c>
      <c r="AX35" s="157"/>
      <c r="AY35" s="765">
        <f t="shared" ref="AY35" ca="1" si="105">AK35+(OFFSET($AU35,0,MFeeMenuNum)-$J35)</f>
        <v>0</v>
      </c>
    </row>
    <row r="36" spans="2:51" ht="12.75" customHeight="1">
      <c r="B36" s="763"/>
      <c r="C36" s="764" cm="1">
        <f t="array" ref="C36">DATE(INDEX($B:$B,9+4*INT((ROW()-9)/4)), CHOOSE(MOD(ROW()-9,4)+1, 3,6,9,12), CHOOSE(MOD(ROW()-9,4)+1, 31,30,30,31))</f>
        <v>2192</v>
      </c>
      <c r="D36" s="765">
        <f>'Historical Cash Flows (2)'!BZ37</f>
        <v>0</v>
      </c>
      <c r="E36" s="767"/>
      <c r="F36" s="797">
        <v>0</v>
      </c>
      <c r="G36" s="798">
        <v>0</v>
      </c>
      <c r="H36" s="765">
        <f t="shared" si="0"/>
        <v>0</v>
      </c>
      <c r="I36" s="767"/>
      <c r="J36" s="797">
        <v>0</v>
      </c>
      <c r="K36" s="799">
        <v>0</v>
      </c>
      <c r="L36" s="799">
        <v>0</v>
      </c>
      <c r="M36" s="799">
        <v>0</v>
      </c>
      <c r="N36" s="798">
        <v>0</v>
      </c>
      <c r="O36" s="765">
        <f t="shared" si="1"/>
        <v>0</v>
      </c>
      <c r="P36" s="767"/>
      <c r="Q36" s="797">
        <v>0</v>
      </c>
      <c r="R36" s="800">
        <v>0</v>
      </c>
      <c r="S36" s="801">
        <v>0</v>
      </c>
      <c r="T36" s="801">
        <v>0</v>
      </c>
      <c r="U36" s="765">
        <f t="shared" si="2"/>
        <v>0</v>
      </c>
      <c r="V36" s="767"/>
      <c r="W36" s="797">
        <v>0</v>
      </c>
      <c r="X36" s="800">
        <v>0</v>
      </c>
      <c r="Y36" s="800">
        <v>0</v>
      </c>
      <c r="Z36" s="802">
        <v>0</v>
      </c>
      <c r="AA36" s="803"/>
      <c r="AB36" s="803">
        <f t="shared" si="3"/>
        <v>0</v>
      </c>
      <c r="AC36" s="767"/>
      <c r="AD36" s="804">
        <f t="shared" si="4"/>
        <v>0</v>
      </c>
      <c r="AE36" s="804">
        <f t="shared" si="14"/>
        <v>0</v>
      </c>
      <c r="AF36" s="768"/>
      <c r="AG36" s="767"/>
      <c r="AH36" s="805">
        <f t="shared" si="5"/>
        <v>0</v>
      </c>
      <c r="AI36" s="806">
        <f t="shared" si="6"/>
        <v>0</v>
      </c>
      <c r="AJ36" s="806">
        <f t="shared" si="6"/>
        <v>0</v>
      </c>
      <c r="AK36" s="803">
        <f t="shared" si="7"/>
        <v>0</v>
      </c>
      <c r="AL36" s="854">
        <f t="shared" si="15"/>
        <v>0</v>
      </c>
      <c r="AM36" s="854">
        <f t="shared" si="16"/>
        <v>0</v>
      </c>
      <c r="AN36" s="808"/>
      <c r="AO36" s="805">
        <f t="shared" ref="AO36:AO64" si="106">AO35+AH36</f>
        <v>0</v>
      </c>
      <c r="AP36" s="806">
        <f t="shared" ref="AP36:AP64" si="107">AP35+SUM(AI36:AJ36)</f>
        <v>0</v>
      </c>
      <c r="AQ36" s="803">
        <f t="shared" ref="AQ36:AQ64" si="108">AQ35+AK36</f>
        <v>0</v>
      </c>
      <c r="AR36" s="807"/>
      <c r="AS36" s="765">
        <f t="shared" si="17"/>
        <v>0</v>
      </c>
      <c r="AT36" s="807"/>
      <c r="AU36" s="765">
        <f t="shared" ref="AU36" si="109">IF($C36&lt;MIN(InvDate),0,IF(AND($C36&gt;=MIN(InvDate),$C36&lt;=DATE(YEAR(MIN(InvDate))+5,MONTH(MIN(InvDate)),DAY(MIN(InvDate)))),-TotalComCap*MFeeEst*0.25,IF($C36&gt;DATE(YEAR(MIN(InvDate))+5,MONTH(MIN(InvDate)),DAY(MIN(InvDate))),AU35*Factor,0)))</f>
        <v>0</v>
      </c>
      <c r="AV36" s="765">
        <f t="shared" ref="AV36" si="110">IF($C36&lt;MIN(InvDate),0,IF(AND($C36&gt;=MIN(InvDate),$C36&lt;=DATE(YEAR(MIN(InvDate))+5,MONTH(MIN(InvDate)),DAY(MIN(InvDate)))),-TotalComCap*MFeeEst*0.25,IF($C36&gt;DATE(YEAR(MIN(InvDate))+5,MONTH(MIN(InvDate)),DAY(MIN(InvDate))),MIN($AS36*MFeeEst*0.25,0))))</f>
        <v>0</v>
      </c>
      <c r="AW36" s="765">
        <f t="shared" ref="AW36" si="111">IF($C36&lt;MIN(InvDate),0,IF(AND($C36&gt;=MIN(InvDate),$C36&lt;=DATE(YEAR(MIN(InvDate))+5,MONTH(MIN(InvDate)),DAY(MIN(InvDate)))),-TotalComCap*MFeeEst*0.25,IF($C36&gt;DATE(YEAR(MIN(InvDate))+5,MONTH(MIN(InvDate)),DAY(MIN(InvDate))),MIN(AW35-(-TotalComCap*MFeeEst*0.25*0.05),0))))</f>
        <v>0</v>
      </c>
      <c r="AX36" s="157"/>
      <c r="AY36" s="765">
        <f t="shared" ref="AY36" ca="1" si="112">AK36+(OFFSET($AU36,0,MFeeMenuNum)-$J36)</f>
        <v>0</v>
      </c>
    </row>
    <row r="37" spans="2:51" ht="12.75" customHeight="1">
      <c r="B37" s="763">
        <f>B33+1</f>
        <v>1906</v>
      </c>
      <c r="C37" s="764" cm="1">
        <f t="array" ref="C37">DATE(INDEX($B:$B,9+4*INT((ROW()-9)/4)), CHOOSE(MOD(ROW()-9,4)+1, 3,6,9,12), CHOOSE(MOD(ROW()-9,4)+1, 31,30,30,31))</f>
        <v>2282</v>
      </c>
      <c r="D37" s="765">
        <f>'Historical Cash Flows (2)'!BZ38</f>
        <v>0</v>
      </c>
      <c r="E37" s="767"/>
      <c r="F37" s="797">
        <v>0</v>
      </c>
      <c r="G37" s="798">
        <v>0</v>
      </c>
      <c r="H37" s="765">
        <f t="shared" ref="H37:H64" si="113">SUM(F37:G37)</f>
        <v>0</v>
      </c>
      <c r="I37" s="767"/>
      <c r="J37" s="797">
        <v>0</v>
      </c>
      <c r="K37" s="799">
        <v>0</v>
      </c>
      <c r="L37" s="799">
        <v>0</v>
      </c>
      <c r="M37" s="799">
        <v>0</v>
      </c>
      <c r="N37" s="798">
        <v>0</v>
      </c>
      <c r="O37" s="765">
        <f t="shared" si="1"/>
        <v>0</v>
      </c>
      <c r="P37" s="767"/>
      <c r="Q37" s="797">
        <v>0</v>
      </c>
      <c r="R37" s="800">
        <v>0</v>
      </c>
      <c r="S37" s="801">
        <v>0</v>
      </c>
      <c r="T37" s="801">
        <v>0</v>
      </c>
      <c r="U37" s="765">
        <f t="shared" si="2"/>
        <v>0</v>
      </c>
      <c r="V37" s="767"/>
      <c r="W37" s="797">
        <v>0</v>
      </c>
      <c r="X37" s="800">
        <v>0</v>
      </c>
      <c r="Y37" s="800">
        <v>0</v>
      </c>
      <c r="Z37" s="802">
        <v>0</v>
      </c>
      <c r="AA37" s="803"/>
      <c r="AB37" s="803">
        <f t="shared" si="3"/>
        <v>0</v>
      </c>
      <c r="AC37" s="767"/>
      <c r="AD37" s="804">
        <f t="shared" si="4"/>
        <v>0</v>
      </c>
      <c r="AE37" s="804">
        <f t="shared" si="14"/>
        <v>0</v>
      </c>
      <c r="AF37" s="768"/>
      <c r="AG37" s="767"/>
      <c r="AH37" s="805">
        <f t="shared" si="5"/>
        <v>0</v>
      </c>
      <c r="AI37" s="806">
        <f t="shared" si="6"/>
        <v>0</v>
      </c>
      <c r="AJ37" s="806">
        <f t="shared" si="6"/>
        <v>0</v>
      </c>
      <c r="AK37" s="803">
        <f t="shared" si="7"/>
        <v>0</v>
      </c>
      <c r="AL37" s="854">
        <f t="shared" si="15"/>
        <v>0</v>
      </c>
      <c r="AM37" s="854">
        <f t="shared" si="16"/>
        <v>0</v>
      </c>
      <c r="AN37" s="808"/>
      <c r="AO37" s="805">
        <f t="shared" si="106"/>
        <v>0</v>
      </c>
      <c r="AP37" s="806">
        <f t="shared" si="107"/>
        <v>0</v>
      </c>
      <c r="AQ37" s="803">
        <f t="shared" si="108"/>
        <v>0</v>
      </c>
      <c r="AR37" s="807"/>
      <c r="AS37" s="765">
        <f t="shared" si="17"/>
        <v>0</v>
      </c>
      <c r="AT37" s="807"/>
      <c r="AU37" s="765">
        <f t="shared" ref="AU37" si="114">IF($C37&lt;MIN(InvDate),0,IF(AND($C37&gt;=MIN(InvDate),$C37&lt;=DATE(YEAR(MIN(InvDate))+5,MONTH(MIN(InvDate)),DAY(MIN(InvDate)))),-TotalComCap*MFeeEst*0.25,IF($C37&gt;DATE(YEAR(MIN(InvDate))+5,MONTH(MIN(InvDate)),DAY(MIN(InvDate))),AU36*Factor,0)))</f>
        <v>0</v>
      </c>
      <c r="AV37" s="765">
        <f t="shared" ref="AV37" si="115">IF($C37&lt;MIN(InvDate),0,IF(AND($C37&gt;=MIN(InvDate),$C37&lt;=DATE(YEAR(MIN(InvDate))+5,MONTH(MIN(InvDate)),DAY(MIN(InvDate)))),-TotalComCap*MFeeEst*0.25,IF($C37&gt;DATE(YEAR(MIN(InvDate))+5,MONTH(MIN(InvDate)),DAY(MIN(InvDate))),MIN($AS37*MFeeEst*0.25,0))))</f>
        <v>0</v>
      </c>
      <c r="AW37" s="765">
        <f t="shared" ref="AW37" si="116">IF($C37&lt;MIN(InvDate),0,IF(AND($C37&gt;=MIN(InvDate),$C37&lt;=DATE(YEAR(MIN(InvDate))+5,MONTH(MIN(InvDate)),DAY(MIN(InvDate)))),-TotalComCap*MFeeEst*0.25,IF($C37&gt;DATE(YEAR(MIN(InvDate))+5,MONTH(MIN(InvDate)),DAY(MIN(InvDate))),MIN(AW36-(-TotalComCap*MFeeEst*0.25*0.05),0))))</f>
        <v>0</v>
      </c>
      <c r="AX37" s="157"/>
      <c r="AY37" s="765">
        <f t="shared" ref="AY37" ca="1" si="117">AK37+(OFFSET($AU37,0,MFeeMenuNum)-$J37)</f>
        <v>0</v>
      </c>
    </row>
    <row r="38" spans="2:51" ht="12.75" customHeight="1">
      <c r="B38" s="763"/>
      <c r="C38" s="764" cm="1">
        <f t="array" ref="C38">DATE(INDEX($B:$B,9+4*INT((ROW()-9)/4)), CHOOSE(MOD(ROW()-9,4)+1, 3,6,9,12), CHOOSE(MOD(ROW()-9,4)+1, 31,30,30,31))</f>
        <v>2373</v>
      </c>
      <c r="D38" s="765">
        <f>'Historical Cash Flows (2)'!BZ39</f>
        <v>0</v>
      </c>
      <c r="E38" s="767"/>
      <c r="F38" s="797">
        <v>0</v>
      </c>
      <c r="G38" s="798">
        <v>0</v>
      </c>
      <c r="H38" s="765">
        <f t="shared" si="113"/>
        <v>0</v>
      </c>
      <c r="I38" s="767"/>
      <c r="J38" s="797">
        <v>0</v>
      </c>
      <c r="K38" s="799">
        <v>0</v>
      </c>
      <c r="L38" s="799">
        <v>0</v>
      </c>
      <c r="M38" s="799">
        <v>0</v>
      </c>
      <c r="N38" s="798">
        <v>0</v>
      </c>
      <c r="O38" s="765">
        <f t="shared" si="1"/>
        <v>0</v>
      </c>
      <c r="P38" s="767"/>
      <c r="Q38" s="797">
        <v>0</v>
      </c>
      <c r="R38" s="800">
        <v>0</v>
      </c>
      <c r="S38" s="801">
        <v>0</v>
      </c>
      <c r="T38" s="801">
        <v>0</v>
      </c>
      <c r="U38" s="765">
        <f t="shared" si="2"/>
        <v>0</v>
      </c>
      <c r="V38" s="767"/>
      <c r="W38" s="797">
        <v>0</v>
      </c>
      <c r="X38" s="800">
        <v>0</v>
      </c>
      <c r="Y38" s="800">
        <v>0</v>
      </c>
      <c r="Z38" s="802">
        <v>0</v>
      </c>
      <c r="AA38" s="803"/>
      <c r="AB38" s="803">
        <f t="shared" si="3"/>
        <v>0</v>
      </c>
      <c r="AC38" s="767"/>
      <c r="AD38" s="804">
        <f t="shared" si="4"/>
        <v>0</v>
      </c>
      <c r="AE38" s="804">
        <f t="shared" si="14"/>
        <v>0</v>
      </c>
      <c r="AF38" s="768"/>
      <c r="AG38" s="767"/>
      <c r="AH38" s="805">
        <f t="shared" si="5"/>
        <v>0</v>
      </c>
      <c r="AI38" s="806">
        <f t="shared" si="6"/>
        <v>0</v>
      </c>
      <c r="AJ38" s="806">
        <f t="shared" si="6"/>
        <v>0</v>
      </c>
      <c r="AK38" s="803">
        <f t="shared" si="7"/>
        <v>0</v>
      </c>
      <c r="AL38" s="854">
        <f t="shared" si="15"/>
        <v>0</v>
      </c>
      <c r="AM38" s="854">
        <f t="shared" si="16"/>
        <v>0</v>
      </c>
      <c r="AN38" s="808"/>
      <c r="AO38" s="805">
        <f t="shared" si="106"/>
        <v>0</v>
      </c>
      <c r="AP38" s="806">
        <f t="shared" si="107"/>
        <v>0</v>
      </c>
      <c r="AQ38" s="803">
        <f t="shared" si="108"/>
        <v>0</v>
      </c>
      <c r="AR38" s="807"/>
      <c r="AS38" s="765">
        <f t="shared" si="17"/>
        <v>0</v>
      </c>
      <c r="AT38" s="807"/>
      <c r="AU38" s="765">
        <f t="shared" ref="AU38" si="118">IF($C38&lt;MIN(InvDate),0,IF(AND($C38&gt;=MIN(InvDate),$C38&lt;=DATE(YEAR(MIN(InvDate))+5,MONTH(MIN(InvDate)),DAY(MIN(InvDate)))),-TotalComCap*MFeeEst*0.25,IF($C38&gt;DATE(YEAR(MIN(InvDate))+5,MONTH(MIN(InvDate)),DAY(MIN(InvDate))),AU37*Factor,0)))</f>
        <v>0</v>
      </c>
      <c r="AV38" s="765">
        <f t="shared" ref="AV38" si="119">IF($C38&lt;MIN(InvDate),0,IF(AND($C38&gt;=MIN(InvDate),$C38&lt;=DATE(YEAR(MIN(InvDate))+5,MONTH(MIN(InvDate)),DAY(MIN(InvDate)))),-TotalComCap*MFeeEst*0.25,IF($C38&gt;DATE(YEAR(MIN(InvDate))+5,MONTH(MIN(InvDate)),DAY(MIN(InvDate))),MIN($AS38*MFeeEst*0.25,0))))</f>
        <v>0</v>
      </c>
      <c r="AW38" s="765">
        <f t="shared" ref="AW38" si="120">IF($C38&lt;MIN(InvDate),0,IF(AND($C38&gt;=MIN(InvDate),$C38&lt;=DATE(YEAR(MIN(InvDate))+5,MONTH(MIN(InvDate)),DAY(MIN(InvDate)))),-TotalComCap*MFeeEst*0.25,IF($C38&gt;DATE(YEAR(MIN(InvDate))+5,MONTH(MIN(InvDate)),DAY(MIN(InvDate))),MIN(AW37-(-TotalComCap*MFeeEst*0.25*0.05),0))))</f>
        <v>0</v>
      </c>
      <c r="AX38" s="157"/>
      <c r="AY38" s="765">
        <f t="shared" ref="AY38" ca="1" si="121">AK38+(OFFSET($AU38,0,MFeeMenuNum)-$J38)</f>
        <v>0</v>
      </c>
    </row>
    <row r="39" spans="2:51" ht="12.75" customHeight="1">
      <c r="B39" s="763"/>
      <c r="C39" s="764" cm="1">
        <f t="array" ref="C39">DATE(INDEX($B:$B,9+4*INT((ROW()-9)/4)), CHOOSE(MOD(ROW()-9,4)+1, 3,6,9,12), CHOOSE(MOD(ROW()-9,4)+1, 31,30,30,31))</f>
        <v>2465</v>
      </c>
      <c r="D39" s="765">
        <f>'Historical Cash Flows (2)'!BZ40</f>
        <v>0</v>
      </c>
      <c r="E39" s="767"/>
      <c r="F39" s="797">
        <v>0</v>
      </c>
      <c r="G39" s="798">
        <v>0</v>
      </c>
      <c r="H39" s="765">
        <f t="shared" si="113"/>
        <v>0</v>
      </c>
      <c r="I39" s="767"/>
      <c r="J39" s="797">
        <v>0</v>
      </c>
      <c r="K39" s="799">
        <v>0</v>
      </c>
      <c r="L39" s="799">
        <v>0</v>
      </c>
      <c r="M39" s="799">
        <v>0</v>
      </c>
      <c r="N39" s="798">
        <v>0</v>
      </c>
      <c r="O39" s="765">
        <f t="shared" si="1"/>
        <v>0</v>
      </c>
      <c r="P39" s="767"/>
      <c r="Q39" s="797">
        <v>0</v>
      </c>
      <c r="R39" s="800">
        <v>0</v>
      </c>
      <c r="S39" s="801">
        <v>0</v>
      </c>
      <c r="T39" s="801">
        <v>0</v>
      </c>
      <c r="U39" s="765">
        <f t="shared" si="2"/>
        <v>0</v>
      </c>
      <c r="V39" s="767"/>
      <c r="W39" s="797">
        <v>0</v>
      </c>
      <c r="X39" s="800">
        <v>0</v>
      </c>
      <c r="Y39" s="800">
        <v>0</v>
      </c>
      <c r="Z39" s="802">
        <v>0</v>
      </c>
      <c r="AA39" s="803"/>
      <c r="AB39" s="803">
        <f t="shared" si="3"/>
        <v>0</v>
      </c>
      <c r="AC39" s="767"/>
      <c r="AD39" s="804">
        <f t="shared" si="4"/>
        <v>0</v>
      </c>
      <c r="AE39" s="804">
        <f t="shared" si="14"/>
        <v>0</v>
      </c>
      <c r="AF39" s="768"/>
      <c r="AG39" s="767"/>
      <c r="AH39" s="805">
        <f t="shared" si="5"/>
        <v>0</v>
      </c>
      <c r="AI39" s="806">
        <f t="shared" si="6"/>
        <v>0</v>
      </c>
      <c r="AJ39" s="806">
        <f t="shared" si="6"/>
        <v>0</v>
      </c>
      <c r="AK39" s="803">
        <f t="shared" si="7"/>
        <v>0</v>
      </c>
      <c r="AL39" s="854">
        <f t="shared" si="15"/>
        <v>0</v>
      </c>
      <c r="AM39" s="854">
        <f t="shared" si="16"/>
        <v>0</v>
      </c>
      <c r="AN39" s="808"/>
      <c r="AO39" s="805">
        <f t="shared" si="106"/>
        <v>0</v>
      </c>
      <c r="AP39" s="806">
        <f t="shared" si="107"/>
        <v>0</v>
      </c>
      <c r="AQ39" s="803">
        <f t="shared" si="108"/>
        <v>0</v>
      </c>
      <c r="AR39" s="807"/>
      <c r="AS39" s="765">
        <f t="shared" si="17"/>
        <v>0</v>
      </c>
      <c r="AT39" s="807"/>
      <c r="AU39" s="765">
        <f t="shared" ref="AU39" si="122">IF($C39&lt;MIN(InvDate),0,IF(AND($C39&gt;=MIN(InvDate),$C39&lt;=DATE(YEAR(MIN(InvDate))+5,MONTH(MIN(InvDate)),DAY(MIN(InvDate)))),-TotalComCap*MFeeEst*0.25,IF($C39&gt;DATE(YEAR(MIN(InvDate))+5,MONTH(MIN(InvDate)),DAY(MIN(InvDate))),AU38*Factor,0)))</f>
        <v>0</v>
      </c>
      <c r="AV39" s="765">
        <f t="shared" ref="AV39" si="123">IF($C39&lt;MIN(InvDate),0,IF(AND($C39&gt;=MIN(InvDate),$C39&lt;=DATE(YEAR(MIN(InvDate))+5,MONTH(MIN(InvDate)),DAY(MIN(InvDate)))),-TotalComCap*MFeeEst*0.25,IF($C39&gt;DATE(YEAR(MIN(InvDate))+5,MONTH(MIN(InvDate)),DAY(MIN(InvDate))),MIN($AS39*MFeeEst*0.25,0))))</f>
        <v>0</v>
      </c>
      <c r="AW39" s="765">
        <f t="shared" ref="AW39" si="124">IF($C39&lt;MIN(InvDate),0,IF(AND($C39&gt;=MIN(InvDate),$C39&lt;=DATE(YEAR(MIN(InvDate))+5,MONTH(MIN(InvDate)),DAY(MIN(InvDate)))),-TotalComCap*MFeeEst*0.25,IF($C39&gt;DATE(YEAR(MIN(InvDate))+5,MONTH(MIN(InvDate)),DAY(MIN(InvDate))),MIN(AW38-(-TotalComCap*MFeeEst*0.25*0.05),0))))</f>
        <v>0</v>
      </c>
      <c r="AX39" s="157"/>
      <c r="AY39" s="765">
        <f t="shared" ref="AY39" ca="1" si="125">AK39+(OFFSET($AU39,0,MFeeMenuNum)-$J39)</f>
        <v>0</v>
      </c>
    </row>
    <row r="40" spans="2:51" ht="12.75" customHeight="1">
      <c r="B40" s="763"/>
      <c r="C40" s="764" cm="1">
        <f t="array" ref="C40">DATE(INDEX($B:$B,9+4*INT((ROW()-9)/4)), CHOOSE(MOD(ROW()-9,4)+1, 3,6,9,12), CHOOSE(MOD(ROW()-9,4)+1, 31,30,30,31))</f>
        <v>2557</v>
      </c>
      <c r="D40" s="765">
        <f>'Historical Cash Flows (2)'!BZ41</f>
        <v>0</v>
      </c>
      <c r="E40" s="767"/>
      <c r="F40" s="797">
        <v>0</v>
      </c>
      <c r="G40" s="798">
        <v>0</v>
      </c>
      <c r="H40" s="765">
        <f t="shared" si="113"/>
        <v>0</v>
      </c>
      <c r="I40" s="767"/>
      <c r="J40" s="797">
        <v>0</v>
      </c>
      <c r="K40" s="799">
        <v>0</v>
      </c>
      <c r="L40" s="799">
        <v>0</v>
      </c>
      <c r="M40" s="799">
        <v>0</v>
      </c>
      <c r="N40" s="798">
        <v>0</v>
      </c>
      <c r="O40" s="765">
        <f t="shared" si="1"/>
        <v>0</v>
      </c>
      <c r="P40" s="767"/>
      <c r="Q40" s="797">
        <v>0</v>
      </c>
      <c r="R40" s="800">
        <v>0</v>
      </c>
      <c r="S40" s="801">
        <v>0</v>
      </c>
      <c r="T40" s="801">
        <v>0</v>
      </c>
      <c r="U40" s="765">
        <f t="shared" si="2"/>
        <v>0</v>
      </c>
      <c r="V40" s="767"/>
      <c r="W40" s="797">
        <v>0</v>
      </c>
      <c r="X40" s="800">
        <v>0</v>
      </c>
      <c r="Y40" s="800">
        <v>0</v>
      </c>
      <c r="Z40" s="802">
        <v>0</v>
      </c>
      <c r="AA40" s="803"/>
      <c r="AB40" s="803">
        <f t="shared" si="3"/>
        <v>0</v>
      </c>
      <c r="AC40" s="767"/>
      <c r="AD40" s="804">
        <f t="shared" si="4"/>
        <v>0</v>
      </c>
      <c r="AE40" s="804">
        <f t="shared" si="14"/>
        <v>0</v>
      </c>
      <c r="AF40" s="768"/>
      <c r="AG40" s="767"/>
      <c r="AH40" s="805">
        <f t="shared" si="5"/>
        <v>0</v>
      </c>
      <c r="AI40" s="806">
        <f t="shared" si="6"/>
        <v>0</v>
      </c>
      <c r="AJ40" s="806">
        <f t="shared" si="6"/>
        <v>0</v>
      </c>
      <c r="AK40" s="803">
        <f t="shared" si="7"/>
        <v>0</v>
      </c>
      <c r="AL40" s="854">
        <f t="shared" si="15"/>
        <v>0</v>
      </c>
      <c r="AM40" s="854">
        <f t="shared" si="16"/>
        <v>0</v>
      </c>
      <c r="AN40" s="808"/>
      <c r="AO40" s="805">
        <f t="shared" si="106"/>
        <v>0</v>
      </c>
      <c r="AP40" s="806">
        <f t="shared" si="107"/>
        <v>0</v>
      </c>
      <c r="AQ40" s="803">
        <f t="shared" si="108"/>
        <v>0</v>
      </c>
      <c r="AR40" s="807"/>
      <c r="AS40" s="765">
        <f t="shared" si="17"/>
        <v>0</v>
      </c>
      <c r="AT40" s="807"/>
      <c r="AU40" s="765">
        <f t="shared" ref="AU40" si="126">IF($C40&lt;MIN(InvDate),0,IF(AND($C40&gt;=MIN(InvDate),$C40&lt;=DATE(YEAR(MIN(InvDate))+5,MONTH(MIN(InvDate)),DAY(MIN(InvDate)))),-TotalComCap*MFeeEst*0.25,IF($C40&gt;DATE(YEAR(MIN(InvDate))+5,MONTH(MIN(InvDate)),DAY(MIN(InvDate))),AU39*Factor,0)))</f>
        <v>0</v>
      </c>
      <c r="AV40" s="765">
        <f t="shared" ref="AV40" si="127">IF($C40&lt;MIN(InvDate),0,IF(AND($C40&gt;=MIN(InvDate),$C40&lt;=DATE(YEAR(MIN(InvDate))+5,MONTH(MIN(InvDate)),DAY(MIN(InvDate)))),-TotalComCap*MFeeEst*0.25,IF($C40&gt;DATE(YEAR(MIN(InvDate))+5,MONTH(MIN(InvDate)),DAY(MIN(InvDate))),MIN($AS40*MFeeEst*0.25,0))))</f>
        <v>0</v>
      </c>
      <c r="AW40" s="765">
        <f t="shared" ref="AW40" si="128">IF($C40&lt;MIN(InvDate),0,IF(AND($C40&gt;=MIN(InvDate),$C40&lt;=DATE(YEAR(MIN(InvDate))+5,MONTH(MIN(InvDate)),DAY(MIN(InvDate)))),-TotalComCap*MFeeEst*0.25,IF($C40&gt;DATE(YEAR(MIN(InvDate))+5,MONTH(MIN(InvDate)),DAY(MIN(InvDate))),MIN(AW39-(-TotalComCap*MFeeEst*0.25*0.05),0))))</f>
        <v>0</v>
      </c>
      <c r="AX40" s="157"/>
      <c r="AY40" s="765">
        <f t="shared" ref="AY40" ca="1" si="129">AK40+(OFFSET($AU40,0,MFeeMenuNum)-$J40)</f>
        <v>0</v>
      </c>
    </row>
    <row r="41" spans="2:51" ht="12.75" customHeight="1">
      <c r="B41" s="763">
        <f>B37+1</f>
        <v>1907</v>
      </c>
      <c r="C41" s="764" cm="1">
        <f t="array" ref="C41">DATE(INDEX($B:$B,9+4*INT((ROW()-9)/4)), CHOOSE(MOD(ROW()-9,4)+1, 3,6,9,12), CHOOSE(MOD(ROW()-9,4)+1, 31,30,30,31))</f>
        <v>2647</v>
      </c>
      <c r="D41" s="765">
        <f>'Historical Cash Flows (2)'!BZ42</f>
        <v>0</v>
      </c>
      <c r="E41" s="767"/>
      <c r="F41" s="797">
        <v>0</v>
      </c>
      <c r="G41" s="798">
        <v>0</v>
      </c>
      <c r="H41" s="765">
        <f t="shared" si="113"/>
        <v>0</v>
      </c>
      <c r="I41" s="767"/>
      <c r="J41" s="797">
        <v>0</v>
      </c>
      <c r="K41" s="799">
        <v>0</v>
      </c>
      <c r="L41" s="799">
        <v>0</v>
      </c>
      <c r="M41" s="799">
        <v>0</v>
      </c>
      <c r="N41" s="798">
        <v>0</v>
      </c>
      <c r="O41" s="765">
        <f t="shared" si="1"/>
        <v>0</v>
      </c>
      <c r="P41" s="767"/>
      <c r="Q41" s="797">
        <v>0</v>
      </c>
      <c r="R41" s="800">
        <v>0</v>
      </c>
      <c r="S41" s="801">
        <v>0</v>
      </c>
      <c r="T41" s="801">
        <v>0</v>
      </c>
      <c r="U41" s="765">
        <f t="shared" si="2"/>
        <v>0</v>
      </c>
      <c r="V41" s="767"/>
      <c r="W41" s="797">
        <v>0</v>
      </c>
      <c r="X41" s="800">
        <v>0</v>
      </c>
      <c r="Y41" s="800">
        <v>0</v>
      </c>
      <c r="Z41" s="802">
        <v>0</v>
      </c>
      <c r="AA41" s="803"/>
      <c r="AB41" s="803">
        <f t="shared" si="3"/>
        <v>0</v>
      </c>
      <c r="AC41" s="767"/>
      <c r="AD41" s="804">
        <f t="shared" si="4"/>
        <v>0</v>
      </c>
      <c r="AE41" s="804">
        <f t="shared" si="14"/>
        <v>0</v>
      </c>
      <c r="AF41" s="768"/>
      <c r="AG41" s="767"/>
      <c r="AH41" s="805">
        <f t="shared" si="5"/>
        <v>0</v>
      </c>
      <c r="AI41" s="806">
        <f t="shared" si="6"/>
        <v>0</v>
      </c>
      <c r="AJ41" s="806">
        <f t="shared" si="6"/>
        <v>0</v>
      </c>
      <c r="AK41" s="803">
        <f t="shared" si="7"/>
        <v>0</v>
      </c>
      <c r="AL41" s="854">
        <f t="shared" si="15"/>
        <v>0</v>
      </c>
      <c r="AM41" s="854">
        <f t="shared" si="16"/>
        <v>0</v>
      </c>
      <c r="AN41" s="809"/>
      <c r="AO41" s="805">
        <f t="shared" si="106"/>
        <v>0</v>
      </c>
      <c r="AP41" s="806">
        <f t="shared" si="107"/>
        <v>0</v>
      </c>
      <c r="AQ41" s="803">
        <f t="shared" si="108"/>
        <v>0</v>
      </c>
      <c r="AR41" s="807"/>
      <c r="AS41" s="765">
        <f t="shared" si="17"/>
        <v>0</v>
      </c>
      <c r="AT41" s="807"/>
      <c r="AU41" s="765">
        <f t="shared" ref="AU41" si="130">IF($C41&lt;MIN(InvDate),0,IF(AND($C41&gt;=MIN(InvDate),$C41&lt;=DATE(YEAR(MIN(InvDate))+5,MONTH(MIN(InvDate)),DAY(MIN(InvDate)))),-TotalComCap*MFeeEst*0.25,IF($C41&gt;DATE(YEAR(MIN(InvDate))+5,MONTH(MIN(InvDate)),DAY(MIN(InvDate))),AU40*Factor,0)))</f>
        <v>0</v>
      </c>
      <c r="AV41" s="765">
        <f t="shared" ref="AV41" si="131">IF($C41&lt;MIN(InvDate),0,IF(AND($C41&gt;=MIN(InvDate),$C41&lt;=DATE(YEAR(MIN(InvDate))+5,MONTH(MIN(InvDate)),DAY(MIN(InvDate)))),-TotalComCap*MFeeEst*0.25,IF($C41&gt;DATE(YEAR(MIN(InvDate))+5,MONTH(MIN(InvDate)),DAY(MIN(InvDate))),MIN($AS41*MFeeEst*0.25,0))))</f>
        <v>0</v>
      </c>
      <c r="AW41" s="765">
        <f t="shared" ref="AW41" si="132">IF($C41&lt;MIN(InvDate),0,IF(AND($C41&gt;=MIN(InvDate),$C41&lt;=DATE(YEAR(MIN(InvDate))+5,MONTH(MIN(InvDate)),DAY(MIN(InvDate)))),-TotalComCap*MFeeEst*0.25,IF($C41&gt;DATE(YEAR(MIN(InvDate))+5,MONTH(MIN(InvDate)),DAY(MIN(InvDate))),MIN(AW40-(-TotalComCap*MFeeEst*0.25*0.05),0))))</f>
        <v>0</v>
      </c>
      <c r="AX41" s="157"/>
      <c r="AY41" s="765">
        <f t="shared" ref="AY41" ca="1" si="133">AK41+(OFFSET($AU41,0,MFeeMenuNum)-$J41)</f>
        <v>0</v>
      </c>
    </row>
    <row r="42" spans="2:51" ht="12.75" customHeight="1">
      <c r="B42" s="763"/>
      <c r="C42" s="764" cm="1">
        <f t="array" ref="C42">DATE(INDEX($B:$B,9+4*INT((ROW()-9)/4)), CHOOSE(MOD(ROW()-9,4)+1, 3,6,9,12), CHOOSE(MOD(ROW()-9,4)+1, 31,30,30,31))</f>
        <v>2738</v>
      </c>
      <c r="D42" s="765">
        <f>'Historical Cash Flows (2)'!BZ43</f>
        <v>0</v>
      </c>
      <c r="E42" s="767"/>
      <c r="F42" s="797">
        <v>0</v>
      </c>
      <c r="G42" s="798">
        <v>0</v>
      </c>
      <c r="H42" s="765">
        <f t="shared" si="113"/>
        <v>0</v>
      </c>
      <c r="I42" s="767"/>
      <c r="J42" s="797">
        <v>0</v>
      </c>
      <c r="K42" s="799">
        <v>0</v>
      </c>
      <c r="L42" s="799">
        <v>0</v>
      </c>
      <c r="M42" s="799">
        <v>0</v>
      </c>
      <c r="N42" s="798">
        <v>0</v>
      </c>
      <c r="O42" s="765">
        <f t="shared" si="1"/>
        <v>0</v>
      </c>
      <c r="P42" s="767"/>
      <c r="Q42" s="797">
        <v>0</v>
      </c>
      <c r="R42" s="800">
        <v>0</v>
      </c>
      <c r="S42" s="801">
        <v>0</v>
      </c>
      <c r="T42" s="801">
        <v>0</v>
      </c>
      <c r="U42" s="765">
        <f t="shared" si="2"/>
        <v>0</v>
      </c>
      <c r="V42" s="767"/>
      <c r="W42" s="797">
        <v>0</v>
      </c>
      <c r="X42" s="800">
        <v>0</v>
      </c>
      <c r="Y42" s="800">
        <v>0</v>
      </c>
      <c r="Z42" s="802">
        <v>0</v>
      </c>
      <c r="AA42" s="803"/>
      <c r="AB42" s="803">
        <f t="shared" si="3"/>
        <v>0</v>
      </c>
      <c r="AC42" s="767"/>
      <c r="AD42" s="804">
        <f t="shared" si="4"/>
        <v>0</v>
      </c>
      <c r="AE42" s="804">
        <f t="shared" si="14"/>
        <v>0</v>
      </c>
      <c r="AF42" s="768"/>
      <c r="AG42" s="767"/>
      <c r="AH42" s="805">
        <f t="shared" si="5"/>
        <v>0</v>
      </c>
      <c r="AI42" s="806">
        <f t="shared" si="6"/>
        <v>0</v>
      </c>
      <c r="AJ42" s="806">
        <f t="shared" si="6"/>
        <v>0</v>
      </c>
      <c r="AK42" s="803">
        <f t="shared" si="7"/>
        <v>0</v>
      </c>
      <c r="AL42" s="854">
        <f t="shared" si="15"/>
        <v>0</v>
      </c>
      <c r="AM42" s="854">
        <f t="shared" si="16"/>
        <v>0</v>
      </c>
      <c r="AN42" s="809"/>
      <c r="AO42" s="805">
        <f t="shared" si="106"/>
        <v>0</v>
      </c>
      <c r="AP42" s="806">
        <f t="shared" si="107"/>
        <v>0</v>
      </c>
      <c r="AQ42" s="803">
        <f t="shared" si="108"/>
        <v>0</v>
      </c>
      <c r="AR42" s="807"/>
      <c r="AS42" s="765">
        <f t="shared" si="17"/>
        <v>0</v>
      </c>
      <c r="AT42" s="807"/>
      <c r="AU42" s="765">
        <f t="shared" ref="AU42" si="134">IF($C42&lt;MIN(InvDate),0,IF(AND($C42&gt;=MIN(InvDate),$C42&lt;=DATE(YEAR(MIN(InvDate))+5,MONTH(MIN(InvDate)),DAY(MIN(InvDate)))),-TotalComCap*MFeeEst*0.25,IF($C42&gt;DATE(YEAR(MIN(InvDate))+5,MONTH(MIN(InvDate)),DAY(MIN(InvDate))),AU41*Factor,0)))</f>
        <v>0</v>
      </c>
      <c r="AV42" s="765">
        <f t="shared" ref="AV42" si="135">IF($C42&lt;MIN(InvDate),0,IF(AND($C42&gt;=MIN(InvDate),$C42&lt;=DATE(YEAR(MIN(InvDate))+5,MONTH(MIN(InvDate)),DAY(MIN(InvDate)))),-TotalComCap*MFeeEst*0.25,IF($C42&gt;DATE(YEAR(MIN(InvDate))+5,MONTH(MIN(InvDate)),DAY(MIN(InvDate))),MIN($AS42*MFeeEst*0.25,0))))</f>
        <v>0</v>
      </c>
      <c r="AW42" s="765">
        <f t="shared" ref="AW42" si="136">IF($C42&lt;MIN(InvDate),0,IF(AND($C42&gt;=MIN(InvDate),$C42&lt;=DATE(YEAR(MIN(InvDate))+5,MONTH(MIN(InvDate)),DAY(MIN(InvDate)))),-TotalComCap*MFeeEst*0.25,IF($C42&gt;DATE(YEAR(MIN(InvDate))+5,MONTH(MIN(InvDate)),DAY(MIN(InvDate))),MIN(AW41-(-TotalComCap*MFeeEst*0.25*0.05),0))))</f>
        <v>0</v>
      </c>
      <c r="AX42" s="157"/>
      <c r="AY42" s="765">
        <f t="shared" ref="AY42" ca="1" si="137">AK42+(OFFSET($AU42,0,MFeeMenuNum)-$J42)</f>
        <v>0</v>
      </c>
    </row>
    <row r="43" spans="2:51" ht="12.75" customHeight="1">
      <c r="B43" s="763"/>
      <c r="C43" s="764" cm="1">
        <f t="array" ref="C43">DATE(INDEX($B:$B,9+4*INT((ROW()-9)/4)), CHOOSE(MOD(ROW()-9,4)+1, 3,6,9,12), CHOOSE(MOD(ROW()-9,4)+1, 31,30,30,31))</f>
        <v>2830</v>
      </c>
      <c r="D43" s="765">
        <f>'Historical Cash Flows (2)'!BZ44</f>
        <v>0</v>
      </c>
      <c r="E43" s="767"/>
      <c r="F43" s="797">
        <v>0</v>
      </c>
      <c r="G43" s="798">
        <v>0</v>
      </c>
      <c r="H43" s="765">
        <f t="shared" si="113"/>
        <v>0</v>
      </c>
      <c r="I43" s="767"/>
      <c r="J43" s="797">
        <v>0</v>
      </c>
      <c r="K43" s="799">
        <v>0</v>
      </c>
      <c r="L43" s="799">
        <v>0</v>
      </c>
      <c r="M43" s="799">
        <v>0</v>
      </c>
      <c r="N43" s="798">
        <v>0</v>
      </c>
      <c r="O43" s="765">
        <f t="shared" ref="O43:O64" si="138">SUM(J43:N43)</f>
        <v>0</v>
      </c>
      <c r="P43" s="767"/>
      <c r="Q43" s="797">
        <v>0</v>
      </c>
      <c r="R43" s="800">
        <v>0</v>
      </c>
      <c r="S43" s="801">
        <v>0</v>
      </c>
      <c r="T43" s="801">
        <v>0</v>
      </c>
      <c r="U43" s="765">
        <f t="shared" ref="U43:U64" si="139">SUM(Q43:T43)</f>
        <v>0</v>
      </c>
      <c r="V43" s="767"/>
      <c r="W43" s="797">
        <v>0</v>
      </c>
      <c r="X43" s="800">
        <v>0</v>
      </c>
      <c r="Y43" s="800">
        <v>0</v>
      </c>
      <c r="Z43" s="802">
        <v>0</v>
      </c>
      <c r="AA43" s="803"/>
      <c r="AB43" s="803">
        <f t="shared" ref="AB43:AB64" si="140">SUM(W43:Z43)</f>
        <v>0</v>
      </c>
      <c r="AC43" s="767"/>
      <c r="AD43" s="804">
        <f t="shared" si="4"/>
        <v>0</v>
      </c>
      <c r="AE43" s="804">
        <f t="shared" si="14"/>
        <v>0</v>
      </c>
      <c r="AF43" s="768"/>
      <c r="AG43" s="767"/>
      <c r="AH43" s="805">
        <f t="shared" si="5"/>
        <v>0</v>
      </c>
      <c r="AI43" s="806">
        <f t="shared" si="6"/>
        <v>0</v>
      </c>
      <c r="AJ43" s="806">
        <f t="shared" si="6"/>
        <v>0</v>
      </c>
      <c r="AK43" s="803">
        <f t="shared" si="7"/>
        <v>0</v>
      </c>
      <c r="AL43" s="854">
        <f t="shared" si="15"/>
        <v>0</v>
      </c>
      <c r="AM43" s="854">
        <f t="shared" si="16"/>
        <v>0</v>
      </c>
      <c r="AN43" s="809"/>
      <c r="AO43" s="805">
        <f t="shared" si="106"/>
        <v>0</v>
      </c>
      <c r="AP43" s="806">
        <f t="shared" si="107"/>
        <v>0</v>
      </c>
      <c r="AQ43" s="803">
        <f t="shared" si="108"/>
        <v>0</v>
      </c>
      <c r="AR43" s="807"/>
      <c r="AS43" s="765">
        <f t="shared" si="17"/>
        <v>0</v>
      </c>
      <c r="AT43" s="807"/>
      <c r="AU43" s="765">
        <f t="shared" ref="AU43" si="141">IF($C43&lt;MIN(InvDate),0,IF(AND($C43&gt;=MIN(InvDate),$C43&lt;=DATE(YEAR(MIN(InvDate))+5,MONTH(MIN(InvDate)),DAY(MIN(InvDate)))),-TotalComCap*MFeeEst*0.25,IF($C43&gt;DATE(YEAR(MIN(InvDate))+5,MONTH(MIN(InvDate)),DAY(MIN(InvDate))),AU42*Factor,0)))</f>
        <v>0</v>
      </c>
      <c r="AV43" s="765">
        <f t="shared" ref="AV43" si="142">IF($C43&lt;MIN(InvDate),0,IF(AND($C43&gt;=MIN(InvDate),$C43&lt;=DATE(YEAR(MIN(InvDate))+5,MONTH(MIN(InvDate)),DAY(MIN(InvDate)))),-TotalComCap*MFeeEst*0.25,IF($C43&gt;DATE(YEAR(MIN(InvDate))+5,MONTH(MIN(InvDate)),DAY(MIN(InvDate))),MIN($AS43*MFeeEst*0.25,0))))</f>
        <v>0</v>
      </c>
      <c r="AW43" s="765">
        <f t="shared" ref="AW43" si="143">IF($C43&lt;MIN(InvDate),0,IF(AND($C43&gt;=MIN(InvDate),$C43&lt;=DATE(YEAR(MIN(InvDate))+5,MONTH(MIN(InvDate)),DAY(MIN(InvDate)))),-TotalComCap*MFeeEst*0.25,IF($C43&gt;DATE(YEAR(MIN(InvDate))+5,MONTH(MIN(InvDate)),DAY(MIN(InvDate))),MIN(AW42-(-TotalComCap*MFeeEst*0.25*0.05),0))))</f>
        <v>0</v>
      </c>
      <c r="AX43" s="157"/>
      <c r="AY43" s="765">
        <f t="shared" ref="AY43" ca="1" si="144">AK43+(OFFSET($AU43,0,MFeeMenuNum)-$J43)</f>
        <v>0</v>
      </c>
    </row>
    <row r="44" spans="2:51" ht="12.75" customHeight="1">
      <c r="B44" s="763"/>
      <c r="C44" s="764" cm="1">
        <f t="array" ref="C44">DATE(INDEX($B:$B,9+4*INT((ROW()-9)/4)), CHOOSE(MOD(ROW()-9,4)+1, 3,6,9,12), CHOOSE(MOD(ROW()-9,4)+1, 31,30,30,31))</f>
        <v>2922</v>
      </c>
      <c r="D44" s="765">
        <f>'Historical Cash Flows (2)'!BZ45</f>
        <v>0</v>
      </c>
      <c r="E44" s="767"/>
      <c r="F44" s="797">
        <v>0</v>
      </c>
      <c r="G44" s="798">
        <v>0</v>
      </c>
      <c r="H44" s="765">
        <f t="shared" si="113"/>
        <v>0</v>
      </c>
      <c r="I44" s="767"/>
      <c r="J44" s="797">
        <v>0</v>
      </c>
      <c r="K44" s="799">
        <v>0</v>
      </c>
      <c r="L44" s="799">
        <v>0</v>
      </c>
      <c r="M44" s="799">
        <v>0</v>
      </c>
      <c r="N44" s="798">
        <v>0</v>
      </c>
      <c r="O44" s="765">
        <f t="shared" si="138"/>
        <v>0</v>
      </c>
      <c r="P44" s="767"/>
      <c r="Q44" s="797">
        <v>0</v>
      </c>
      <c r="R44" s="800">
        <v>0</v>
      </c>
      <c r="S44" s="801">
        <v>0</v>
      </c>
      <c r="T44" s="801">
        <v>0</v>
      </c>
      <c r="U44" s="765">
        <f t="shared" si="139"/>
        <v>0</v>
      </c>
      <c r="V44" s="767"/>
      <c r="W44" s="797">
        <v>0</v>
      </c>
      <c r="X44" s="800">
        <v>0</v>
      </c>
      <c r="Y44" s="800">
        <v>0</v>
      </c>
      <c r="Z44" s="802">
        <v>0</v>
      </c>
      <c r="AA44" s="803"/>
      <c r="AB44" s="803">
        <f t="shared" si="140"/>
        <v>0</v>
      </c>
      <c r="AC44" s="767"/>
      <c r="AD44" s="804">
        <f t="shared" si="4"/>
        <v>0</v>
      </c>
      <c r="AE44" s="804">
        <f t="shared" si="14"/>
        <v>0</v>
      </c>
      <c r="AF44" s="768"/>
      <c r="AG44" s="767"/>
      <c r="AH44" s="805">
        <f t="shared" si="5"/>
        <v>0</v>
      </c>
      <c r="AI44" s="806">
        <f t="shared" ref="AI44:AJ64" si="145">-SUM(R44,K44,X44)</f>
        <v>0</v>
      </c>
      <c r="AJ44" s="806">
        <f t="shared" si="145"/>
        <v>0</v>
      </c>
      <c r="AK44" s="803">
        <f t="shared" si="7"/>
        <v>0</v>
      </c>
      <c r="AL44" s="854">
        <f t="shared" si="15"/>
        <v>0</v>
      </c>
      <c r="AM44" s="854">
        <f t="shared" si="16"/>
        <v>0</v>
      </c>
      <c r="AN44" s="809"/>
      <c r="AO44" s="805">
        <f t="shared" si="106"/>
        <v>0</v>
      </c>
      <c r="AP44" s="806">
        <f t="shared" si="107"/>
        <v>0</v>
      </c>
      <c r="AQ44" s="803">
        <f t="shared" si="108"/>
        <v>0</v>
      </c>
      <c r="AR44" s="807"/>
      <c r="AS44" s="765">
        <f t="shared" si="17"/>
        <v>0</v>
      </c>
      <c r="AT44" s="807"/>
      <c r="AU44" s="765">
        <f t="shared" ref="AU44" si="146">IF($C44&lt;MIN(InvDate),0,IF(AND($C44&gt;=MIN(InvDate),$C44&lt;=DATE(YEAR(MIN(InvDate))+5,MONTH(MIN(InvDate)),DAY(MIN(InvDate)))),-TotalComCap*MFeeEst*0.25,IF($C44&gt;DATE(YEAR(MIN(InvDate))+5,MONTH(MIN(InvDate)),DAY(MIN(InvDate))),AU43*Factor,0)))</f>
        <v>0</v>
      </c>
      <c r="AV44" s="765">
        <f t="shared" ref="AV44" si="147">IF($C44&lt;MIN(InvDate),0,IF(AND($C44&gt;=MIN(InvDate),$C44&lt;=DATE(YEAR(MIN(InvDate))+5,MONTH(MIN(InvDate)),DAY(MIN(InvDate)))),-TotalComCap*MFeeEst*0.25,IF($C44&gt;DATE(YEAR(MIN(InvDate))+5,MONTH(MIN(InvDate)),DAY(MIN(InvDate))),MIN($AS44*MFeeEst*0.25,0))))</f>
        <v>0</v>
      </c>
      <c r="AW44" s="765">
        <f t="shared" ref="AW44" si="148">IF($C44&lt;MIN(InvDate),0,IF(AND($C44&gt;=MIN(InvDate),$C44&lt;=DATE(YEAR(MIN(InvDate))+5,MONTH(MIN(InvDate)),DAY(MIN(InvDate)))),-TotalComCap*MFeeEst*0.25,IF($C44&gt;DATE(YEAR(MIN(InvDate))+5,MONTH(MIN(InvDate)),DAY(MIN(InvDate))),MIN(AW43-(-TotalComCap*MFeeEst*0.25*0.05),0))))</f>
        <v>0</v>
      </c>
      <c r="AX44" s="157"/>
      <c r="AY44" s="765">
        <f t="shared" ref="AY44" ca="1" si="149">AK44+(OFFSET($AU44,0,MFeeMenuNum)-$J44)</f>
        <v>0</v>
      </c>
    </row>
    <row r="45" spans="2:51" ht="12.75" customHeight="1">
      <c r="B45" s="763">
        <f>B41+1</f>
        <v>1908</v>
      </c>
      <c r="C45" s="764" cm="1">
        <f t="array" ref="C45">DATE(INDEX($B:$B,9+4*INT((ROW()-9)/4)), CHOOSE(MOD(ROW()-9,4)+1, 3,6,9,12), CHOOSE(MOD(ROW()-9,4)+1, 31,30,30,31))</f>
        <v>3013</v>
      </c>
      <c r="D45" s="765">
        <f>'Historical Cash Flows (2)'!BZ46</f>
        <v>0</v>
      </c>
      <c r="E45" s="767"/>
      <c r="F45" s="797">
        <v>0</v>
      </c>
      <c r="G45" s="798">
        <v>0</v>
      </c>
      <c r="H45" s="765">
        <f t="shared" si="113"/>
        <v>0</v>
      </c>
      <c r="I45" s="767"/>
      <c r="J45" s="797">
        <v>0</v>
      </c>
      <c r="K45" s="799">
        <v>0</v>
      </c>
      <c r="L45" s="799">
        <v>0</v>
      </c>
      <c r="M45" s="799">
        <v>0</v>
      </c>
      <c r="N45" s="798">
        <v>0</v>
      </c>
      <c r="O45" s="765">
        <f t="shared" si="138"/>
        <v>0</v>
      </c>
      <c r="P45" s="767"/>
      <c r="Q45" s="797">
        <v>0</v>
      </c>
      <c r="R45" s="800">
        <v>0</v>
      </c>
      <c r="S45" s="801">
        <v>0</v>
      </c>
      <c r="T45" s="801">
        <v>0</v>
      </c>
      <c r="U45" s="765">
        <f t="shared" si="139"/>
        <v>0</v>
      </c>
      <c r="V45" s="767"/>
      <c r="W45" s="797">
        <v>0</v>
      </c>
      <c r="X45" s="800">
        <v>0</v>
      </c>
      <c r="Y45" s="800">
        <v>0</v>
      </c>
      <c r="Z45" s="802">
        <v>0</v>
      </c>
      <c r="AA45" s="803"/>
      <c r="AB45" s="803">
        <f t="shared" si="140"/>
        <v>0</v>
      </c>
      <c r="AC45" s="767"/>
      <c r="AD45" s="804">
        <f t="shared" si="4"/>
        <v>0</v>
      </c>
      <c r="AE45" s="804">
        <f t="shared" si="14"/>
        <v>0</v>
      </c>
      <c r="AF45" s="768"/>
      <c r="AG45" s="767"/>
      <c r="AH45" s="805">
        <f t="shared" si="5"/>
        <v>0</v>
      </c>
      <c r="AI45" s="806">
        <f t="shared" si="145"/>
        <v>0</v>
      </c>
      <c r="AJ45" s="806">
        <f t="shared" si="145"/>
        <v>0</v>
      </c>
      <c r="AK45" s="803">
        <f t="shared" si="7"/>
        <v>0</v>
      </c>
      <c r="AL45" s="854">
        <f t="shared" si="15"/>
        <v>0</v>
      </c>
      <c r="AM45" s="854">
        <f t="shared" si="16"/>
        <v>0</v>
      </c>
      <c r="AN45" s="809"/>
      <c r="AO45" s="805">
        <f t="shared" si="106"/>
        <v>0</v>
      </c>
      <c r="AP45" s="806">
        <f t="shared" si="107"/>
        <v>0</v>
      </c>
      <c r="AQ45" s="803">
        <f t="shared" si="108"/>
        <v>0</v>
      </c>
      <c r="AR45" s="807"/>
      <c r="AS45" s="765">
        <f t="shared" si="17"/>
        <v>0</v>
      </c>
      <c r="AT45" s="807"/>
      <c r="AU45" s="765">
        <f t="shared" ref="AU45" si="150">IF($C45&lt;MIN(InvDate),0,IF(AND($C45&gt;=MIN(InvDate),$C45&lt;=DATE(YEAR(MIN(InvDate))+5,MONTH(MIN(InvDate)),DAY(MIN(InvDate)))),-TotalComCap*MFeeEst*0.25,IF($C45&gt;DATE(YEAR(MIN(InvDate))+5,MONTH(MIN(InvDate)),DAY(MIN(InvDate))),AU44*Factor,0)))</f>
        <v>0</v>
      </c>
      <c r="AV45" s="765">
        <f t="shared" ref="AV45" si="151">IF($C45&lt;MIN(InvDate),0,IF(AND($C45&gt;=MIN(InvDate),$C45&lt;=DATE(YEAR(MIN(InvDate))+5,MONTH(MIN(InvDate)),DAY(MIN(InvDate)))),-TotalComCap*MFeeEst*0.25,IF($C45&gt;DATE(YEAR(MIN(InvDate))+5,MONTH(MIN(InvDate)),DAY(MIN(InvDate))),MIN($AS45*MFeeEst*0.25,0))))</f>
        <v>0</v>
      </c>
      <c r="AW45" s="765">
        <f t="shared" ref="AW45" si="152">IF($C45&lt;MIN(InvDate),0,IF(AND($C45&gt;=MIN(InvDate),$C45&lt;=DATE(YEAR(MIN(InvDate))+5,MONTH(MIN(InvDate)),DAY(MIN(InvDate)))),-TotalComCap*MFeeEst*0.25,IF($C45&gt;DATE(YEAR(MIN(InvDate))+5,MONTH(MIN(InvDate)),DAY(MIN(InvDate))),MIN(AW44-(-TotalComCap*MFeeEst*0.25*0.05),0))))</f>
        <v>0</v>
      </c>
      <c r="AX45" s="157"/>
      <c r="AY45" s="765">
        <f t="shared" ref="AY45" ca="1" si="153">AK45+(OFFSET($AU45,0,MFeeMenuNum)-$J45)</f>
        <v>0</v>
      </c>
    </row>
    <row r="46" spans="2:51" ht="12.75" customHeight="1">
      <c r="B46" s="763"/>
      <c r="C46" s="764" cm="1">
        <f t="array" ref="C46">DATE(INDEX($B:$B,9+4*INT((ROW()-9)/4)), CHOOSE(MOD(ROW()-9,4)+1, 3,6,9,12), CHOOSE(MOD(ROW()-9,4)+1, 31,30,30,31))</f>
        <v>3104</v>
      </c>
      <c r="D46" s="765">
        <f>'Historical Cash Flows (2)'!BZ47</f>
        <v>0</v>
      </c>
      <c r="E46" s="767"/>
      <c r="F46" s="797">
        <v>0</v>
      </c>
      <c r="G46" s="798">
        <v>0</v>
      </c>
      <c r="H46" s="765">
        <f t="shared" si="113"/>
        <v>0</v>
      </c>
      <c r="I46" s="767"/>
      <c r="J46" s="797">
        <v>0</v>
      </c>
      <c r="K46" s="799">
        <v>0</v>
      </c>
      <c r="L46" s="799">
        <v>0</v>
      </c>
      <c r="M46" s="799">
        <v>0</v>
      </c>
      <c r="N46" s="798">
        <v>0</v>
      </c>
      <c r="O46" s="765">
        <f t="shared" si="138"/>
        <v>0</v>
      </c>
      <c r="P46" s="767"/>
      <c r="Q46" s="797">
        <v>0</v>
      </c>
      <c r="R46" s="800">
        <v>0</v>
      </c>
      <c r="S46" s="801">
        <v>0</v>
      </c>
      <c r="T46" s="801">
        <v>0</v>
      </c>
      <c r="U46" s="765">
        <f t="shared" si="139"/>
        <v>0</v>
      </c>
      <c r="V46" s="767"/>
      <c r="W46" s="797">
        <v>0</v>
      </c>
      <c r="X46" s="800">
        <v>0</v>
      </c>
      <c r="Y46" s="800">
        <v>0</v>
      </c>
      <c r="Z46" s="802">
        <v>0</v>
      </c>
      <c r="AA46" s="803"/>
      <c r="AB46" s="803">
        <f t="shared" si="140"/>
        <v>0</v>
      </c>
      <c r="AC46" s="767"/>
      <c r="AD46" s="804">
        <f t="shared" si="4"/>
        <v>0</v>
      </c>
      <c r="AE46" s="804">
        <f t="shared" si="14"/>
        <v>0</v>
      </c>
      <c r="AF46" s="768"/>
      <c r="AG46" s="767"/>
      <c r="AH46" s="805">
        <f t="shared" si="5"/>
        <v>0</v>
      </c>
      <c r="AI46" s="806">
        <f t="shared" si="145"/>
        <v>0</v>
      </c>
      <c r="AJ46" s="806">
        <f t="shared" si="145"/>
        <v>0</v>
      </c>
      <c r="AK46" s="803">
        <f t="shared" si="7"/>
        <v>0</v>
      </c>
      <c r="AL46" s="854">
        <f t="shared" si="15"/>
        <v>0</v>
      </c>
      <c r="AM46" s="854">
        <f t="shared" si="16"/>
        <v>0</v>
      </c>
      <c r="AN46" s="809"/>
      <c r="AO46" s="805">
        <f t="shared" si="106"/>
        <v>0</v>
      </c>
      <c r="AP46" s="806">
        <f t="shared" si="107"/>
        <v>0</v>
      </c>
      <c r="AQ46" s="803">
        <f t="shared" si="108"/>
        <v>0</v>
      </c>
      <c r="AR46" s="807"/>
      <c r="AS46" s="765">
        <f t="shared" si="17"/>
        <v>0</v>
      </c>
      <c r="AT46" s="807"/>
      <c r="AU46" s="765">
        <f t="shared" ref="AU46" si="154">IF($C46&lt;MIN(InvDate),0,IF(AND($C46&gt;=MIN(InvDate),$C46&lt;=DATE(YEAR(MIN(InvDate))+5,MONTH(MIN(InvDate)),DAY(MIN(InvDate)))),-TotalComCap*MFeeEst*0.25,IF($C46&gt;DATE(YEAR(MIN(InvDate))+5,MONTH(MIN(InvDate)),DAY(MIN(InvDate))),AU45*Factor,0)))</f>
        <v>0</v>
      </c>
      <c r="AV46" s="765">
        <f t="shared" ref="AV46" si="155">IF($C46&lt;MIN(InvDate),0,IF(AND($C46&gt;=MIN(InvDate),$C46&lt;=DATE(YEAR(MIN(InvDate))+5,MONTH(MIN(InvDate)),DAY(MIN(InvDate)))),-TotalComCap*MFeeEst*0.25,IF($C46&gt;DATE(YEAR(MIN(InvDate))+5,MONTH(MIN(InvDate)),DAY(MIN(InvDate))),MIN($AS46*MFeeEst*0.25,0))))</f>
        <v>0</v>
      </c>
      <c r="AW46" s="765">
        <f t="shared" ref="AW46" si="156">IF($C46&lt;MIN(InvDate),0,IF(AND($C46&gt;=MIN(InvDate),$C46&lt;=DATE(YEAR(MIN(InvDate))+5,MONTH(MIN(InvDate)),DAY(MIN(InvDate)))),-TotalComCap*MFeeEst*0.25,IF($C46&gt;DATE(YEAR(MIN(InvDate))+5,MONTH(MIN(InvDate)),DAY(MIN(InvDate))),MIN(AW45-(-TotalComCap*MFeeEst*0.25*0.05),0))))</f>
        <v>0</v>
      </c>
      <c r="AX46" s="157"/>
      <c r="AY46" s="765">
        <f t="shared" ref="AY46" ca="1" si="157">AK46+(OFFSET($AU46,0,MFeeMenuNum)-$J46)</f>
        <v>0</v>
      </c>
    </row>
    <row r="47" spans="2:51" ht="12.75" customHeight="1">
      <c r="B47" s="763"/>
      <c r="C47" s="764" cm="1">
        <f t="array" ref="C47">DATE(INDEX($B:$B,9+4*INT((ROW()-9)/4)), CHOOSE(MOD(ROW()-9,4)+1, 3,6,9,12), CHOOSE(MOD(ROW()-9,4)+1, 31,30,30,31))</f>
        <v>3196</v>
      </c>
      <c r="D47" s="765">
        <f>'Historical Cash Flows (2)'!BZ48</f>
        <v>0</v>
      </c>
      <c r="E47" s="767"/>
      <c r="F47" s="797">
        <v>0</v>
      </c>
      <c r="G47" s="798">
        <v>0</v>
      </c>
      <c r="H47" s="765">
        <f t="shared" si="113"/>
        <v>0</v>
      </c>
      <c r="I47" s="767"/>
      <c r="J47" s="797">
        <v>0</v>
      </c>
      <c r="K47" s="799">
        <v>0</v>
      </c>
      <c r="L47" s="799">
        <v>0</v>
      </c>
      <c r="M47" s="799">
        <v>0</v>
      </c>
      <c r="N47" s="798">
        <v>0</v>
      </c>
      <c r="O47" s="765">
        <f t="shared" si="138"/>
        <v>0</v>
      </c>
      <c r="P47" s="767"/>
      <c r="Q47" s="797">
        <v>0</v>
      </c>
      <c r="R47" s="800">
        <v>0</v>
      </c>
      <c r="S47" s="801">
        <v>0</v>
      </c>
      <c r="T47" s="801">
        <v>0</v>
      </c>
      <c r="U47" s="765">
        <f t="shared" si="139"/>
        <v>0</v>
      </c>
      <c r="V47" s="767"/>
      <c r="W47" s="797">
        <v>0</v>
      </c>
      <c r="X47" s="800">
        <v>0</v>
      </c>
      <c r="Y47" s="800">
        <v>0</v>
      </c>
      <c r="Z47" s="802">
        <v>0</v>
      </c>
      <c r="AA47" s="803"/>
      <c r="AB47" s="803">
        <f t="shared" si="140"/>
        <v>0</v>
      </c>
      <c r="AC47" s="767"/>
      <c r="AD47" s="804">
        <f t="shared" si="4"/>
        <v>0</v>
      </c>
      <c r="AE47" s="804">
        <f t="shared" si="14"/>
        <v>0</v>
      </c>
      <c r="AF47" s="768"/>
      <c r="AG47" s="767"/>
      <c r="AH47" s="805">
        <f t="shared" si="5"/>
        <v>0</v>
      </c>
      <c r="AI47" s="806">
        <f t="shared" si="145"/>
        <v>0</v>
      </c>
      <c r="AJ47" s="806">
        <f t="shared" si="145"/>
        <v>0</v>
      </c>
      <c r="AK47" s="803">
        <f t="shared" si="7"/>
        <v>0</v>
      </c>
      <c r="AL47" s="854">
        <f t="shared" si="15"/>
        <v>0</v>
      </c>
      <c r="AM47" s="854">
        <f t="shared" si="16"/>
        <v>0</v>
      </c>
      <c r="AN47" s="809"/>
      <c r="AO47" s="805">
        <f t="shared" si="106"/>
        <v>0</v>
      </c>
      <c r="AP47" s="806">
        <f t="shared" si="107"/>
        <v>0</v>
      </c>
      <c r="AQ47" s="803">
        <f t="shared" si="108"/>
        <v>0</v>
      </c>
      <c r="AR47" s="807"/>
      <c r="AS47" s="765">
        <f t="shared" si="17"/>
        <v>0</v>
      </c>
      <c r="AT47" s="807"/>
      <c r="AU47" s="765">
        <f t="shared" ref="AU47" si="158">IF($C47&lt;MIN(InvDate),0,IF(AND($C47&gt;=MIN(InvDate),$C47&lt;=DATE(YEAR(MIN(InvDate))+5,MONTH(MIN(InvDate)),DAY(MIN(InvDate)))),-TotalComCap*MFeeEst*0.25,IF($C47&gt;DATE(YEAR(MIN(InvDate))+5,MONTH(MIN(InvDate)),DAY(MIN(InvDate))),AU46*Factor,0)))</f>
        <v>0</v>
      </c>
      <c r="AV47" s="765">
        <f t="shared" ref="AV47" si="159">IF($C47&lt;MIN(InvDate),0,IF(AND($C47&gt;=MIN(InvDate),$C47&lt;=DATE(YEAR(MIN(InvDate))+5,MONTH(MIN(InvDate)),DAY(MIN(InvDate)))),-TotalComCap*MFeeEst*0.25,IF($C47&gt;DATE(YEAR(MIN(InvDate))+5,MONTH(MIN(InvDate)),DAY(MIN(InvDate))),MIN($AS47*MFeeEst*0.25,0))))</f>
        <v>0</v>
      </c>
      <c r="AW47" s="765">
        <f t="shared" ref="AW47" si="160">IF($C47&lt;MIN(InvDate),0,IF(AND($C47&gt;=MIN(InvDate),$C47&lt;=DATE(YEAR(MIN(InvDate))+5,MONTH(MIN(InvDate)),DAY(MIN(InvDate)))),-TotalComCap*MFeeEst*0.25,IF($C47&gt;DATE(YEAR(MIN(InvDate))+5,MONTH(MIN(InvDate)),DAY(MIN(InvDate))),MIN(AW46-(-TotalComCap*MFeeEst*0.25*0.05),0))))</f>
        <v>0</v>
      </c>
      <c r="AX47" s="157"/>
      <c r="AY47" s="765">
        <f t="shared" ref="AY47" ca="1" si="161">AK47+(OFFSET($AU47,0,MFeeMenuNum)-$J47)</f>
        <v>0</v>
      </c>
    </row>
    <row r="48" spans="2:51" ht="12.75" customHeight="1">
      <c r="B48" s="763">
        <f>B44+1</f>
        <v>1</v>
      </c>
      <c r="C48" s="764" cm="1">
        <f t="array" ref="C48">DATE(INDEX($B:$B,9+4*INT((ROW()-9)/4)), CHOOSE(MOD(ROW()-9,4)+1, 3,6,9,12), CHOOSE(MOD(ROW()-9,4)+1, 31,30,30,31))</f>
        <v>3288</v>
      </c>
      <c r="D48" s="765">
        <f>'Historical Cash Flows (2)'!BZ49</f>
        <v>0</v>
      </c>
      <c r="E48" s="767"/>
      <c r="F48" s="797">
        <v>0</v>
      </c>
      <c r="G48" s="798">
        <v>0</v>
      </c>
      <c r="H48" s="765">
        <f t="shared" si="113"/>
        <v>0</v>
      </c>
      <c r="I48" s="767"/>
      <c r="J48" s="797">
        <v>0</v>
      </c>
      <c r="K48" s="799">
        <v>0</v>
      </c>
      <c r="L48" s="799">
        <v>0</v>
      </c>
      <c r="M48" s="799">
        <v>0</v>
      </c>
      <c r="N48" s="798">
        <v>0</v>
      </c>
      <c r="O48" s="765">
        <f t="shared" si="138"/>
        <v>0</v>
      </c>
      <c r="P48" s="767"/>
      <c r="Q48" s="797">
        <v>0</v>
      </c>
      <c r="R48" s="800">
        <v>0</v>
      </c>
      <c r="S48" s="801">
        <v>0</v>
      </c>
      <c r="T48" s="801">
        <v>0</v>
      </c>
      <c r="U48" s="765">
        <f t="shared" si="139"/>
        <v>0</v>
      </c>
      <c r="V48" s="767"/>
      <c r="W48" s="797">
        <v>0</v>
      </c>
      <c r="X48" s="800">
        <v>0</v>
      </c>
      <c r="Y48" s="800">
        <v>0</v>
      </c>
      <c r="Z48" s="802">
        <v>0</v>
      </c>
      <c r="AA48" s="803"/>
      <c r="AB48" s="803">
        <f t="shared" si="140"/>
        <v>0</v>
      </c>
      <c r="AC48" s="767"/>
      <c r="AD48" s="804">
        <f t="shared" si="4"/>
        <v>0</v>
      </c>
      <c r="AE48" s="804">
        <f t="shared" si="14"/>
        <v>0</v>
      </c>
      <c r="AF48" s="768"/>
      <c r="AG48" s="767"/>
      <c r="AH48" s="805">
        <f t="shared" si="5"/>
        <v>0</v>
      </c>
      <c r="AI48" s="806">
        <f t="shared" si="145"/>
        <v>0</v>
      </c>
      <c r="AJ48" s="806">
        <f t="shared" si="145"/>
        <v>0</v>
      </c>
      <c r="AK48" s="803">
        <f t="shared" si="7"/>
        <v>0</v>
      </c>
      <c r="AL48" s="854">
        <f t="shared" si="15"/>
        <v>0</v>
      </c>
      <c r="AM48" s="854">
        <f t="shared" si="16"/>
        <v>0</v>
      </c>
      <c r="AN48" s="809"/>
      <c r="AO48" s="805">
        <f t="shared" si="106"/>
        <v>0</v>
      </c>
      <c r="AP48" s="806">
        <f t="shared" si="107"/>
        <v>0</v>
      </c>
      <c r="AQ48" s="803">
        <f t="shared" si="108"/>
        <v>0</v>
      </c>
      <c r="AR48" s="807"/>
      <c r="AS48" s="765">
        <f t="shared" si="17"/>
        <v>0</v>
      </c>
      <c r="AT48" s="807"/>
      <c r="AU48" s="765">
        <f t="shared" ref="AU48" si="162">IF($C48&lt;MIN(InvDate),0,IF(AND($C48&gt;=MIN(InvDate),$C48&lt;=DATE(YEAR(MIN(InvDate))+5,MONTH(MIN(InvDate)),DAY(MIN(InvDate)))),-TotalComCap*MFeeEst*0.25,IF($C48&gt;DATE(YEAR(MIN(InvDate))+5,MONTH(MIN(InvDate)),DAY(MIN(InvDate))),AU47*Factor,0)))</f>
        <v>0</v>
      </c>
      <c r="AV48" s="765">
        <f t="shared" ref="AV48" si="163">IF($C48&lt;MIN(InvDate),0,IF(AND($C48&gt;=MIN(InvDate),$C48&lt;=DATE(YEAR(MIN(InvDate))+5,MONTH(MIN(InvDate)),DAY(MIN(InvDate)))),-TotalComCap*MFeeEst*0.25,IF($C48&gt;DATE(YEAR(MIN(InvDate))+5,MONTH(MIN(InvDate)),DAY(MIN(InvDate))),MIN($AS48*MFeeEst*0.25,0))))</f>
        <v>0</v>
      </c>
      <c r="AW48" s="765">
        <f t="shared" ref="AW48" si="164">IF($C48&lt;MIN(InvDate),0,IF(AND($C48&gt;=MIN(InvDate),$C48&lt;=DATE(YEAR(MIN(InvDate))+5,MONTH(MIN(InvDate)),DAY(MIN(InvDate)))),-TotalComCap*MFeeEst*0.25,IF($C48&gt;DATE(YEAR(MIN(InvDate))+5,MONTH(MIN(InvDate)),DAY(MIN(InvDate))),MIN(AW47-(-TotalComCap*MFeeEst*0.25*0.05),0))))</f>
        <v>0</v>
      </c>
      <c r="AX48" s="157"/>
      <c r="AY48" s="765">
        <f t="shared" ref="AY48" ca="1" si="165">AK48+(OFFSET($AU48,0,MFeeMenuNum)-$J48)</f>
        <v>0</v>
      </c>
    </row>
    <row r="49" spans="2:51" ht="12.75" customHeight="1">
      <c r="B49" s="763">
        <f>B45+1</f>
        <v>1909</v>
      </c>
      <c r="C49" s="764" cm="1">
        <f t="array" ref="C49">DATE(INDEX($B:$B,9+4*INT((ROW()-9)/4)), CHOOSE(MOD(ROW()-9,4)+1, 3,6,9,12), CHOOSE(MOD(ROW()-9,4)+1, 31,30,30,31))</f>
        <v>3378</v>
      </c>
      <c r="D49" s="765">
        <f>'Historical Cash Flows (2)'!BZ50</f>
        <v>0</v>
      </c>
      <c r="E49" s="767"/>
      <c r="F49" s="797">
        <v>0</v>
      </c>
      <c r="G49" s="798">
        <v>0</v>
      </c>
      <c r="H49" s="765">
        <f t="shared" si="113"/>
        <v>0</v>
      </c>
      <c r="I49" s="767"/>
      <c r="J49" s="797">
        <v>0</v>
      </c>
      <c r="K49" s="799">
        <v>0</v>
      </c>
      <c r="L49" s="799">
        <v>0</v>
      </c>
      <c r="M49" s="799">
        <v>0</v>
      </c>
      <c r="N49" s="798">
        <v>0</v>
      </c>
      <c r="O49" s="765">
        <f t="shared" si="138"/>
        <v>0</v>
      </c>
      <c r="P49" s="767"/>
      <c r="Q49" s="797">
        <v>0</v>
      </c>
      <c r="R49" s="800">
        <v>0</v>
      </c>
      <c r="S49" s="801">
        <v>0</v>
      </c>
      <c r="T49" s="801">
        <v>0</v>
      </c>
      <c r="U49" s="765">
        <f t="shared" si="139"/>
        <v>0</v>
      </c>
      <c r="V49" s="767"/>
      <c r="W49" s="797">
        <v>0</v>
      </c>
      <c r="X49" s="800">
        <v>0</v>
      </c>
      <c r="Y49" s="800">
        <v>0</v>
      </c>
      <c r="Z49" s="802">
        <v>0</v>
      </c>
      <c r="AA49" s="803"/>
      <c r="AB49" s="803">
        <f t="shared" si="140"/>
        <v>0</v>
      </c>
      <c r="AC49" s="767"/>
      <c r="AD49" s="804">
        <f t="shared" si="4"/>
        <v>0</v>
      </c>
      <c r="AE49" s="804">
        <f t="shared" si="14"/>
        <v>0</v>
      </c>
      <c r="AF49" s="768"/>
      <c r="AG49" s="767"/>
      <c r="AH49" s="805">
        <f t="shared" si="5"/>
        <v>0</v>
      </c>
      <c r="AI49" s="806">
        <f t="shared" si="145"/>
        <v>0</v>
      </c>
      <c r="AJ49" s="806">
        <f t="shared" si="145"/>
        <v>0</v>
      </c>
      <c r="AK49" s="803">
        <f t="shared" si="7"/>
        <v>0</v>
      </c>
      <c r="AL49" s="854">
        <f t="shared" si="15"/>
        <v>0</v>
      </c>
      <c r="AM49" s="854">
        <f t="shared" si="16"/>
        <v>0</v>
      </c>
      <c r="AN49" s="809"/>
      <c r="AO49" s="805">
        <f t="shared" si="106"/>
        <v>0</v>
      </c>
      <c r="AP49" s="806">
        <f t="shared" si="107"/>
        <v>0</v>
      </c>
      <c r="AQ49" s="803">
        <f t="shared" si="108"/>
        <v>0</v>
      </c>
      <c r="AR49" s="807"/>
      <c r="AS49" s="765">
        <f t="shared" si="17"/>
        <v>0</v>
      </c>
      <c r="AT49" s="807"/>
      <c r="AU49" s="765">
        <f t="shared" ref="AU49" si="166">IF($C49&lt;MIN(InvDate),0,IF(AND($C49&gt;=MIN(InvDate),$C49&lt;=DATE(YEAR(MIN(InvDate))+5,MONTH(MIN(InvDate)),DAY(MIN(InvDate)))),-TotalComCap*MFeeEst*0.25,IF($C49&gt;DATE(YEAR(MIN(InvDate))+5,MONTH(MIN(InvDate)),DAY(MIN(InvDate))),AU48*Factor,0)))</f>
        <v>0</v>
      </c>
      <c r="AV49" s="765">
        <f t="shared" ref="AV49" si="167">IF($C49&lt;MIN(InvDate),0,IF(AND($C49&gt;=MIN(InvDate),$C49&lt;=DATE(YEAR(MIN(InvDate))+5,MONTH(MIN(InvDate)),DAY(MIN(InvDate)))),-TotalComCap*MFeeEst*0.25,IF($C49&gt;DATE(YEAR(MIN(InvDate))+5,MONTH(MIN(InvDate)),DAY(MIN(InvDate))),MIN($AS49*MFeeEst*0.25,0))))</f>
        <v>0</v>
      </c>
      <c r="AW49" s="765">
        <f t="shared" ref="AW49" si="168">IF($C49&lt;MIN(InvDate),0,IF(AND($C49&gt;=MIN(InvDate),$C49&lt;=DATE(YEAR(MIN(InvDate))+5,MONTH(MIN(InvDate)),DAY(MIN(InvDate)))),-TotalComCap*MFeeEst*0.25,IF($C49&gt;DATE(YEAR(MIN(InvDate))+5,MONTH(MIN(InvDate)),DAY(MIN(InvDate))),MIN(AW48-(-TotalComCap*MFeeEst*0.25*0.05),0))))</f>
        <v>0</v>
      </c>
      <c r="AX49" s="157"/>
      <c r="AY49" s="765">
        <f t="shared" ref="AY49" ca="1" si="169">AK49+(OFFSET($AU49,0,MFeeMenuNum)-$J49)</f>
        <v>0</v>
      </c>
    </row>
    <row r="50" spans="2:51" ht="12.75" customHeight="1">
      <c r="B50" s="763"/>
      <c r="C50" s="764" cm="1">
        <f t="array" ref="C50">DATE(INDEX($B:$B,9+4*INT((ROW()-9)/4)), CHOOSE(MOD(ROW()-9,4)+1, 3,6,9,12), CHOOSE(MOD(ROW()-9,4)+1, 31,30,30,31))</f>
        <v>3469</v>
      </c>
      <c r="D50" s="765">
        <f>'Historical Cash Flows (2)'!BZ51</f>
        <v>0</v>
      </c>
      <c r="E50" s="767"/>
      <c r="F50" s="797">
        <v>0</v>
      </c>
      <c r="G50" s="798">
        <v>0</v>
      </c>
      <c r="H50" s="765">
        <f t="shared" si="113"/>
        <v>0</v>
      </c>
      <c r="I50" s="767"/>
      <c r="J50" s="797">
        <v>0</v>
      </c>
      <c r="K50" s="799">
        <v>0</v>
      </c>
      <c r="L50" s="799">
        <v>0</v>
      </c>
      <c r="M50" s="799">
        <v>0</v>
      </c>
      <c r="N50" s="798">
        <v>0</v>
      </c>
      <c r="O50" s="765">
        <f t="shared" si="138"/>
        <v>0</v>
      </c>
      <c r="P50" s="767"/>
      <c r="Q50" s="797">
        <v>0</v>
      </c>
      <c r="R50" s="800">
        <v>0</v>
      </c>
      <c r="S50" s="801">
        <v>0</v>
      </c>
      <c r="T50" s="801">
        <v>0</v>
      </c>
      <c r="U50" s="765">
        <f t="shared" si="139"/>
        <v>0</v>
      </c>
      <c r="V50" s="767"/>
      <c r="W50" s="797">
        <v>0</v>
      </c>
      <c r="X50" s="800">
        <v>0</v>
      </c>
      <c r="Y50" s="800">
        <v>0</v>
      </c>
      <c r="Z50" s="802">
        <v>0</v>
      </c>
      <c r="AA50" s="803"/>
      <c r="AB50" s="803">
        <f t="shared" si="140"/>
        <v>0</v>
      </c>
      <c r="AC50" s="767"/>
      <c r="AD50" s="804">
        <f t="shared" si="4"/>
        <v>0</v>
      </c>
      <c r="AE50" s="804">
        <f t="shared" si="14"/>
        <v>0</v>
      </c>
      <c r="AF50" s="768"/>
      <c r="AG50" s="767"/>
      <c r="AH50" s="805">
        <f t="shared" si="5"/>
        <v>0</v>
      </c>
      <c r="AI50" s="806">
        <f t="shared" si="145"/>
        <v>0</v>
      </c>
      <c r="AJ50" s="806">
        <f t="shared" si="145"/>
        <v>0</v>
      </c>
      <c r="AK50" s="803">
        <f t="shared" si="7"/>
        <v>0</v>
      </c>
      <c r="AL50" s="854">
        <f t="shared" si="15"/>
        <v>0</v>
      </c>
      <c r="AM50" s="854">
        <f t="shared" si="16"/>
        <v>0</v>
      </c>
      <c r="AN50" s="809"/>
      <c r="AO50" s="805">
        <f t="shared" si="106"/>
        <v>0</v>
      </c>
      <c r="AP50" s="806">
        <f t="shared" si="107"/>
        <v>0</v>
      </c>
      <c r="AQ50" s="803">
        <f t="shared" si="108"/>
        <v>0</v>
      </c>
      <c r="AR50" s="807"/>
      <c r="AS50" s="765">
        <f t="shared" si="17"/>
        <v>0</v>
      </c>
      <c r="AT50" s="807"/>
      <c r="AU50" s="765">
        <f t="shared" ref="AU50" si="170">IF($C50&lt;MIN(InvDate),0,IF(AND($C50&gt;=MIN(InvDate),$C50&lt;=DATE(YEAR(MIN(InvDate))+5,MONTH(MIN(InvDate)),DAY(MIN(InvDate)))),-TotalComCap*MFeeEst*0.25,IF($C50&gt;DATE(YEAR(MIN(InvDate))+5,MONTH(MIN(InvDate)),DAY(MIN(InvDate))),AU49*Factor,0)))</f>
        <v>0</v>
      </c>
      <c r="AV50" s="765">
        <f t="shared" ref="AV50" si="171">IF($C50&lt;MIN(InvDate),0,IF(AND($C50&gt;=MIN(InvDate),$C50&lt;=DATE(YEAR(MIN(InvDate))+5,MONTH(MIN(InvDate)),DAY(MIN(InvDate)))),-TotalComCap*MFeeEst*0.25,IF($C50&gt;DATE(YEAR(MIN(InvDate))+5,MONTH(MIN(InvDate)),DAY(MIN(InvDate))),MIN($AS50*MFeeEst*0.25,0))))</f>
        <v>0</v>
      </c>
      <c r="AW50" s="765">
        <f t="shared" ref="AW50" si="172">IF($C50&lt;MIN(InvDate),0,IF(AND($C50&gt;=MIN(InvDate),$C50&lt;=DATE(YEAR(MIN(InvDate))+5,MONTH(MIN(InvDate)),DAY(MIN(InvDate)))),-TotalComCap*MFeeEst*0.25,IF($C50&gt;DATE(YEAR(MIN(InvDate))+5,MONTH(MIN(InvDate)),DAY(MIN(InvDate))),MIN(AW49-(-TotalComCap*MFeeEst*0.25*0.05),0))))</f>
        <v>0</v>
      </c>
      <c r="AX50" s="157"/>
      <c r="AY50" s="765">
        <f t="shared" ref="AY50" ca="1" si="173">AK50+(OFFSET($AU50,0,MFeeMenuNum)-$J50)</f>
        <v>0</v>
      </c>
    </row>
    <row r="51" spans="2:51" ht="12.75" customHeight="1">
      <c r="B51" s="763"/>
      <c r="C51" s="764" cm="1">
        <f t="array" ref="C51">DATE(INDEX($B:$B,9+4*INT((ROW()-9)/4)), CHOOSE(MOD(ROW()-9,4)+1, 3,6,9,12), CHOOSE(MOD(ROW()-9,4)+1, 31,30,30,31))</f>
        <v>3561</v>
      </c>
      <c r="D51" s="765">
        <f>'Historical Cash Flows (2)'!BZ52</f>
        <v>0</v>
      </c>
      <c r="E51" s="767"/>
      <c r="F51" s="797">
        <v>0</v>
      </c>
      <c r="G51" s="798">
        <v>0</v>
      </c>
      <c r="H51" s="765">
        <f t="shared" si="113"/>
        <v>0</v>
      </c>
      <c r="I51" s="767"/>
      <c r="J51" s="797">
        <v>0</v>
      </c>
      <c r="K51" s="799">
        <v>0</v>
      </c>
      <c r="L51" s="799">
        <v>0</v>
      </c>
      <c r="M51" s="799">
        <v>0</v>
      </c>
      <c r="N51" s="798">
        <v>0</v>
      </c>
      <c r="O51" s="765">
        <f t="shared" si="138"/>
        <v>0</v>
      </c>
      <c r="P51" s="767"/>
      <c r="Q51" s="797">
        <v>0</v>
      </c>
      <c r="R51" s="800">
        <v>0</v>
      </c>
      <c r="S51" s="801">
        <v>0</v>
      </c>
      <c r="T51" s="801">
        <v>0</v>
      </c>
      <c r="U51" s="765">
        <f t="shared" si="139"/>
        <v>0</v>
      </c>
      <c r="V51" s="767"/>
      <c r="W51" s="797">
        <v>0</v>
      </c>
      <c r="X51" s="800">
        <v>0</v>
      </c>
      <c r="Y51" s="800">
        <v>0</v>
      </c>
      <c r="Z51" s="802">
        <v>0</v>
      </c>
      <c r="AA51" s="803">
        <f>Y51+Z51</f>
        <v>0</v>
      </c>
      <c r="AB51" s="803">
        <f t="shared" si="140"/>
        <v>0</v>
      </c>
      <c r="AC51" s="767"/>
      <c r="AD51" s="804">
        <f t="shared" si="4"/>
        <v>0</v>
      </c>
      <c r="AE51" s="804">
        <f t="shared" si="14"/>
        <v>0</v>
      </c>
      <c r="AF51" s="768"/>
      <c r="AG51" s="767"/>
      <c r="AH51" s="805">
        <f t="shared" si="5"/>
        <v>0</v>
      </c>
      <c r="AI51" s="806">
        <f t="shared" si="145"/>
        <v>0</v>
      </c>
      <c r="AJ51" s="806">
        <f t="shared" si="145"/>
        <v>0</v>
      </c>
      <c r="AK51" s="803">
        <f t="shared" si="7"/>
        <v>0</v>
      </c>
      <c r="AL51" s="854">
        <f t="shared" si="15"/>
        <v>0</v>
      </c>
      <c r="AM51" s="854">
        <f t="shared" si="16"/>
        <v>0</v>
      </c>
      <c r="AN51" s="809"/>
      <c r="AO51" s="805">
        <f t="shared" si="106"/>
        <v>0</v>
      </c>
      <c r="AP51" s="806">
        <f t="shared" si="107"/>
        <v>0</v>
      </c>
      <c r="AQ51" s="803">
        <f t="shared" si="108"/>
        <v>0</v>
      </c>
      <c r="AR51" s="807"/>
      <c r="AS51" s="765">
        <f t="shared" si="17"/>
        <v>0</v>
      </c>
      <c r="AT51" s="807"/>
      <c r="AU51" s="765">
        <f t="shared" ref="AU51" si="174">IF($C51&lt;MIN(InvDate),0,IF(AND($C51&gt;=MIN(InvDate),$C51&lt;=DATE(YEAR(MIN(InvDate))+5,MONTH(MIN(InvDate)),DAY(MIN(InvDate)))),-TotalComCap*MFeeEst*0.25,IF($C51&gt;DATE(YEAR(MIN(InvDate))+5,MONTH(MIN(InvDate)),DAY(MIN(InvDate))),AU50*Factor,0)))</f>
        <v>0</v>
      </c>
      <c r="AV51" s="765">
        <f t="shared" ref="AV51" si="175">IF($C51&lt;MIN(InvDate),0,IF(AND($C51&gt;=MIN(InvDate),$C51&lt;=DATE(YEAR(MIN(InvDate))+5,MONTH(MIN(InvDate)),DAY(MIN(InvDate)))),-TotalComCap*MFeeEst*0.25,IF($C51&gt;DATE(YEAR(MIN(InvDate))+5,MONTH(MIN(InvDate)),DAY(MIN(InvDate))),MIN($AS51*MFeeEst*0.25,0))))</f>
        <v>0</v>
      </c>
      <c r="AW51" s="765">
        <f t="shared" ref="AW51" si="176">IF($C51&lt;MIN(InvDate),0,IF(AND($C51&gt;=MIN(InvDate),$C51&lt;=DATE(YEAR(MIN(InvDate))+5,MONTH(MIN(InvDate)),DAY(MIN(InvDate)))),-TotalComCap*MFeeEst*0.25,IF($C51&gt;DATE(YEAR(MIN(InvDate))+5,MONTH(MIN(InvDate)),DAY(MIN(InvDate))),MIN(AW50-(-TotalComCap*MFeeEst*0.25*0.05),0))))</f>
        <v>0</v>
      </c>
      <c r="AX51" s="157"/>
      <c r="AY51" s="765">
        <f t="shared" ref="AY51" ca="1" si="177">AK51+(OFFSET($AU51,0,MFeeMenuNum)-$J51)</f>
        <v>0</v>
      </c>
    </row>
    <row r="52" spans="2:51" ht="12.75" customHeight="1">
      <c r="B52" s="763"/>
      <c r="C52" s="764" cm="1">
        <f t="array" ref="C52">DATE(INDEX($B:$B,9+4*INT((ROW()-9)/4)), CHOOSE(MOD(ROW()-9,4)+1, 3,6,9,12), CHOOSE(MOD(ROW()-9,4)+1, 31,30,30,31))</f>
        <v>3653</v>
      </c>
      <c r="D52" s="765">
        <f>'Historical Cash Flows (2)'!BZ53</f>
        <v>0</v>
      </c>
      <c r="E52" s="767"/>
      <c r="F52" s="797">
        <v>0</v>
      </c>
      <c r="G52" s="798">
        <v>0</v>
      </c>
      <c r="H52" s="765">
        <f t="shared" si="113"/>
        <v>0</v>
      </c>
      <c r="I52" s="767"/>
      <c r="J52" s="797">
        <v>0</v>
      </c>
      <c r="K52" s="799">
        <v>0</v>
      </c>
      <c r="L52" s="799">
        <v>0</v>
      </c>
      <c r="M52" s="799">
        <v>0</v>
      </c>
      <c r="N52" s="798">
        <v>0</v>
      </c>
      <c r="O52" s="765">
        <f t="shared" si="138"/>
        <v>0</v>
      </c>
      <c r="P52" s="767"/>
      <c r="Q52" s="797">
        <v>0</v>
      </c>
      <c r="R52" s="800">
        <v>0</v>
      </c>
      <c r="S52" s="801">
        <v>0</v>
      </c>
      <c r="T52" s="801">
        <v>0</v>
      </c>
      <c r="U52" s="765">
        <f t="shared" si="139"/>
        <v>0</v>
      </c>
      <c r="V52" s="767"/>
      <c r="W52" s="797">
        <v>0</v>
      </c>
      <c r="X52" s="800">
        <v>0</v>
      </c>
      <c r="Y52" s="800">
        <v>0</v>
      </c>
      <c r="Z52" s="802">
        <v>0</v>
      </c>
      <c r="AA52" s="803">
        <f t="shared" ref="AA52:AA64" si="178">Y52+Z52</f>
        <v>0</v>
      </c>
      <c r="AB52" s="803">
        <f t="shared" si="140"/>
        <v>0</v>
      </c>
      <c r="AC52" s="767"/>
      <c r="AD52" s="804">
        <f t="shared" si="4"/>
        <v>0</v>
      </c>
      <c r="AE52" s="804">
        <f t="shared" si="14"/>
        <v>0</v>
      </c>
      <c r="AF52" s="768"/>
      <c r="AG52" s="767"/>
      <c r="AH52" s="805">
        <f t="shared" si="5"/>
        <v>0</v>
      </c>
      <c r="AI52" s="806">
        <f t="shared" si="145"/>
        <v>0</v>
      </c>
      <c r="AJ52" s="806">
        <f t="shared" si="145"/>
        <v>0</v>
      </c>
      <c r="AK52" s="803">
        <f t="shared" si="7"/>
        <v>0</v>
      </c>
      <c r="AL52" s="854">
        <f t="shared" si="15"/>
        <v>0</v>
      </c>
      <c r="AM52" s="854">
        <f t="shared" si="16"/>
        <v>0</v>
      </c>
      <c r="AN52" s="809"/>
      <c r="AO52" s="805">
        <f t="shared" si="106"/>
        <v>0</v>
      </c>
      <c r="AP52" s="806">
        <f t="shared" si="107"/>
        <v>0</v>
      </c>
      <c r="AQ52" s="803">
        <f t="shared" si="108"/>
        <v>0</v>
      </c>
      <c r="AR52" s="807"/>
      <c r="AS52" s="765">
        <f t="shared" si="17"/>
        <v>0</v>
      </c>
      <c r="AT52" s="807"/>
      <c r="AU52" s="765">
        <f t="shared" ref="AU52" si="179">IF($C52&lt;MIN(InvDate),0,IF(AND($C52&gt;=MIN(InvDate),$C52&lt;=DATE(YEAR(MIN(InvDate))+5,MONTH(MIN(InvDate)),DAY(MIN(InvDate)))),-TotalComCap*MFeeEst*0.25,IF($C52&gt;DATE(YEAR(MIN(InvDate))+5,MONTH(MIN(InvDate)),DAY(MIN(InvDate))),AU51*Factor,0)))</f>
        <v>0</v>
      </c>
      <c r="AV52" s="765">
        <f t="shared" ref="AV52" si="180">IF($C52&lt;MIN(InvDate),0,IF(AND($C52&gt;=MIN(InvDate),$C52&lt;=DATE(YEAR(MIN(InvDate))+5,MONTH(MIN(InvDate)),DAY(MIN(InvDate)))),-TotalComCap*MFeeEst*0.25,IF($C52&gt;DATE(YEAR(MIN(InvDate))+5,MONTH(MIN(InvDate)),DAY(MIN(InvDate))),MIN($AS52*MFeeEst*0.25,0))))</f>
        <v>0</v>
      </c>
      <c r="AW52" s="765">
        <f t="shared" ref="AW52" si="181">IF($C52&lt;MIN(InvDate),0,IF(AND($C52&gt;=MIN(InvDate),$C52&lt;=DATE(YEAR(MIN(InvDate))+5,MONTH(MIN(InvDate)),DAY(MIN(InvDate)))),-TotalComCap*MFeeEst*0.25,IF($C52&gt;DATE(YEAR(MIN(InvDate))+5,MONTH(MIN(InvDate)),DAY(MIN(InvDate))),MIN(AW51-(-TotalComCap*MFeeEst*0.25*0.05),0))))</f>
        <v>0</v>
      </c>
      <c r="AX52" s="157"/>
      <c r="AY52" s="765">
        <f t="shared" ref="AY52" ca="1" si="182">AK52+(OFFSET($AU52,0,MFeeMenuNum)-$J52)</f>
        <v>0</v>
      </c>
    </row>
    <row r="53" spans="2:51" ht="12.75" customHeight="1">
      <c r="B53" s="763">
        <f>B49+1</f>
        <v>1910</v>
      </c>
      <c r="C53" s="764" cm="1">
        <f t="array" ref="C53">DATE(INDEX($B:$B,9+4*INT((ROW()-9)/4)), CHOOSE(MOD(ROW()-9,4)+1, 3,6,9,12), CHOOSE(MOD(ROW()-9,4)+1, 31,30,30,31))</f>
        <v>3743</v>
      </c>
      <c r="D53" s="765">
        <f>'Historical Cash Flows (2)'!BZ54</f>
        <v>0</v>
      </c>
      <c r="E53" s="767"/>
      <c r="F53" s="797">
        <v>0</v>
      </c>
      <c r="G53" s="798">
        <v>0</v>
      </c>
      <c r="H53" s="765">
        <f t="shared" si="113"/>
        <v>0</v>
      </c>
      <c r="I53" s="767"/>
      <c r="J53" s="797">
        <v>0</v>
      </c>
      <c r="K53" s="799">
        <v>0</v>
      </c>
      <c r="L53" s="799">
        <v>0</v>
      </c>
      <c r="M53" s="799">
        <v>0</v>
      </c>
      <c r="N53" s="798">
        <v>0</v>
      </c>
      <c r="O53" s="765">
        <f t="shared" si="138"/>
        <v>0</v>
      </c>
      <c r="P53" s="767"/>
      <c r="Q53" s="797">
        <v>0</v>
      </c>
      <c r="R53" s="800">
        <v>0</v>
      </c>
      <c r="S53" s="801">
        <v>0</v>
      </c>
      <c r="T53" s="801">
        <v>0</v>
      </c>
      <c r="U53" s="765">
        <f t="shared" si="139"/>
        <v>0</v>
      </c>
      <c r="V53" s="767"/>
      <c r="W53" s="797">
        <v>0</v>
      </c>
      <c r="X53" s="800">
        <v>0</v>
      </c>
      <c r="Y53" s="800">
        <v>0</v>
      </c>
      <c r="Z53" s="802">
        <v>0</v>
      </c>
      <c r="AA53" s="803">
        <f t="shared" si="178"/>
        <v>0</v>
      </c>
      <c r="AB53" s="803">
        <f t="shared" si="140"/>
        <v>0</v>
      </c>
      <c r="AC53" s="767"/>
      <c r="AD53" s="804">
        <f t="shared" si="4"/>
        <v>0</v>
      </c>
      <c r="AE53" s="804">
        <f t="shared" si="14"/>
        <v>0</v>
      </c>
      <c r="AF53" s="768"/>
      <c r="AG53" s="767"/>
      <c r="AH53" s="805">
        <f t="shared" si="5"/>
        <v>0</v>
      </c>
      <c r="AI53" s="806">
        <f t="shared" si="145"/>
        <v>0</v>
      </c>
      <c r="AJ53" s="806">
        <f t="shared" si="145"/>
        <v>0</v>
      </c>
      <c r="AK53" s="803">
        <f t="shared" si="7"/>
        <v>0</v>
      </c>
      <c r="AL53" s="854">
        <f t="shared" si="15"/>
        <v>0</v>
      </c>
      <c r="AM53" s="854">
        <f t="shared" si="16"/>
        <v>0</v>
      </c>
      <c r="AN53" s="809"/>
      <c r="AO53" s="805">
        <f t="shared" si="106"/>
        <v>0</v>
      </c>
      <c r="AP53" s="806">
        <f t="shared" si="107"/>
        <v>0</v>
      </c>
      <c r="AQ53" s="803">
        <f t="shared" si="108"/>
        <v>0</v>
      </c>
      <c r="AR53" s="807"/>
      <c r="AS53" s="765">
        <f t="shared" si="17"/>
        <v>0</v>
      </c>
      <c r="AT53" s="807"/>
      <c r="AU53" s="765">
        <f t="shared" ref="AU53" si="183">IF($C53&lt;MIN(InvDate),0,IF(AND($C53&gt;=MIN(InvDate),$C53&lt;=DATE(YEAR(MIN(InvDate))+5,MONTH(MIN(InvDate)),DAY(MIN(InvDate)))),-TotalComCap*MFeeEst*0.25,IF($C53&gt;DATE(YEAR(MIN(InvDate))+5,MONTH(MIN(InvDate)),DAY(MIN(InvDate))),AU52*Factor,0)))</f>
        <v>0</v>
      </c>
      <c r="AV53" s="765">
        <f t="shared" ref="AV53" si="184">IF($C53&lt;MIN(InvDate),0,IF(AND($C53&gt;=MIN(InvDate),$C53&lt;=DATE(YEAR(MIN(InvDate))+5,MONTH(MIN(InvDate)),DAY(MIN(InvDate)))),-TotalComCap*MFeeEst*0.25,IF($C53&gt;DATE(YEAR(MIN(InvDate))+5,MONTH(MIN(InvDate)),DAY(MIN(InvDate))),MIN($AS53*MFeeEst*0.25,0))))</f>
        <v>0</v>
      </c>
      <c r="AW53" s="765">
        <f t="shared" ref="AW53" si="185">IF($C53&lt;MIN(InvDate),0,IF(AND($C53&gt;=MIN(InvDate),$C53&lt;=DATE(YEAR(MIN(InvDate))+5,MONTH(MIN(InvDate)),DAY(MIN(InvDate)))),-TotalComCap*MFeeEst*0.25,IF($C53&gt;DATE(YEAR(MIN(InvDate))+5,MONTH(MIN(InvDate)),DAY(MIN(InvDate))),MIN(AW52-(-TotalComCap*MFeeEst*0.25*0.05),0))))</f>
        <v>0</v>
      </c>
      <c r="AX53" s="157"/>
      <c r="AY53" s="765">
        <f t="shared" ref="AY53" ca="1" si="186">AK53+(OFFSET($AU53,0,MFeeMenuNum)-$J53)</f>
        <v>0</v>
      </c>
    </row>
    <row r="54" spans="2:51" ht="12.75" customHeight="1">
      <c r="B54" s="763"/>
      <c r="C54" s="764" cm="1">
        <f t="array" ref="C54">DATE(INDEX($B:$B,9+4*INT((ROW()-9)/4)), CHOOSE(MOD(ROW()-9,4)+1, 3,6,9,12), CHOOSE(MOD(ROW()-9,4)+1, 31,30,30,31))</f>
        <v>3834</v>
      </c>
      <c r="D54" s="765">
        <f>'Historical Cash Flows (2)'!BZ55</f>
        <v>0</v>
      </c>
      <c r="E54" s="767"/>
      <c r="F54" s="797">
        <v>0</v>
      </c>
      <c r="G54" s="798">
        <v>0</v>
      </c>
      <c r="H54" s="765">
        <f t="shared" si="113"/>
        <v>0</v>
      </c>
      <c r="I54" s="767"/>
      <c r="J54" s="797">
        <v>0</v>
      </c>
      <c r="K54" s="799">
        <v>0</v>
      </c>
      <c r="L54" s="799">
        <v>0</v>
      </c>
      <c r="M54" s="799">
        <v>0</v>
      </c>
      <c r="N54" s="798">
        <v>0</v>
      </c>
      <c r="O54" s="765">
        <f t="shared" si="138"/>
        <v>0</v>
      </c>
      <c r="P54" s="767"/>
      <c r="Q54" s="797">
        <v>0</v>
      </c>
      <c r="R54" s="800">
        <v>0</v>
      </c>
      <c r="S54" s="801">
        <v>0</v>
      </c>
      <c r="T54" s="801">
        <v>0</v>
      </c>
      <c r="U54" s="765">
        <f t="shared" si="139"/>
        <v>0</v>
      </c>
      <c r="V54" s="767"/>
      <c r="W54" s="797">
        <v>0</v>
      </c>
      <c r="X54" s="800">
        <v>0</v>
      </c>
      <c r="Y54" s="800">
        <v>0</v>
      </c>
      <c r="Z54" s="802">
        <v>0</v>
      </c>
      <c r="AA54" s="803">
        <f t="shared" si="178"/>
        <v>0</v>
      </c>
      <c r="AB54" s="803">
        <f t="shared" si="140"/>
        <v>0</v>
      </c>
      <c r="AC54" s="767"/>
      <c r="AD54" s="804">
        <f t="shared" si="4"/>
        <v>0</v>
      </c>
      <c r="AE54" s="804">
        <f t="shared" si="14"/>
        <v>0</v>
      </c>
      <c r="AF54" s="768"/>
      <c r="AG54" s="767"/>
      <c r="AH54" s="805">
        <f t="shared" si="5"/>
        <v>0</v>
      </c>
      <c r="AI54" s="806">
        <f t="shared" si="145"/>
        <v>0</v>
      </c>
      <c r="AJ54" s="806">
        <f t="shared" si="145"/>
        <v>0</v>
      </c>
      <c r="AK54" s="803">
        <f t="shared" si="7"/>
        <v>0</v>
      </c>
      <c r="AL54" s="854">
        <f t="shared" si="15"/>
        <v>0</v>
      </c>
      <c r="AM54" s="854">
        <f t="shared" si="16"/>
        <v>0</v>
      </c>
      <c r="AN54" s="809"/>
      <c r="AO54" s="805">
        <f t="shared" si="106"/>
        <v>0</v>
      </c>
      <c r="AP54" s="806">
        <f t="shared" si="107"/>
        <v>0</v>
      </c>
      <c r="AQ54" s="803">
        <f t="shared" si="108"/>
        <v>0</v>
      </c>
      <c r="AR54" s="807"/>
      <c r="AS54" s="765">
        <f t="shared" si="17"/>
        <v>0</v>
      </c>
      <c r="AT54" s="807"/>
      <c r="AU54" s="765">
        <f t="shared" ref="AU54" si="187">IF($C54&lt;MIN(InvDate),0,IF(AND($C54&gt;=MIN(InvDate),$C54&lt;=DATE(YEAR(MIN(InvDate))+5,MONTH(MIN(InvDate)),DAY(MIN(InvDate)))),-TotalComCap*MFeeEst*0.25,IF($C54&gt;DATE(YEAR(MIN(InvDate))+5,MONTH(MIN(InvDate)),DAY(MIN(InvDate))),AU53*Factor,0)))</f>
        <v>0</v>
      </c>
      <c r="AV54" s="765">
        <f t="shared" ref="AV54" si="188">IF($C54&lt;MIN(InvDate),0,IF(AND($C54&gt;=MIN(InvDate),$C54&lt;=DATE(YEAR(MIN(InvDate))+5,MONTH(MIN(InvDate)),DAY(MIN(InvDate)))),-TotalComCap*MFeeEst*0.25,IF($C54&gt;DATE(YEAR(MIN(InvDate))+5,MONTH(MIN(InvDate)),DAY(MIN(InvDate))),MIN($AS54*MFeeEst*0.25,0))))</f>
        <v>0</v>
      </c>
      <c r="AW54" s="765">
        <f t="shared" ref="AW54" si="189">IF($C54&lt;MIN(InvDate),0,IF(AND($C54&gt;=MIN(InvDate),$C54&lt;=DATE(YEAR(MIN(InvDate))+5,MONTH(MIN(InvDate)),DAY(MIN(InvDate)))),-TotalComCap*MFeeEst*0.25,IF($C54&gt;DATE(YEAR(MIN(InvDate))+5,MONTH(MIN(InvDate)),DAY(MIN(InvDate))),MIN(AW53-(-TotalComCap*MFeeEst*0.25*0.05),0))))</f>
        <v>0</v>
      </c>
      <c r="AX54" s="157"/>
      <c r="AY54" s="765">
        <f t="shared" ref="AY54" ca="1" si="190">AK54+(OFFSET($AU54,0,MFeeMenuNum)-$J54)</f>
        <v>0</v>
      </c>
    </row>
    <row r="55" spans="2:51" ht="12.75" customHeight="1">
      <c r="B55" s="763"/>
      <c r="C55" s="764" cm="1">
        <f t="array" ref="C55">DATE(INDEX($B:$B,9+4*INT((ROW()-9)/4)), CHOOSE(MOD(ROW()-9,4)+1, 3,6,9,12), CHOOSE(MOD(ROW()-9,4)+1, 31,30,30,31))</f>
        <v>3926</v>
      </c>
      <c r="D55" s="765">
        <f>'Historical Cash Flows (2)'!BZ56</f>
        <v>0</v>
      </c>
      <c r="E55" s="767"/>
      <c r="F55" s="797">
        <v>0</v>
      </c>
      <c r="G55" s="798">
        <v>0</v>
      </c>
      <c r="H55" s="765">
        <f t="shared" si="113"/>
        <v>0</v>
      </c>
      <c r="I55" s="767"/>
      <c r="J55" s="797">
        <v>0</v>
      </c>
      <c r="K55" s="799">
        <v>0</v>
      </c>
      <c r="L55" s="799">
        <v>0</v>
      </c>
      <c r="M55" s="799">
        <v>0</v>
      </c>
      <c r="N55" s="798">
        <v>0</v>
      </c>
      <c r="O55" s="765">
        <f t="shared" si="138"/>
        <v>0</v>
      </c>
      <c r="P55" s="767"/>
      <c r="Q55" s="797">
        <v>0</v>
      </c>
      <c r="R55" s="800">
        <v>0</v>
      </c>
      <c r="S55" s="801">
        <v>0</v>
      </c>
      <c r="T55" s="801">
        <v>0</v>
      </c>
      <c r="U55" s="765">
        <f t="shared" si="139"/>
        <v>0</v>
      </c>
      <c r="V55" s="767"/>
      <c r="W55" s="797">
        <v>0</v>
      </c>
      <c r="X55" s="800">
        <v>0</v>
      </c>
      <c r="Y55" s="800">
        <v>0</v>
      </c>
      <c r="Z55" s="802">
        <v>0</v>
      </c>
      <c r="AA55" s="803">
        <f t="shared" si="178"/>
        <v>0</v>
      </c>
      <c r="AB55" s="803">
        <f t="shared" si="140"/>
        <v>0</v>
      </c>
      <c r="AC55" s="767"/>
      <c r="AD55" s="804">
        <f t="shared" si="4"/>
        <v>0</v>
      </c>
      <c r="AE55" s="804">
        <f t="shared" si="14"/>
        <v>0</v>
      </c>
      <c r="AF55" s="768"/>
      <c r="AG55" s="767"/>
      <c r="AH55" s="805">
        <f t="shared" si="5"/>
        <v>0</v>
      </c>
      <c r="AI55" s="806">
        <f t="shared" si="145"/>
        <v>0</v>
      </c>
      <c r="AJ55" s="806">
        <f t="shared" si="145"/>
        <v>0</v>
      </c>
      <c r="AK55" s="803">
        <f t="shared" si="7"/>
        <v>0</v>
      </c>
      <c r="AL55" s="854">
        <f t="shared" si="15"/>
        <v>0</v>
      </c>
      <c r="AM55" s="854">
        <f t="shared" si="16"/>
        <v>0</v>
      </c>
      <c r="AN55" s="809"/>
      <c r="AO55" s="805">
        <f t="shared" si="106"/>
        <v>0</v>
      </c>
      <c r="AP55" s="806">
        <f t="shared" si="107"/>
        <v>0</v>
      </c>
      <c r="AQ55" s="803">
        <f t="shared" si="108"/>
        <v>0</v>
      </c>
      <c r="AR55" s="807"/>
      <c r="AS55" s="765">
        <f t="shared" si="17"/>
        <v>0</v>
      </c>
      <c r="AT55" s="807"/>
      <c r="AU55" s="765">
        <f t="shared" ref="AU55" si="191">IF($C55&lt;MIN(InvDate),0,IF(AND($C55&gt;=MIN(InvDate),$C55&lt;=DATE(YEAR(MIN(InvDate))+5,MONTH(MIN(InvDate)),DAY(MIN(InvDate)))),-TotalComCap*MFeeEst*0.25,IF($C55&gt;DATE(YEAR(MIN(InvDate))+5,MONTH(MIN(InvDate)),DAY(MIN(InvDate))),AU54*Factor,0)))</f>
        <v>0</v>
      </c>
      <c r="AV55" s="765">
        <f t="shared" ref="AV55" si="192">IF($C55&lt;MIN(InvDate),0,IF(AND($C55&gt;=MIN(InvDate),$C55&lt;=DATE(YEAR(MIN(InvDate))+5,MONTH(MIN(InvDate)),DAY(MIN(InvDate)))),-TotalComCap*MFeeEst*0.25,IF($C55&gt;DATE(YEAR(MIN(InvDate))+5,MONTH(MIN(InvDate)),DAY(MIN(InvDate))),MIN($AS55*MFeeEst*0.25,0))))</f>
        <v>0</v>
      </c>
      <c r="AW55" s="765">
        <f t="shared" ref="AW55" si="193">IF($C55&lt;MIN(InvDate),0,IF(AND($C55&gt;=MIN(InvDate),$C55&lt;=DATE(YEAR(MIN(InvDate))+5,MONTH(MIN(InvDate)),DAY(MIN(InvDate)))),-TotalComCap*MFeeEst*0.25,IF($C55&gt;DATE(YEAR(MIN(InvDate))+5,MONTH(MIN(InvDate)),DAY(MIN(InvDate))),MIN(AW54-(-TotalComCap*MFeeEst*0.25*0.05),0))))</f>
        <v>0</v>
      </c>
      <c r="AX55" s="157"/>
      <c r="AY55" s="765">
        <f t="shared" ref="AY55" ca="1" si="194">AK55+(OFFSET($AU55,0,MFeeMenuNum)-$J55)</f>
        <v>0</v>
      </c>
    </row>
    <row r="56" spans="2:51" ht="12.75" customHeight="1">
      <c r="B56" s="763">
        <f>B52+1</f>
        <v>1</v>
      </c>
      <c r="C56" s="764" cm="1">
        <f t="array" ref="C56">DATE(INDEX($B:$B,9+4*INT((ROW()-9)/4)), CHOOSE(MOD(ROW()-9,4)+1, 3,6,9,12), CHOOSE(MOD(ROW()-9,4)+1, 31,30,30,31))</f>
        <v>4018</v>
      </c>
      <c r="D56" s="765">
        <f>'Historical Cash Flows (2)'!BZ57</f>
        <v>0</v>
      </c>
      <c r="E56" s="767"/>
      <c r="F56" s="797">
        <v>0</v>
      </c>
      <c r="G56" s="798">
        <v>0</v>
      </c>
      <c r="H56" s="765">
        <f t="shared" si="113"/>
        <v>0</v>
      </c>
      <c r="I56" s="767"/>
      <c r="J56" s="797">
        <v>0</v>
      </c>
      <c r="K56" s="799">
        <v>0</v>
      </c>
      <c r="L56" s="799">
        <v>0</v>
      </c>
      <c r="M56" s="799">
        <v>0</v>
      </c>
      <c r="N56" s="798">
        <v>0</v>
      </c>
      <c r="O56" s="765">
        <f t="shared" si="138"/>
        <v>0</v>
      </c>
      <c r="P56" s="767"/>
      <c r="Q56" s="797">
        <v>0</v>
      </c>
      <c r="R56" s="800">
        <v>0</v>
      </c>
      <c r="S56" s="801">
        <v>0</v>
      </c>
      <c r="T56" s="801">
        <v>0</v>
      </c>
      <c r="U56" s="765">
        <f t="shared" si="139"/>
        <v>0</v>
      </c>
      <c r="V56" s="767"/>
      <c r="W56" s="797">
        <v>0</v>
      </c>
      <c r="X56" s="800">
        <v>0</v>
      </c>
      <c r="Y56" s="800">
        <v>0</v>
      </c>
      <c r="Z56" s="802">
        <v>0</v>
      </c>
      <c r="AA56" s="803">
        <f t="shared" si="178"/>
        <v>0</v>
      </c>
      <c r="AB56" s="803">
        <f t="shared" si="140"/>
        <v>0</v>
      </c>
      <c r="AC56" s="767"/>
      <c r="AD56" s="804">
        <f t="shared" si="4"/>
        <v>0</v>
      </c>
      <c r="AE56" s="804">
        <f t="shared" si="14"/>
        <v>0</v>
      </c>
      <c r="AF56" s="768"/>
      <c r="AG56" s="767"/>
      <c r="AH56" s="805">
        <f t="shared" si="5"/>
        <v>0</v>
      </c>
      <c r="AI56" s="806">
        <f t="shared" si="145"/>
        <v>0</v>
      </c>
      <c r="AJ56" s="806">
        <f t="shared" si="145"/>
        <v>0</v>
      </c>
      <c r="AK56" s="803">
        <f t="shared" si="7"/>
        <v>0</v>
      </c>
      <c r="AL56" s="854">
        <f t="shared" si="15"/>
        <v>0</v>
      </c>
      <c r="AM56" s="854">
        <f t="shared" si="16"/>
        <v>0</v>
      </c>
      <c r="AN56" s="809"/>
      <c r="AO56" s="805">
        <f t="shared" si="106"/>
        <v>0</v>
      </c>
      <c r="AP56" s="806">
        <f t="shared" si="107"/>
        <v>0</v>
      </c>
      <c r="AQ56" s="803">
        <f t="shared" si="108"/>
        <v>0</v>
      </c>
      <c r="AR56" s="807"/>
      <c r="AS56" s="765">
        <f t="shared" si="17"/>
        <v>0</v>
      </c>
      <c r="AT56" s="807"/>
      <c r="AU56" s="765">
        <f t="shared" ref="AU56" si="195">IF($C56&lt;MIN(InvDate),0,IF(AND($C56&gt;=MIN(InvDate),$C56&lt;=DATE(YEAR(MIN(InvDate))+5,MONTH(MIN(InvDate)),DAY(MIN(InvDate)))),-TotalComCap*MFeeEst*0.25,IF($C56&gt;DATE(YEAR(MIN(InvDate))+5,MONTH(MIN(InvDate)),DAY(MIN(InvDate))),AU55*Factor,0)))</f>
        <v>0</v>
      </c>
      <c r="AV56" s="765">
        <f t="shared" ref="AV56" si="196">IF($C56&lt;MIN(InvDate),0,IF(AND($C56&gt;=MIN(InvDate),$C56&lt;=DATE(YEAR(MIN(InvDate))+5,MONTH(MIN(InvDate)),DAY(MIN(InvDate)))),-TotalComCap*MFeeEst*0.25,IF($C56&gt;DATE(YEAR(MIN(InvDate))+5,MONTH(MIN(InvDate)),DAY(MIN(InvDate))),MIN($AS56*MFeeEst*0.25,0))))</f>
        <v>0</v>
      </c>
      <c r="AW56" s="765">
        <f t="shared" ref="AW56" si="197">IF($C56&lt;MIN(InvDate),0,IF(AND($C56&gt;=MIN(InvDate),$C56&lt;=DATE(YEAR(MIN(InvDate))+5,MONTH(MIN(InvDate)),DAY(MIN(InvDate)))),-TotalComCap*MFeeEst*0.25,IF($C56&gt;DATE(YEAR(MIN(InvDate))+5,MONTH(MIN(InvDate)),DAY(MIN(InvDate))),MIN(AW55-(-TotalComCap*MFeeEst*0.25*0.05),0))))</f>
        <v>0</v>
      </c>
      <c r="AX56" s="157"/>
      <c r="AY56" s="765">
        <f t="shared" ref="AY56" ca="1" si="198">AK56+(OFFSET($AU56,0,MFeeMenuNum)-$J56)</f>
        <v>0</v>
      </c>
    </row>
    <row r="57" spans="2:51" ht="12.75" customHeight="1">
      <c r="B57" s="763">
        <f>B53+1</f>
        <v>1911</v>
      </c>
      <c r="C57" s="764" cm="1">
        <f t="array" ref="C57">DATE(INDEX($B:$B,9+4*INT((ROW()-9)/4)), CHOOSE(MOD(ROW()-9,4)+1, 3,6,9,12), CHOOSE(MOD(ROW()-9,4)+1, 31,30,30,31))</f>
        <v>4108</v>
      </c>
      <c r="D57" s="765">
        <f>'Historical Cash Flows (2)'!BZ58</f>
        <v>0</v>
      </c>
      <c r="E57" s="767"/>
      <c r="F57" s="797">
        <v>0</v>
      </c>
      <c r="G57" s="798">
        <v>0</v>
      </c>
      <c r="H57" s="765">
        <f t="shared" si="113"/>
        <v>0</v>
      </c>
      <c r="I57" s="767"/>
      <c r="J57" s="797">
        <v>0</v>
      </c>
      <c r="K57" s="799">
        <v>0</v>
      </c>
      <c r="L57" s="799">
        <v>0</v>
      </c>
      <c r="M57" s="799">
        <v>0</v>
      </c>
      <c r="N57" s="798">
        <v>0</v>
      </c>
      <c r="O57" s="765">
        <f t="shared" si="138"/>
        <v>0</v>
      </c>
      <c r="P57" s="767"/>
      <c r="Q57" s="797">
        <v>0</v>
      </c>
      <c r="R57" s="800">
        <v>0</v>
      </c>
      <c r="S57" s="801">
        <v>0</v>
      </c>
      <c r="T57" s="801">
        <v>0</v>
      </c>
      <c r="U57" s="765">
        <f t="shared" si="139"/>
        <v>0</v>
      </c>
      <c r="V57" s="767"/>
      <c r="W57" s="797">
        <v>0</v>
      </c>
      <c r="X57" s="800">
        <v>0</v>
      </c>
      <c r="Y57" s="800">
        <v>0</v>
      </c>
      <c r="Z57" s="802">
        <v>0</v>
      </c>
      <c r="AA57" s="803">
        <f t="shared" si="178"/>
        <v>0</v>
      </c>
      <c r="AB57" s="803">
        <f t="shared" si="140"/>
        <v>0</v>
      </c>
      <c r="AC57" s="767"/>
      <c r="AD57" s="804">
        <f t="shared" si="4"/>
        <v>0</v>
      </c>
      <c r="AE57" s="804">
        <f t="shared" si="14"/>
        <v>0</v>
      </c>
      <c r="AF57" s="768"/>
      <c r="AG57" s="767"/>
      <c r="AH57" s="805">
        <f t="shared" si="5"/>
        <v>0</v>
      </c>
      <c r="AI57" s="806">
        <f t="shared" si="145"/>
        <v>0</v>
      </c>
      <c r="AJ57" s="806">
        <f t="shared" si="145"/>
        <v>0</v>
      </c>
      <c r="AK57" s="803">
        <f t="shared" si="7"/>
        <v>0</v>
      </c>
      <c r="AL57" s="854">
        <f t="shared" si="15"/>
        <v>0</v>
      </c>
      <c r="AM57" s="854">
        <f t="shared" si="16"/>
        <v>0</v>
      </c>
      <c r="AN57" s="809"/>
      <c r="AO57" s="805">
        <f t="shared" si="106"/>
        <v>0</v>
      </c>
      <c r="AP57" s="806">
        <f t="shared" si="107"/>
        <v>0</v>
      </c>
      <c r="AQ57" s="803">
        <f t="shared" si="108"/>
        <v>0</v>
      </c>
      <c r="AR57" s="807"/>
      <c r="AS57" s="765">
        <f t="shared" si="17"/>
        <v>0</v>
      </c>
      <c r="AT57" s="807"/>
      <c r="AU57" s="765">
        <f t="shared" ref="AU57" si="199">IF($C57&lt;MIN(InvDate),0,IF(AND($C57&gt;=MIN(InvDate),$C57&lt;=DATE(YEAR(MIN(InvDate))+5,MONTH(MIN(InvDate)),DAY(MIN(InvDate)))),-TotalComCap*MFeeEst*0.25,IF($C57&gt;DATE(YEAR(MIN(InvDate))+5,MONTH(MIN(InvDate)),DAY(MIN(InvDate))),AU56*Factor,0)))</f>
        <v>0</v>
      </c>
      <c r="AV57" s="765">
        <f t="shared" ref="AV57" si="200">IF($C57&lt;MIN(InvDate),0,IF(AND($C57&gt;=MIN(InvDate),$C57&lt;=DATE(YEAR(MIN(InvDate))+5,MONTH(MIN(InvDate)),DAY(MIN(InvDate)))),-TotalComCap*MFeeEst*0.25,IF($C57&gt;DATE(YEAR(MIN(InvDate))+5,MONTH(MIN(InvDate)),DAY(MIN(InvDate))),MIN($AS57*MFeeEst*0.25,0))))</f>
        <v>0</v>
      </c>
      <c r="AW57" s="765">
        <f t="shared" ref="AW57" si="201">IF($C57&lt;MIN(InvDate),0,IF(AND($C57&gt;=MIN(InvDate),$C57&lt;=DATE(YEAR(MIN(InvDate))+5,MONTH(MIN(InvDate)),DAY(MIN(InvDate)))),-TotalComCap*MFeeEst*0.25,IF($C57&gt;DATE(YEAR(MIN(InvDate))+5,MONTH(MIN(InvDate)),DAY(MIN(InvDate))),MIN(AW56-(-TotalComCap*MFeeEst*0.25*0.05),0))))</f>
        <v>0</v>
      </c>
      <c r="AX57" s="157"/>
      <c r="AY57" s="765">
        <f t="shared" ref="AY57" ca="1" si="202">AK57+(OFFSET($AU57,0,MFeeMenuNum)-$J57)</f>
        <v>0</v>
      </c>
    </row>
    <row r="58" spans="2:51" ht="12.75" customHeight="1">
      <c r="B58" s="763"/>
      <c r="C58" s="764" cm="1">
        <f t="array" ref="C58">DATE(INDEX($B:$B,9+4*INT((ROW()-9)/4)), CHOOSE(MOD(ROW()-9,4)+1, 3,6,9,12), CHOOSE(MOD(ROW()-9,4)+1, 31,30,30,31))</f>
        <v>4199</v>
      </c>
      <c r="D58" s="765">
        <f>'Historical Cash Flows (2)'!BZ59</f>
        <v>0</v>
      </c>
      <c r="E58" s="767"/>
      <c r="F58" s="797">
        <v>0</v>
      </c>
      <c r="G58" s="798">
        <v>0</v>
      </c>
      <c r="H58" s="765">
        <f t="shared" si="113"/>
        <v>0</v>
      </c>
      <c r="I58" s="767"/>
      <c r="J58" s="797">
        <v>0</v>
      </c>
      <c r="K58" s="799">
        <v>0</v>
      </c>
      <c r="L58" s="799">
        <v>0</v>
      </c>
      <c r="M58" s="799">
        <v>0</v>
      </c>
      <c r="N58" s="798">
        <v>0</v>
      </c>
      <c r="O58" s="765">
        <f t="shared" si="138"/>
        <v>0</v>
      </c>
      <c r="P58" s="767"/>
      <c r="Q58" s="797">
        <v>0</v>
      </c>
      <c r="R58" s="800">
        <v>0</v>
      </c>
      <c r="S58" s="801">
        <v>0</v>
      </c>
      <c r="T58" s="801">
        <v>0</v>
      </c>
      <c r="U58" s="765">
        <f t="shared" si="139"/>
        <v>0</v>
      </c>
      <c r="V58" s="767"/>
      <c r="W58" s="797">
        <v>0</v>
      </c>
      <c r="X58" s="800">
        <v>0</v>
      </c>
      <c r="Y58" s="800">
        <v>0</v>
      </c>
      <c r="Z58" s="802">
        <v>0</v>
      </c>
      <c r="AA58" s="803">
        <f t="shared" si="178"/>
        <v>0</v>
      </c>
      <c r="AB58" s="803">
        <f t="shared" si="140"/>
        <v>0</v>
      </c>
      <c r="AC58" s="767"/>
      <c r="AD58" s="804">
        <f t="shared" si="4"/>
        <v>0</v>
      </c>
      <c r="AE58" s="804">
        <f t="shared" si="14"/>
        <v>0</v>
      </c>
      <c r="AF58" s="768"/>
      <c r="AG58" s="767"/>
      <c r="AH58" s="805">
        <f t="shared" si="5"/>
        <v>0</v>
      </c>
      <c r="AI58" s="806">
        <f t="shared" si="145"/>
        <v>0</v>
      </c>
      <c r="AJ58" s="806">
        <f t="shared" si="145"/>
        <v>0</v>
      </c>
      <c r="AK58" s="803">
        <f t="shared" si="7"/>
        <v>0</v>
      </c>
      <c r="AL58" s="854">
        <f t="shared" si="15"/>
        <v>0</v>
      </c>
      <c r="AM58" s="854">
        <f t="shared" si="16"/>
        <v>0</v>
      </c>
      <c r="AN58" s="809"/>
      <c r="AO58" s="805">
        <f t="shared" si="106"/>
        <v>0</v>
      </c>
      <c r="AP58" s="806">
        <f t="shared" si="107"/>
        <v>0</v>
      </c>
      <c r="AQ58" s="803">
        <f t="shared" si="108"/>
        <v>0</v>
      </c>
      <c r="AR58" s="807"/>
      <c r="AS58" s="765">
        <f t="shared" si="17"/>
        <v>0</v>
      </c>
      <c r="AT58" s="807"/>
      <c r="AU58" s="765">
        <f t="shared" ref="AU58" si="203">IF($C58&lt;MIN(InvDate),0,IF(AND($C58&gt;=MIN(InvDate),$C58&lt;=DATE(YEAR(MIN(InvDate))+5,MONTH(MIN(InvDate)),DAY(MIN(InvDate)))),-TotalComCap*MFeeEst*0.25,IF($C58&gt;DATE(YEAR(MIN(InvDate))+5,MONTH(MIN(InvDate)),DAY(MIN(InvDate))),AU57*Factor,0)))</f>
        <v>0</v>
      </c>
      <c r="AV58" s="765">
        <f t="shared" ref="AV58" si="204">IF($C58&lt;MIN(InvDate),0,IF(AND($C58&gt;=MIN(InvDate),$C58&lt;=DATE(YEAR(MIN(InvDate))+5,MONTH(MIN(InvDate)),DAY(MIN(InvDate)))),-TotalComCap*MFeeEst*0.25,IF($C58&gt;DATE(YEAR(MIN(InvDate))+5,MONTH(MIN(InvDate)),DAY(MIN(InvDate))),MIN($AS58*MFeeEst*0.25,0))))</f>
        <v>0</v>
      </c>
      <c r="AW58" s="765">
        <f t="shared" ref="AW58" si="205">IF($C58&lt;MIN(InvDate),0,IF(AND($C58&gt;=MIN(InvDate),$C58&lt;=DATE(YEAR(MIN(InvDate))+5,MONTH(MIN(InvDate)),DAY(MIN(InvDate)))),-TotalComCap*MFeeEst*0.25,IF($C58&gt;DATE(YEAR(MIN(InvDate))+5,MONTH(MIN(InvDate)),DAY(MIN(InvDate))),MIN(AW57-(-TotalComCap*MFeeEst*0.25*0.05),0))))</f>
        <v>0</v>
      </c>
      <c r="AX58" s="157"/>
      <c r="AY58" s="765">
        <f t="shared" ref="AY58" ca="1" si="206">AK58+(OFFSET($AU58,0,MFeeMenuNum)-$J58)</f>
        <v>0</v>
      </c>
    </row>
    <row r="59" spans="2:51" ht="12.75" customHeight="1">
      <c r="B59" s="763"/>
      <c r="C59" s="764" cm="1">
        <f t="array" ref="C59">DATE(INDEX($B:$B,9+4*INT((ROW()-9)/4)), CHOOSE(MOD(ROW()-9,4)+1, 3,6,9,12), CHOOSE(MOD(ROW()-9,4)+1, 31,30,30,31))</f>
        <v>4291</v>
      </c>
      <c r="D59" s="765">
        <f>'Historical Cash Flows (2)'!BZ60</f>
        <v>0</v>
      </c>
      <c r="E59" s="767"/>
      <c r="F59" s="797">
        <v>0</v>
      </c>
      <c r="G59" s="798">
        <v>0</v>
      </c>
      <c r="H59" s="765">
        <f t="shared" si="113"/>
        <v>0</v>
      </c>
      <c r="I59" s="767"/>
      <c r="J59" s="797">
        <v>0</v>
      </c>
      <c r="K59" s="799">
        <v>0</v>
      </c>
      <c r="L59" s="799">
        <v>0</v>
      </c>
      <c r="M59" s="799">
        <v>0</v>
      </c>
      <c r="N59" s="798">
        <v>0</v>
      </c>
      <c r="O59" s="765">
        <f t="shared" si="138"/>
        <v>0</v>
      </c>
      <c r="P59" s="767"/>
      <c r="Q59" s="797">
        <v>0</v>
      </c>
      <c r="R59" s="800">
        <v>0</v>
      </c>
      <c r="S59" s="801">
        <v>0</v>
      </c>
      <c r="T59" s="801">
        <v>0</v>
      </c>
      <c r="U59" s="765">
        <f t="shared" si="139"/>
        <v>0</v>
      </c>
      <c r="V59" s="767"/>
      <c r="W59" s="797">
        <v>0</v>
      </c>
      <c r="X59" s="800">
        <v>0</v>
      </c>
      <c r="Y59" s="800">
        <v>0</v>
      </c>
      <c r="Z59" s="802">
        <v>0</v>
      </c>
      <c r="AA59" s="803">
        <f t="shared" si="178"/>
        <v>0</v>
      </c>
      <c r="AB59" s="803">
        <f t="shared" si="140"/>
        <v>0</v>
      </c>
      <c r="AC59" s="767"/>
      <c r="AD59" s="804">
        <f t="shared" si="4"/>
        <v>0</v>
      </c>
      <c r="AE59" s="804">
        <f t="shared" si="14"/>
        <v>0</v>
      </c>
      <c r="AF59" s="768"/>
      <c r="AG59" s="767"/>
      <c r="AH59" s="805">
        <f t="shared" si="5"/>
        <v>0</v>
      </c>
      <c r="AI59" s="806">
        <f t="shared" si="145"/>
        <v>0</v>
      </c>
      <c r="AJ59" s="806">
        <f t="shared" si="145"/>
        <v>0</v>
      </c>
      <c r="AK59" s="803">
        <f t="shared" si="7"/>
        <v>0</v>
      </c>
      <c r="AL59" s="854">
        <f t="shared" si="15"/>
        <v>0</v>
      </c>
      <c r="AM59" s="854">
        <f t="shared" si="16"/>
        <v>0</v>
      </c>
      <c r="AN59" s="809"/>
      <c r="AO59" s="805">
        <f t="shared" si="106"/>
        <v>0</v>
      </c>
      <c r="AP59" s="806">
        <f t="shared" si="107"/>
        <v>0</v>
      </c>
      <c r="AQ59" s="803">
        <f t="shared" si="108"/>
        <v>0</v>
      </c>
      <c r="AR59" s="807"/>
      <c r="AS59" s="765">
        <f t="shared" si="17"/>
        <v>0</v>
      </c>
      <c r="AT59" s="807"/>
      <c r="AU59" s="765">
        <f t="shared" ref="AU59" si="207">IF($C59&lt;MIN(InvDate),0,IF(AND($C59&gt;=MIN(InvDate),$C59&lt;=DATE(YEAR(MIN(InvDate))+5,MONTH(MIN(InvDate)),DAY(MIN(InvDate)))),-TotalComCap*MFeeEst*0.25,IF($C59&gt;DATE(YEAR(MIN(InvDate))+5,MONTH(MIN(InvDate)),DAY(MIN(InvDate))),AU58*Factor,0)))</f>
        <v>0</v>
      </c>
      <c r="AV59" s="765">
        <f t="shared" ref="AV59" si="208">IF($C59&lt;MIN(InvDate),0,IF(AND($C59&gt;=MIN(InvDate),$C59&lt;=DATE(YEAR(MIN(InvDate))+5,MONTH(MIN(InvDate)),DAY(MIN(InvDate)))),-TotalComCap*MFeeEst*0.25,IF($C59&gt;DATE(YEAR(MIN(InvDate))+5,MONTH(MIN(InvDate)),DAY(MIN(InvDate))),MIN($AS59*MFeeEst*0.25,0))))</f>
        <v>0</v>
      </c>
      <c r="AW59" s="765">
        <f t="shared" ref="AW59" si="209">IF($C59&lt;MIN(InvDate),0,IF(AND($C59&gt;=MIN(InvDate),$C59&lt;=DATE(YEAR(MIN(InvDate))+5,MONTH(MIN(InvDate)),DAY(MIN(InvDate)))),-TotalComCap*MFeeEst*0.25,IF($C59&gt;DATE(YEAR(MIN(InvDate))+5,MONTH(MIN(InvDate)),DAY(MIN(InvDate))),MIN(AW58-(-TotalComCap*MFeeEst*0.25*0.05),0))))</f>
        <v>0</v>
      </c>
      <c r="AX59" s="157"/>
      <c r="AY59" s="765">
        <f t="shared" ref="AY59" ca="1" si="210">AK59+(OFFSET($AU59,0,MFeeMenuNum)-$J59)</f>
        <v>0</v>
      </c>
    </row>
    <row r="60" spans="2:51" ht="12.75" customHeight="1">
      <c r="B60" s="763"/>
      <c r="C60" s="764" cm="1">
        <f t="array" ref="C60">DATE(INDEX($B:$B,9+4*INT((ROW()-9)/4)), CHOOSE(MOD(ROW()-9,4)+1, 3,6,9,12), CHOOSE(MOD(ROW()-9,4)+1, 31,30,30,31))</f>
        <v>4383</v>
      </c>
      <c r="D60" s="765">
        <f>'Historical Cash Flows (2)'!BZ61</f>
        <v>0</v>
      </c>
      <c r="E60" s="767"/>
      <c r="F60" s="797">
        <v>0</v>
      </c>
      <c r="G60" s="798">
        <v>0</v>
      </c>
      <c r="H60" s="765">
        <f t="shared" si="113"/>
        <v>0</v>
      </c>
      <c r="I60" s="767"/>
      <c r="J60" s="797">
        <v>0</v>
      </c>
      <c r="K60" s="799">
        <v>0</v>
      </c>
      <c r="L60" s="799">
        <v>0</v>
      </c>
      <c r="M60" s="799">
        <v>0</v>
      </c>
      <c r="N60" s="798">
        <v>0</v>
      </c>
      <c r="O60" s="765">
        <f t="shared" si="138"/>
        <v>0</v>
      </c>
      <c r="P60" s="767"/>
      <c r="Q60" s="797">
        <v>0</v>
      </c>
      <c r="R60" s="800">
        <v>0</v>
      </c>
      <c r="S60" s="801">
        <v>0</v>
      </c>
      <c r="T60" s="801">
        <v>0</v>
      </c>
      <c r="U60" s="765">
        <f t="shared" si="139"/>
        <v>0</v>
      </c>
      <c r="V60" s="767"/>
      <c r="W60" s="797">
        <v>0</v>
      </c>
      <c r="X60" s="800">
        <v>0</v>
      </c>
      <c r="Y60" s="800">
        <v>0</v>
      </c>
      <c r="Z60" s="802">
        <v>0</v>
      </c>
      <c r="AA60" s="803">
        <f t="shared" si="178"/>
        <v>0</v>
      </c>
      <c r="AB60" s="803">
        <f t="shared" si="140"/>
        <v>0</v>
      </c>
      <c r="AC60" s="767"/>
      <c r="AD60" s="804">
        <f t="shared" si="4"/>
        <v>0</v>
      </c>
      <c r="AE60" s="804">
        <f t="shared" si="14"/>
        <v>0</v>
      </c>
      <c r="AF60" s="768"/>
      <c r="AG60" s="767"/>
      <c r="AH60" s="805">
        <f t="shared" si="5"/>
        <v>0</v>
      </c>
      <c r="AI60" s="806">
        <f t="shared" si="145"/>
        <v>0</v>
      </c>
      <c r="AJ60" s="806">
        <f t="shared" si="145"/>
        <v>0</v>
      </c>
      <c r="AK60" s="803">
        <f t="shared" si="7"/>
        <v>0</v>
      </c>
      <c r="AL60" s="854">
        <f t="shared" si="15"/>
        <v>0</v>
      </c>
      <c r="AM60" s="854">
        <f t="shared" si="16"/>
        <v>0</v>
      </c>
      <c r="AN60" s="809"/>
      <c r="AO60" s="805">
        <f t="shared" si="106"/>
        <v>0</v>
      </c>
      <c r="AP60" s="806">
        <f t="shared" si="107"/>
        <v>0</v>
      </c>
      <c r="AQ60" s="803">
        <f t="shared" si="108"/>
        <v>0</v>
      </c>
      <c r="AR60" s="807"/>
      <c r="AS60" s="765">
        <f t="shared" si="17"/>
        <v>0</v>
      </c>
      <c r="AT60" s="807"/>
      <c r="AU60" s="765">
        <f t="shared" ref="AU60" si="211">IF($C60&lt;MIN(InvDate),0,IF(AND($C60&gt;=MIN(InvDate),$C60&lt;=DATE(YEAR(MIN(InvDate))+5,MONTH(MIN(InvDate)),DAY(MIN(InvDate)))),-TotalComCap*MFeeEst*0.25,IF($C60&gt;DATE(YEAR(MIN(InvDate))+5,MONTH(MIN(InvDate)),DAY(MIN(InvDate))),AU59*Factor,0)))</f>
        <v>0</v>
      </c>
      <c r="AV60" s="765">
        <f t="shared" ref="AV60" si="212">IF($C60&lt;MIN(InvDate),0,IF(AND($C60&gt;=MIN(InvDate),$C60&lt;=DATE(YEAR(MIN(InvDate))+5,MONTH(MIN(InvDate)),DAY(MIN(InvDate)))),-TotalComCap*MFeeEst*0.25,IF($C60&gt;DATE(YEAR(MIN(InvDate))+5,MONTH(MIN(InvDate)),DAY(MIN(InvDate))),MIN($AS60*MFeeEst*0.25,0))))</f>
        <v>0</v>
      </c>
      <c r="AW60" s="765">
        <f t="shared" ref="AW60" si="213">IF($C60&lt;MIN(InvDate),0,IF(AND($C60&gt;=MIN(InvDate),$C60&lt;=DATE(YEAR(MIN(InvDate))+5,MONTH(MIN(InvDate)),DAY(MIN(InvDate)))),-TotalComCap*MFeeEst*0.25,IF($C60&gt;DATE(YEAR(MIN(InvDate))+5,MONTH(MIN(InvDate)),DAY(MIN(InvDate))),MIN(AW59-(-TotalComCap*MFeeEst*0.25*0.05),0))))</f>
        <v>0</v>
      </c>
      <c r="AX60" s="157"/>
      <c r="AY60" s="765">
        <f t="shared" ref="AY60" ca="1" si="214">AK60+(OFFSET($AU60,0,MFeeMenuNum)-$J60)</f>
        <v>0</v>
      </c>
    </row>
    <row r="61" spans="2:51" ht="12.75" customHeight="1">
      <c r="B61" s="763">
        <f>B57+1</f>
        <v>1912</v>
      </c>
      <c r="C61" s="764" cm="1">
        <f t="array" ref="C61">DATE(INDEX($B:$B,9+4*INT((ROW()-9)/4)), CHOOSE(MOD(ROW()-9,4)+1, 3,6,9,12), CHOOSE(MOD(ROW()-9,4)+1, 31,30,30,31))</f>
        <v>4474</v>
      </c>
      <c r="D61" s="765">
        <f>'Historical Cash Flows (2)'!BZ62</f>
        <v>0</v>
      </c>
      <c r="E61" s="767"/>
      <c r="F61" s="797">
        <v>0</v>
      </c>
      <c r="G61" s="798">
        <v>0</v>
      </c>
      <c r="H61" s="765">
        <f t="shared" si="113"/>
        <v>0</v>
      </c>
      <c r="I61" s="767"/>
      <c r="J61" s="797">
        <v>0</v>
      </c>
      <c r="K61" s="799">
        <v>0</v>
      </c>
      <c r="L61" s="799">
        <v>0</v>
      </c>
      <c r="M61" s="799">
        <v>0</v>
      </c>
      <c r="N61" s="798">
        <v>0</v>
      </c>
      <c r="O61" s="765">
        <f t="shared" si="138"/>
        <v>0</v>
      </c>
      <c r="P61" s="767"/>
      <c r="Q61" s="797">
        <v>0</v>
      </c>
      <c r="R61" s="800">
        <v>0</v>
      </c>
      <c r="S61" s="801">
        <v>0</v>
      </c>
      <c r="T61" s="801">
        <v>0</v>
      </c>
      <c r="U61" s="765">
        <f t="shared" si="139"/>
        <v>0</v>
      </c>
      <c r="V61" s="767"/>
      <c r="W61" s="797">
        <v>0</v>
      </c>
      <c r="X61" s="800">
        <v>0</v>
      </c>
      <c r="Y61" s="800">
        <v>0</v>
      </c>
      <c r="Z61" s="802">
        <v>0</v>
      </c>
      <c r="AA61" s="803">
        <f t="shared" si="178"/>
        <v>0</v>
      </c>
      <c r="AB61" s="803">
        <f t="shared" si="140"/>
        <v>0</v>
      </c>
      <c r="AC61" s="767"/>
      <c r="AD61" s="804">
        <f t="shared" si="4"/>
        <v>0</v>
      </c>
      <c r="AE61" s="804">
        <f t="shared" si="14"/>
        <v>0</v>
      </c>
      <c r="AF61" s="768"/>
      <c r="AG61" s="767"/>
      <c r="AH61" s="805">
        <f t="shared" si="5"/>
        <v>0</v>
      </c>
      <c r="AI61" s="806">
        <f t="shared" si="145"/>
        <v>0</v>
      </c>
      <c r="AJ61" s="806">
        <f t="shared" si="145"/>
        <v>0</v>
      </c>
      <c r="AK61" s="803">
        <f t="shared" si="7"/>
        <v>0</v>
      </c>
      <c r="AL61" s="854">
        <f t="shared" si="15"/>
        <v>0</v>
      </c>
      <c r="AM61" s="854">
        <f t="shared" si="16"/>
        <v>0</v>
      </c>
      <c r="AN61" s="809"/>
      <c r="AO61" s="805">
        <f t="shared" si="106"/>
        <v>0</v>
      </c>
      <c r="AP61" s="806">
        <f t="shared" si="107"/>
        <v>0</v>
      </c>
      <c r="AQ61" s="803">
        <f t="shared" si="108"/>
        <v>0</v>
      </c>
      <c r="AR61" s="807"/>
      <c r="AS61" s="765">
        <f t="shared" si="17"/>
        <v>0</v>
      </c>
      <c r="AT61" s="807"/>
      <c r="AU61" s="765">
        <f t="shared" ref="AU61" si="215">IF($C61&lt;MIN(InvDate),0,IF(AND($C61&gt;=MIN(InvDate),$C61&lt;=DATE(YEAR(MIN(InvDate))+5,MONTH(MIN(InvDate)),DAY(MIN(InvDate)))),-TotalComCap*MFeeEst*0.25,IF($C61&gt;DATE(YEAR(MIN(InvDate))+5,MONTH(MIN(InvDate)),DAY(MIN(InvDate))),AU60*Factor,0)))</f>
        <v>0</v>
      </c>
      <c r="AV61" s="765">
        <f t="shared" ref="AV61" si="216">IF($C61&lt;MIN(InvDate),0,IF(AND($C61&gt;=MIN(InvDate),$C61&lt;=DATE(YEAR(MIN(InvDate))+5,MONTH(MIN(InvDate)),DAY(MIN(InvDate)))),-TotalComCap*MFeeEst*0.25,IF($C61&gt;DATE(YEAR(MIN(InvDate))+5,MONTH(MIN(InvDate)),DAY(MIN(InvDate))),MIN($AS61*MFeeEst*0.25,0))))</f>
        <v>0</v>
      </c>
      <c r="AW61" s="765">
        <f t="shared" ref="AW61" si="217">IF($C61&lt;MIN(InvDate),0,IF(AND($C61&gt;=MIN(InvDate),$C61&lt;=DATE(YEAR(MIN(InvDate))+5,MONTH(MIN(InvDate)),DAY(MIN(InvDate)))),-TotalComCap*MFeeEst*0.25,IF($C61&gt;DATE(YEAR(MIN(InvDate))+5,MONTH(MIN(InvDate)),DAY(MIN(InvDate))),MIN(AW60-(-TotalComCap*MFeeEst*0.25*0.05),0))))</f>
        <v>0</v>
      </c>
      <c r="AX61" s="157"/>
      <c r="AY61" s="765">
        <f t="shared" ref="AY61" ca="1" si="218">AK61+(OFFSET($AU61,0,MFeeMenuNum)-$J61)</f>
        <v>0</v>
      </c>
    </row>
    <row r="62" spans="2:51" ht="12.75" customHeight="1">
      <c r="B62" s="763"/>
      <c r="C62" s="764" cm="1">
        <f t="array" ref="C62">DATE(INDEX($B:$B,9+4*INT((ROW()-9)/4)), CHOOSE(MOD(ROW()-9,4)+1, 3,6,9,12), CHOOSE(MOD(ROW()-9,4)+1, 31,30,30,31))</f>
        <v>4565</v>
      </c>
      <c r="D62" s="765">
        <f>'Historical Cash Flows (2)'!BZ63</f>
        <v>0</v>
      </c>
      <c r="E62" s="767"/>
      <c r="F62" s="810">
        <v>0</v>
      </c>
      <c r="G62" s="811">
        <v>0</v>
      </c>
      <c r="H62" s="812">
        <f t="shared" si="113"/>
        <v>0</v>
      </c>
      <c r="I62" s="767"/>
      <c r="J62" s="797">
        <v>0</v>
      </c>
      <c r="K62" s="813">
        <v>0</v>
      </c>
      <c r="L62" s="813">
        <v>0</v>
      </c>
      <c r="M62" s="813">
        <v>0</v>
      </c>
      <c r="N62" s="811">
        <v>0</v>
      </c>
      <c r="O62" s="812">
        <f t="shared" si="138"/>
        <v>0</v>
      </c>
      <c r="P62" s="767"/>
      <c r="Q62" s="797">
        <v>0</v>
      </c>
      <c r="R62" s="800">
        <v>0</v>
      </c>
      <c r="S62" s="801">
        <v>0</v>
      </c>
      <c r="T62" s="801">
        <v>0</v>
      </c>
      <c r="U62" s="765">
        <f t="shared" si="139"/>
        <v>0</v>
      </c>
      <c r="V62" s="767"/>
      <c r="W62" s="797">
        <v>0</v>
      </c>
      <c r="X62" s="800">
        <v>0</v>
      </c>
      <c r="Y62" s="800">
        <v>0</v>
      </c>
      <c r="Z62" s="802">
        <v>0</v>
      </c>
      <c r="AA62" s="803">
        <f t="shared" si="178"/>
        <v>0</v>
      </c>
      <c r="AB62" s="803">
        <f t="shared" si="140"/>
        <v>0</v>
      </c>
      <c r="AC62" s="767"/>
      <c r="AD62" s="804">
        <f t="shared" si="4"/>
        <v>0</v>
      </c>
      <c r="AE62" s="804">
        <f t="shared" si="14"/>
        <v>0</v>
      </c>
      <c r="AF62" s="768"/>
      <c r="AG62" s="767"/>
      <c r="AH62" s="805">
        <f t="shared" si="5"/>
        <v>0</v>
      </c>
      <c r="AI62" s="806">
        <f t="shared" si="145"/>
        <v>0</v>
      </c>
      <c r="AJ62" s="806">
        <f t="shared" si="145"/>
        <v>0</v>
      </c>
      <c r="AK62" s="803">
        <f t="shared" si="7"/>
        <v>0</v>
      </c>
      <c r="AL62" s="854">
        <f t="shared" si="15"/>
        <v>0</v>
      </c>
      <c r="AM62" s="854">
        <f t="shared" si="16"/>
        <v>0</v>
      </c>
      <c r="AN62" s="809"/>
      <c r="AO62" s="805">
        <f t="shared" si="106"/>
        <v>0</v>
      </c>
      <c r="AP62" s="806">
        <f t="shared" si="107"/>
        <v>0</v>
      </c>
      <c r="AQ62" s="803">
        <f t="shared" si="108"/>
        <v>0</v>
      </c>
      <c r="AR62" s="807"/>
      <c r="AS62" s="765">
        <f t="shared" si="17"/>
        <v>0</v>
      </c>
      <c r="AT62" s="807"/>
      <c r="AU62" s="765">
        <f t="shared" ref="AU62" si="219">IF($C62&lt;MIN(InvDate),0,IF(AND($C62&gt;=MIN(InvDate),$C62&lt;=DATE(YEAR(MIN(InvDate))+5,MONTH(MIN(InvDate)),DAY(MIN(InvDate)))),-TotalComCap*MFeeEst*0.25,IF($C62&gt;DATE(YEAR(MIN(InvDate))+5,MONTH(MIN(InvDate)),DAY(MIN(InvDate))),AU61*Factor,0)))</f>
        <v>0</v>
      </c>
      <c r="AV62" s="765">
        <f t="shared" ref="AV62" si="220">IF($C62&lt;MIN(InvDate),0,IF(AND($C62&gt;=MIN(InvDate),$C62&lt;=DATE(YEAR(MIN(InvDate))+5,MONTH(MIN(InvDate)),DAY(MIN(InvDate)))),-TotalComCap*MFeeEst*0.25,IF($C62&gt;DATE(YEAR(MIN(InvDate))+5,MONTH(MIN(InvDate)),DAY(MIN(InvDate))),MIN($AS62*MFeeEst*0.25,0))))</f>
        <v>0</v>
      </c>
      <c r="AW62" s="765">
        <f t="shared" ref="AW62" si="221">IF($C62&lt;MIN(InvDate),0,IF(AND($C62&gt;=MIN(InvDate),$C62&lt;=DATE(YEAR(MIN(InvDate))+5,MONTH(MIN(InvDate)),DAY(MIN(InvDate)))),-TotalComCap*MFeeEst*0.25,IF($C62&gt;DATE(YEAR(MIN(InvDate))+5,MONTH(MIN(InvDate)),DAY(MIN(InvDate))),MIN(AW61-(-TotalComCap*MFeeEst*0.25*0.05),0))))</f>
        <v>0</v>
      </c>
      <c r="AX62" s="157"/>
      <c r="AY62" s="765">
        <f t="shared" ref="AY62" ca="1" si="222">AK62+(OFFSET($AU62,0,MFeeMenuNum)-$J62)</f>
        <v>0</v>
      </c>
    </row>
    <row r="63" spans="2:51" s="760" customFormat="1" ht="12.75" customHeight="1">
      <c r="B63" s="763"/>
      <c r="C63" s="764" cm="1">
        <f t="array" ref="C63">DATE(INDEX($B:$B,9+4*INT((ROW()-9)/4)), CHOOSE(MOD(ROW()-9,4)+1, 3,6,9,12), CHOOSE(MOD(ROW()-9,4)+1, 31,30,30,31))</f>
        <v>4657</v>
      </c>
      <c r="D63" s="765">
        <f>'Historical Cash Flows (2)'!BZ64</f>
        <v>0</v>
      </c>
      <c r="E63" s="767"/>
      <c r="F63" s="810">
        <v>0</v>
      </c>
      <c r="G63" s="811">
        <v>0</v>
      </c>
      <c r="H63" s="812">
        <f t="shared" si="113"/>
        <v>0</v>
      </c>
      <c r="I63" s="767"/>
      <c r="J63" s="797">
        <v>0</v>
      </c>
      <c r="K63" s="799">
        <v>0</v>
      </c>
      <c r="L63" s="813">
        <v>0</v>
      </c>
      <c r="M63" s="813">
        <v>0</v>
      </c>
      <c r="N63" s="811">
        <v>0</v>
      </c>
      <c r="O63" s="812">
        <f t="shared" si="138"/>
        <v>0</v>
      </c>
      <c r="P63" s="767"/>
      <c r="Q63" s="797">
        <v>0</v>
      </c>
      <c r="R63" s="800">
        <v>0</v>
      </c>
      <c r="S63" s="801">
        <v>0</v>
      </c>
      <c r="T63" s="801">
        <v>0</v>
      </c>
      <c r="U63" s="765">
        <f t="shared" si="139"/>
        <v>0</v>
      </c>
      <c r="V63" s="767"/>
      <c r="W63" s="797">
        <v>0</v>
      </c>
      <c r="X63" s="800">
        <v>0</v>
      </c>
      <c r="Y63" s="800">
        <v>0</v>
      </c>
      <c r="Z63" s="802">
        <v>0</v>
      </c>
      <c r="AA63" s="803">
        <f t="shared" si="178"/>
        <v>0</v>
      </c>
      <c r="AB63" s="803">
        <f t="shared" si="140"/>
        <v>0</v>
      </c>
      <c r="AC63" s="767"/>
      <c r="AD63" s="804">
        <f t="shared" si="4"/>
        <v>0</v>
      </c>
      <c r="AE63" s="804">
        <f t="shared" si="14"/>
        <v>0</v>
      </c>
      <c r="AF63" s="768"/>
      <c r="AG63" s="767"/>
      <c r="AH63" s="805">
        <f t="shared" si="5"/>
        <v>0</v>
      </c>
      <c r="AI63" s="806">
        <f t="shared" si="145"/>
        <v>0</v>
      </c>
      <c r="AJ63" s="806">
        <f t="shared" si="145"/>
        <v>0</v>
      </c>
      <c r="AK63" s="803">
        <f t="shared" si="7"/>
        <v>0</v>
      </c>
      <c r="AL63" s="854">
        <f t="shared" si="15"/>
        <v>0</v>
      </c>
      <c r="AM63" s="854">
        <f t="shared" si="16"/>
        <v>0</v>
      </c>
      <c r="AN63" s="163"/>
      <c r="AO63" s="805">
        <f t="shared" si="106"/>
        <v>0</v>
      </c>
      <c r="AP63" s="806">
        <f t="shared" si="107"/>
        <v>0</v>
      </c>
      <c r="AQ63" s="803">
        <f t="shared" si="108"/>
        <v>0</v>
      </c>
      <c r="AR63" s="807"/>
      <c r="AS63" s="765">
        <f t="shared" si="17"/>
        <v>0</v>
      </c>
      <c r="AT63" s="807"/>
      <c r="AU63" s="765">
        <f t="shared" ref="AU63" si="223">IF($C63&lt;MIN(InvDate),0,IF(AND($C63&gt;=MIN(InvDate),$C63&lt;=DATE(YEAR(MIN(InvDate))+5,MONTH(MIN(InvDate)),DAY(MIN(InvDate)))),-TotalComCap*MFeeEst*0.25,IF($C63&gt;DATE(YEAR(MIN(InvDate))+5,MONTH(MIN(InvDate)),DAY(MIN(InvDate))),AU62*Factor,0)))</f>
        <v>0</v>
      </c>
      <c r="AV63" s="765">
        <f t="shared" ref="AV63" si="224">IF($C63&lt;MIN(InvDate),0,IF(AND($C63&gt;=MIN(InvDate),$C63&lt;=DATE(YEAR(MIN(InvDate))+5,MONTH(MIN(InvDate)),DAY(MIN(InvDate)))),-TotalComCap*MFeeEst*0.25,IF($C63&gt;DATE(YEAR(MIN(InvDate))+5,MONTH(MIN(InvDate)),DAY(MIN(InvDate))),MIN($AS63*MFeeEst*0.25,0))))</f>
        <v>0</v>
      </c>
      <c r="AW63" s="765">
        <f t="shared" ref="AW63" si="225">IF($C63&lt;MIN(InvDate),0,IF(AND($C63&gt;=MIN(InvDate),$C63&lt;=DATE(YEAR(MIN(InvDate))+5,MONTH(MIN(InvDate)),DAY(MIN(InvDate)))),-TotalComCap*MFeeEst*0.25,IF($C63&gt;DATE(YEAR(MIN(InvDate))+5,MONTH(MIN(InvDate)),DAY(MIN(InvDate))),MIN(AW62-(-TotalComCap*MFeeEst*0.25*0.05),0))))</f>
        <v>0</v>
      </c>
      <c r="AX63" s="163"/>
      <c r="AY63" s="765">
        <f t="shared" ref="AY63" ca="1" si="226">AK63+(OFFSET($AU63,0,MFeeMenuNum)-$J63)</f>
        <v>0</v>
      </c>
    </row>
    <row r="64" spans="2:51" s="760" customFormat="1" ht="12.75" customHeight="1" thickBot="1">
      <c r="B64" s="814"/>
      <c r="C64" s="815" cm="1">
        <f t="array" ref="C64">DATE(INDEX($B:$B,9+4*INT((ROW()-9)/4)), CHOOSE(MOD(ROW()-9,4)+1, 3,6,9,12), CHOOSE(MOD(ROW()-9,4)+1, 31,30,30,31))</f>
        <v>4749</v>
      </c>
      <c r="D64" s="765">
        <f>'Historical Cash Flows (2)'!BZ65</f>
        <v>0</v>
      </c>
      <c r="E64" s="767"/>
      <c r="F64" s="797">
        <v>0</v>
      </c>
      <c r="G64" s="798">
        <v>0</v>
      </c>
      <c r="H64" s="765">
        <f t="shared" si="113"/>
        <v>0</v>
      </c>
      <c r="I64" s="767"/>
      <c r="J64" s="797">
        <v>0</v>
      </c>
      <c r="K64" s="800">
        <v>0</v>
      </c>
      <c r="L64" s="799">
        <v>0</v>
      </c>
      <c r="M64" s="799">
        <v>0</v>
      </c>
      <c r="N64" s="798">
        <v>0</v>
      </c>
      <c r="O64" s="765">
        <f t="shared" si="138"/>
        <v>0</v>
      </c>
      <c r="P64" s="767"/>
      <c r="Q64" s="797">
        <v>0</v>
      </c>
      <c r="R64" s="800">
        <v>0</v>
      </c>
      <c r="S64" s="801">
        <v>0</v>
      </c>
      <c r="T64" s="801">
        <v>0</v>
      </c>
      <c r="U64" s="765">
        <f t="shared" si="139"/>
        <v>0</v>
      </c>
      <c r="V64" s="767"/>
      <c r="W64" s="797">
        <v>0</v>
      </c>
      <c r="X64" s="800">
        <v>0</v>
      </c>
      <c r="Y64" s="800">
        <v>0</v>
      </c>
      <c r="Z64" s="802">
        <v>0</v>
      </c>
      <c r="AA64" s="803">
        <f t="shared" si="178"/>
        <v>0</v>
      </c>
      <c r="AB64" s="803">
        <f t="shared" si="140"/>
        <v>0</v>
      </c>
      <c r="AC64" s="767"/>
      <c r="AD64" s="804">
        <f t="shared" si="4"/>
        <v>0</v>
      </c>
      <c r="AE64" s="804">
        <f t="shared" si="14"/>
        <v>0</v>
      </c>
      <c r="AF64" s="768"/>
      <c r="AG64" s="767"/>
      <c r="AH64" s="805">
        <f t="shared" si="5"/>
        <v>0</v>
      </c>
      <c r="AI64" s="806">
        <f t="shared" si="145"/>
        <v>0</v>
      </c>
      <c r="AJ64" s="806">
        <f t="shared" si="145"/>
        <v>0</v>
      </c>
      <c r="AK64" s="803">
        <f t="shared" si="7"/>
        <v>0</v>
      </c>
      <c r="AL64" s="854">
        <f t="shared" si="15"/>
        <v>0</v>
      </c>
      <c r="AM64" s="854">
        <f t="shared" si="16"/>
        <v>0</v>
      </c>
      <c r="AN64" s="163"/>
      <c r="AO64" s="805">
        <f t="shared" si="106"/>
        <v>0</v>
      </c>
      <c r="AP64" s="806">
        <f t="shared" si="107"/>
        <v>0</v>
      </c>
      <c r="AQ64" s="803">
        <f t="shared" si="108"/>
        <v>0</v>
      </c>
      <c r="AR64" s="807"/>
      <c r="AS64" s="765">
        <f t="shared" si="17"/>
        <v>0</v>
      </c>
      <c r="AT64" s="807"/>
      <c r="AU64" s="765">
        <f t="shared" ref="AU64" si="227">IF($C64&lt;MIN(InvDate),0,IF(AND($C64&gt;=MIN(InvDate),$C64&lt;=DATE(YEAR(MIN(InvDate))+5,MONTH(MIN(InvDate)),DAY(MIN(InvDate)))),-TotalComCap*MFeeEst*0.25,IF($C64&gt;DATE(YEAR(MIN(InvDate))+5,MONTH(MIN(InvDate)),DAY(MIN(InvDate))),AU63*Factor,0)))</f>
        <v>0</v>
      </c>
      <c r="AV64" s="765">
        <f t="shared" ref="AV64" si="228">IF($C64&lt;MIN(InvDate),0,IF(AND($C64&gt;=MIN(InvDate),$C64&lt;=DATE(YEAR(MIN(InvDate))+5,MONTH(MIN(InvDate)),DAY(MIN(InvDate)))),-TotalComCap*MFeeEst*0.25,IF($C64&gt;DATE(YEAR(MIN(InvDate))+5,MONTH(MIN(InvDate)),DAY(MIN(InvDate))),MIN($AS64*MFeeEst*0.25,0))))</f>
        <v>0</v>
      </c>
      <c r="AW64" s="765">
        <f t="shared" ref="AW64" si="229">IF($C64&lt;MIN(InvDate),0,IF(AND($C64&gt;=MIN(InvDate),$C64&lt;=DATE(YEAR(MIN(InvDate))+5,MONTH(MIN(InvDate)),DAY(MIN(InvDate)))),-TotalComCap*MFeeEst*0.25,IF($C64&gt;DATE(YEAR(MIN(InvDate))+5,MONTH(MIN(InvDate)),DAY(MIN(InvDate))),MIN(AW63-(-TotalComCap*MFeeEst*0.25*0.05),0))))</f>
        <v>0</v>
      </c>
      <c r="AX64" s="163"/>
      <c r="AY64" s="765">
        <f t="shared" ref="AY64" ca="1" si="230">AK64+(OFFSET($AU64,0,MFeeMenuNum)-$J64)</f>
        <v>0</v>
      </c>
    </row>
    <row r="65" spans="2:51" s="760" customFormat="1" ht="12.75" customHeight="1" thickBot="1">
      <c r="B65" s="816"/>
      <c r="C65" s="817">
        <f>C67</f>
        <v>44012</v>
      </c>
      <c r="D65" s="818"/>
      <c r="E65" s="767"/>
      <c r="F65" s="818"/>
      <c r="G65" s="818"/>
      <c r="H65" s="818"/>
      <c r="I65" s="768"/>
      <c r="J65" s="818"/>
      <c r="K65" s="818"/>
      <c r="L65" s="818"/>
      <c r="M65" s="818"/>
      <c r="N65" s="818"/>
      <c r="O65" s="818"/>
      <c r="P65" s="768"/>
      <c r="Q65" s="818"/>
      <c r="R65" s="818"/>
      <c r="S65" s="818"/>
      <c r="T65" s="818"/>
      <c r="U65" s="818"/>
      <c r="V65" s="768"/>
      <c r="W65" s="818"/>
      <c r="X65" s="818"/>
      <c r="Y65" s="818"/>
      <c r="Z65" s="818"/>
      <c r="AA65" s="818"/>
      <c r="AB65" s="818"/>
      <c r="AC65" s="768"/>
      <c r="AD65" s="818"/>
      <c r="AE65" s="768"/>
      <c r="AF65" s="819"/>
      <c r="AG65" s="768"/>
      <c r="AH65" s="820">
        <f>-$W$67</f>
        <v>0</v>
      </c>
      <c r="AI65" s="821">
        <f>-SUM(K67,X67)</f>
        <v>0</v>
      </c>
      <c r="AJ65" s="821">
        <f>-SUM(L67,Y67)</f>
        <v>0</v>
      </c>
      <c r="AK65" s="822">
        <f>SUM(AH65:AJ65)</f>
        <v>0</v>
      </c>
      <c r="AL65" s="855">
        <f>AH65</f>
        <v>0</v>
      </c>
      <c r="AM65" s="855">
        <f>AI65</f>
        <v>0</v>
      </c>
      <c r="AN65" s="163"/>
      <c r="AO65" s="820">
        <f>AO64+AH65</f>
        <v>0</v>
      </c>
      <c r="AP65" s="821">
        <f>AP64+SUM(AI65:AJ65)</f>
        <v>0</v>
      </c>
      <c r="AQ65" s="822">
        <f>AQ64+AK65</f>
        <v>0</v>
      </c>
      <c r="AR65" s="163"/>
      <c r="AS65" s="163"/>
      <c r="AT65" s="163"/>
      <c r="AU65" s="163"/>
      <c r="AV65" s="163"/>
      <c r="AW65" s="163"/>
      <c r="AX65" s="163"/>
      <c r="AY65" s="823">
        <f>AK65</f>
        <v>0</v>
      </c>
    </row>
    <row r="66" spans="2:51" s="760" customFormat="1" ht="50.25" customHeight="1" thickBot="1">
      <c r="B66" s="824" t="s">
        <v>721</v>
      </c>
      <c r="C66" s="825"/>
      <c r="D66" s="826" t="s">
        <v>722</v>
      </c>
      <c r="E66" s="767"/>
      <c r="F66" s="826" t="s">
        <v>723</v>
      </c>
      <c r="G66" s="826" t="s">
        <v>724</v>
      </c>
      <c r="H66" s="826" t="s">
        <v>725</v>
      </c>
      <c r="I66" s="767"/>
      <c r="J66" s="826" t="s">
        <v>726</v>
      </c>
      <c r="K66" s="826" t="s">
        <v>674</v>
      </c>
      <c r="L66" s="826" t="s">
        <v>727</v>
      </c>
      <c r="M66" s="826" t="s">
        <v>728</v>
      </c>
      <c r="N66" s="826" t="s">
        <v>729</v>
      </c>
      <c r="O66" s="826" t="s">
        <v>730</v>
      </c>
      <c r="P66" s="767"/>
      <c r="Q66" s="827" t="s">
        <v>675</v>
      </c>
      <c r="R66" s="827" t="s">
        <v>501</v>
      </c>
      <c r="S66" s="827" t="s">
        <v>731</v>
      </c>
      <c r="T66" s="827" t="s">
        <v>676</v>
      </c>
      <c r="U66" s="827" t="s">
        <v>677</v>
      </c>
      <c r="V66" s="767"/>
      <c r="W66" s="826" t="s">
        <v>732</v>
      </c>
      <c r="X66" s="826" t="s">
        <v>678</v>
      </c>
      <c r="Y66" s="826" t="s">
        <v>733</v>
      </c>
      <c r="Z66" s="826" t="s">
        <v>679</v>
      </c>
      <c r="AA66" s="826"/>
      <c r="AB66" s="826" t="s">
        <v>734</v>
      </c>
      <c r="AC66" s="767"/>
      <c r="AD66" s="827" t="s">
        <v>735</v>
      </c>
      <c r="AE66" s="768"/>
      <c r="AF66" s="768"/>
      <c r="AG66" s="767"/>
      <c r="AH66" s="500" t="str">
        <f>AH11</f>
        <v>NCF to LPs</v>
      </c>
      <c r="AI66" s="500" t="str">
        <f>AI11</f>
        <v>NCF to SBA</v>
      </c>
      <c r="AJ66" s="500" t="s">
        <v>736</v>
      </c>
      <c r="AK66" s="500" t="str">
        <f>AK11</f>
        <v>Unlevered NCF</v>
      </c>
      <c r="AL66" s="500"/>
      <c r="AM66" s="500"/>
      <c r="AN66" s="163"/>
      <c r="AO66" s="827"/>
      <c r="AP66" s="827"/>
      <c r="AQ66" s="827"/>
      <c r="AR66" s="163"/>
      <c r="AS66" s="828" t="s">
        <v>737</v>
      </c>
      <c r="AT66" s="828"/>
      <c r="AU66" s="829">
        <f>SUM(AU12:AU64)</f>
        <v>0</v>
      </c>
      <c r="AV66" s="829">
        <f>SUM(AV12:AV64)</f>
        <v>0</v>
      </c>
      <c r="AW66" s="829">
        <f>SUM(AW12:AW64)</f>
        <v>0</v>
      </c>
      <c r="AX66" s="163"/>
      <c r="AY66" s="500" t="str">
        <f>AY11</f>
        <v>Adjusted Unlevered NCF</v>
      </c>
    </row>
    <row r="67" spans="2:51" ht="18" customHeight="1" thickBot="1">
      <c r="B67" s="500" t="s">
        <v>738</v>
      </c>
      <c r="C67" s="889">
        <f>'Historical Cash Flows (2)'!ValuationDate</f>
        <v>44012</v>
      </c>
      <c r="D67" s="830">
        <f>'Historical Cash Flows (2)'!ResidualValue</f>
        <v>0</v>
      </c>
      <c r="E67" s="767"/>
      <c r="F67" s="831">
        <v>0</v>
      </c>
      <c r="G67" s="832">
        <v>0</v>
      </c>
      <c r="H67" s="830">
        <f>SUM(D67:G67)</f>
        <v>0</v>
      </c>
      <c r="I67" s="767"/>
      <c r="J67" s="833">
        <v>0</v>
      </c>
      <c r="K67" s="833">
        <v>0</v>
      </c>
      <c r="L67" s="833">
        <v>0</v>
      </c>
      <c r="M67" s="833">
        <v>0</v>
      </c>
      <c r="N67" s="833">
        <v>0</v>
      </c>
      <c r="O67" s="834">
        <f>SUM(J67:N67)</f>
        <v>0</v>
      </c>
      <c r="P67" s="767"/>
      <c r="Q67" s="835">
        <f>SUM($Q$12:$Q$64)</f>
        <v>0</v>
      </c>
      <c r="R67" s="835">
        <f>SUM($R$12:$R$64)</f>
        <v>0</v>
      </c>
      <c r="S67" s="835">
        <f>SUM($S$12:$S$64)</f>
        <v>0</v>
      </c>
      <c r="T67" s="835">
        <f>SUM($T$12:$T$64)</f>
        <v>0</v>
      </c>
      <c r="U67" s="835">
        <f>SUM($U$12:$U$64)</f>
        <v>0</v>
      </c>
      <c r="V67" s="767"/>
      <c r="W67" s="833">
        <v>0</v>
      </c>
      <c r="X67" s="833">
        <v>0</v>
      </c>
      <c r="Y67" s="833">
        <v>0</v>
      </c>
      <c r="Z67" s="833">
        <v>0</v>
      </c>
      <c r="AA67" s="836">
        <v>0</v>
      </c>
      <c r="AB67" s="837">
        <f>SUM(W67:Z67)</f>
        <v>0</v>
      </c>
      <c r="AC67" s="767"/>
      <c r="AD67" s="858">
        <f>AE9+SUM(AD12:AD64)+(H67)+(O67+AB67)</f>
        <v>0</v>
      </c>
      <c r="AE67" s="768"/>
      <c r="AF67" s="838" t="s">
        <v>739</v>
      </c>
      <c r="AG67" s="767"/>
      <c r="AH67" s="851" t="str">
        <f>IFERROR((((1+IRR(AH$13:AH$65,-0.4))^4)-1),"")</f>
        <v/>
      </c>
      <c r="AI67" s="851" t="str">
        <f>IFERROR((((1+IRR(AI$12:AI$65,-0.4))^4)-1),"")</f>
        <v/>
      </c>
      <c r="AJ67" s="851" t="str">
        <f>IFERROR((((1+IRR(AJ$12:AJ$65,-0.4))^4)-1),"")</f>
        <v/>
      </c>
      <c r="AK67" s="851" t="str">
        <f>IFERROR((((1+IRR(AK$12:AK$65,-0.4))^4)-1),"")</f>
        <v/>
      </c>
      <c r="AL67" s="856" t="str" cm="1">
        <f t="array" ref="AL67">IFERROR((((1+IRR(_xlfn._xlws.FILTER(AL$13:AL$65, AL$13:AL$65&lt;&gt;""), -0.4))^4)-1), "")</f>
        <v/>
      </c>
      <c r="AM67" s="856" t="str" cm="1">
        <f t="array" ref="AM67">IFERROR((((1+IRR(_xlfn._xlws.FILTER(AM$13:AM$65, AM$13:AM$65&lt;&gt;""), -0.4))^4)-1), "")</f>
        <v/>
      </c>
      <c r="AN67" s="809"/>
      <c r="AO67" s="157"/>
      <c r="AP67" s="157"/>
      <c r="AQ67" s="157"/>
      <c r="AR67" s="157"/>
      <c r="AS67" s="157"/>
      <c r="AT67" s="157"/>
      <c r="AU67" s="157"/>
      <c r="AV67" s="157"/>
      <c r="AW67" s="157"/>
      <c r="AX67" s="838" t="s">
        <v>739</v>
      </c>
      <c r="AY67" s="851" t="str">
        <f ca="1">IFERROR((((1+IRR(AY$12:AY$65,-0.4))^4)-1),"")</f>
        <v/>
      </c>
    </row>
    <row r="68" spans="2:51" ht="18" customHeight="1">
      <c r="B68" s="157"/>
      <c r="C68" s="158"/>
      <c r="D68" s="157"/>
      <c r="E68" s="767"/>
      <c r="F68" s="157"/>
      <c r="G68" s="157"/>
      <c r="H68" s="157"/>
      <c r="I68" s="767"/>
      <c r="J68" s="157"/>
      <c r="K68" s="157"/>
      <c r="L68" s="157"/>
      <c r="M68" s="157"/>
      <c r="N68" s="157"/>
      <c r="O68" s="157"/>
      <c r="P68" s="767"/>
      <c r="Q68" s="157"/>
      <c r="R68" s="157"/>
      <c r="S68" s="157"/>
      <c r="T68" s="157"/>
      <c r="U68" s="157"/>
      <c r="V68" s="767"/>
      <c r="W68" s="839"/>
      <c r="X68" s="157"/>
      <c r="Y68" s="157"/>
      <c r="Z68" s="157"/>
      <c r="AA68" s="157"/>
      <c r="AB68" s="157"/>
      <c r="AC68" s="767"/>
      <c r="AD68" s="157"/>
      <c r="AE68" s="768"/>
      <c r="AF68" s="838" t="s">
        <v>740</v>
      </c>
      <c r="AG68" s="767"/>
      <c r="AH68" s="852" t="str">
        <f>IFERROR(-(SUM(W$13:W$64)+W$67)/PaidIn,"")</f>
        <v/>
      </c>
      <c r="AI68" s="852" t="str">
        <f>IFERROR(-(SUM(X$12:X$64)+X$67)/SBADrawn,"")</f>
        <v/>
      </c>
      <c r="AJ68" s="852" t="str">
        <f>IFERROR(-(SUM(Y$12:Y$64)+Y$67)/OtherDrawn,"")</f>
        <v/>
      </c>
      <c r="AK68" s="852" t="str">
        <f>IFERROR(-(SUM(AB$12:AB$64)+AB$67)/TotalDrawn,"")</f>
        <v/>
      </c>
      <c r="AL68" s="857" t="str">
        <f>IFERROR(-(SUM(W$13:W$64)+W$67)/$Q67,"")</f>
        <v/>
      </c>
      <c r="AM68" s="857"/>
      <c r="AN68" s="157"/>
      <c r="AO68" s="157"/>
      <c r="AP68" s="157"/>
      <c r="AQ68" s="157"/>
      <c r="AR68" s="157"/>
      <c r="AS68" s="840" t="s">
        <v>741</v>
      </c>
      <c r="AT68" s="157"/>
      <c r="AU68" s="862">
        <v>0.02</v>
      </c>
      <c r="AV68" s="841"/>
      <c r="AW68" s="157"/>
      <c r="AX68" s="838" t="s">
        <v>740</v>
      </c>
      <c r="AY68" s="852" t="str">
        <f ca="1">IFERROR(-(SUM(AB$12:AB$64)+AB$67)/(TotalDrawn-(OFFSET($AU$66,0,MFeeMenuNum)-SUM($J$12:$J$64))),"")</f>
        <v/>
      </c>
    </row>
    <row r="69" spans="2:51" ht="18" customHeight="1">
      <c r="B69" s="157"/>
      <c r="C69" s="158"/>
      <c r="D69" s="157"/>
      <c r="E69" s="767"/>
      <c r="F69" s="157"/>
      <c r="G69" s="157"/>
      <c r="H69" s="157"/>
      <c r="I69" s="767"/>
      <c r="J69" s="157"/>
      <c r="K69" s="157"/>
      <c r="L69" s="157"/>
      <c r="M69" s="157"/>
      <c r="N69" s="157"/>
      <c r="O69" s="157"/>
      <c r="P69" s="767"/>
      <c r="Q69" s="157"/>
      <c r="R69" s="157"/>
      <c r="S69" s="157"/>
      <c r="T69" s="157"/>
      <c r="U69" s="157"/>
      <c r="V69" s="767"/>
      <c r="W69" s="157"/>
      <c r="X69" s="157"/>
      <c r="Y69" s="157"/>
      <c r="Z69" s="157"/>
      <c r="AA69" s="157"/>
      <c r="AB69" s="157"/>
      <c r="AC69" s="767"/>
      <c r="AD69" s="157"/>
      <c r="AE69" s="768"/>
      <c r="AF69" s="838" t="s">
        <v>742</v>
      </c>
      <c r="AG69" s="767"/>
      <c r="AH69" s="852" t="str">
        <f>IFERROR(-SUM(W$13:W$64)/PaidIn,"")</f>
        <v/>
      </c>
      <c r="AI69" s="852" t="str">
        <f>IFERROR(-SUM(X$12:X$64)/SBADrawn,"")</f>
        <v/>
      </c>
      <c r="AJ69" s="852" t="str">
        <f>IFERROR(-SUM(Y$12:Y$64)/OtherDrawn,"")</f>
        <v/>
      </c>
      <c r="AK69" s="852" t="str">
        <f>IFERROR(-SUM(AB$12:AB$64)/TotalDrawn,"")</f>
        <v/>
      </c>
      <c r="AL69" s="857" t="str">
        <f>IFERROR(-SUM(W$13:W$64)/$Q67,"")</f>
        <v/>
      </c>
      <c r="AM69" s="857"/>
      <c r="AN69" s="157"/>
      <c r="AO69" s="157"/>
      <c r="AP69" s="157"/>
      <c r="AQ69" s="157"/>
      <c r="AR69" s="157"/>
      <c r="AS69" s="840" t="s">
        <v>743</v>
      </c>
      <c r="AT69" s="157"/>
      <c r="AU69" s="863" t="s">
        <v>744</v>
      </c>
      <c r="AV69" s="842">
        <f>IF($AU$69="Factor",0,IF($AU$69="Gross",1,IF($AU$69="Straight-Line",2)))</f>
        <v>0</v>
      </c>
      <c r="AW69" s="157"/>
      <c r="AX69" s="838" t="s">
        <v>742</v>
      </c>
      <c r="AY69" s="852" t="str">
        <f ca="1">IFERROR(-(SUM(AB$12:AB$64))/(TotalDrawn-(OFFSET($AU$66,0,MFeeMenuNum)-SUM($J$12:$J$64))),"")</f>
        <v/>
      </c>
    </row>
    <row r="70" spans="2:51" ht="18" customHeight="1">
      <c r="B70" s="157"/>
      <c r="C70" s="158"/>
      <c r="D70" s="157"/>
      <c r="E70" s="767"/>
      <c r="F70" s="157"/>
      <c r="G70" s="157"/>
      <c r="H70" s="157"/>
      <c r="I70" s="767"/>
      <c r="J70" s="157"/>
      <c r="K70" s="157"/>
      <c r="L70" s="157"/>
      <c r="M70" s="157"/>
      <c r="N70" s="157"/>
      <c r="O70" s="157"/>
      <c r="P70" s="767"/>
      <c r="Q70" s="157"/>
      <c r="R70" s="157"/>
      <c r="S70" s="157"/>
      <c r="T70" s="157"/>
      <c r="U70" s="157"/>
      <c r="V70" s="767"/>
      <c r="W70" s="157"/>
      <c r="X70" s="157"/>
      <c r="Y70" s="157"/>
      <c r="Z70" s="157"/>
      <c r="AA70" s="157"/>
      <c r="AB70" s="157"/>
      <c r="AC70" s="767"/>
      <c r="AD70" s="157"/>
      <c r="AE70" s="768"/>
      <c r="AF70" s="838" t="s">
        <v>745</v>
      </c>
      <c r="AG70" s="767"/>
      <c r="AH70" s="853" t="str">
        <f>IFERROR(-W67/PaidIn,"")</f>
        <v/>
      </c>
      <c r="AI70" s="853" t="str">
        <f>IFERROR(-X67/S,"")</f>
        <v/>
      </c>
      <c r="AJ70" s="853" t="str">
        <f>IFERROR(-Y67/OtherDrawn,"")</f>
        <v/>
      </c>
      <c r="AK70" s="853" t="str">
        <f>IFERROR(-AB67/TotalDrawn,"")</f>
        <v/>
      </c>
      <c r="AL70" s="857" t="str">
        <f>IFERROR(-W67/Q67,"")</f>
        <v/>
      </c>
      <c r="AM70" s="857"/>
      <c r="AN70" s="157"/>
      <c r="AO70" s="157"/>
      <c r="AP70" s="157"/>
      <c r="AQ70" s="157"/>
      <c r="AR70" s="157"/>
      <c r="AS70" s="843" t="s">
        <v>746</v>
      </c>
      <c r="AT70" s="157"/>
      <c r="AU70" s="864">
        <v>0.9</v>
      </c>
      <c r="AV70" s="157"/>
      <c r="AW70" s="157"/>
      <c r="AX70" s="838" t="s">
        <v>747</v>
      </c>
      <c r="AY70" s="853" t="str">
        <f ca="1">IFERROR((-AB$67)/(TotalDrawn-(OFFSET($AU$66,0,MFeeMenuNum)-SUM($J$12:$J$64))),"")</f>
        <v/>
      </c>
    </row>
    <row r="71" spans="2:51" ht="18" customHeight="1">
      <c r="B71" s="157"/>
      <c r="C71" s="158"/>
      <c r="D71" s="157"/>
      <c r="E71" s="767"/>
      <c r="F71" s="157"/>
      <c r="G71" s="157"/>
      <c r="H71" s="157"/>
      <c r="I71" s="767"/>
      <c r="J71" s="157"/>
      <c r="K71" s="157"/>
      <c r="L71" s="157"/>
      <c r="M71" s="157"/>
      <c r="N71" s="157"/>
      <c r="O71" s="157"/>
      <c r="P71" s="767"/>
      <c r="Q71" s="157"/>
      <c r="R71" s="157"/>
      <c r="S71" s="157"/>
      <c r="T71" s="157"/>
      <c r="U71" s="157"/>
      <c r="V71" s="767"/>
      <c r="W71" s="157"/>
      <c r="X71" s="157"/>
      <c r="Y71" s="157"/>
      <c r="Z71" s="157"/>
      <c r="AA71" s="157"/>
      <c r="AB71" s="157"/>
      <c r="AC71" s="767"/>
      <c r="AD71" s="157"/>
      <c r="AE71" s="768"/>
      <c r="AF71" s="828" t="s">
        <v>748</v>
      </c>
      <c r="AG71" s="767"/>
      <c r="AH71" s="865">
        <f>IFERROR(-SUM($J$13:$J$64)/TotalComCap,"")</f>
        <v>0</v>
      </c>
      <c r="AI71" s="157"/>
      <c r="AJ71" s="157"/>
      <c r="AK71" s="157"/>
      <c r="AL71" s="157"/>
      <c r="AM71" s="157"/>
      <c r="AN71" s="157"/>
      <c r="AO71" s="157"/>
      <c r="AP71" s="157"/>
      <c r="AQ71" s="157"/>
      <c r="AR71" s="157"/>
      <c r="AS71" s="157"/>
      <c r="AT71" s="157"/>
      <c r="AU71" s="844" t="s">
        <v>749</v>
      </c>
      <c r="AV71" s="157"/>
      <c r="AW71" s="157"/>
      <c r="AX71" s="828" t="s">
        <v>748</v>
      </c>
      <c r="AY71" s="866">
        <f>IF(MFeeMenuNum=0,-SUM($AU$12:$AU$64)/TotalComCap,IF(MFeeMenuNum=1,-SUM($AV$12:$AV$64)/TotalComCap,IF(MFeeMenuNum=2,-SUM($AW$12:$AW$64)/TotalComCap)))</f>
        <v>0</v>
      </c>
    </row>
    <row r="72" spans="2:51" ht="15" customHeight="1">
      <c r="B72" s="157"/>
      <c r="C72" s="158"/>
      <c r="D72" s="157"/>
      <c r="E72" s="767"/>
      <c r="F72" s="157"/>
      <c r="G72" s="157"/>
      <c r="H72" s="157"/>
      <c r="I72" s="767"/>
      <c r="J72" s="157"/>
      <c r="K72" s="157"/>
      <c r="L72" s="157"/>
      <c r="M72" s="157"/>
      <c r="N72" s="157"/>
      <c r="O72" s="157"/>
      <c r="P72" s="767"/>
      <c r="Q72" s="157"/>
      <c r="R72" s="157"/>
      <c r="S72" s="157"/>
      <c r="T72" s="157"/>
      <c r="U72" s="157"/>
      <c r="V72" s="767"/>
      <c r="W72" s="157"/>
      <c r="X72" s="157"/>
      <c r="Y72" s="157"/>
      <c r="Z72" s="157"/>
      <c r="AA72" s="157"/>
      <c r="AB72" s="157"/>
      <c r="AC72" s="767"/>
      <c r="AD72" s="157"/>
      <c r="AE72" s="768"/>
      <c r="AF72" s="828" t="s">
        <v>750</v>
      </c>
      <c r="AG72" s="767"/>
      <c r="AH72" s="865"/>
      <c r="AI72" s="157"/>
      <c r="AJ72" s="157"/>
      <c r="AK72" s="157"/>
      <c r="AL72" s="157"/>
      <c r="AM72" s="157"/>
      <c r="AN72" s="157"/>
      <c r="AO72" s="157"/>
      <c r="AP72" s="157"/>
      <c r="AQ72" s="157"/>
      <c r="AR72" s="157"/>
      <c r="AS72" s="157"/>
      <c r="AT72" s="157"/>
      <c r="AU72" s="842" t="s">
        <v>744</v>
      </c>
      <c r="AV72" s="157"/>
      <c r="AW72" s="157"/>
      <c r="AX72" s="157"/>
      <c r="AY72" s="845"/>
    </row>
    <row r="73" spans="2:51" ht="15" customHeight="1" thickBot="1">
      <c r="B73" s="501" t="s">
        <v>751</v>
      </c>
      <c r="C73" s="158"/>
      <c r="D73" s="157"/>
      <c r="E73" s="767"/>
      <c r="F73" s="157"/>
      <c r="G73" s="157"/>
      <c r="H73" s="157"/>
      <c r="I73" s="767"/>
      <c r="J73" s="157"/>
      <c r="K73" s="157"/>
      <c r="L73" s="157"/>
      <c r="M73" s="157"/>
      <c r="N73" s="157"/>
      <c r="O73" s="157"/>
      <c r="P73" s="767"/>
      <c r="Q73" s="157"/>
      <c r="R73" s="157"/>
      <c r="S73" s="157"/>
      <c r="T73" s="157"/>
      <c r="U73" s="157"/>
      <c r="V73" s="767"/>
      <c r="W73" s="157"/>
      <c r="X73" s="157"/>
      <c r="Y73" s="157"/>
      <c r="Z73" s="157"/>
      <c r="AA73" s="157"/>
      <c r="AB73" s="157"/>
      <c r="AC73" s="767"/>
      <c r="AD73" s="157"/>
      <c r="AE73" s="768"/>
      <c r="AF73" s="768"/>
      <c r="AG73" s="767"/>
      <c r="AH73" s="157"/>
      <c r="AI73" s="157"/>
      <c r="AJ73" s="157"/>
      <c r="AK73" s="157"/>
      <c r="AL73" s="157"/>
      <c r="AM73" s="157"/>
      <c r="AN73" s="157"/>
      <c r="AO73" s="157"/>
      <c r="AP73" s="157"/>
      <c r="AQ73" s="157"/>
      <c r="AR73" s="157"/>
      <c r="AS73" s="157"/>
      <c r="AT73" s="157"/>
      <c r="AU73" s="842" t="s">
        <v>752</v>
      </c>
      <c r="AV73" s="767"/>
      <c r="AW73" s="157"/>
      <c r="AX73" s="157"/>
      <c r="AY73" s="846">
        <f ca="1">OFFSET(AY70,2,0)</f>
        <v>0</v>
      </c>
    </row>
    <row r="74" spans="2:51" ht="55.5" customHeight="1" thickBot="1">
      <c r="B74" s="501" t="s">
        <v>753</v>
      </c>
      <c r="C74" s="1273"/>
      <c r="D74" s="1274"/>
      <c r="E74" s="1274"/>
      <c r="F74" s="1274"/>
      <c r="G74" s="1274"/>
      <c r="H74" s="1275"/>
      <c r="I74" s="767"/>
      <c r="J74" s="157"/>
      <c r="K74" s="157"/>
      <c r="L74" s="157"/>
      <c r="M74" s="157"/>
      <c r="N74" s="157"/>
      <c r="O74" s="157"/>
      <c r="P74" s="767"/>
      <c r="Q74" s="157"/>
      <c r="R74" s="157"/>
      <c r="S74" s="157"/>
      <c r="T74" s="157"/>
      <c r="U74" s="157"/>
      <c r="V74" s="767"/>
      <c r="W74" s="157"/>
      <c r="X74" s="157"/>
      <c r="Y74" s="157"/>
      <c r="Z74" s="157"/>
      <c r="AA74" s="157"/>
      <c r="AB74" s="157"/>
      <c r="AC74" s="767"/>
      <c r="AD74" s="157"/>
      <c r="AE74" s="768"/>
      <c r="AF74" s="768"/>
      <c r="AG74" s="767"/>
      <c r="AH74" s="157"/>
      <c r="AI74" s="157"/>
      <c r="AJ74" s="157"/>
      <c r="AK74" s="157"/>
      <c r="AL74" s="157"/>
      <c r="AM74" s="157"/>
      <c r="AN74" s="157"/>
      <c r="AO74" s="157"/>
      <c r="AP74" s="157"/>
      <c r="AQ74" s="157"/>
      <c r="AR74" s="157"/>
      <c r="AS74" s="157"/>
      <c r="AT74" s="157"/>
      <c r="AU74" s="842" t="s">
        <v>754</v>
      </c>
      <c r="AV74" s="157"/>
      <c r="AW74" s="157"/>
      <c r="AX74" s="157"/>
      <c r="AY74" s="847"/>
    </row>
    <row r="75" spans="2:51" ht="55.5" customHeight="1">
      <c r="B75" s="501" t="s">
        <v>755</v>
      </c>
      <c r="C75" s="1273" t="s">
        <v>756</v>
      </c>
      <c r="D75" s="1274"/>
      <c r="E75" s="1274"/>
      <c r="F75" s="1274"/>
      <c r="G75" s="1274"/>
      <c r="H75" s="1275"/>
      <c r="I75" s="767"/>
      <c r="J75" s="157"/>
      <c r="K75" s="157"/>
      <c r="L75" s="157"/>
      <c r="M75" s="157"/>
      <c r="N75" s="157"/>
      <c r="O75" s="157"/>
      <c r="P75" s="767"/>
      <c r="Q75" s="157"/>
      <c r="R75" s="157"/>
      <c r="S75" s="157"/>
      <c r="T75" s="157"/>
      <c r="U75" s="157"/>
      <c r="V75" s="767"/>
      <c r="W75" s="157"/>
      <c r="X75" s="157"/>
      <c r="Y75" s="157"/>
      <c r="Z75" s="157"/>
      <c r="AA75" s="157"/>
      <c r="AB75" s="157"/>
      <c r="AC75" s="767"/>
      <c r="AD75" s="157"/>
      <c r="AE75" s="768"/>
      <c r="AF75" s="768"/>
      <c r="AG75" s="767"/>
      <c r="AH75" s="157"/>
      <c r="AI75" s="157"/>
      <c r="AJ75" s="157"/>
      <c r="AK75" s="157"/>
      <c r="AL75" s="157"/>
      <c r="AM75" s="157"/>
      <c r="AN75" s="157"/>
      <c r="AO75" s="157"/>
      <c r="AP75" s="157"/>
      <c r="AQ75" s="157"/>
      <c r="AR75" s="157"/>
      <c r="AS75" s="157"/>
      <c r="AT75" s="157"/>
      <c r="AU75" s="842" t="s">
        <v>754</v>
      </c>
      <c r="AV75" s="157"/>
      <c r="AW75" s="157"/>
      <c r="AX75" s="157"/>
      <c r="AY75" s="847"/>
    </row>
    <row r="76" spans="2:51" ht="55.5" customHeight="1">
      <c r="B76" s="501" t="s">
        <v>757</v>
      </c>
      <c r="C76" s="1276" t="s">
        <v>758</v>
      </c>
      <c r="D76" s="1277"/>
      <c r="E76" s="1277"/>
      <c r="F76" s="1277"/>
      <c r="G76" s="1277"/>
      <c r="H76" s="1278"/>
      <c r="I76" s="767"/>
      <c r="J76" s="157"/>
      <c r="K76" s="848"/>
      <c r="L76" s="848"/>
      <c r="M76" s="157"/>
      <c r="N76" s="157"/>
      <c r="O76" s="157"/>
      <c r="P76" s="767"/>
      <c r="Q76" s="157"/>
      <c r="R76" s="157"/>
      <c r="S76" s="157"/>
      <c r="T76" s="157"/>
      <c r="U76" s="157"/>
      <c r="V76" s="767"/>
      <c r="W76" s="157"/>
      <c r="X76" s="157"/>
      <c r="Y76" s="157"/>
      <c r="Z76" s="157"/>
      <c r="AA76" s="157"/>
      <c r="AB76" s="157"/>
      <c r="AC76" s="767"/>
      <c r="AD76" s="157"/>
      <c r="AE76" s="768"/>
      <c r="AF76" s="768"/>
      <c r="AG76" s="767"/>
      <c r="AH76" s="157"/>
      <c r="AI76" s="157"/>
      <c r="AJ76" s="157"/>
      <c r="AK76" s="157"/>
      <c r="AL76" s="157"/>
      <c r="AM76" s="157"/>
      <c r="AN76" s="157"/>
      <c r="AO76" s="157"/>
      <c r="AP76" s="157"/>
      <c r="AQ76" s="157"/>
      <c r="AR76" s="157"/>
      <c r="AS76" s="157"/>
      <c r="AT76" s="157"/>
      <c r="AU76" s="157"/>
      <c r="AV76" s="841"/>
      <c r="AW76" s="157"/>
      <c r="AX76" s="157"/>
      <c r="AY76" s="157"/>
    </row>
    <row r="77" spans="2:51" ht="55.5" customHeight="1">
      <c r="B77" s="501" t="s">
        <v>759</v>
      </c>
      <c r="C77" s="1276" t="s">
        <v>760</v>
      </c>
      <c r="D77" s="1277"/>
      <c r="E77" s="1277"/>
      <c r="F77" s="1277"/>
      <c r="G77" s="1277"/>
      <c r="H77" s="1278"/>
    </row>
    <row r="78" spans="2:51" ht="55.5" customHeight="1" thickBot="1">
      <c r="B78" s="501" t="s">
        <v>761</v>
      </c>
      <c r="C78" s="1279" t="s">
        <v>762</v>
      </c>
      <c r="D78" s="1280"/>
      <c r="E78" s="1280"/>
      <c r="F78" s="1280"/>
      <c r="G78" s="1280"/>
      <c r="H78" s="1281"/>
    </row>
    <row r="79" spans="2:51" ht="15" customHeight="1">
      <c r="C79" s="759"/>
    </row>
    <row r="80" spans="2:51" ht="15" hidden="1" customHeight="1">
      <c r="C80" s="759"/>
    </row>
    <row r="81" spans="3:13" ht="15" hidden="1" customHeight="1">
      <c r="C81" s="759"/>
      <c r="K81" s="761"/>
      <c r="L81" s="761"/>
    </row>
    <row r="82" spans="3:13" ht="15" hidden="1" customHeight="1">
      <c r="C82" s="759"/>
      <c r="M82" s="762"/>
    </row>
    <row r="83" spans="3:13" ht="15" hidden="1" customHeight="1"/>
    <row r="84" spans="3:13" ht="15" hidden="1" customHeight="1"/>
    <row r="85" spans="3:13" ht="15" hidden="1" customHeight="1"/>
    <row r="86" spans="3:13" ht="15" hidden="1" customHeight="1"/>
    <row r="87" spans="3:13" ht="15" hidden="1" customHeight="1"/>
  </sheetData>
  <sheetProtection algorithmName="SHA-512" hashValue="1HqIOQ5SYmPo02f5/ELfYiMdCWTSbEqOlAmSxrKVzkXaJ/pvEwZpZyzHnrmE1YnPCBo8l8KI0279ecgEaxdaEA==" saltValue="9uTIL22fNJD7E1klexUM+Q==" spinCount="100000" sheet="1" objects="1" scenarios="1" formatCells="0" formatColumns="0" formatRows="0"/>
  <mergeCells count="5">
    <mergeCell ref="C74:H74"/>
    <mergeCell ref="C75:H75"/>
    <mergeCell ref="C76:H76"/>
    <mergeCell ref="C77:H77"/>
    <mergeCell ref="C78:H78"/>
  </mergeCells>
  <conditionalFormatting sqref="B12:B64">
    <cfRule type="expression" dxfId="162" priority="27">
      <formula>IF(MONTH($C12)=3,TRUE,FALSE)</formula>
    </cfRule>
    <cfRule type="expression" dxfId="161" priority="26">
      <formula>IF(MONTH($C12)&lt;&gt;3,TRUE,FALSE)</formula>
    </cfRule>
  </conditionalFormatting>
  <conditionalFormatting sqref="C12:C64">
    <cfRule type="expression" dxfId="160" priority="28">
      <formula>IF(MONTH($C12)=3,TRUE,FALSE)</formula>
    </cfRule>
  </conditionalFormatting>
  <conditionalFormatting sqref="D11 F11:H11">
    <cfRule type="expression" dxfId="159" priority="41">
      <formula>IF(#REF!=0,TRUE,FALSE)</formula>
    </cfRule>
    <cfRule type="expression" dxfId="158" priority="39">
      <formula>IF(D$11="U",TRUE,FALSE)</formula>
    </cfRule>
    <cfRule type="expression" dxfId="157" priority="40">
      <formula>IF(D$11="R",TRUE,FALSE)</formula>
    </cfRule>
  </conditionalFormatting>
  <conditionalFormatting sqref="D12:D64 F12:H64 W12:AB64 AH12:AK64 AU12:AW64 AD12:AE64 J12:O64 Q12:U64 AO12:AQ64 AS12:AS64 AY12:AY64">
    <cfRule type="cellIs" dxfId="156" priority="30" stopIfTrue="1" operator="equal">
      <formula>""</formula>
    </cfRule>
  </conditionalFormatting>
  <conditionalFormatting sqref="D12:D64 F12:H64 W12:AB64 AH12:AK64 AU12:AW64">
    <cfRule type="expression" dxfId="155" priority="29">
      <formula>IF(#REF!=0,TRUE,FALSE)</formula>
    </cfRule>
  </conditionalFormatting>
  <conditionalFormatting sqref="D67">
    <cfRule type="cellIs" dxfId="154" priority="38" stopIfTrue="1" operator="equal">
      <formula>""</formula>
    </cfRule>
    <cfRule type="expression" dxfId="153" priority="37">
      <formula>IF(#REF!=0,TRUE,FALSE)</formula>
    </cfRule>
  </conditionalFormatting>
  <conditionalFormatting sqref="F67:G67">
    <cfRule type="expression" dxfId="152" priority="3">
      <formula>IF(#REF!=0,TRUE,FALSE)</formula>
    </cfRule>
    <cfRule type="cellIs" dxfId="151" priority="4" stopIfTrue="1" operator="equal">
      <formula>""</formula>
    </cfRule>
  </conditionalFormatting>
  <conditionalFormatting sqref="J67:N67">
    <cfRule type="cellIs" dxfId="150" priority="2" stopIfTrue="1" operator="equal">
      <formula>""</formula>
    </cfRule>
    <cfRule type="expression" dxfId="149" priority="1">
      <formula>IF(#REF!=0,TRUE,FALSE)</formula>
    </cfRule>
  </conditionalFormatting>
  <conditionalFormatting sqref="J11:O11">
    <cfRule type="expression" dxfId="148" priority="20">
      <formula>IF(J$11="U",TRUE,FALSE)</formula>
    </cfRule>
    <cfRule type="expression" dxfId="147" priority="21">
      <formula>IF(J$11="R",TRUE,FALSE)</formula>
    </cfRule>
  </conditionalFormatting>
  <conditionalFormatting sqref="J11:O64">
    <cfRule type="expression" dxfId="146" priority="22">
      <formula>IF(#REF!=0,TRUE,FALSE)</formula>
    </cfRule>
  </conditionalFormatting>
  <conditionalFormatting sqref="Q11:U11">
    <cfRule type="expression" dxfId="145" priority="18">
      <formula>IF(Q$11="R",TRUE,FALSE)</formula>
    </cfRule>
    <cfRule type="expression" dxfId="144" priority="17">
      <formula>IF(Q$11="U",TRUE,FALSE)</formula>
    </cfRule>
  </conditionalFormatting>
  <conditionalFormatting sqref="Q11:U64">
    <cfRule type="expression" dxfId="143" priority="19">
      <formula>IF(#REF!=0,TRUE,FALSE)</formula>
    </cfRule>
  </conditionalFormatting>
  <conditionalFormatting sqref="W11:AB11">
    <cfRule type="expression" dxfId="142" priority="31">
      <formula>IF(W$11="U",TRUE,FALSE)</formula>
    </cfRule>
    <cfRule type="expression" dxfId="141" priority="32">
      <formula>IF(W$11="R",TRUE,FALSE)</formula>
    </cfRule>
    <cfRule type="expression" dxfId="140" priority="33">
      <formula>IF(#REF!=0,TRUE,FALSE)</formula>
    </cfRule>
  </conditionalFormatting>
  <conditionalFormatting sqref="AD11:AE11">
    <cfRule type="expression" dxfId="139" priority="23">
      <formula>IF(AD$11="U",TRUE,FALSE)</formula>
    </cfRule>
    <cfRule type="expression" dxfId="138" priority="24">
      <formula>IF(AD$11="R",TRUE,FALSE)</formula>
    </cfRule>
  </conditionalFormatting>
  <conditionalFormatting sqref="AD11:AE64">
    <cfRule type="expression" dxfId="137" priority="25">
      <formula>IF(#REF!=0,TRUE,FALSE)</formula>
    </cfRule>
  </conditionalFormatting>
  <conditionalFormatting sqref="AH71:AH72">
    <cfRule type="cellIs" dxfId="136" priority="9" operator="lessThan">
      <formula>0</formula>
    </cfRule>
  </conditionalFormatting>
  <conditionalFormatting sqref="AH11:AM11 AL12:AM64">
    <cfRule type="expression" dxfId="135" priority="34">
      <formula>IF(AH$11="U",TRUE,FALSE)</formula>
    </cfRule>
    <cfRule type="expression" dxfId="134" priority="35">
      <formula>IF(AH$11="R",TRUE,FALSE)</formula>
    </cfRule>
    <cfRule type="expression" dxfId="133" priority="36">
      <formula>IF(#REF!=0,TRUE,FALSE)</formula>
    </cfRule>
  </conditionalFormatting>
  <conditionalFormatting sqref="AH67:AM70">
    <cfRule type="cellIs" dxfId="132" priority="13" operator="lessThan">
      <formula>0</formula>
    </cfRule>
  </conditionalFormatting>
  <conditionalFormatting sqref="AO11:AQ11">
    <cfRule type="expression" dxfId="131" priority="15">
      <formula>IF(AO$11="R",TRUE,FALSE)</formula>
    </cfRule>
    <cfRule type="expression" dxfId="130" priority="14">
      <formula>IF(AO$11="U",TRUE,FALSE)</formula>
    </cfRule>
  </conditionalFormatting>
  <conditionalFormatting sqref="AO11:AQ64">
    <cfRule type="expression" dxfId="129" priority="16">
      <formula>IF(#REF!=0,TRUE,FALSE)</formula>
    </cfRule>
  </conditionalFormatting>
  <conditionalFormatting sqref="AS11">
    <cfRule type="expression" dxfId="128" priority="10">
      <formula>IF(AS$11="U",TRUE,FALSE)</formula>
    </cfRule>
    <cfRule type="expression" dxfId="127" priority="11">
      <formula>IF(AS$11="R",TRUE,FALSE)</formula>
    </cfRule>
  </conditionalFormatting>
  <conditionalFormatting sqref="AS11:AS64">
    <cfRule type="expression" dxfId="126" priority="12">
      <formula>IF(#REF!=0,TRUE,FALSE)</formula>
    </cfRule>
  </conditionalFormatting>
  <conditionalFormatting sqref="AY11">
    <cfRule type="expression" dxfId="125" priority="6">
      <formula>IF(AY$11="U",TRUE,FALSE)</formula>
    </cfRule>
    <cfRule type="expression" dxfId="124" priority="7">
      <formula>IF(AY$11="R",TRUE,FALSE)</formula>
    </cfRule>
  </conditionalFormatting>
  <conditionalFormatting sqref="AY11:AY64">
    <cfRule type="expression" dxfId="123" priority="8">
      <formula>IF(#REF!=0,TRUE,FALSE)</formula>
    </cfRule>
  </conditionalFormatting>
  <conditionalFormatting sqref="AY67:AY71">
    <cfRule type="cellIs" dxfId="122" priority="5" operator="lessThan">
      <formula>0</formula>
    </cfRule>
  </conditionalFormatting>
  <dataValidations count="1">
    <dataValidation type="list" allowBlank="1" showInputMessage="1" showErrorMessage="1" sqref="AU69" xr:uid="{5ADD0D6E-ECFD-4F69-AA1F-4F00AC92A29C}">
      <formula1>$AU$72:$AU$75</formula1>
    </dataValidation>
  </dataValidations>
  <pageMargins left="0.25" right="0.25" top="0.75" bottom="0.75" header="0.3" footer="0.3"/>
  <pageSetup scale="40" fitToWidth="0" pageOrder="overThenDown" orientation="landscape" cellComments="asDisplayed" r:id="rId1"/>
  <headerFooter>
    <oddHeader>&amp;L&amp;"Arial,Bold"&amp;8&amp;K0000FFE1-I. Fund Cash Flows</oddHeader>
    <oddFooter>&amp;R&amp;P of &amp;N&amp;L&amp;8 AM 45497054.3</oddFooter>
  </headerFooter>
  <colBreaks count="1" manualBreakCount="1">
    <brk id="31" min="4" max="12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6BE27-0687-4ABD-8415-23972BFE14FA}">
  <sheetPr>
    <tabColor rgb="FF00B050"/>
  </sheetPr>
  <dimension ref="A1:BS43"/>
  <sheetViews>
    <sheetView showGridLines="0" workbookViewId="0"/>
  </sheetViews>
  <sheetFormatPr defaultColWidth="0" defaultRowHeight="15" zeroHeight="1"/>
  <cols>
    <col min="1" max="1" width="25.42578125" customWidth="1"/>
    <col min="2" max="2" width="26" customWidth="1"/>
    <col min="3" max="3" width="34" customWidth="1"/>
    <col min="4" max="4" width="18.42578125" customWidth="1"/>
    <col min="5" max="5" width="20.42578125" customWidth="1"/>
    <col min="6" max="6" width="22.7109375" customWidth="1"/>
    <col min="7" max="7" width="21.140625" customWidth="1"/>
    <col min="8" max="8" width="27.28515625" customWidth="1"/>
    <col min="9" max="9" width="23.7109375" customWidth="1"/>
    <col min="10" max="10" width="29.28515625" customWidth="1"/>
    <col min="11" max="11" width="18.85546875" customWidth="1"/>
    <col min="12" max="12" width="24.85546875" customWidth="1"/>
    <col min="13" max="14" width="19.85546875" customWidth="1"/>
    <col min="15" max="15" width="41.140625" customWidth="1"/>
    <col min="16" max="16" width="24.28515625" customWidth="1"/>
    <col min="17" max="32" width="0" hidden="1" customWidth="1"/>
    <col min="33" max="33" width="10" hidden="1" customWidth="1"/>
    <col min="34" max="71" width="0" hidden="1" customWidth="1"/>
    <col min="72" max="16384" width="9.140625" hidden="1"/>
  </cols>
  <sheetData>
    <row r="1" spans="1:16">
      <c r="A1" s="387" t="s">
        <v>763</v>
      </c>
      <c r="B1" s="387"/>
      <c r="C1" s="387"/>
      <c r="D1" s="387"/>
      <c r="E1" s="387"/>
      <c r="F1" s="387"/>
      <c r="G1" s="387"/>
      <c r="H1" s="387"/>
      <c r="I1" s="387"/>
      <c r="J1" s="387"/>
      <c r="K1" s="387"/>
      <c r="L1" s="387"/>
      <c r="M1" s="387"/>
      <c r="N1" s="387"/>
      <c r="O1" s="387"/>
      <c r="P1" s="583" t="str">
        <f>Instructions!$N$1</f>
        <v>OMB Approval No. 3245-0062</v>
      </c>
    </row>
    <row r="2" spans="1:16">
      <c r="A2" s="140" t="s">
        <v>373</v>
      </c>
      <c r="B2" s="141">
        <f>Overview!B43</f>
        <v>45628</v>
      </c>
      <c r="C2" s="140"/>
      <c r="D2" s="140"/>
      <c r="E2" s="140"/>
      <c r="F2" s="140"/>
      <c r="G2" s="140"/>
      <c r="H2" s="140"/>
      <c r="I2" s="140"/>
      <c r="J2" s="140"/>
      <c r="K2" s="140"/>
      <c r="L2" s="140"/>
      <c r="M2" s="140"/>
      <c r="N2" s="140"/>
      <c r="O2" s="140"/>
      <c r="P2" s="583" t="str">
        <f>Instructions!$N$2</f>
        <v>Expiration Date 2/28/2026</v>
      </c>
    </row>
    <row r="3" spans="1:16" ht="24" customHeight="1">
      <c r="A3" s="580" t="s">
        <v>764</v>
      </c>
      <c r="B3" s="410"/>
      <c r="C3" s="410"/>
      <c r="D3" s="410"/>
      <c r="E3" s="410"/>
      <c r="F3" s="409"/>
      <c r="G3" s="409"/>
      <c r="H3" s="409"/>
      <c r="I3" s="409"/>
      <c r="J3" s="409"/>
      <c r="K3" s="46"/>
      <c r="L3" s="46"/>
      <c r="M3" s="46"/>
      <c r="N3" s="46"/>
      <c r="O3" s="46"/>
      <c r="P3" s="46"/>
    </row>
    <row r="4" spans="1:16" s="1041" customFormat="1">
      <c r="A4" s="101" t="s">
        <v>15</v>
      </c>
      <c r="B4" s="41" t="str">
        <f>Overview!B7</f>
        <v>Applicant Fund Name</v>
      </c>
      <c r="C4" s="41"/>
      <c r="D4" s="41"/>
      <c r="E4" s="41"/>
      <c r="F4" s="41" t="s">
        <v>2</v>
      </c>
      <c r="G4" s="41"/>
      <c r="H4" s="41"/>
      <c r="I4" s="41"/>
      <c r="J4" s="41"/>
      <c r="K4" s="41"/>
      <c r="L4" s="41"/>
      <c r="M4" s="41"/>
      <c r="N4" s="41"/>
      <c r="O4" s="41"/>
      <c r="P4" s="41"/>
    </row>
    <row r="5" spans="1:16" ht="38.25" customHeight="1" thickBot="1">
      <c r="A5" s="21" t="s">
        <v>765</v>
      </c>
      <c r="B5" s="9"/>
      <c r="C5" s="9"/>
      <c r="D5" s="9"/>
      <c r="E5" s="9"/>
      <c r="F5" s="9"/>
      <c r="G5" s="9"/>
      <c r="H5" s="9"/>
      <c r="I5" s="9"/>
      <c r="J5" s="9"/>
      <c r="K5" s="9"/>
      <c r="L5" s="9"/>
      <c r="P5" s="9"/>
    </row>
    <row r="6" spans="1:16" s="691" customFormat="1" ht="65.25" customHeight="1" thickBot="1">
      <c r="A6" s="694" t="s">
        <v>766</v>
      </c>
      <c r="B6" s="695" t="s">
        <v>511</v>
      </c>
      <c r="C6" s="696" t="s">
        <v>513</v>
      </c>
      <c r="D6" s="695" t="s">
        <v>514</v>
      </c>
      <c r="E6" s="695" t="s">
        <v>515</v>
      </c>
      <c r="F6" s="695" t="s">
        <v>522</v>
      </c>
      <c r="G6" s="695" t="s">
        <v>767</v>
      </c>
      <c r="H6" s="695" t="s">
        <v>524</v>
      </c>
      <c r="I6" s="695" t="s">
        <v>768</v>
      </c>
      <c r="J6" s="695" t="s">
        <v>526</v>
      </c>
      <c r="K6" s="695" t="s">
        <v>527</v>
      </c>
      <c r="L6" s="695" t="s">
        <v>528</v>
      </c>
      <c r="M6" s="695" t="s">
        <v>769</v>
      </c>
      <c r="N6" s="695" t="s">
        <v>2308</v>
      </c>
      <c r="O6" s="695" t="s">
        <v>770</v>
      </c>
      <c r="P6" s="695" t="s">
        <v>408</v>
      </c>
    </row>
    <row r="7" spans="1:16" s="18" customFormat="1" ht="10.5">
      <c r="A7" s="867" t="s">
        <v>1924</v>
      </c>
      <c r="B7" s="868">
        <f>IF(ISBLANK(A7),"",_xlfn.XLOOKUP(A7,'Investment Track Record (2)'!$B$19:$B$170,'Investment Track Record (2)'!$C$19:$C$170))</f>
        <v>0</v>
      </c>
      <c r="C7" s="869">
        <f>IF($A7="", "", _xlfn.XLOOKUP($A7, 'Investment Track Record (2)'!$B:$B, 'Investment Track Record (2)'!$E:$E, ""))</f>
        <v>0</v>
      </c>
      <c r="D7" s="869">
        <f>IF($A7="", "", _xlfn.XLOOKUP($A7, 'Investment Track Record (2)'!$B:$B, 'Investment Track Record (2)'!$F:$F, ""))</f>
        <v>0</v>
      </c>
      <c r="E7" s="870">
        <f>IF($A7="", "", _xlfn.XLOOKUP($A7, 'Investment Track Record (2)'!$B:$B, 'Investment Track Record (2)'!$G:$G, ""))</f>
        <v>0</v>
      </c>
      <c r="F7" s="870">
        <f>IF($A7="", "", _xlfn.XLOOKUP($A7, 'Investment Track Record (2)'!$B:$B, 'Investment Track Record (2)'!$O:$O, ""))</f>
        <v>0</v>
      </c>
      <c r="G7" s="871" t="str">
        <f>IF($A7="", "",IF(_xlfn.MINIFS('Investment Track Record (2)'!$P:$P, 'Investment Track Record (2)'!$B:$B, $A7, 'Investment Track Record (2)'!$P:$P, "&lt;&gt;")=0,"No Date Entered",_xlfn.MINIFS('Investment Track Record (2)'!$P:$P, 'Investment Track Record (2)'!$B:$B, $A7, 'Investment Track Record (2)'!$P:$P, "&lt;&gt;")))</f>
        <v>No Date Entered</v>
      </c>
      <c r="H7" s="871" t="str">
        <f>IF($A7="", "",IF(_xlfn.MINIFS('Investment Track Record (2)'!$Q:$Q, 'Investment Track Record (2)'!$B:$B, $A7, 'Investment Track Record (2)'!$Q:$Q, "&lt;&gt;")=0,"No Exit",_xlfn.MINIFS('Investment Track Record (2)'!$Q:$Q, 'Investment Track Record (2)'!$B:$B, $A7, 'Investment Track Record (2)'!$Q:$Q, "&lt;&gt;")))</f>
        <v>No Exit</v>
      </c>
      <c r="I7" s="872">
        <f>IF('Small Business Impact (2)'!$A7="", "", SUMIFS('Investment Track Record (2)'!$R$19:$R$170, 'Investment Track Record (2)'!$B$19:$B$170, 'Small Business Impact (2)'!$A7))</f>
        <v>0</v>
      </c>
      <c r="J7" s="872">
        <f>IF(A7="","",SUMIFS('Investment Track Record (2)'!$S$19:$S$170,'Investment Track Record (2)'!$B$19:$B$170,'Small Business Impact (2)'!$A7))</f>
        <v>0</v>
      </c>
      <c r="K7" s="872">
        <f>IF(A7="","",SUMIFS('Investment Track Record (2)'!$T$19:$T$170,'Investment Track Record (2)'!$B$19:$B$170,'Small Business Impact (2)'!$A7))</f>
        <v>0</v>
      </c>
      <c r="L7" s="872">
        <f>IF(A7="","",SUMIFS('Investment Track Record (2)'!$U$19:$U$170,'Investment Track Record (2)'!$B$19:$B$170,'Small Business Impact (2)'!$A7))</f>
        <v>0</v>
      </c>
      <c r="M7" s="872">
        <f>IF(A7="","",SUMIFS('Investment Track Record (2)'!$V$19:$V$170,'Investment Track Record (2)'!$B$19:$B$170,'Small Business Impact (2)'!$A7))</f>
        <v>0</v>
      </c>
      <c r="N7" s="1042">
        <f>IF($A7="","",IFERROR(SUMIF('Investment Track Record (2)'!B:B,$A7,'Investment Track Record (2)'!BF:BF),""))</f>
        <v>-10</v>
      </c>
      <c r="O7" s="692"/>
      <c r="P7" s="693"/>
    </row>
    <row r="8" spans="1:16" s="18" customFormat="1" ht="10.5">
      <c r="A8" s="867" t="s">
        <v>1938</v>
      </c>
      <c r="B8" s="868">
        <f>IF(ISBLANK(A8),"",_xlfn.XLOOKUP(A8,'Investment Track Record (2)'!$B$19:$B$170,'Investment Track Record (2)'!$C$19:$C$170))</f>
        <v>0</v>
      </c>
      <c r="C8" s="869">
        <f>IF($A8="", "", _xlfn.XLOOKUP($A8, 'Investment Track Record (2)'!$B:$B, 'Investment Track Record (2)'!$E:$E, ""))</f>
        <v>0</v>
      </c>
      <c r="D8" s="869">
        <f>IF($A8="", "", _xlfn.XLOOKUP($A8, 'Investment Track Record (2)'!$B:$B, 'Investment Track Record (2)'!$F:$F, ""))</f>
        <v>0</v>
      </c>
      <c r="E8" s="870">
        <f>IF($A8="", "", _xlfn.XLOOKUP($A8, 'Investment Track Record (2)'!$B:$B, 'Investment Track Record (2)'!$G:$G, ""))</f>
        <v>0</v>
      </c>
      <c r="F8" s="870">
        <f>IF($A8="", "", _xlfn.XLOOKUP($A8, 'Investment Track Record (2)'!$B:$B, 'Investment Track Record (2)'!$O:$O, ""))</f>
        <v>0</v>
      </c>
      <c r="G8" s="871" t="str">
        <f>IF($A8="", "",IF(_xlfn.MINIFS('Investment Track Record (2)'!$P:$P, 'Investment Track Record (2)'!$B:$B, $A8, 'Investment Track Record (2)'!$P:$P, "&lt;&gt;")=0,"No Date Entered",_xlfn.MINIFS('Investment Track Record (2)'!$P:$P, 'Investment Track Record (2)'!$B:$B, $A8, 'Investment Track Record (2)'!$P:$P, "&lt;&gt;")))</f>
        <v>No Date Entered</v>
      </c>
      <c r="H8" s="871" t="str">
        <f>IF($A8="", "",IF(_xlfn.MINIFS('Investment Track Record (2)'!$Q:$Q, 'Investment Track Record (2)'!$B:$B, $A8, 'Investment Track Record (2)'!$Q:$Q, "&lt;&gt;")=0,"No Exit",_xlfn.MINIFS('Investment Track Record (2)'!$Q:$Q, 'Investment Track Record (2)'!$B:$B, $A8, 'Investment Track Record (2)'!$Q:$Q, "&lt;&gt;")))</f>
        <v>No Exit</v>
      </c>
      <c r="I8" s="873">
        <f>IF('Small Business Impact (2)'!$A8="", "", SUMIFS('Investment Track Record (2)'!$R$19:$R$170, 'Investment Track Record (2)'!$B$19:$B$170, 'Small Business Impact (2)'!$A8))</f>
        <v>0</v>
      </c>
      <c r="J8" s="873">
        <f>IF(A8="","",SUMIFS('Investment Track Record (2)'!$S$19:$S$170,'Investment Track Record (2)'!$B$19:$B$170,'Small Business Impact (2)'!$A8))</f>
        <v>0</v>
      </c>
      <c r="K8" s="873">
        <f>IF(A8="","",SUMIFS('Investment Track Record (2)'!$T$19:$T$170,'Investment Track Record (2)'!$B$19:$B$170,'Small Business Impact (2)'!$A8))</f>
        <v>0</v>
      </c>
      <c r="L8" s="873">
        <f>IF(A8="","",SUMIFS('Investment Track Record (2)'!$U$19:$U$170,'Investment Track Record (2)'!$B$19:$B$170,'Small Business Impact (2)'!$A8))</f>
        <v>0</v>
      </c>
      <c r="M8" s="873">
        <f>IF(A8="","",SUMIFS('Investment Track Record (2)'!$V$19:$V$170,'Investment Track Record (2)'!$B$19:$B$170,'Small Business Impact (2)'!$A8))</f>
        <v>0</v>
      </c>
      <c r="N8" s="1042">
        <f>IF($A8="","",IFERROR(SUMIF('Investment Track Record (2)'!B:B,$A8,'Investment Track Record (2)'!BF:BF),""))</f>
        <v>4</v>
      </c>
      <c r="O8" s="692"/>
      <c r="P8" s="693"/>
    </row>
    <row r="9" spans="1:16" s="18" customFormat="1" ht="10.5">
      <c r="A9" s="867"/>
      <c r="B9" s="868" t="str">
        <f>IF(ISBLANK(A9),"",_xlfn.XLOOKUP(A9,'Investment Track Record (2)'!$B$19:$B$170,'Investment Track Record (2)'!$C$19:$C$170))</f>
        <v/>
      </c>
      <c r="C9" s="869" t="str">
        <f>IF($A9="", "", _xlfn.XLOOKUP($A9, 'Investment Track Record (2)'!$B:$B, 'Investment Track Record (2)'!$E:$E, ""))</f>
        <v/>
      </c>
      <c r="D9" s="869" t="str">
        <f>IF($A9="", "", _xlfn.XLOOKUP($A9, 'Investment Track Record (2)'!$B:$B, 'Investment Track Record (2)'!$F:$F, ""))</f>
        <v/>
      </c>
      <c r="E9" s="870" t="str">
        <f>IF($A9="", "", _xlfn.XLOOKUP($A9, 'Investment Track Record (2)'!$B:$B, 'Investment Track Record (2)'!$G:$G, ""))</f>
        <v/>
      </c>
      <c r="F9" s="870" t="str">
        <f>IF($A9="", "", _xlfn.XLOOKUP($A9, 'Investment Track Record (2)'!$B:$B, 'Investment Track Record (2)'!$O:$O, ""))</f>
        <v/>
      </c>
      <c r="G9" s="871" t="str">
        <f>IF($A9="", "",IF(_xlfn.MINIFS('Investment Track Record (2)'!$P:$P, 'Investment Track Record (2)'!$B:$B, $A9, 'Investment Track Record (2)'!$P:$P, "&lt;&gt;")=0,"No Date Entered",_xlfn.MINIFS('Investment Track Record (2)'!$P:$P, 'Investment Track Record (2)'!$B:$B, $A9, 'Investment Track Record (2)'!$P:$P, "&lt;&gt;")))</f>
        <v/>
      </c>
      <c r="H9" s="871" t="str">
        <f>IF($A9="", "",IF(_xlfn.MINIFS('Investment Track Record (2)'!$Q:$Q, 'Investment Track Record (2)'!$B:$B, $A9, 'Investment Track Record (2)'!$Q:$Q, "&lt;&gt;")=0,"No Exit",_xlfn.MINIFS('Investment Track Record (2)'!$Q:$Q, 'Investment Track Record (2)'!$B:$B, $A9, 'Investment Track Record (2)'!$Q:$Q, "&lt;&gt;")))</f>
        <v/>
      </c>
      <c r="I9" s="873" t="str">
        <f>IF('Small Business Impact (2)'!$A9="", "", SUMIFS('Investment Track Record (2)'!$R$19:$R$170, 'Investment Track Record (2)'!$B$19:$B$170, 'Small Business Impact (2)'!$A9))</f>
        <v/>
      </c>
      <c r="J9" s="873" t="str">
        <f>IF(A9="","",SUMIFS('Investment Track Record (2)'!$S$19:$S$170,'Investment Track Record (2)'!$B$19:$B$170,'Small Business Impact (2)'!$A9))</f>
        <v/>
      </c>
      <c r="K9" s="873" t="str">
        <f>IF(A9="","",SUMIFS('Investment Track Record (2)'!$T$19:$T$170,'Investment Track Record (2)'!$B$19:$B$170,'Small Business Impact (2)'!$A9))</f>
        <v/>
      </c>
      <c r="L9" s="873" t="str">
        <f>IF(A9="","",SUMIFS('Investment Track Record (2)'!$U$19:$U$170,'Investment Track Record (2)'!$B$19:$B$170,'Small Business Impact (2)'!$A9))</f>
        <v/>
      </c>
      <c r="M9" s="873" t="str">
        <f>IF(A9="","",SUMIFS('Investment Track Record (2)'!$V$19:$V$170,'Investment Track Record (2)'!$B$19:$B$170,'Small Business Impact (2)'!$A9))</f>
        <v/>
      </c>
      <c r="N9" s="1042" t="str">
        <f>IF($A9="","",IFERROR(SUMIF('Investment Track Record (2)'!B:B,$A9,'Investment Track Record (2)'!BF:BF),""))</f>
        <v/>
      </c>
      <c r="O9" s="692"/>
      <c r="P9" s="693"/>
    </row>
    <row r="10" spans="1:16" s="18" customFormat="1" ht="10.5">
      <c r="A10" s="867"/>
      <c r="B10" s="868" t="str">
        <f>IF(ISBLANK(A10),"",_xlfn.XLOOKUP(A10,'Investment Track Record (2)'!$B$19:$B$170,'Investment Track Record (2)'!$C$19:$C$170))</f>
        <v/>
      </c>
      <c r="C10" s="869" t="str">
        <f>IF($A10="", "", _xlfn.XLOOKUP($A10, 'Investment Track Record (2)'!$B:$B, 'Investment Track Record (2)'!$E:$E, ""))</f>
        <v/>
      </c>
      <c r="D10" s="869" t="str">
        <f>IF($A10="", "", _xlfn.XLOOKUP($A10, 'Investment Track Record (2)'!$B:$B, 'Investment Track Record (2)'!$F:$F, ""))</f>
        <v/>
      </c>
      <c r="E10" s="870" t="str">
        <f>IF($A10="", "", _xlfn.XLOOKUP($A10, 'Investment Track Record (2)'!$B:$B, 'Investment Track Record (2)'!$G:$G, ""))</f>
        <v/>
      </c>
      <c r="F10" s="870" t="str">
        <f>IF($A10="", "", _xlfn.XLOOKUP($A10, 'Investment Track Record (2)'!$B:$B, 'Investment Track Record (2)'!$O:$O, ""))</f>
        <v/>
      </c>
      <c r="G10" s="871" t="str">
        <f>IF($A10="", "",IF(_xlfn.MINIFS('Investment Track Record (2)'!$P:$P, 'Investment Track Record (2)'!$B:$B, $A10, 'Investment Track Record (2)'!$P:$P, "&lt;&gt;")=0,"No Date Entered",_xlfn.MINIFS('Investment Track Record (2)'!$P:$P, 'Investment Track Record (2)'!$B:$B, $A10, 'Investment Track Record (2)'!$P:$P, "&lt;&gt;")))</f>
        <v/>
      </c>
      <c r="H10" s="871" t="str">
        <f>IF($A10="", "",IF(_xlfn.MINIFS('Investment Track Record (2)'!$Q:$Q, 'Investment Track Record (2)'!$B:$B, $A10, 'Investment Track Record (2)'!$Q:$Q, "&lt;&gt;")=0,"No Exit",_xlfn.MINIFS('Investment Track Record (2)'!$Q:$Q, 'Investment Track Record (2)'!$B:$B, $A10, 'Investment Track Record (2)'!$Q:$Q, "&lt;&gt;")))</f>
        <v/>
      </c>
      <c r="I10" s="873" t="str">
        <f>IF('Small Business Impact (2)'!$A10="", "", SUMIFS('Investment Track Record (2)'!$R$19:$R$170, 'Investment Track Record (2)'!$B$19:$B$170, 'Small Business Impact (2)'!$A10))</f>
        <v/>
      </c>
      <c r="J10" s="873" t="str">
        <f>IF(A10="","",SUMIFS('Investment Track Record (2)'!$S$19:$S$170,'Investment Track Record (2)'!$B$19:$B$170,'Small Business Impact (2)'!$A10))</f>
        <v/>
      </c>
      <c r="K10" s="873" t="str">
        <f>IF(A10="","",SUMIFS('Investment Track Record (2)'!$T$19:$T$170,'Investment Track Record (2)'!$B$19:$B$170,'Small Business Impact (2)'!$A10))</f>
        <v/>
      </c>
      <c r="L10" s="873" t="str">
        <f>IF(A10="","",SUMIFS('Investment Track Record (2)'!$U$19:$U$170,'Investment Track Record (2)'!$B$19:$B$170,'Small Business Impact (2)'!$A10))</f>
        <v/>
      </c>
      <c r="M10" s="873" t="str">
        <f>IF(A10="","",SUMIFS('Investment Track Record (2)'!$V$19:$V$170,'Investment Track Record (2)'!$B$19:$B$170,'Small Business Impact (2)'!$A10))</f>
        <v/>
      </c>
      <c r="N10" s="1042" t="str">
        <f>IF($A10="","",IFERROR(SUMIF('Investment Track Record (2)'!B:B,$A10,'Investment Track Record (2)'!BF:BF),""))</f>
        <v/>
      </c>
      <c r="O10" s="692"/>
      <c r="P10" s="693"/>
    </row>
    <row r="11" spans="1:16" s="18" customFormat="1" ht="10.5">
      <c r="A11" s="867"/>
      <c r="B11" s="868" t="str">
        <f>IF(ISBLANK(A11),"",_xlfn.XLOOKUP(A11,'Investment Track Record (2)'!$B$19:$B$170,'Investment Track Record (2)'!$C$19:$C$170))</f>
        <v/>
      </c>
      <c r="C11" s="869" t="str">
        <f>IF($A11="", "", _xlfn.XLOOKUP($A11, 'Investment Track Record (2)'!$B:$B, 'Investment Track Record (2)'!$E:$E, ""))</f>
        <v/>
      </c>
      <c r="D11" s="869" t="str">
        <f>IF($A11="", "", _xlfn.XLOOKUP($A11, 'Investment Track Record (2)'!$B:$B, 'Investment Track Record (2)'!$F:$F, ""))</f>
        <v/>
      </c>
      <c r="E11" s="870" t="str">
        <f>IF($A11="", "", _xlfn.XLOOKUP($A11, 'Investment Track Record (2)'!$B:$B, 'Investment Track Record (2)'!$G:$G, ""))</f>
        <v/>
      </c>
      <c r="F11" s="870" t="str">
        <f>IF($A11="", "", _xlfn.XLOOKUP($A11, 'Investment Track Record (2)'!$B:$B, 'Investment Track Record (2)'!$O:$O, ""))</f>
        <v/>
      </c>
      <c r="G11" s="871" t="str">
        <f>IF($A11="", "",IF(_xlfn.MINIFS('Investment Track Record (2)'!$P:$P, 'Investment Track Record (2)'!$B:$B, $A11, 'Investment Track Record (2)'!$P:$P, "&lt;&gt;")=0,"No Date Entered",_xlfn.MINIFS('Investment Track Record (2)'!$P:$P, 'Investment Track Record (2)'!$B:$B, $A11, 'Investment Track Record (2)'!$P:$P, "&lt;&gt;")))</f>
        <v/>
      </c>
      <c r="H11" s="871" t="str">
        <f>IF($A11="", "",IF(_xlfn.MINIFS('Investment Track Record (2)'!$Q:$Q, 'Investment Track Record (2)'!$B:$B, $A11, 'Investment Track Record (2)'!$Q:$Q, "&lt;&gt;")=0,"No Exit",_xlfn.MINIFS('Investment Track Record (2)'!$Q:$Q, 'Investment Track Record (2)'!$B:$B, $A11, 'Investment Track Record (2)'!$Q:$Q, "&lt;&gt;")))</f>
        <v/>
      </c>
      <c r="I11" s="873" t="str">
        <f>IF('Small Business Impact (2)'!$A11="", "", SUMIFS('Investment Track Record (2)'!$R$19:$R$170, 'Investment Track Record (2)'!$B$19:$B$170, 'Small Business Impact (2)'!$A11))</f>
        <v/>
      </c>
      <c r="J11" s="873" t="str">
        <f>IF(A11="","",SUMIFS('Investment Track Record (2)'!$S$19:$S$170,'Investment Track Record (2)'!$B$19:$B$170,'Small Business Impact (2)'!$A11))</f>
        <v/>
      </c>
      <c r="K11" s="873" t="str">
        <f>IF(A11="","",SUMIFS('Investment Track Record (2)'!$T$19:$T$170,'Investment Track Record (2)'!$B$19:$B$170,'Small Business Impact (2)'!$A11))</f>
        <v/>
      </c>
      <c r="L11" s="873" t="str">
        <f>IF(A11="","",SUMIFS('Investment Track Record (2)'!$U$19:$U$170,'Investment Track Record (2)'!$B$19:$B$170,'Small Business Impact (2)'!$A11))</f>
        <v/>
      </c>
      <c r="M11" s="873" t="str">
        <f>IF(A11="","",SUMIFS('Investment Track Record (2)'!$V$19:$V$170,'Investment Track Record (2)'!$B$19:$B$170,'Small Business Impact (2)'!$A11))</f>
        <v/>
      </c>
      <c r="N11" s="1042" t="str">
        <f>IF($A11="","",IFERROR(SUMIF('Investment Track Record (2)'!B:B,$A11,'Investment Track Record (2)'!BF:BF),""))</f>
        <v/>
      </c>
      <c r="O11" s="692"/>
      <c r="P11" s="693"/>
    </row>
    <row r="12" spans="1:16" s="18" customFormat="1" ht="10.5">
      <c r="A12" s="867"/>
      <c r="B12" s="868" t="str">
        <f>IF(ISBLANK(A12),"",_xlfn.XLOOKUP(A12,'Investment Track Record (2)'!$B$19:$B$170,'Investment Track Record (2)'!$C$19:$C$170))</f>
        <v/>
      </c>
      <c r="C12" s="869" t="str">
        <f>IF($A12="", "", _xlfn.XLOOKUP($A12, 'Investment Track Record (2)'!$B:$B, 'Investment Track Record (2)'!$E:$E, ""))</f>
        <v/>
      </c>
      <c r="D12" s="869" t="str">
        <f>IF($A12="", "", _xlfn.XLOOKUP($A12, 'Investment Track Record (2)'!$B:$B, 'Investment Track Record (2)'!$F:$F, ""))</f>
        <v/>
      </c>
      <c r="E12" s="870" t="str">
        <f>IF($A12="", "", _xlfn.XLOOKUP($A12, 'Investment Track Record (2)'!$B:$B, 'Investment Track Record (2)'!$G:$G, ""))</f>
        <v/>
      </c>
      <c r="F12" s="870" t="str">
        <f>IF($A12="", "", _xlfn.XLOOKUP($A12, 'Investment Track Record (2)'!$B:$B, 'Investment Track Record (2)'!$O:$O, ""))</f>
        <v/>
      </c>
      <c r="G12" s="871" t="str">
        <f>IF($A12="", "",IF(_xlfn.MINIFS('Investment Track Record (2)'!$P:$P, 'Investment Track Record (2)'!$B:$B, $A12, 'Investment Track Record (2)'!$P:$P, "&lt;&gt;")=0,"No Date Entered",_xlfn.MINIFS('Investment Track Record (2)'!$P:$P, 'Investment Track Record (2)'!$B:$B, $A12, 'Investment Track Record (2)'!$P:$P, "&lt;&gt;")))</f>
        <v/>
      </c>
      <c r="H12" s="871" t="str">
        <f>IF($A12="", "",IF(_xlfn.MINIFS('Investment Track Record (2)'!$Q:$Q, 'Investment Track Record (2)'!$B:$B, $A12, 'Investment Track Record (2)'!$Q:$Q, "&lt;&gt;")=0,"No Exit",_xlfn.MINIFS('Investment Track Record (2)'!$Q:$Q, 'Investment Track Record (2)'!$B:$B, $A12, 'Investment Track Record (2)'!$Q:$Q, "&lt;&gt;")))</f>
        <v/>
      </c>
      <c r="I12" s="873" t="str">
        <f>IF('Small Business Impact (2)'!$A12="", "", SUMIFS('Investment Track Record (2)'!$R$19:$R$170, 'Investment Track Record (2)'!$B$19:$B$170, 'Small Business Impact (2)'!$A12))</f>
        <v/>
      </c>
      <c r="J12" s="873" t="str">
        <f>IF(A12="","",SUMIFS('Investment Track Record (2)'!$S$19:$S$170,'Investment Track Record (2)'!$B$19:$B$170,'Small Business Impact (2)'!$A12))</f>
        <v/>
      </c>
      <c r="K12" s="873" t="str">
        <f>IF(A12="","",SUMIFS('Investment Track Record (2)'!$T$19:$T$170,'Investment Track Record (2)'!$B$19:$B$170,'Small Business Impact (2)'!$A12))</f>
        <v/>
      </c>
      <c r="L12" s="873" t="str">
        <f>IF(A12="","",SUMIFS('Investment Track Record (2)'!$U$19:$U$170,'Investment Track Record (2)'!$B$19:$B$170,'Small Business Impact (2)'!$A12))</f>
        <v/>
      </c>
      <c r="M12" s="873" t="str">
        <f>IF(A12="","",SUMIFS('Investment Track Record (2)'!$V$19:$V$170,'Investment Track Record (2)'!$B$19:$B$170,'Small Business Impact (2)'!$A12))</f>
        <v/>
      </c>
      <c r="N12" s="1042" t="str">
        <f>IF($A12="","",IFERROR(SUMIF('Investment Track Record (2)'!B:B,$A12,'Investment Track Record (2)'!BF:BF),""))</f>
        <v/>
      </c>
      <c r="O12" s="692"/>
      <c r="P12" s="693"/>
    </row>
    <row r="13" spans="1:16" s="18" customFormat="1" ht="10.5">
      <c r="A13" s="867"/>
      <c r="B13" s="868" t="str">
        <f>IF(ISBLANK(A13),"",_xlfn.XLOOKUP(A13,'Investment Track Record (2)'!$B$19:$B$170,'Investment Track Record (2)'!$C$19:$C$170))</f>
        <v/>
      </c>
      <c r="C13" s="869" t="str">
        <f>IF($A13="", "", _xlfn.XLOOKUP($A13, 'Investment Track Record (2)'!$B:$B, 'Investment Track Record (2)'!$E:$E, ""))</f>
        <v/>
      </c>
      <c r="D13" s="869" t="str">
        <f>IF($A13="", "", _xlfn.XLOOKUP($A13, 'Investment Track Record (2)'!$B:$B, 'Investment Track Record (2)'!$F:$F, ""))</f>
        <v/>
      </c>
      <c r="E13" s="870" t="str">
        <f>IF($A13="", "", _xlfn.XLOOKUP($A13, 'Investment Track Record (2)'!$B:$B, 'Investment Track Record (2)'!$G:$G, ""))</f>
        <v/>
      </c>
      <c r="F13" s="870" t="str">
        <f>IF($A13="", "", _xlfn.XLOOKUP($A13, 'Investment Track Record (2)'!$B:$B, 'Investment Track Record (2)'!$O:$O, ""))</f>
        <v/>
      </c>
      <c r="G13" s="871" t="str">
        <f>IF($A13="", "",IF(_xlfn.MINIFS('Investment Track Record (2)'!$P:$P, 'Investment Track Record (2)'!$B:$B, $A13, 'Investment Track Record (2)'!$P:$P, "&lt;&gt;")=0,"No Date Entered",_xlfn.MINIFS('Investment Track Record (2)'!$P:$P, 'Investment Track Record (2)'!$B:$B, $A13, 'Investment Track Record (2)'!$P:$P, "&lt;&gt;")))</f>
        <v/>
      </c>
      <c r="H13" s="871" t="str">
        <f>IF($A13="", "",IF(_xlfn.MINIFS('Investment Track Record (2)'!$Q:$Q, 'Investment Track Record (2)'!$B:$B, $A13, 'Investment Track Record (2)'!$Q:$Q, "&lt;&gt;")=0,"No Exit",_xlfn.MINIFS('Investment Track Record (2)'!$Q:$Q, 'Investment Track Record (2)'!$B:$B, $A13, 'Investment Track Record (2)'!$Q:$Q, "&lt;&gt;")))</f>
        <v/>
      </c>
      <c r="I13" s="873" t="str">
        <f>IF('Small Business Impact (2)'!$A13="", "", SUMIFS('Investment Track Record (2)'!$R$19:$R$170, 'Investment Track Record (2)'!$B$19:$B$170, 'Small Business Impact (2)'!$A13))</f>
        <v/>
      </c>
      <c r="J13" s="873" t="str">
        <f>IF(A13="","",SUMIFS('Investment Track Record (2)'!$S$19:$S$170,'Investment Track Record (2)'!$B$19:$B$170,'Small Business Impact (2)'!$A13))</f>
        <v/>
      </c>
      <c r="K13" s="873" t="str">
        <f>IF(A13="","",SUMIFS('Investment Track Record (2)'!$T$19:$T$170,'Investment Track Record (2)'!$B$19:$B$170,'Small Business Impact (2)'!$A13))</f>
        <v/>
      </c>
      <c r="L13" s="873" t="str">
        <f>IF(A13="","",SUMIFS('Investment Track Record (2)'!$U$19:$U$170,'Investment Track Record (2)'!$B$19:$B$170,'Small Business Impact (2)'!$A13))</f>
        <v/>
      </c>
      <c r="M13" s="873" t="str">
        <f>IF(A13="","",SUMIFS('Investment Track Record (2)'!$V$19:$V$170,'Investment Track Record (2)'!$B$19:$B$170,'Small Business Impact (2)'!$A13))</f>
        <v/>
      </c>
      <c r="N13" s="1042" t="str">
        <f>IF($A13="","",IFERROR(SUMIF('Investment Track Record (2)'!B:B,$A13,'Investment Track Record (2)'!BF:BF),""))</f>
        <v/>
      </c>
      <c r="O13" s="692"/>
      <c r="P13" s="693"/>
    </row>
    <row r="14" spans="1:16" s="18" customFormat="1" ht="10.5">
      <c r="A14" s="867"/>
      <c r="B14" s="868" t="str">
        <f>IF(ISBLANK(A14),"",_xlfn.XLOOKUP(A14,'Investment Track Record (2)'!$B$19:$B$170,'Investment Track Record (2)'!$C$19:$C$170))</f>
        <v/>
      </c>
      <c r="C14" s="869" t="str">
        <f>IF($A14="", "", _xlfn.XLOOKUP($A14, 'Investment Track Record (2)'!$B:$B, 'Investment Track Record (2)'!$E:$E, ""))</f>
        <v/>
      </c>
      <c r="D14" s="869" t="str">
        <f>IF($A14="", "", _xlfn.XLOOKUP($A14, 'Investment Track Record (2)'!$B:$B, 'Investment Track Record (2)'!$F:$F, ""))</f>
        <v/>
      </c>
      <c r="E14" s="870" t="str">
        <f>IF($A14="", "", _xlfn.XLOOKUP($A14, 'Investment Track Record (2)'!$B:$B, 'Investment Track Record (2)'!$G:$G, ""))</f>
        <v/>
      </c>
      <c r="F14" s="870" t="str">
        <f>IF($A14="", "", _xlfn.XLOOKUP($A14, 'Investment Track Record (2)'!$B:$B, 'Investment Track Record (2)'!$O:$O, ""))</f>
        <v/>
      </c>
      <c r="G14" s="871" t="str">
        <f>IF($A14="", "",IF(_xlfn.MINIFS('Investment Track Record (2)'!$P:$P, 'Investment Track Record (2)'!$B:$B, $A14, 'Investment Track Record (2)'!$P:$P, "&lt;&gt;")=0,"No Date Entered",_xlfn.MINIFS('Investment Track Record (2)'!$P:$P, 'Investment Track Record (2)'!$B:$B, $A14, 'Investment Track Record (2)'!$P:$P, "&lt;&gt;")))</f>
        <v/>
      </c>
      <c r="H14" s="871" t="str">
        <f>IF($A14="", "",IF(_xlfn.MINIFS('Investment Track Record (2)'!$Q:$Q, 'Investment Track Record (2)'!$B:$B, $A14, 'Investment Track Record (2)'!$Q:$Q, "&lt;&gt;")=0,"No Exit",_xlfn.MINIFS('Investment Track Record (2)'!$Q:$Q, 'Investment Track Record (2)'!$B:$B, $A14, 'Investment Track Record (2)'!$Q:$Q, "&lt;&gt;")))</f>
        <v/>
      </c>
      <c r="I14" s="873" t="str">
        <f>IF('Small Business Impact (2)'!$A14="", "", SUMIFS('Investment Track Record (2)'!$R$19:$R$170, 'Investment Track Record (2)'!$B$19:$B$170, 'Small Business Impact (2)'!$A14))</f>
        <v/>
      </c>
      <c r="J14" s="873" t="str">
        <f>IF(A14="","",SUMIFS('Investment Track Record (2)'!$S$19:$S$170,'Investment Track Record (2)'!$B$19:$B$170,'Small Business Impact (2)'!$A14))</f>
        <v/>
      </c>
      <c r="K14" s="873" t="str">
        <f>IF(A14="","",SUMIFS('Investment Track Record (2)'!$T$19:$T$170,'Investment Track Record (2)'!$B$19:$B$170,'Small Business Impact (2)'!$A14))</f>
        <v/>
      </c>
      <c r="L14" s="873" t="str">
        <f>IF(A14="","",SUMIFS('Investment Track Record (2)'!$U$19:$U$170,'Investment Track Record (2)'!$B$19:$B$170,'Small Business Impact (2)'!$A14))</f>
        <v/>
      </c>
      <c r="M14" s="873" t="str">
        <f>IF(A14="","",SUMIFS('Investment Track Record (2)'!$V$19:$V$170,'Investment Track Record (2)'!$B$19:$B$170,'Small Business Impact (2)'!$A14))</f>
        <v/>
      </c>
      <c r="N14" s="1042" t="str">
        <f>IF($A14="","",IFERROR(SUMIF('Investment Track Record (2)'!B:B,$A14,'Investment Track Record (2)'!BF:BF),""))</f>
        <v/>
      </c>
      <c r="O14" s="692"/>
      <c r="P14" s="693"/>
    </row>
    <row r="15" spans="1:16" s="18" customFormat="1" ht="10.5">
      <c r="A15" s="867"/>
      <c r="B15" s="868" t="str">
        <f>IF(ISBLANK(A15),"",_xlfn.XLOOKUP(A15,'Investment Track Record (2)'!$B$19:$B$170,'Investment Track Record (2)'!$C$19:$C$170))</f>
        <v/>
      </c>
      <c r="C15" s="869" t="str">
        <f>IF($A15="", "", _xlfn.XLOOKUP($A15, 'Investment Track Record (2)'!$B:$B, 'Investment Track Record (2)'!$E:$E, ""))</f>
        <v/>
      </c>
      <c r="D15" s="869" t="str">
        <f>IF($A15="", "", _xlfn.XLOOKUP($A15, 'Investment Track Record (2)'!$B:$B, 'Investment Track Record (2)'!$F:$F, ""))</f>
        <v/>
      </c>
      <c r="E15" s="870" t="str">
        <f>IF($A15="", "", _xlfn.XLOOKUP($A15, 'Investment Track Record (2)'!$B:$B, 'Investment Track Record (2)'!$G:$G, ""))</f>
        <v/>
      </c>
      <c r="F15" s="870" t="str">
        <f>IF($A15="", "", _xlfn.XLOOKUP($A15, 'Investment Track Record (2)'!$B:$B, 'Investment Track Record (2)'!$O:$O, ""))</f>
        <v/>
      </c>
      <c r="G15" s="871" t="str">
        <f>IF($A15="", "",IF(_xlfn.MINIFS('Investment Track Record (2)'!$P:$P, 'Investment Track Record (2)'!$B:$B, $A15, 'Investment Track Record (2)'!$P:$P, "&lt;&gt;")=0,"No Date Entered",_xlfn.MINIFS('Investment Track Record (2)'!$P:$P, 'Investment Track Record (2)'!$B:$B, $A15, 'Investment Track Record (2)'!$P:$P, "&lt;&gt;")))</f>
        <v/>
      </c>
      <c r="H15" s="871" t="str">
        <f>IF($A15="", "",IF(_xlfn.MINIFS('Investment Track Record (2)'!$Q:$Q, 'Investment Track Record (2)'!$B:$B, $A15, 'Investment Track Record (2)'!$Q:$Q, "&lt;&gt;")=0,"No Exit",_xlfn.MINIFS('Investment Track Record (2)'!$Q:$Q, 'Investment Track Record (2)'!$B:$B, $A15, 'Investment Track Record (2)'!$Q:$Q, "&lt;&gt;")))</f>
        <v/>
      </c>
      <c r="I15" s="873" t="str">
        <f>IF('Small Business Impact (2)'!$A15="", "", SUMIFS('Investment Track Record (2)'!$R$19:$R$170, 'Investment Track Record (2)'!$B$19:$B$170, 'Small Business Impact (2)'!$A15))</f>
        <v/>
      </c>
      <c r="J15" s="873" t="str">
        <f>IF(A15="","",SUMIFS('Investment Track Record (2)'!$S$19:$S$170,'Investment Track Record (2)'!$B$19:$B$170,'Small Business Impact (2)'!$A15))</f>
        <v/>
      </c>
      <c r="K15" s="873" t="str">
        <f>IF(A15="","",SUMIFS('Investment Track Record (2)'!$T$19:$T$170,'Investment Track Record (2)'!$B$19:$B$170,'Small Business Impact (2)'!$A15))</f>
        <v/>
      </c>
      <c r="L15" s="873" t="str">
        <f>IF(A15="","",SUMIFS('Investment Track Record (2)'!$U$19:$U$170,'Investment Track Record (2)'!$B$19:$B$170,'Small Business Impact (2)'!$A15))</f>
        <v/>
      </c>
      <c r="M15" s="873" t="str">
        <f>IF(A15="","",SUMIFS('Investment Track Record (2)'!$V$19:$V$170,'Investment Track Record (2)'!$B$19:$B$170,'Small Business Impact (2)'!$A15))</f>
        <v/>
      </c>
      <c r="N15" s="1042" t="str">
        <f>IF($A15="","",IFERROR(SUMIF('Investment Track Record (2)'!B:B,$A15,'Investment Track Record (2)'!BF:BF),""))</f>
        <v/>
      </c>
      <c r="O15" s="692"/>
      <c r="P15" s="693"/>
    </row>
    <row r="16" spans="1:16" s="18" customFormat="1" ht="10.5">
      <c r="A16" s="867"/>
      <c r="B16" s="868" t="str">
        <f>IF(ISBLANK(A16),"",_xlfn.XLOOKUP(A16,'Investment Track Record (2)'!$B$19:$B$170,'Investment Track Record (2)'!$C$19:$C$170))</f>
        <v/>
      </c>
      <c r="C16" s="869" t="str">
        <f>IF($A16="", "", _xlfn.XLOOKUP($A16, 'Investment Track Record (2)'!$B:$B, 'Investment Track Record (2)'!$E:$E, ""))</f>
        <v/>
      </c>
      <c r="D16" s="869" t="str">
        <f>IF($A16="", "", _xlfn.XLOOKUP($A16, 'Investment Track Record (2)'!$B:$B, 'Investment Track Record (2)'!$F:$F, ""))</f>
        <v/>
      </c>
      <c r="E16" s="870" t="str">
        <f>IF($A16="", "", _xlfn.XLOOKUP($A16, 'Investment Track Record (2)'!$B:$B, 'Investment Track Record (2)'!$G:$G, ""))</f>
        <v/>
      </c>
      <c r="F16" s="870" t="str">
        <f>IF($A16="", "", _xlfn.XLOOKUP($A16, 'Investment Track Record (2)'!$B:$B, 'Investment Track Record (2)'!$O:$O, ""))</f>
        <v/>
      </c>
      <c r="G16" s="871" t="str">
        <f>IF($A16="", "",IF(_xlfn.MINIFS('Investment Track Record (2)'!$P:$P, 'Investment Track Record (2)'!$B:$B, $A16, 'Investment Track Record (2)'!$P:$P, "&lt;&gt;")=0,"No Date Entered",_xlfn.MINIFS('Investment Track Record (2)'!$P:$P, 'Investment Track Record (2)'!$B:$B, $A16, 'Investment Track Record (2)'!$P:$P, "&lt;&gt;")))</f>
        <v/>
      </c>
      <c r="H16" s="871" t="str">
        <f>IF($A16="", "",IF(_xlfn.MINIFS('Investment Track Record (2)'!$Q:$Q, 'Investment Track Record (2)'!$B:$B, $A16, 'Investment Track Record (2)'!$Q:$Q, "&lt;&gt;")=0,"No Exit",_xlfn.MINIFS('Investment Track Record (2)'!$Q:$Q, 'Investment Track Record (2)'!$B:$B, $A16, 'Investment Track Record (2)'!$Q:$Q, "&lt;&gt;")))</f>
        <v/>
      </c>
      <c r="I16" s="873" t="str">
        <f>IF('Small Business Impact (2)'!$A16="", "", SUMIFS('Investment Track Record (2)'!$R$19:$R$170, 'Investment Track Record (2)'!$B$19:$B$170, 'Small Business Impact (2)'!$A16))</f>
        <v/>
      </c>
      <c r="J16" s="873" t="str">
        <f>IF(A16="","",SUMIFS('Investment Track Record (2)'!$S$19:$S$170,'Investment Track Record (2)'!$B$19:$B$170,'Small Business Impact (2)'!$A16))</f>
        <v/>
      </c>
      <c r="K16" s="873" t="str">
        <f>IF(A16="","",SUMIFS('Investment Track Record (2)'!$T$19:$T$170,'Investment Track Record (2)'!$B$19:$B$170,'Small Business Impact (2)'!$A16))</f>
        <v/>
      </c>
      <c r="L16" s="873" t="str">
        <f>IF(A16="","",SUMIFS('Investment Track Record (2)'!$U$19:$U$170,'Investment Track Record (2)'!$B$19:$B$170,'Small Business Impact (2)'!$A16))</f>
        <v/>
      </c>
      <c r="M16" s="873" t="str">
        <f>IF(A16="","",SUMIFS('Investment Track Record (2)'!$V$19:$V$170,'Investment Track Record (2)'!$B$19:$B$170,'Small Business Impact (2)'!$A16))</f>
        <v/>
      </c>
      <c r="N16" s="1042" t="str">
        <f>IF($A16="","",IFERROR(SUMIF('Investment Track Record (2)'!B:B,$A16,'Investment Track Record (2)'!BF:BF),""))</f>
        <v/>
      </c>
      <c r="O16" s="692"/>
      <c r="P16" s="693"/>
    </row>
    <row r="17" spans="1:16" s="18" customFormat="1" ht="10.5">
      <c r="A17" s="867"/>
      <c r="B17" s="868" t="str">
        <f>IF(ISBLANK(A17),"",_xlfn.XLOOKUP(A17,'Investment Track Record (2)'!$B$19:$B$170,'Investment Track Record (2)'!$C$19:$C$170))</f>
        <v/>
      </c>
      <c r="C17" s="869" t="str">
        <f>IF($A17="", "", _xlfn.XLOOKUP($A17, 'Investment Track Record (2)'!$B:$B, 'Investment Track Record (2)'!$E:$E, ""))</f>
        <v/>
      </c>
      <c r="D17" s="869" t="str">
        <f>IF($A17="", "", _xlfn.XLOOKUP($A17, 'Investment Track Record (2)'!$B:$B, 'Investment Track Record (2)'!$F:$F, ""))</f>
        <v/>
      </c>
      <c r="E17" s="870" t="str">
        <f>IF($A17="", "", _xlfn.XLOOKUP($A17, 'Investment Track Record (2)'!$B:$B, 'Investment Track Record (2)'!$G:$G, ""))</f>
        <v/>
      </c>
      <c r="F17" s="870" t="str">
        <f>IF($A17="", "", _xlfn.XLOOKUP($A17, 'Investment Track Record (2)'!$B:$B, 'Investment Track Record (2)'!$O:$O, ""))</f>
        <v/>
      </c>
      <c r="G17" s="871" t="str">
        <f>IF($A17="", "",IF(_xlfn.MINIFS('Investment Track Record (2)'!$P:$P, 'Investment Track Record (2)'!$B:$B, $A17, 'Investment Track Record (2)'!$P:$P, "&lt;&gt;")=0,"No Date Entered",_xlfn.MINIFS('Investment Track Record (2)'!$P:$P, 'Investment Track Record (2)'!$B:$B, $A17, 'Investment Track Record (2)'!$P:$P, "&lt;&gt;")))</f>
        <v/>
      </c>
      <c r="H17" s="871" t="str">
        <f>IF($A17="", "",IF(_xlfn.MINIFS('Investment Track Record (2)'!$Q:$Q, 'Investment Track Record (2)'!$B:$B, $A17, 'Investment Track Record (2)'!$Q:$Q, "&lt;&gt;")=0,"No Exit",_xlfn.MINIFS('Investment Track Record (2)'!$Q:$Q, 'Investment Track Record (2)'!$B:$B, $A17, 'Investment Track Record (2)'!$Q:$Q, "&lt;&gt;")))</f>
        <v/>
      </c>
      <c r="I17" s="873" t="str">
        <f>IF('Small Business Impact (2)'!$A17="", "", SUMIFS('Investment Track Record (2)'!$R$19:$R$170, 'Investment Track Record (2)'!$B$19:$B$170, 'Small Business Impact (2)'!$A17))</f>
        <v/>
      </c>
      <c r="J17" s="873" t="str">
        <f>IF(A17="","",SUMIFS('Investment Track Record (2)'!$S$19:$S$170,'Investment Track Record (2)'!$B$19:$B$170,'Small Business Impact (2)'!$A17))</f>
        <v/>
      </c>
      <c r="K17" s="873" t="str">
        <f>IF(A17="","",SUMIFS('Investment Track Record (2)'!$T$19:$T$170,'Investment Track Record (2)'!$B$19:$B$170,'Small Business Impact (2)'!$A17))</f>
        <v/>
      </c>
      <c r="L17" s="873" t="str">
        <f>IF(A17="","",SUMIFS('Investment Track Record (2)'!$U$19:$U$170,'Investment Track Record (2)'!$B$19:$B$170,'Small Business Impact (2)'!$A17))</f>
        <v/>
      </c>
      <c r="M17" s="873" t="str">
        <f>IF(A17="","",SUMIFS('Investment Track Record (2)'!$V$19:$V$170,'Investment Track Record (2)'!$B$19:$B$170,'Small Business Impact (2)'!$A17))</f>
        <v/>
      </c>
      <c r="N17" s="1042" t="str">
        <f>IF($A17="","",IFERROR(SUMIF('Investment Track Record (2)'!B:B,$A17,'Investment Track Record (2)'!BF:BF),""))</f>
        <v/>
      </c>
      <c r="O17" s="692"/>
      <c r="P17" s="693"/>
    </row>
    <row r="18" spans="1:16" s="18" customFormat="1" ht="10.5">
      <c r="A18" s="867"/>
      <c r="B18" s="868" t="str">
        <f>IF(ISBLANK(A18),"",_xlfn.XLOOKUP(A18,'Investment Track Record (2)'!$B$19:$B$170,'Investment Track Record (2)'!$C$19:$C$170))</f>
        <v/>
      </c>
      <c r="C18" s="869" t="str">
        <f>IF($A18="", "", _xlfn.XLOOKUP($A18, 'Investment Track Record (2)'!$B:$B, 'Investment Track Record (2)'!$E:$E, ""))</f>
        <v/>
      </c>
      <c r="D18" s="869" t="str">
        <f>IF($A18="", "", _xlfn.XLOOKUP($A18, 'Investment Track Record (2)'!$B:$B, 'Investment Track Record (2)'!$F:$F, ""))</f>
        <v/>
      </c>
      <c r="E18" s="870" t="str">
        <f>IF($A18="", "", _xlfn.XLOOKUP($A18, 'Investment Track Record (2)'!$B:$B, 'Investment Track Record (2)'!$G:$G, ""))</f>
        <v/>
      </c>
      <c r="F18" s="870" t="str">
        <f>IF($A18="", "", _xlfn.XLOOKUP($A18, 'Investment Track Record (2)'!$B:$B, 'Investment Track Record (2)'!$O:$O, ""))</f>
        <v/>
      </c>
      <c r="G18" s="871" t="str">
        <f>IF($A18="", "",IF(_xlfn.MINIFS('Investment Track Record (2)'!$P:$P, 'Investment Track Record (2)'!$B:$B, $A18, 'Investment Track Record (2)'!$P:$P, "&lt;&gt;")=0,"No Date Entered",_xlfn.MINIFS('Investment Track Record (2)'!$P:$P, 'Investment Track Record (2)'!$B:$B, $A18, 'Investment Track Record (2)'!$P:$P, "&lt;&gt;")))</f>
        <v/>
      </c>
      <c r="H18" s="871" t="str">
        <f>IF($A18="", "",IF(_xlfn.MINIFS('Investment Track Record (2)'!$Q:$Q, 'Investment Track Record (2)'!$B:$B, $A18, 'Investment Track Record (2)'!$Q:$Q, "&lt;&gt;")=0,"No Exit",_xlfn.MINIFS('Investment Track Record (2)'!$Q:$Q, 'Investment Track Record (2)'!$B:$B, $A18, 'Investment Track Record (2)'!$Q:$Q, "&lt;&gt;")))</f>
        <v/>
      </c>
      <c r="I18" s="873" t="str">
        <f>IF('Small Business Impact (2)'!$A18="", "", SUMIFS('Investment Track Record (2)'!$R$19:$R$170, 'Investment Track Record (2)'!$B$19:$B$170, 'Small Business Impact (2)'!$A18))</f>
        <v/>
      </c>
      <c r="J18" s="873" t="str">
        <f>IF(A18="","",SUMIFS('Investment Track Record (2)'!$S$19:$S$170,'Investment Track Record (2)'!$B$19:$B$170,'Small Business Impact (2)'!$A18))</f>
        <v/>
      </c>
      <c r="K18" s="873" t="str">
        <f>IF(A18="","",SUMIFS('Investment Track Record (2)'!$T$19:$T$170,'Investment Track Record (2)'!$B$19:$B$170,'Small Business Impact (2)'!$A18))</f>
        <v/>
      </c>
      <c r="L18" s="873" t="str">
        <f>IF(A18="","",SUMIFS('Investment Track Record (2)'!$U$19:$U$170,'Investment Track Record (2)'!$B$19:$B$170,'Small Business Impact (2)'!$A18))</f>
        <v/>
      </c>
      <c r="M18" s="873" t="str">
        <f>IF(A18="","",SUMIFS('Investment Track Record (2)'!$V$19:$V$170,'Investment Track Record (2)'!$B$19:$B$170,'Small Business Impact (2)'!$A18))</f>
        <v/>
      </c>
      <c r="N18" s="1042" t="str">
        <f>IF($A18="","",IFERROR(SUMIF('Investment Track Record (2)'!B:B,$A18,'Investment Track Record (2)'!BF:BF),""))</f>
        <v/>
      </c>
      <c r="O18" s="692"/>
      <c r="P18" s="693"/>
    </row>
    <row r="19" spans="1:16" s="18" customFormat="1" ht="10.5">
      <c r="A19" s="867"/>
      <c r="B19" s="868" t="str">
        <f>IF(ISBLANK(A19),"",_xlfn.XLOOKUP(A19,'Investment Track Record (2)'!$B$19:$B$170,'Investment Track Record (2)'!$C$19:$C$170))</f>
        <v/>
      </c>
      <c r="C19" s="869" t="str">
        <f>IF($A19="", "", _xlfn.XLOOKUP($A19, 'Investment Track Record (2)'!$B:$B, 'Investment Track Record (2)'!$E:$E, ""))</f>
        <v/>
      </c>
      <c r="D19" s="869" t="str">
        <f>IF($A19="", "", _xlfn.XLOOKUP($A19, 'Investment Track Record (2)'!$B:$B, 'Investment Track Record (2)'!$F:$F, ""))</f>
        <v/>
      </c>
      <c r="E19" s="870" t="str">
        <f>IF($A19="", "", _xlfn.XLOOKUP($A19, 'Investment Track Record (2)'!$B:$B, 'Investment Track Record (2)'!$G:$G, ""))</f>
        <v/>
      </c>
      <c r="F19" s="870" t="str">
        <f>IF($A19="", "", _xlfn.XLOOKUP($A19, 'Investment Track Record (2)'!$B:$B, 'Investment Track Record (2)'!$O:$O, ""))</f>
        <v/>
      </c>
      <c r="G19" s="871" t="str">
        <f>IF($A19="", "",IF(_xlfn.MINIFS('Investment Track Record (2)'!$P:$P, 'Investment Track Record (2)'!$B:$B, $A19, 'Investment Track Record (2)'!$P:$P, "&lt;&gt;")=0,"No Date Entered",_xlfn.MINIFS('Investment Track Record (2)'!$P:$P, 'Investment Track Record (2)'!$B:$B, $A19, 'Investment Track Record (2)'!$P:$P, "&lt;&gt;")))</f>
        <v/>
      </c>
      <c r="H19" s="871" t="str">
        <f>IF($A19="", "",IF(_xlfn.MINIFS('Investment Track Record (2)'!$Q:$Q, 'Investment Track Record (2)'!$B:$B, $A19, 'Investment Track Record (2)'!$Q:$Q, "&lt;&gt;")=0,"No Exit",_xlfn.MINIFS('Investment Track Record (2)'!$Q:$Q, 'Investment Track Record (2)'!$B:$B, $A19, 'Investment Track Record (2)'!$Q:$Q, "&lt;&gt;")))</f>
        <v/>
      </c>
      <c r="I19" s="873" t="str">
        <f>IF('Small Business Impact (2)'!$A19="", "", SUMIFS('Investment Track Record (2)'!$R$19:$R$170, 'Investment Track Record (2)'!$B$19:$B$170, 'Small Business Impact (2)'!$A19))</f>
        <v/>
      </c>
      <c r="J19" s="873" t="str">
        <f>IF(A19="","",SUMIFS('Investment Track Record (2)'!$S$19:$S$170,'Investment Track Record (2)'!$B$19:$B$170,'Small Business Impact (2)'!$A19))</f>
        <v/>
      </c>
      <c r="K19" s="873" t="str">
        <f>IF(A19="","",SUMIFS('Investment Track Record (2)'!$T$19:$T$170,'Investment Track Record (2)'!$B$19:$B$170,'Small Business Impact (2)'!$A19))</f>
        <v/>
      </c>
      <c r="L19" s="873" t="str">
        <f>IF(A19="","",SUMIFS('Investment Track Record (2)'!$U$19:$U$170,'Investment Track Record (2)'!$B$19:$B$170,'Small Business Impact (2)'!$A19))</f>
        <v/>
      </c>
      <c r="M19" s="873" t="str">
        <f>IF(A19="","",SUMIFS('Investment Track Record (2)'!$V$19:$V$170,'Investment Track Record (2)'!$B$19:$B$170,'Small Business Impact (2)'!$A19))</f>
        <v/>
      </c>
      <c r="N19" s="1042" t="str">
        <f>IF($A19="","",IFERROR(SUMIF('Investment Track Record (2)'!B:B,$A19,'Investment Track Record (2)'!BF:BF),""))</f>
        <v/>
      </c>
      <c r="O19" s="692"/>
      <c r="P19" s="693"/>
    </row>
    <row r="20" spans="1:16" s="18" customFormat="1" ht="10.5">
      <c r="A20" s="867"/>
      <c r="B20" s="868" t="str">
        <f>IF(ISBLANK(A20),"",_xlfn.XLOOKUP(A20,'Investment Track Record (2)'!$B$19:$B$170,'Investment Track Record (2)'!$C$19:$C$170))</f>
        <v/>
      </c>
      <c r="C20" s="869" t="str">
        <f>IF($A20="", "", _xlfn.XLOOKUP($A20, 'Investment Track Record (2)'!$B:$B, 'Investment Track Record (2)'!$E:$E, ""))</f>
        <v/>
      </c>
      <c r="D20" s="869" t="str">
        <f>IF($A20="", "", _xlfn.XLOOKUP($A20, 'Investment Track Record (2)'!$B:$B, 'Investment Track Record (2)'!$F:$F, ""))</f>
        <v/>
      </c>
      <c r="E20" s="870" t="str">
        <f>IF($A20="", "", _xlfn.XLOOKUP($A20, 'Investment Track Record (2)'!$B:$B, 'Investment Track Record (2)'!$G:$G, ""))</f>
        <v/>
      </c>
      <c r="F20" s="870" t="str">
        <f>IF($A20="", "", _xlfn.XLOOKUP($A20, 'Investment Track Record (2)'!$B:$B, 'Investment Track Record (2)'!$O:$O, ""))</f>
        <v/>
      </c>
      <c r="G20" s="871" t="str">
        <f>IF($A20="", "",IF(_xlfn.MINIFS('Investment Track Record (2)'!$P:$P, 'Investment Track Record (2)'!$B:$B, $A20, 'Investment Track Record (2)'!$P:$P, "&lt;&gt;")=0,"No Date Entered",_xlfn.MINIFS('Investment Track Record (2)'!$P:$P, 'Investment Track Record (2)'!$B:$B, $A20, 'Investment Track Record (2)'!$P:$P, "&lt;&gt;")))</f>
        <v/>
      </c>
      <c r="H20" s="871" t="str">
        <f>IF($A20="", "",IF(_xlfn.MINIFS('Investment Track Record (2)'!$Q:$Q, 'Investment Track Record (2)'!$B:$B, $A20, 'Investment Track Record (2)'!$Q:$Q, "&lt;&gt;")=0,"No Exit",_xlfn.MINIFS('Investment Track Record (2)'!$Q:$Q, 'Investment Track Record (2)'!$B:$B, $A20, 'Investment Track Record (2)'!$Q:$Q, "&lt;&gt;")))</f>
        <v/>
      </c>
      <c r="I20" s="873" t="str">
        <f>IF('Small Business Impact (2)'!$A20="", "", SUMIFS('Investment Track Record (2)'!$R$19:$R$170, 'Investment Track Record (2)'!$B$19:$B$170, 'Small Business Impact (2)'!$A20))</f>
        <v/>
      </c>
      <c r="J20" s="873" t="str">
        <f>IF(A20="","",SUMIFS('Investment Track Record (2)'!$S$19:$S$170,'Investment Track Record (2)'!$B$19:$B$170,'Small Business Impact (2)'!$A20))</f>
        <v/>
      </c>
      <c r="K20" s="873" t="str">
        <f>IF(A20="","",SUMIFS('Investment Track Record (2)'!$T$19:$T$170,'Investment Track Record (2)'!$B$19:$B$170,'Small Business Impact (2)'!$A20))</f>
        <v/>
      </c>
      <c r="L20" s="873" t="str">
        <f>IF(A20="","",SUMIFS('Investment Track Record (2)'!$U$19:$U$170,'Investment Track Record (2)'!$B$19:$B$170,'Small Business Impact (2)'!$A20))</f>
        <v/>
      </c>
      <c r="M20" s="873" t="str">
        <f>IF(A20="","",SUMIFS('Investment Track Record (2)'!$V$19:$V$170,'Investment Track Record (2)'!$B$19:$B$170,'Small Business Impact (2)'!$A20))</f>
        <v/>
      </c>
      <c r="N20" s="1042" t="str">
        <f>IF($A20="","",IFERROR(SUMIF('Investment Track Record (2)'!B:B,$A20,'Investment Track Record (2)'!BF:BF),""))</f>
        <v/>
      </c>
      <c r="O20" s="692"/>
      <c r="P20" s="693"/>
    </row>
    <row r="21" spans="1:16" s="18" customFormat="1" ht="10.5">
      <c r="A21" s="867"/>
      <c r="B21" s="868" t="str">
        <f>IF(ISBLANK(A21),"",_xlfn.XLOOKUP(A21,'Investment Track Record (2)'!$B$19:$B$170,'Investment Track Record (2)'!$C$19:$C$170))</f>
        <v/>
      </c>
      <c r="C21" s="869" t="str">
        <f>IF($A21="", "", _xlfn.XLOOKUP($A21, 'Investment Track Record (2)'!$B:$B, 'Investment Track Record (2)'!$E:$E, ""))</f>
        <v/>
      </c>
      <c r="D21" s="869" t="str">
        <f>IF($A21="", "", _xlfn.XLOOKUP($A21, 'Investment Track Record (2)'!$B:$B, 'Investment Track Record (2)'!$F:$F, ""))</f>
        <v/>
      </c>
      <c r="E21" s="870" t="str">
        <f>IF($A21="", "", _xlfn.XLOOKUP($A21, 'Investment Track Record (2)'!$B:$B, 'Investment Track Record (2)'!$G:$G, ""))</f>
        <v/>
      </c>
      <c r="F21" s="870" t="str">
        <f>IF($A21="", "", _xlfn.XLOOKUP($A21, 'Investment Track Record (2)'!$B:$B, 'Investment Track Record (2)'!$O:$O, ""))</f>
        <v/>
      </c>
      <c r="G21" s="871" t="str">
        <f>IF($A21="", "",IF(_xlfn.MINIFS('Investment Track Record (2)'!$P:$P, 'Investment Track Record (2)'!$B:$B, $A21, 'Investment Track Record (2)'!$P:$P, "&lt;&gt;")=0,"No Date Entered",_xlfn.MINIFS('Investment Track Record (2)'!$P:$P, 'Investment Track Record (2)'!$B:$B, $A21, 'Investment Track Record (2)'!$P:$P, "&lt;&gt;")))</f>
        <v/>
      </c>
      <c r="H21" s="871" t="str">
        <f>IF($A21="", "",IF(_xlfn.MINIFS('Investment Track Record (2)'!$Q:$Q, 'Investment Track Record (2)'!$B:$B, $A21, 'Investment Track Record (2)'!$Q:$Q, "&lt;&gt;")=0,"No Exit",_xlfn.MINIFS('Investment Track Record (2)'!$Q:$Q, 'Investment Track Record (2)'!$B:$B, $A21, 'Investment Track Record (2)'!$Q:$Q, "&lt;&gt;")))</f>
        <v/>
      </c>
      <c r="I21" s="873" t="str">
        <f>IF('Small Business Impact (2)'!$A21="", "", SUMIFS('Investment Track Record (2)'!$R$19:$R$170, 'Investment Track Record (2)'!$B$19:$B$170, 'Small Business Impact (2)'!$A21))</f>
        <v/>
      </c>
      <c r="J21" s="873" t="str">
        <f>IF(A21="","",SUMIFS('Investment Track Record (2)'!$S$19:$S$170,'Investment Track Record (2)'!$B$19:$B$170,'Small Business Impact (2)'!$A21))</f>
        <v/>
      </c>
      <c r="K21" s="873" t="str">
        <f>IF(A21="","",SUMIFS('Investment Track Record (2)'!$T$19:$T$170,'Investment Track Record (2)'!$B$19:$B$170,'Small Business Impact (2)'!$A21))</f>
        <v/>
      </c>
      <c r="L21" s="873" t="str">
        <f>IF(A21="","",SUMIFS('Investment Track Record (2)'!$U$19:$U$170,'Investment Track Record (2)'!$B$19:$B$170,'Small Business Impact (2)'!$A21))</f>
        <v/>
      </c>
      <c r="M21" s="873" t="str">
        <f>IF(A21="","",SUMIFS('Investment Track Record (2)'!$V$19:$V$170,'Investment Track Record (2)'!$B$19:$B$170,'Small Business Impact (2)'!$A21))</f>
        <v/>
      </c>
      <c r="N21" s="1042" t="str">
        <f>IF($A21="","",IFERROR(SUMIF('Investment Track Record (2)'!B:B,$A21,'Investment Track Record (2)'!BF:BF),""))</f>
        <v/>
      </c>
      <c r="O21" s="692"/>
      <c r="P21" s="693"/>
    </row>
    <row r="22" spans="1:16" s="18" customFormat="1" ht="10.5">
      <c r="A22" s="867"/>
      <c r="B22" s="868" t="str">
        <f>IF(ISBLANK(A22),"",_xlfn.XLOOKUP(A22,'Investment Track Record (2)'!$B$19:$B$170,'Investment Track Record (2)'!$C$19:$C$170))</f>
        <v/>
      </c>
      <c r="C22" s="869" t="str">
        <f>IF($A22="", "", _xlfn.XLOOKUP($A22, 'Investment Track Record (2)'!$B:$B, 'Investment Track Record (2)'!$E:$E, ""))</f>
        <v/>
      </c>
      <c r="D22" s="869" t="str">
        <f>IF($A22="", "", _xlfn.XLOOKUP($A22, 'Investment Track Record (2)'!$B:$B, 'Investment Track Record (2)'!$F:$F, ""))</f>
        <v/>
      </c>
      <c r="E22" s="870" t="str">
        <f>IF($A22="", "", _xlfn.XLOOKUP($A22, 'Investment Track Record (2)'!$B:$B, 'Investment Track Record (2)'!$G:$G, ""))</f>
        <v/>
      </c>
      <c r="F22" s="870" t="str">
        <f>IF($A22="", "", _xlfn.XLOOKUP($A22, 'Investment Track Record (2)'!$B:$B, 'Investment Track Record (2)'!$O:$O, ""))</f>
        <v/>
      </c>
      <c r="G22" s="871" t="str">
        <f>IF($A22="", "",IF(_xlfn.MINIFS('Investment Track Record (2)'!$P:$P, 'Investment Track Record (2)'!$B:$B, $A22, 'Investment Track Record (2)'!$P:$P, "&lt;&gt;")=0,"No Date Entered",_xlfn.MINIFS('Investment Track Record (2)'!$P:$P, 'Investment Track Record (2)'!$B:$B, $A22, 'Investment Track Record (2)'!$P:$P, "&lt;&gt;")))</f>
        <v/>
      </c>
      <c r="H22" s="871" t="str">
        <f>IF($A22="", "",IF(_xlfn.MINIFS('Investment Track Record (2)'!$Q:$Q, 'Investment Track Record (2)'!$B:$B, $A22, 'Investment Track Record (2)'!$Q:$Q, "&lt;&gt;")=0,"No Exit",_xlfn.MINIFS('Investment Track Record (2)'!$Q:$Q, 'Investment Track Record (2)'!$B:$B, $A22, 'Investment Track Record (2)'!$Q:$Q, "&lt;&gt;")))</f>
        <v/>
      </c>
      <c r="I22" s="873" t="str">
        <f>IF('Small Business Impact (2)'!$A22="", "", SUMIFS('Investment Track Record (2)'!$R$19:$R$170, 'Investment Track Record (2)'!$B$19:$B$170, 'Small Business Impact (2)'!$A22))</f>
        <v/>
      </c>
      <c r="J22" s="873" t="str">
        <f>IF(A22="","",SUMIFS('Investment Track Record (2)'!$S$19:$S$170,'Investment Track Record (2)'!$B$19:$B$170,'Small Business Impact (2)'!$A22))</f>
        <v/>
      </c>
      <c r="K22" s="873" t="str">
        <f>IF(A22="","",SUMIFS('Investment Track Record (2)'!$T$19:$T$170,'Investment Track Record (2)'!$B$19:$B$170,'Small Business Impact (2)'!$A22))</f>
        <v/>
      </c>
      <c r="L22" s="873" t="str">
        <f>IF(A22="","",SUMIFS('Investment Track Record (2)'!$U$19:$U$170,'Investment Track Record (2)'!$B$19:$B$170,'Small Business Impact (2)'!$A22))</f>
        <v/>
      </c>
      <c r="M22" s="873" t="str">
        <f>IF(A22="","",SUMIFS('Investment Track Record (2)'!$V$19:$V$170,'Investment Track Record (2)'!$B$19:$B$170,'Small Business Impact (2)'!$A22))</f>
        <v/>
      </c>
      <c r="N22" s="1042" t="str">
        <f>IF($A22="","",IFERROR(SUMIF('Investment Track Record (2)'!B:B,$A22,'Investment Track Record (2)'!BF:BF),""))</f>
        <v/>
      </c>
      <c r="O22" s="692"/>
      <c r="P22" s="693"/>
    </row>
    <row r="23" spans="1:16" s="18" customFormat="1" ht="10.5">
      <c r="A23" s="867"/>
      <c r="B23" s="868" t="str">
        <f>IF(ISBLANK(A23),"",_xlfn.XLOOKUP(A23,'Investment Track Record (2)'!$B$19:$B$170,'Investment Track Record (2)'!$C$19:$C$170))</f>
        <v/>
      </c>
      <c r="C23" s="869" t="str">
        <f>IF($A23="", "", _xlfn.XLOOKUP($A23, 'Investment Track Record (2)'!$B:$B, 'Investment Track Record (2)'!$E:$E, ""))</f>
        <v/>
      </c>
      <c r="D23" s="869" t="str">
        <f>IF($A23="", "", _xlfn.XLOOKUP($A23, 'Investment Track Record (2)'!$B:$B, 'Investment Track Record (2)'!$F:$F, ""))</f>
        <v/>
      </c>
      <c r="E23" s="870" t="str">
        <f>IF($A23="", "", _xlfn.XLOOKUP($A23, 'Investment Track Record (2)'!$B:$B, 'Investment Track Record (2)'!$G:$G, ""))</f>
        <v/>
      </c>
      <c r="F23" s="870" t="str">
        <f>IF($A23="", "", _xlfn.XLOOKUP($A23, 'Investment Track Record (2)'!$B:$B, 'Investment Track Record (2)'!$O:$O, ""))</f>
        <v/>
      </c>
      <c r="G23" s="871" t="str">
        <f>IF($A23="", "",IF(_xlfn.MINIFS('Investment Track Record (2)'!$P:$P, 'Investment Track Record (2)'!$B:$B, $A23, 'Investment Track Record (2)'!$P:$P, "&lt;&gt;")=0,"No Date Entered",_xlfn.MINIFS('Investment Track Record (2)'!$P:$P, 'Investment Track Record (2)'!$B:$B, $A23, 'Investment Track Record (2)'!$P:$P, "&lt;&gt;")))</f>
        <v/>
      </c>
      <c r="H23" s="871" t="str">
        <f>IF($A23="", "",IF(_xlfn.MINIFS('Investment Track Record (2)'!$Q:$Q, 'Investment Track Record (2)'!$B:$B, $A23, 'Investment Track Record (2)'!$Q:$Q, "&lt;&gt;")=0,"No Exit",_xlfn.MINIFS('Investment Track Record (2)'!$Q:$Q, 'Investment Track Record (2)'!$B:$B, $A23, 'Investment Track Record (2)'!$Q:$Q, "&lt;&gt;")))</f>
        <v/>
      </c>
      <c r="I23" s="873" t="str">
        <f>IF('Small Business Impact (2)'!$A23="", "", SUMIFS('Investment Track Record (2)'!$R$19:$R$170, 'Investment Track Record (2)'!$B$19:$B$170, 'Small Business Impact (2)'!$A23))</f>
        <v/>
      </c>
      <c r="J23" s="873" t="str">
        <f>IF(A23="","",SUMIFS('Investment Track Record (2)'!$S$19:$S$170,'Investment Track Record (2)'!$B$19:$B$170,'Small Business Impact (2)'!$A23))</f>
        <v/>
      </c>
      <c r="K23" s="873" t="str">
        <f>IF(A23="","",SUMIFS('Investment Track Record (2)'!$T$19:$T$170,'Investment Track Record (2)'!$B$19:$B$170,'Small Business Impact (2)'!$A23))</f>
        <v/>
      </c>
      <c r="L23" s="873" t="str">
        <f>IF(A23="","",SUMIFS('Investment Track Record (2)'!$U$19:$U$170,'Investment Track Record (2)'!$B$19:$B$170,'Small Business Impact (2)'!$A23))</f>
        <v/>
      </c>
      <c r="M23" s="873" t="str">
        <f>IF(A23="","",SUMIFS('Investment Track Record (2)'!$V$19:$V$170,'Investment Track Record (2)'!$B$19:$B$170,'Small Business Impact (2)'!$A23))</f>
        <v/>
      </c>
      <c r="N23" s="1042" t="str">
        <f>IF($A23="","",IFERROR(SUMIF('Investment Track Record (2)'!B:B,$A23,'Investment Track Record (2)'!BF:BF),""))</f>
        <v/>
      </c>
      <c r="O23" s="692"/>
      <c r="P23" s="693"/>
    </row>
    <row r="24" spans="1:16" s="18" customFormat="1" ht="10.5">
      <c r="A24" s="867"/>
      <c r="B24" s="868" t="str">
        <f>IF(ISBLANK(A24),"",_xlfn.XLOOKUP(A24,'Investment Track Record (2)'!$B$19:$B$170,'Investment Track Record (2)'!$C$19:$C$170))</f>
        <v/>
      </c>
      <c r="C24" s="869" t="str">
        <f>IF($A24="", "", _xlfn.XLOOKUP($A24, 'Investment Track Record (2)'!$B:$B, 'Investment Track Record (2)'!$E:$E, ""))</f>
        <v/>
      </c>
      <c r="D24" s="869" t="str">
        <f>IF($A24="", "", _xlfn.XLOOKUP($A24, 'Investment Track Record (2)'!$B:$B, 'Investment Track Record (2)'!$F:$F, ""))</f>
        <v/>
      </c>
      <c r="E24" s="870" t="str">
        <f>IF($A24="", "", _xlfn.XLOOKUP($A24, 'Investment Track Record (2)'!$B:$B, 'Investment Track Record (2)'!$G:$G, ""))</f>
        <v/>
      </c>
      <c r="F24" s="870" t="str">
        <f>IF($A24="", "", _xlfn.XLOOKUP($A24, 'Investment Track Record (2)'!$B:$B, 'Investment Track Record (2)'!$O:$O, ""))</f>
        <v/>
      </c>
      <c r="G24" s="871" t="str">
        <f>IF($A24="", "",IF(_xlfn.MINIFS('Investment Track Record (2)'!$P:$P, 'Investment Track Record (2)'!$B:$B, $A24, 'Investment Track Record (2)'!$P:$P, "&lt;&gt;")=0,"No Date Entered",_xlfn.MINIFS('Investment Track Record (2)'!$P:$P, 'Investment Track Record (2)'!$B:$B, $A24, 'Investment Track Record (2)'!$P:$P, "&lt;&gt;")))</f>
        <v/>
      </c>
      <c r="H24" s="871" t="str">
        <f>IF($A24="", "",IF(_xlfn.MINIFS('Investment Track Record (2)'!$Q:$Q, 'Investment Track Record (2)'!$B:$B, $A24, 'Investment Track Record (2)'!$Q:$Q, "&lt;&gt;")=0,"No Exit",_xlfn.MINIFS('Investment Track Record (2)'!$Q:$Q, 'Investment Track Record (2)'!$B:$B, $A24, 'Investment Track Record (2)'!$Q:$Q, "&lt;&gt;")))</f>
        <v/>
      </c>
      <c r="I24" s="873" t="str">
        <f>IF('Small Business Impact (2)'!$A24="", "", SUMIFS('Investment Track Record (2)'!$R$19:$R$170, 'Investment Track Record (2)'!$B$19:$B$170, 'Small Business Impact (2)'!$A24))</f>
        <v/>
      </c>
      <c r="J24" s="873" t="str">
        <f>IF(A24="","",SUMIFS('Investment Track Record (2)'!$S$19:$S$170,'Investment Track Record (2)'!$B$19:$B$170,'Small Business Impact (2)'!$A24))</f>
        <v/>
      </c>
      <c r="K24" s="873" t="str">
        <f>IF(A24="","",SUMIFS('Investment Track Record (2)'!$T$19:$T$170,'Investment Track Record (2)'!$B$19:$B$170,'Small Business Impact (2)'!$A24))</f>
        <v/>
      </c>
      <c r="L24" s="873" t="str">
        <f>IF(A24="","",SUMIFS('Investment Track Record (2)'!$U$19:$U$170,'Investment Track Record (2)'!$B$19:$B$170,'Small Business Impact (2)'!$A24))</f>
        <v/>
      </c>
      <c r="M24" s="873" t="str">
        <f>IF(A24="","",SUMIFS('Investment Track Record (2)'!$V$19:$V$170,'Investment Track Record (2)'!$B$19:$B$170,'Small Business Impact (2)'!$A24))</f>
        <v/>
      </c>
      <c r="N24" s="1042" t="str">
        <f>IF($A24="","",IFERROR(SUMIF('Investment Track Record (2)'!B:B,$A24,'Investment Track Record (2)'!BF:BF),""))</f>
        <v/>
      </c>
      <c r="O24" s="692"/>
      <c r="P24" s="693"/>
    </row>
    <row r="25" spans="1:16" s="18" customFormat="1" ht="10.5">
      <c r="A25" s="867"/>
      <c r="B25" s="868" t="str">
        <f>IF(ISBLANK(A25),"",_xlfn.XLOOKUP(A25,'Investment Track Record (2)'!$B$19:$B$170,'Investment Track Record (2)'!$C$19:$C$170))</f>
        <v/>
      </c>
      <c r="C25" s="869" t="str">
        <f>IF($A25="", "", _xlfn.XLOOKUP($A25, 'Investment Track Record (2)'!$B:$B, 'Investment Track Record (2)'!$E:$E, ""))</f>
        <v/>
      </c>
      <c r="D25" s="869" t="str">
        <f>IF($A25="", "", _xlfn.XLOOKUP($A25, 'Investment Track Record (2)'!$B:$B, 'Investment Track Record (2)'!$F:$F, ""))</f>
        <v/>
      </c>
      <c r="E25" s="870" t="str">
        <f>IF($A25="", "", _xlfn.XLOOKUP($A25, 'Investment Track Record (2)'!$B:$B, 'Investment Track Record (2)'!$G:$G, ""))</f>
        <v/>
      </c>
      <c r="F25" s="870" t="str">
        <f>IF($A25="", "", _xlfn.XLOOKUP($A25, 'Investment Track Record (2)'!$B:$B, 'Investment Track Record (2)'!$O:$O, ""))</f>
        <v/>
      </c>
      <c r="G25" s="871" t="str">
        <f>IF($A25="", "",IF(_xlfn.MINIFS('Investment Track Record (2)'!$P:$P, 'Investment Track Record (2)'!$B:$B, $A25, 'Investment Track Record (2)'!$P:$P, "&lt;&gt;")=0,"No Date Entered",_xlfn.MINIFS('Investment Track Record (2)'!$P:$P, 'Investment Track Record (2)'!$B:$B, $A25, 'Investment Track Record (2)'!$P:$P, "&lt;&gt;")))</f>
        <v/>
      </c>
      <c r="H25" s="871" t="str">
        <f>IF($A25="", "",IF(_xlfn.MINIFS('Investment Track Record (2)'!$Q:$Q, 'Investment Track Record (2)'!$B:$B, $A25, 'Investment Track Record (2)'!$Q:$Q, "&lt;&gt;")=0,"No Exit",_xlfn.MINIFS('Investment Track Record (2)'!$Q:$Q, 'Investment Track Record (2)'!$B:$B, $A25, 'Investment Track Record (2)'!$Q:$Q, "&lt;&gt;")))</f>
        <v/>
      </c>
      <c r="I25" s="873" t="str">
        <f>IF('Small Business Impact (2)'!$A25="", "", SUMIFS('Investment Track Record (2)'!$R$19:$R$170, 'Investment Track Record (2)'!$B$19:$B$170, 'Small Business Impact (2)'!$A25))</f>
        <v/>
      </c>
      <c r="J25" s="873" t="str">
        <f>IF(A25="","",SUMIFS('Investment Track Record (2)'!$S$19:$S$170,'Investment Track Record (2)'!$B$19:$B$170,'Small Business Impact (2)'!$A25))</f>
        <v/>
      </c>
      <c r="K25" s="873" t="str">
        <f>IF(A25="","",SUMIFS('Investment Track Record (2)'!$T$19:$T$170,'Investment Track Record (2)'!$B$19:$B$170,'Small Business Impact (2)'!$A25))</f>
        <v/>
      </c>
      <c r="L25" s="873" t="str">
        <f>IF(A25="","",SUMIFS('Investment Track Record (2)'!$U$19:$U$170,'Investment Track Record (2)'!$B$19:$B$170,'Small Business Impact (2)'!$A25))</f>
        <v/>
      </c>
      <c r="M25" s="873" t="str">
        <f>IF(A25="","",SUMIFS('Investment Track Record (2)'!$V$19:$V$170,'Investment Track Record (2)'!$B$19:$B$170,'Small Business Impact (2)'!$A25))</f>
        <v/>
      </c>
      <c r="N25" s="1042" t="str">
        <f>IF($A25="","",IFERROR(SUMIF('Investment Track Record (2)'!B:B,$A25,'Investment Track Record (2)'!BF:BF),""))</f>
        <v/>
      </c>
      <c r="O25" s="692"/>
      <c r="P25" s="693"/>
    </row>
    <row r="26" spans="1:16" s="18" customFormat="1" ht="10.5">
      <c r="A26" s="867"/>
      <c r="B26" s="868" t="str">
        <f>IF(ISBLANK(A26),"",_xlfn.XLOOKUP(A26,'Investment Track Record (2)'!$B$19:$B$170,'Investment Track Record (2)'!$C$19:$C$170))</f>
        <v/>
      </c>
      <c r="C26" s="869" t="str">
        <f>IF($A26="", "", _xlfn.XLOOKUP($A26, 'Investment Track Record (2)'!$B:$B, 'Investment Track Record (2)'!$E:$E, ""))</f>
        <v/>
      </c>
      <c r="D26" s="869" t="str">
        <f>IF($A26="", "", _xlfn.XLOOKUP($A26, 'Investment Track Record (2)'!$B:$B, 'Investment Track Record (2)'!$F:$F, ""))</f>
        <v/>
      </c>
      <c r="E26" s="870" t="str">
        <f>IF($A26="", "", _xlfn.XLOOKUP($A26, 'Investment Track Record (2)'!$B:$B, 'Investment Track Record (2)'!$G:$G, ""))</f>
        <v/>
      </c>
      <c r="F26" s="870" t="str">
        <f>IF($A26="", "", _xlfn.XLOOKUP($A26, 'Investment Track Record (2)'!$B:$B, 'Investment Track Record (2)'!$O:$O, ""))</f>
        <v/>
      </c>
      <c r="G26" s="871" t="str">
        <f>IF($A26="", "",IF(_xlfn.MINIFS('Investment Track Record (2)'!$P:$P, 'Investment Track Record (2)'!$B:$B, $A26, 'Investment Track Record (2)'!$P:$P, "&lt;&gt;")=0,"No Date Entered",_xlfn.MINIFS('Investment Track Record (2)'!$P:$P, 'Investment Track Record (2)'!$B:$B, $A26, 'Investment Track Record (2)'!$P:$P, "&lt;&gt;")))</f>
        <v/>
      </c>
      <c r="H26" s="871" t="str">
        <f>IF($A26="", "",IF(_xlfn.MINIFS('Investment Track Record (2)'!$Q:$Q, 'Investment Track Record (2)'!$B:$B, $A26, 'Investment Track Record (2)'!$Q:$Q, "&lt;&gt;")=0,"No Exit",_xlfn.MINIFS('Investment Track Record (2)'!$Q:$Q, 'Investment Track Record (2)'!$B:$B, $A26, 'Investment Track Record (2)'!$Q:$Q, "&lt;&gt;")))</f>
        <v/>
      </c>
      <c r="I26" s="873" t="str">
        <f>IF('Small Business Impact (2)'!$A26="", "", SUMIFS('Investment Track Record (2)'!$R$19:$R$170, 'Investment Track Record (2)'!$B$19:$B$170, 'Small Business Impact (2)'!$A26))</f>
        <v/>
      </c>
      <c r="J26" s="873" t="str">
        <f>IF(A26="","",SUMIFS('Investment Track Record (2)'!$S$19:$S$170,'Investment Track Record (2)'!$B$19:$B$170,'Small Business Impact (2)'!$A26))</f>
        <v/>
      </c>
      <c r="K26" s="873" t="str">
        <f>IF(A26="","",SUMIFS('Investment Track Record (2)'!$T$19:$T$170,'Investment Track Record (2)'!$B$19:$B$170,'Small Business Impact (2)'!$A26))</f>
        <v/>
      </c>
      <c r="L26" s="873" t="str">
        <f>IF(A26="","",SUMIFS('Investment Track Record (2)'!$U$19:$U$170,'Investment Track Record (2)'!$B$19:$B$170,'Small Business Impact (2)'!$A26))</f>
        <v/>
      </c>
      <c r="M26" s="873" t="str">
        <f>IF(A26="","",SUMIFS('Investment Track Record (2)'!$V$19:$V$170,'Investment Track Record (2)'!$B$19:$B$170,'Small Business Impact (2)'!$A26))</f>
        <v/>
      </c>
      <c r="N26" s="1042" t="str">
        <f>IF($A26="","",IFERROR(SUMIF('Investment Track Record (2)'!B:B,$A26,'Investment Track Record (2)'!BF:BF),""))</f>
        <v/>
      </c>
      <c r="O26" s="692"/>
      <c r="P26" s="693"/>
    </row>
    <row r="27" spans="1:16" s="18" customFormat="1" ht="10.5">
      <c r="A27" s="867"/>
      <c r="B27" s="868" t="str">
        <f>IF(ISBLANK(A27),"",_xlfn.XLOOKUP(A27,'Investment Track Record (2)'!$B$19:$B$170,'Investment Track Record (2)'!$C$19:$C$170))</f>
        <v/>
      </c>
      <c r="C27" s="869" t="str">
        <f>IF($A27="", "", _xlfn.XLOOKUP($A27, 'Investment Track Record (2)'!$B:$B, 'Investment Track Record (2)'!$E:$E, ""))</f>
        <v/>
      </c>
      <c r="D27" s="869" t="str">
        <f>IF($A27="", "", _xlfn.XLOOKUP($A27, 'Investment Track Record (2)'!$B:$B, 'Investment Track Record (2)'!$F:$F, ""))</f>
        <v/>
      </c>
      <c r="E27" s="870" t="str">
        <f>IF($A27="", "", _xlfn.XLOOKUP($A27, 'Investment Track Record (2)'!$B:$B, 'Investment Track Record (2)'!$G:$G, ""))</f>
        <v/>
      </c>
      <c r="F27" s="870" t="str">
        <f>IF($A27="", "", _xlfn.XLOOKUP($A27, 'Investment Track Record (2)'!$B:$B, 'Investment Track Record (2)'!$O:$O, ""))</f>
        <v/>
      </c>
      <c r="G27" s="871" t="str">
        <f>IF($A27="", "",IF(_xlfn.MINIFS('Investment Track Record (2)'!$P:$P, 'Investment Track Record (2)'!$B:$B, $A27, 'Investment Track Record (2)'!$P:$P, "&lt;&gt;")=0,"No Date Entered",_xlfn.MINIFS('Investment Track Record (2)'!$P:$P, 'Investment Track Record (2)'!$B:$B, $A27, 'Investment Track Record (2)'!$P:$P, "&lt;&gt;")))</f>
        <v/>
      </c>
      <c r="H27" s="871" t="str">
        <f>IF($A27="", "",IF(_xlfn.MINIFS('Investment Track Record (2)'!$Q:$Q, 'Investment Track Record (2)'!$B:$B, $A27, 'Investment Track Record (2)'!$Q:$Q, "&lt;&gt;")=0,"No Exit",_xlfn.MINIFS('Investment Track Record (2)'!$Q:$Q, 'Investment Track Record (2)'!$B:$B, $A27, 'Investment Track Record (2)'!$Q:$Q, "&lt;&gt;")))</f>
        <v/>
      </c>
      <c r="I27" s="873" t="str">
        <f>IF('Small Business Impact (2)'!$A27="", "", SUMIFS('Investment Track Record (2)'!$R$19:$R$170, 'Investment Track Record (2)'!$B$19:$B$170, 'Small Business Impact (2)'!$A27))</f>
        <v/>
      </c>
      <c r="J27" s="873" t="str">
        <f>IF(A27="","",SUMIFS('Investment Track Record (2)'!$S$19:$S$170,'Investment Track Record (2)'!$B$19:$B$170,'Small Business Impact (2)'!$A27))</f>
        <v/>
      </c>
      <c r="K27" s="873" t="str">
        <f>IF(A27="","",SUMIFS('Investment Track Record (2)'!$T$19:$T$170,'Investment Track Record (2)'!$B$19:$B$170,'Small Business Impact (2)'!$A27))</f>
        <v/>
      </c>
      <c r="L27" s="873" t="str">
        <f>IF(A27="","",SUMIFS('Investment Track Record (2)'!$U$19:$U$170,'Investment Track Record (2)'!$B$19:$B$170,'Small Business Impact (2)'!$A27))</f>
        <v/>
      </c>
      <c r="M27" s="873" t="str">
        <f>IF(A27="","",SUMIFS('Investment Track Record (2)'!$V$19:$V$170,'Investment Track Record (2)'!$B$19:$B$170,'Small Business Impact (2)'!$A27))</f>
        <v/>
      </c>
      <c r="N27" s="1042" t="str">
        <f>IF($A27="","",IFERROR(SUMIF('Investment Track Record (2)'!B:B,$A27,'Investment Track Record (2)'!BF:BF),""))</f>
        <v/>
      </c>
      <c r="O27" s="692"/>
      <c r="P27" s="693"/>
    </row>
    <row r="28" spans="1:16" s="18" customFormat="1" ht="10.5">
      <c r="A28" s="867"/>
      <c r="B28" s="868" t="str">
        <f>IF(ISBLANK(A28),"",_xlfn.XLOOKUP(A28,'Investment Track Record (2)'!$B$19:$B$170,'Investment Track Record (2)'!$C$19:$C$170))</f>
        <v/>
      </c>
      <c r="C28" s="869" t="str">
        <f>IF($A28="", "", _xlfn.XLOOKUP($A28, 'Investment Track Record (2)'!$B:$B, 'Investment Track Record (2)'!$E:$E, ""))</f>
        <v/>
      </c>
      <c r="D28" s="869" t="str">
        <f>IF($A28="", "", _xlfn.XLOOKUP($A28, 'Investment Track Record (2)'!$B:$B, 'Investment Track Record (2)'!$F:$F, ""))</f>
        <v/>
      </c>
      <c r="E28" s="870" t="str">
        <f>IF($A28="", "", _xlfn.XLOOKUP($A28, 'Investment Track Record (2)'!$B:$B, 'Investment Track Record (2)'!$G:$G, ""))</f>
        <v/>
      </c>
      <c r="F28" s="870" t="str">
        <f>IF($A28="", "", _xlfn.XLOOKUP($A28, 'Investment Track Record (2)'!$B:$B, 'Investment Track Record (2)'!$O:$O, ""))</f>
        <v/>
      </c>
      <c r="G28" s="871" t="str">
        <f>IF($A28="", "",IF(_xlfn.MINIFS('Investment Track Record (2)'!$P:$P, 'Investment Track Record (2)'!$B:$B, $A28, 'Investment Track Record (2)'!$P:$P, "&lt;&gt;")=0,"No Date Entered",_xlfn.MINIFS('Investment Track Record (2)'!$P:$P, 'Investment Track Record (2)'!$B:$B, $A28, 'Investment Track Record (2)'!$P:$P, "&lt;&gt;")))</f>
        <v/>
      </c>
      <c r="H28" s="871" t="str">
        <f>IF($A28="", "",IF(_xlfn.MINIFS('Investment Track Record (2)'!$Q:$Q, 'Investment Track Record (2)'!$B:$B, $A28, 'Investment Track Record (2)'!$Q:$Q, "&lt;&gt;")=0,"No Exit",_xlfn.MINIFS('Investment Track Record (2)'!$Q:$Q, 'Investment Track Record (2)'!$B:$B, $A28, 'Investment Track Record (2)'!$Q:$Q, "&lt;&gt;")))</f>
        <v/>
      </c>
      <c r="I28" s="873" t="str">
        <f>IF('Small Business Impact (2)'!$A28="", "", SUMIFS('Investment Track Record (2)'!$R$19:$R$170, 'Investment Track Record (2)'!$B$19:$B$170, 'Small Business Impact (2)'!$A28))</f>
        <v/>
      </c>
      <c r="J28" s="873" t="str">
        <f>IF(A28="","",SUMIFS('Investment Track Record (2)'!$S$19:$S$170,'Investment Track Record (2)'!$B$19:$B$170,'Small Business Impact (2)'!$A28))</f>
        <v/>
      </c>
      <c r="K28" s="873" t="str">
        <f>IF(A28="","",SUMIFS('Investment Track Record (2)'!$T$19:$T$170,'Investment Track Record (2)'!$B$19:$B$170,'Small Business Impact (2)'!$A28))</f>
        <v/>
      </c>
      <c r="L28" s="873" t="str">
        <f>IF(A28="","",SUMIFS('Investment Track Record (2)'!$U$19:$U$170,'Investment Track Record (2)'!$B$19:$B$170,'Small Business Impact (2)'!$A28))</f>
        <v/>
      </c>
      <c r="M28" s="873" t="str">
        <f>IF(A28="","",SUMIFS('Investment Track Record (2)'!$V$19:$V$170,'Investment Track Record (2)'!$B$19:$B$170,'Small Business Impact (2)'!$A28))</f>
        <v/>
      </c>
      <c r="N28" s="1042" t="str">
        <f>IF($A28="","",IFERROR(SUMIF('Investment Track Record (2)'!B:B,$A28,'Investment Track Record (2)'!BF:BF),""))</f>
        <v/>
      </c>
      <c r="O28" s="692"/>
      <c r="P28" s="693"/>
    </row>
    <row r="29" spans="1:16" s="18" customFormat="1" ht="10.5">
      <c r="A29" s="867"/>
      <c r="B29" s="868" t="str">
        <f>IF(ISBLANK(A29),"",_xlfn.XLOOKUP(A29,'Investment Track Record (2)'!$B$19:$B$170,'Investment Track Record (2)'!$C$19:$C$170))</f>
        <v/>
      </c>
      <c r="C29" s="869" t="str">
        <f>IF($A29="", "", _xlfn.XLOOKUP($A29, 'Investment Track Record (2)'!$B:$B, 'Investment Track Record (2)'!$E:$E, ""))</f>
        <v/>
      </c>
      <c r="D29" s="869" t="str">
        <f>IF($A29="", "", _xlfn.XLOOKUP($A29, 'Investment Track Record (2)'!$B:$B, 'Investment Track Record (2)'!$F:$F, ""))</f>
        <v/>
      </c>
      <c r="E29" s="870" t="str">
        <f>IF($A29="", "", _xlfn.XLOOKUP($A29, 'Investment Track Record (2)'!$B:$B, 'Investment Track Record (2)'!$G:$G, ""))</f>
        <v/>
      </c>
      <c r="F29" s="870" t="str">
        <f>IF($A29="", "", _xlfn.XLOOKUP($A29, 'Investment Track Record (2)'!$B:$B, 'Investment Track Record (2)'!$O:$O, ""))</f>
        <v/>
      </c>
      <c r="G29" s="871" t="str">
        <f>IF($A29="", "",IF(_xlfn.MINIFS('Investment Track Record (2)'!$P:$P, 'Investment Track Record (2)'!$B:$B, $A29, 'Investment Track Record (2)'!$P:$P, "&lt;&gt;")=0,"No Date Entered",_xlfn.MINIFS('Investment Track Record (2)'!$P:$P, 'Investment Track Record (2)'!$B:$B, $A29, 'Investment Track Record (2)'!$P:$P, "&lt;&gt;")))</f>
        <v/>
      </c>
      <c r="H29" s="871" t="str">
        <f>IF($A29="", "",IF(_xlfn.MINIFS('Investment Track Record (2)'!$Q:$Q, 'Investment Track Record (2)'!$B:$B, $A29, 'Investment Track Record (2)'!$Q:$Q, "&lt;&gt;")=0,"No Exit",_xlfn.MINIFS('Investment Track Record (2)'!$Q:$Q, 'Investment Track Record (2)'!$B:$B, $A29, 'Investment Track Record (2)'!$Q:$Q, "&lt;&gt;")))</f>
        <v/>
      </c>
      <c r="I29" s="873" t="str">
        <f>IF('Small Business Impact (2)'!$A29="", "", SUMIFS('Investment Track Record (2)'!$R$19:$R$170, 'Investment Track Record (2)'!$B$19:$B$170, 'Small Business Impact (2)'!$A29))</f>
        <v/>
      </c>
      <c r="J29" s="873" t="str">
        <f>IF(A29="","",SUMIFS('Investment Track Record (2)'!$S$19:$S$170,'Investment Track Record (2)'!$B$19:$B$170,'Small Business Impact (2)'!$A29))</f>
        <v/>
      </c>
      <c r="K29" s="873" t="str">
        <f>IF(A29="","",SUMIFS('Investment Track Record (2)'!$T$19:$T$170,'Investment Track Record (2)'!$B$19:$B$170,'Small Business Impact (2)'!$A29))</f>
        <v/>
      </c>
      <c r="L29" s="873" t="str">
        <f>IF(A29="","",SUMIFS('Investment Track Record (2)'!$U$19:$U$170,'Investment Track Record (2)'!$B$19:$B$170,'Small Business Impact (2)'!$A29))</f>
        <v/>
      </c>
      <c r="M29" s="873" t="str">
        <f>IF(A29="","",SUMIFS('Investment Track Record (2)'!$V$19:$V$170,'Investment Track Record (2)'!$B$19:$B$170,'Small Business Impact (2)'!$A29))</f>
        <v/>
      </c>
      <c r="N29" s="1042" t="str">
        <f>IF($A29="","",IFERROR(SUMIF('Investment Track Record (2)'!B:B,$A29,'Investment Track Record (2)'!BF:BF),""))</f>
        <v/>
      </c>
      <c r="O29" s="692"/>
      <c r="P29" s="693"/>
    </row>
    <row r="30" spans="1:16" s="18" customFormat="1" ht="10.5">
      <c r="A30" s="867"/>
      <c r="B30" s="868" t="str">
        <f>IF(ISBLANK(A30),"",_xlfn.XLOOKUP(A30,'Investment Track Record (2)'!$B$19:$B$170,'Investment Track Record (2)'!$C$19:$C$170))</f>
        <v/>
      </c>
      <c r="C30" s="869" t="str">
        <f>IF($A30="", "", _xlfn.XLOOKUP($A30, 'Investment Track Record (2)'!$B:$B, 'Investment Track Record (2)'!$E:$E, ""))</f>
        <v/>
      </c>
      <c r="D30" s="869" t="str">
        <f>IF($A30="", "", _xlfn.XLOOKUP($A30, 'Investment Track Record (2)'!$B:$B, 'Investment Track Record (2)'!$F:$F, ""))</f>
        <v/>
      </c>
      <c r="E30" s="870" t="str">
        <f>IF($A30="", "", _xlfn.XLOOKUP($A30, 'Investment Track Record (2)'!$B:$B, 'Investment Track Record (2)'!$G:$G, ""))</f>
        <v/>
      </c>
      <c r="F30" s="870" t="str">
        <f>IF($A30="", "", _xlfn.XLOOKUP($A30, 'Investment Track Record (2)'!$B:$B, 'Investment Track Record (2)'!$O:$O, ""))</f>
        <v/>
      </c>
      <c r="G30" s="871" t="str">
        <f>IF($A30="", "",IF(_xlfn.MINIFS('Investment Track Record (2)'!$P:$P, 'Investment Track Record (2)'!$B:$B, $A30, 'Investment Track Record (2)'!$P:$P, "&lt;&gt;")=0,"No Date Entered",_xlfn.MINIFS('Investment Track Record (2)'!$P:$P, 'Investment Track Record (2)'!$B:$B, $A30, 'Investment Track Record (2)'!$P:$P, "&lt;&gt;")))</f>
        <v/>
      </c>
      <c r="H30" s="871" t="str">
        <f>IF($A30="", "",IF(_xlfn.MINIFS('Investment Track Record (2)'!$Q:$Q, 'Investment Track Record (2)'!$B:$B, $A30, 'Investment Track Record (2)'!$Q:$Q, "&lt;&gt;")=0,"No Exit",_xlfn.MINIFS('Investment Track Record (2)'!$Q:$Q, 'Investment Track Record (2)'!$B:$B, $A30, 'Investment Track Record (2)'!$Q:$Q, "&lt;&gt;")))</f>
        <v/>
      </c>
      <c r="I30" s="873" t="str">
        <f>IF('Small Business Impact (2)'!$A30="", "", SUMIFS('Investment Track Record (2)'!$R$19:$R$170, 'Investment Track Record (2)'!$B$19:$B$170, 'Small Business Impact (2)'!$A30))</f>
        <v/>
      </c>
      <c r="J30" s="873" t="str">
        <f>IF(A30="","",SUMIFS('Investment Track Record (2)'!$S$19:$S$170,'Investment Track Record (2)'!$B$19:$B$170,'Small Business Impact (2)'!$A30))</f>
        <v/>
      </c>
      <c r="K30" s="873" t="str">
        <f>IF(A30="","",SUMIFS('Investment Track Record (2)'!$T$19:$T$170,'Investment Track Record (2)'!$B$19:$B$170,'Small Business Impact (2)'!$A30))</f>
        <v/>
      </c>
      <c r="L30" s="873" t="str">
        <f>IF(A30="","",SUMIFS('Investment Track Record (2)'!$U$19:$U$170,'Investment Track Record (2)'!$B$19:$B$170,'Small Business Impact (2)'!$A30))</f>
        <v/>
      </c>
      <c r="M30" s="873" t="str">
        <f>IF(A30="","",SUMIFS('Investment Track Record (2)'!$V$19:$V$170,'Investment Track Record (2)'!$B$19:$B$170,'Small Business Impact (2)'!$A30))</f>
        <v/>
      </c>
      <c r="N30" s="1042" t="str">
        <f>IF($A30="","",IFERROR(SUMIF('Investment Track Record (2)'!B:B,$A30,'Investment Track Record (2)'!BF:BF),""))</f>
        <v/>
      </c>
      <c r="O30" s="692"/>
      <c r="P30" s="693"/>
    </row>
    <row r="31" spans="1:16" s="18" customFormat="1" ht="10.5">
      <c r="A31" s="867"/>
      <c r="B31" s="868" t="str">
        <f>IF(ISBLANK(A31),"",_xlfn.XLOOKUP(A31,'Investment Track Record (2)'!$B$19:$B$170,'Investment Track Record (2)'!$C$19:$C$170))</f>
        <v/>
      </c>
      <c r="C31" s="869" t="str">
        <f>IF($A31="", "", _xlfn.XLOOKUP($A31, 'Investment Track Record (2)'!$B:$B, 'Investment Track Record (2)'!$E:$E, ""))</f>
        <v/>
      </c>
      <c r="D31" s="869" t="str">
        <f>IF($A31="", "", _xlfn.XLOOKUP($A31, 'Investment Track Record (2)'!$B:$B, 'Investment Track Record (2)'!$F:$F, ""))</f>
        <v/>
      </c>
      <c r="E31" s="870" t="str">
        <f>IF($A31="", "", _xlfn.XLOOKUP($A31, 'Investment Track Record (2)'!$B:$B, 'Investment Track Record (2)'!$G:$G, ""))</f>
        <v/>
      </c>
      <c r="F31" s="870" t="str">
        <f>IF($A31="", "", _xlfn.XLOOKUP($A31, 'Investment Track Record (2)'!$B:$B, 'Investment Track Record (2)'!$O:$O, ""))</f>
        <v/>
      </c>
      <c r="G31" s="871" t="str">
        <f>IF($A31="", "",IF(_xlfn.MINIFS('Investment Track Record (2)'!$P:$P, 'Investment Track Record (2)'!$B:$B, $A31, 'Investment Track Record (2)'!$P:$P, "&lt;&gt;")=0,"No Date Entered",_xlfn.MINIFS('Investment Track Record (2)'!$P:$P, 'Investment Track Record (2)'!$B:$B, $A31, 'Investment Track Record (2)'!$P:$P, "&lt;&gt;")))</f>
        <v/>
      </c>
      <c r="H31" s="871" t="str">
        <f>IF($A31="", "",IF(_xlfn.MINIFS('Investment Track Record (2)'!$Q:$Q, 'Investment Track Record (2)'!$B:$B, $A31, 'Investment Track Record (2)'!$Q:$Q, "&lt;&gt;")=0,"No Exit",_xlfn.MINIFS('Investment Track Record (2)'!$Q:$Q, 'Investment Track Record (2)'!$B:$B, $A31, 'Investment Track Record (2)'!$Q:$Q, "&lt;&gt;")))</f>
        <v/>
      </c>
      <c r="I31" s="873" t="str">
        <f>IF('Small Business Impact (2)'!$A31="", "", SUMIFS('Investment Track Record (2)'!$R$19:$R$170, 'Investment Track Record (2)'!$B$19:$B$170, 'Small Business Impact (2)'!$A31))</f>
        <v/>
      </c>
      <c r="J31" s="873" t="str">
        <f>IF(A31="","",SUMIFS('Investment Track Record (2)'!$S$19:$S$170,'Investment Track Record (2)'!$B$19:$B$170,'Small Business Impact (2)'!$A31))</f>
        <v/>
      </c>
      <c r="K31" s="873" t="str">
        <f>IF(A31="","",SUMIFS('Investment Track Record (2)'!$T$19:$T$170,'Investment Track Record (2)'!$B$19:$B$170,'Small Business Impact (2)'!$A31))</f>
        <v/>
      </c>
      <c r="L31" s="873" t="str">
        <f>IF(A31="","",SUMIFS('Investment Track Record (2)'!$U$19:$U$170,'Investment Track Record (2)'!$B$19:$B$170,'Small Business Impact (2)'!$A31))</f>
        <v/>
      </c>
      <c r="M31" s="873" t="str">
        <f>IF(A31="","",SUMIFS('Investment Track Record (2)'!$V$19:$V$170,'Investment Track Record (2)'!$B$19:$B$170,'Small Business Impact (2)'!$A31))</f>
        <v/>
      </c>
      <c r="N31" s="1042" t="str">
        <f>IF($A31="","",IFERROR(SUMIF('Investment Track Record (2)'!B:B,$A31,'Investment Track Record (2)'!BF:BF),""))</f>
        <v/>
      </c>
      <c r="O31" s="692"/>
      <c r="P31" s="693"/>
    </row>
    <row r="32" spans="1:16" s="18" customFormat="1" ht="10.5">
      <c r="A32" s="867"/>
      <c r="B32" s="868" t="str">
        <f>IF(ISBLANK(A32),"",_xlfn.XLOOKUP(A32,'Investment Track Record (2)'!$B$19:$B$170,'Investment Track Record (2)'!$C$19:$C$170))</f>
        <v/>
      </c>
      <c r="C32" s="869" t="str">
        <f>IF($A32="", "", _xlfn.XLOOKUP($A32, 'Investment Track Record (2)'!$B:$B, 'Investment Track Record (2)'!$E:$E, ""))</f>
        <v/>
      </c>
      <c r="D32" s="869" t="str">
        <f>IF($A32="", "", _xlfn.XLOOKUP($A32, 'Investment Track Record (2)'!$B:$B, 'Investment Track Record (2)'!$F:$F, ""))</f>
        <v/>
      </c>
      <c r="E32" s="870" t="str">
        <f>IF($A32="", "", _xlfn.XLOOKUP($A32, 'Investment Track Record (2)'!$B:$B, 'Investment Track Record (2)'!$G:$G, ""))</f>
        <v/>
      </c>
      <c r="F32" s="870" t="str">
        <f>IF($A32="", "", _xlfn.XLOOKUP($A32, 'Investment Track Record (2)'!$B:$B, 'Investment Track Record (2)'!$O:$O, ""))</f>
        <v/>
      </c>
      <c r="G32" s="871" t="str">
        <f>IF($A32="", "",IF(_xlfn.MINIFS('Investment Track Record (2)'!$P:$P, 'Investment Track Record (2)'!$B:$B, $A32, 'Investment Track Record (2)'!$P:$P, "&lt;&gt;")=0,"No Date Entered",_xlfn.MINIFS('Investment Track Record (2)'!$P:$P, 'Investment Track Record (2)'!$B:$B, $A32, 'Investment Track Record (2)'!$P:$P, "&lt;&gt;")))</f>
        <v/>
      </c>
      <c r="H32" s="871" t="str">
        <f>IF($A32="", "",IF(_xlfn.MINIFS('Investment Track Record (2)'!$Q:$Q, 'Investment Track Record (2)'!$B:$B, $A32, 'Investment Track Record (2)'!$Q:$Q, "&lt;&gt;")=0,"No Exit",_xlfn.MINIFS('Investment Track Record (2)'!$Q:$Q, 'Investment Track Record (2)'!$B:$B, $A32, 'Investment Track Record (2)'!$Q:$Q, "&lt;&gt;")))</f>
        <v/>
      </c>
      <c r="I32" s="873" t="str">
        <f>IF('Small Business Impact (2)'!$A32="", "", SUMIFS('Investment Track Record (2)'!$R$19:$R$170, 'Investment Track Record (2)'!$B$19:$B$170, 'Small Business Impact (2)'!$A32))</f>
        <v/>
      </c>
      <c r="J32" s="873" t="str">
        <f>IF(A32="","",SUMIFS('Investment Track Record (2)'!$S$19:$S$170,'Investment Track Record (2)'!$B$19:$B$170,'Small Business Impact (2)'!$A32))</f>
        <v/>
      </c>
      <c r="K32" s="873" t="str">
        <f>IF(A32="","",SUMIFS('Investment Track Record (2)'!$T$19:$T$170,'Investment Track Record (2)'!$B$19:$B$170,'Small Business Impact (2)'!$A32))</f>
        <v/>
      </c>
      <c r="L32" s="873" t="str">
        <f>IF(A32="","",SUMIFS('Investment Track Record (2)'!$U$19:$U$170,'Investment Track Record (2)'!$B$19:$B$170,'Small Business Impact (2)'!$A32))</f>
        <v/>
      </c>
      <c r="M32" s="873" t="str">
        <f>IF(A32="","",SUMIFS('Investment Track Record (2)'!$V$19:$V$170,'Investment Track Record (2)'!$B$19:$B$170,'Small Business Impact (2)'!$A32))</f>
        <v/>
      </c>
      <c r="N32" s="1042" t="str">
        <f>IF($A32="","",IFERROR(SUMIF('Investment Track Record (2)'!B:B,$A32,'Investment Track Record (2)'!BF:BF),""))</f>
        <v/>
      </c>
      <c r="O32" s="692"/>
      <c r="P32" s="693"/>
    </row>
    <row r="33" spans="1:16" s="18" customFormat="1" ht="10.5">
      <c r="A33" s="867"/>
      <c r="B33" s="868" t="str">
        <f>IF(ISBLANK(A33),"",_xlfn.XLOOKUP(A33,'Investment Track Record (2)'!$B$19:$B$170,'Investment Track Record (2)'!$C$19:$C$170))</f>
        <v/>
      </c>
      <c r="C33" s="869" t="str">
        <f>IF($A33="", "", _xlfn.XLOOKUP($A33, 'Investment Track Record (2)'!$B:$B, 'Investment Track Record (2)'!$E:$E, ""))</f>
        <v/>
      </c>
      <c r="D33" s="869" t="str">
        <f>IF($A33="", "", _xlfn.XLOOKUP($A33, 'Investment Track Record (2)'!$B:$B, 'Investment Track Record (2)'!$F:$F, ""))</f>
        <v/>
      </c>
      <c r="E33" s="870" t="str">
        <f>IF($A33="", "", _xlfn.XLOOKUP($A33, 'Investment Track Record (2)'!$B:$B, 'Investment Track Record (2)'!$G:$G, ""))</f>
        <v/>
      </c>
      <c r="F33" s="870" t="str">
        <f>IF($A33="", "", _xlfn.XLOOKUP($A33, 'Investment Track Record (2)'!$B:$B, 'Investment Track Record (2)'!$O:$O, ""))</f>
        <v/>
      </c>
      <c r="G33" s="871" t="str">
        <f>IF($A33="", "",IF(_xlfn.MINIFS('Investment Track Record (2)'!$P:$P, 'Investment Track Record (2)'!$B:$B, $A33, 'Investment Track Record (2)'!$P:$P, "&lt;&gt;")=0,"No Date Entered",_xlfn.MINIFS('Investment Track Record (2)'!$P:$P, 'Investment Track Record (2)'!$B:$B, $A33, 'Investment Track Record (2)'!$P:$P, "&lt;&gt;")))</f>
        <v/>
      </c>
      <c r="H33" s="871" t="str">
        <f>IF($A33="", "",IF(_xlfn.MINIFS('Investment Track Record (2)'!$Q:$Q, 'Investment Track Record (2)'!$B:$B, $A33, 'Investment Track Record (2)'!$Q:$Q, "&lt;&gt;")=0,"No Exit",_xlfn.MINIFS('Investment Track Record (2)'!$Q:$Q, 'Investment Track Record (2)'!$B:$B, $A33, 'Investment Track Record (2)'!$Q:$Q, "&lt;&gt;")))</f>
        <v/>
      </c>
      <c r="I33" s="873" t="str">
        <f>IF('Small Business Impact (2)'!$A33="", "", SUMIFS('Investment Track Record (2)'!$R$19:$R$170, 'Investment Track Record (2)'!$B$19:$B$170, 'Small Business Impact (2)'!$A33))</f>
        <v/>
      </c>
      <c r="J33" s="873" t="str">
        <f>IF(A33="","",SUMIFS('Investment Track Record (2)'!$S$19:$S$170,'Investment Track Record (2)'!$B$19:$B$170,'Small Business Impact (2)'!$A33))</f>
        <v/>
      </c>
      <c r="K33" s="873" t="str">
        <f>IF(A33="","",SUMIFS('Investment Track Record (2)'!$T$19:$T$170,'Investment Track Record (2)'!$B$19:$B$170,'Small Business Impact (2)'!$A33))</f>
        <v/>
      </c>
      <c r="L33" s="873" t="str">
        <f>IF(A33="","",SUMIFS('Investment Track Record (2)'!$U$19:$U$170,'Investment Track Record (2)'!$B$19:$B$170,'Small Business Impact (2)'!$A33))</f>
        <v/>
      </c>
      <c r="M33" s="873" t="str">
        <f>IF(A33="","",SUMIFS('Investment Track Record (2)'!$V$19:$V$170,'Investment Track Record (2)'!$B$19:$B$170,'Small Business Impact (2)'!$A33))</f>
        <v/>
      </c>
      <c r="N33" s="1042" t="str">
        <f>IF($A33="","",IFERROR(SUMIF('Investment Track Record (2)'!B:B,$A33,'Investment Track Record (2)'!BF:BF),""))</f>
        <v/>
      </c>
      <c r="O33" s="692"/>
      <c r="P33" s="693"/>
    </row>
    <row r="34" spans="1:16" s="18" customFormat="1" ht="10.5">
      <c r="A34" s="867"/>
      <c r="B34" s="868" t="str">
        <f>IF(ISBLANK(A34),"",_xlfn.XLOOKUP(A34,'Investment Track Record (2)'!$B$19:$B$170,'Investment Track Record (2)'!$C$19:$C$170))</f>
        <v/>
      </c>
      <c r="C34" s="869" t="str">
        <f>IF($A34="", "", _xlfn.XLOOKUP($A34, 'Investment Track Record (2)'!$B:$B, 'Investment Track Record (2)'!$E:$E, ""))</f>
        <v/>
      </c>
      <c r="D34" s="869" t="str">
        <f>IF($A34="", "", _xlfn.XLOOKUP($A34, 'Investment Track Record (2)'!$B:$B, 'Investment Track Record (2)'!$F:$F, ""))</f>
        <v/>
      </c>
      <c r="E34" s="870" t="str">
        <f>IF($A34="", "", _xlfn.XLOOKUP($A34, 'Investment Track Record (2)'!$B:$B, 'Investment Track Record (2)'!$G:$G, ""))</f>
        <v/>
      </c>
      <c r="F34" s="870" t="str">
        <f>IF($A34="", "", _xlfn.XLOOKUP($A34, 'Investment Track Record (2)'!$B:$B, 'Investment Track Record (2)'!$O:$O, ""))</f>
        <v/>
      </c>
      <c r="G34" s="871" t="str">
        <f>IF($A34="", "",IF(_xlfn.MINIFS('Investment Track Record (2)'!$P:$P, 'Investment Track Record (2)'!$B:$B, $A34, 'Investment Track Record (2)'!$P:$P, "&lt;&gt;")=0,"No Date Entered",_xlfn.MINIFS('Investment Track Record (2)'!$P:$P, 'Investment Track Record (2)'!$B:$B, $A34, 'Investment Track Record (2)'!$P:$P, "&lt;&gt;")))</f>
        <v/>
      </c>
      <c r="H34" s="871" t="str">
        <f>IF($A34="", "",IF(_xlfn.MINIFS('Investment Track Record (2)'!$Q:$Q, 'Investment Track Record (2)'!$B:$B, $A34, 'Investment Track Record (2)'!$Q:$Q, "&lt;&gt;")=0,"No Exit",_xlfn.MINIFS('Investment Track Record (2)'!$Q:$Q, 'Investment Track Record (2)'!$B:$B, $A34, 'Investment Track Record (2)'!$Q:$Q, "&lt;&gt;")))</f>
        <v/>
      </c>
      <c r="I34" s="873" t="str">
        <f>IF('Small Business Impact (2)'!$A34="", "", SUMIFS('Investment Track Record (2)'!$R$19:$R$170, 'Investment Track Record (2)'!$B$19:$B$170, 'Small Business Impact (2)'!$A34))</f>
        <v/>
      </c>
      <c r="J34" s="873" t="str">
        <f>IF(A34="","",SUMIFS('Investment Track Record (2)'!$S$19:$S$170,'Investment Track Record (2)'!$B$19:$B$170,'Small Business Impact (2)'!$A34))</f>
        <v/>
      </c>
      <c r="K34" s="873" t="str">
        <f>IF(A34="","",SUMIFS('Investment Track Record (2)'!$T$19:$T$170,'Investment Track Record (2)'!$B$19:$B$170,'Small Business Impact (2)'!$A34))</f>
        <v/>
      </c>
      <c r="L34" s="873" t="str">
        <f>IF(A34="","",SUMIFS('Investment Track Record (2)'!$U$19:$U$170,'Investment Track Record (2)'!$B$19:$B$170,'Small Business Impact (2)'!$A34))</f>
        <v/>
      </c>
      <c r="M34" s="873" t="str">
        <f>IF(A34="","",SUMIFS('Investment Track Record (2)'!$V$19:$V$170,'Investment Track Record (2)'!$B$19:$B$170,'Small Business Impact (2)'!$A34))</f>
        <v/>
      </c>
      <c r="N34" s="1042" t="str">
        <f>IF($A34="","",IFERROR(SUMIF('Investment Track Record (2)'!B:B,$A34,'Investment Track Record (2)'!BF:BF),""))</f>
        <v/>
      </c>
      <c r="O34" s="692"/>
      <c r="P34" s="693"/>
    </row>
    <row r="35" spans="1:16" s="18" customFormat="1" ht="10.5">
      <c r="A35" s="867"/>
      <c r="B35" s="868" t="str">
        <f>IF(ISBLANK(A35),"",_xlfn.XLOOKUP(A35,'Investment Track Record (2)'!$B$19:$B$170,'Investment Track Record (2)'!$C$19:$C$170))</f>
        <v/>
      </c>
      <c r="C35" s="869" t="str">
        <f>IF($A35="", "", _xlfn.XLOOKUP($A35, 'Investment Track Record (2)'!$B:$B, 'Investment Track Record (2)'!$E:$E, ""))</f>
        <v/>
      </c>
      <c r="D35" s="869" t="str">
        <f>IF($A35="", "", _xlfn.XLOOKUP($A35, 'Investment Track Record (2)'!$B:$B, 'Investment Track Record (2)'!$F:$F, ""))</f>
        <v/>
      </c>
      <c r="E35" s="870" t="str">
        <f>IF($A35="", "", _xlfn.XLOOKUP($A35, 'Investment Track Record (2)'!$B:$B, 'Investment Track Record (2)'!$G:$G, ""))</f>
        <v/>
      </c>
      <c r="F35" s="870" t="str">
        <f>IF($A35="", "", _xlfn.XLOOKUP($A35, 'Investment Track Record (2)'!$B:$B, 'Investment Track Record (2)'!$O:$O, ""))</f>
        <v/>
      </c>
      <c r="G35" s="871" t="str">
        <f>IF($A35="", "",IF(_xlfn.MINIFS('Investment Track Record (2)'!$P:$P, 'Investment Track Record (2)'!$B:$B, $A35, 'Investment Track Record (2)'!$P:$P, "&lt;&gt;")=0,"No Date Entered",_xlfn.MINIFS('Investment Track Record (2)'!$P:$P, 'Investment Track Record (2)'!$B:$B, $A35, 'Investment Track Record (2)'!$P:$P, "&lt;&gt;")))</f>
        <v/>
      </c>
      <c r="H35" s="871" t="str">
        <f>IF($A35="", "",IF(_xlfn.MINIFS('Investment Track Record (2)'!$Q:$Q, 'Investment Track Record (2)'!$B:$B, $A35, 'Investment Track Record (2)'!$Q:$Q, "&lt;&gt;")=0,"No Exit",_xlfn.MINIFS('Investment Track Record (2)'!$Q:$Q, 'Investment Track Record (2)'!$B:$B, $A35, 'Investment Track Record (2)'!$Q:$Q, "&lt;&gt;")))</f>
        <v/>
      </c>
      <c r="I35" s="873" t="str">
        <f>IF('Small Business Impact (2)'!$A35="", "", SUMIFS('Investment Track Record (2)'!$R$19:$R$170, 'Investment Track Record (2)'!$B$19:$B$170, 'Small Business Impact (2)'!$A35))</f>
        <v/>
      </c>
      <c r="J35" s="873" t="str">
        <f>IF(A35="","",SUMIFS('Investment Track Record (2)'!$S$19:$S$170,'Investment Track Record (2)'!$B$19:$B$170,'Small Business Impact (2)'!$A35))</f>
        <v/>
      </c>
      <c r="K35" s="873" t="str">
        <f>IF(A35="","",SUMIFS('Investment Track Record (2)'!$T$19:$T$170,'Investment Track Record (2)'!$B$19:$B$170,'Small Business Impact (2)'!$A35))</f>
        <v/>
      </c>
      <c r="L35" s="873" t="str">
        <f>IF(A35="","",SUMIFS('Investment Track Record (2)'!$U$19:$U$170,'Investment Track Record (2)'!$B$19:$B$170,'Small Business Impact (2)'!$A35))</f>
        <v/>
      </c>
      <c r="M35" s="873" t="str">
        <f>IF(A35="","",SUMIFS('Investment Track Record (2)'!$V$19:$V$170,'Investment Track Record (2)'!$B$19:$B$170,'Small Business Impact (2)'!$A35))</f>
        <v/>
      </c>
      <c r="N35" s="1042" t="str">
        <f>IF($A35="","",IFERROR(SUMIF('Investment Track Record (2)'!B:B,$A35,'Investment Track Record (2)'!BF:BF),""))</f>
        <v/>
      </c>
      <c r="O35" s="692"/>
      <c r="P35" s="693"/>
    </row>
    <row r="36" spans="1:16" s="18" customFormat="1" ht="10.5">
      <c r="A36" s="874"/>
      <c r="B36" s="875" t="str">
        <f>IF(ISBLANK(A36),"",_xlfn.XLOOKUP(A36,'Investment Track Record (2)'!$B$19:$B$170,'Investment Track Record (2)'!$C$19:$C$170))</f>
        <v/>
      </c>
      <c r="C36" s="876" t="str">
        <f>IF($A36="", "", _xlfn.XLOOKUP($A36, 'Investment Track Record (2)'!$B:$B, 'Investment Track Record (2)'!$E:$E, ""))</f>
        <v/>
      </c>
      <c r="D36" s="876" t="str">
        <f>IF($A36="", "", _xlfn.XLOOKUP($A36, 'Investment Track Record (2)'!$B:$B, 'Investment Track Record (2)'!$F:$F, ""))</f>
        <v/>
      </c>
      <c r="E36" s="877" t="str">
        <f>IF($A36="", "", _xlfn.XLOOKUP($A36, 'Investment Track Record (2)'!$B:$B, 'Investment Track Record (2)'!$G:$G, ""))</f>
        <v/>
      </c>
      <c r="F36" s="877" t="str">
        <f>IF($A36="", "", _xlfn.XLOOKUP($A36, 'Investment Track Record (2)'!$B:$B, 'Investment Track Record (2)'!$O:$O, ""))</f>
        <v/>
      </c>
      <c r="G36" s="878" t="str">
        <f>IF($A36="", "",IF(_xlfn.MINIFS('Investment Track Record (2)'!$P:$P, 'Investment Track Record (2)'!$B:$B, $A36, 'Investment Track Record (2)'!$P:$P, "&lt;&gt;")=0,"No Date Entered",_xlfn.MINIFS('Investment Track Record (2)'!$P:$P, 'Investment Track Record (2)'!$B:$B, $A36, 'Investment Track Record (2)'!$P:$P, "&lt;&gt;")))</f>
        <v/>
      </c>
      <c r="H36" s="878" t="str">
        <f>IF($A36="", "",IF(_xlfn.MINIFS('Investment Track Record (2)'!$Q:$Q, 'Investment Track Record (2)'!$B:$B, $A36, 'Investment Track Record (2)'!$Q:$Q, "&lt;&gt;")=0,"No Exit",_xlfn.MINIFS('Investment Track Record (2)'!$Q:$Q, 'Investment Track Record (2)'!$B:$B, $A36, 'Investment Track Record (2)'!$Q:$Q, "&lt;&gt;")))</f>
        <v/>
      </c>
      <c r="I36" s="879" t="str">
        <f>IF('Small Business Impact (2)'!$A36="", "", SUMIFS('Investment Track Record (2)'!$R$19:$R$170, 'Investment Track Record (2)'!$B$19:$B$170, 'Small Business Impact (2)'!$A36))</f>
        <v/>
      </c>
      <c r="J36" s="879" t="str">
        <f>IF(A36="","",SUMIFS('Investment Track Record (2)'!$S$19:$S$170,'Investment Track Record (2)'!$B$19:$B$170,'Small Business Impact (2)'!$A36))</f>
        <v/>
      </c>
      <c r="K36" s="879" t="str">
        <f>IF(A36="","",SUMIFS('Investment Track Record (2)'!$T$19:$T$170,'Investment Track Record (2)'!$B$19:$B$170,'Small Business Impact (2)'!$A36))</f>
        <v/>
      </c>
      <c r="L36" s="879" t="str">
        <f>IF(A36="","",SUMIFS('Investment Track Record (2)'!$U$19:$U$170,'Investment Track Record (2)'!$B$19:$B$170,'Small Business Impact (2)'!$A36))</f>
        <v/>
      </c>
      <c r="M36" s="879" t="str">
        <f>IF(A36="","",SUMIFS('Investment Track Record (2)'!$V$19:$V$170,'Investment Track Record (2)'!$B$19:$B$170,'Small Business Impact (2)'!$A36))</f>
        <v/>
      </c>
      <c r="N36" s="1043" t="str">
        <f>IF($A36="","",IFERROR(SUMIF('Investment Track Record (2)'!B:B,$A36,'Investment Track Record (2)'!BF:BF),""))</f>
        <v/>
      </c>
      <c r="O36" s="697"/>
      <c r="P36" s="698"/>
    </row>
    <row r="37" spans="1:16" s="18" customFormat="1" ht="10.5">
      <c r="A37" s="880"/>
      <c r="B37" s="880"/>
      <c r="C37" s="880"/>
      <c r="D37" s="880"/>
      <c r="E37" s="880"/>
      <c r="F37" s="880"/>
      <c r="G37" s="880"/>
      <c r="H37" s="881" t="s">
        <v>771</v>
      </c>
      <c r="I37" s="882">
        <f>SUM(I7:I36)</f>
        <v>0</v>
      </c>
      <c r="J37" s="882">
        <f>SUM(J7:J36)</f>
        <v>0</v>
      </c>
      <c r="K37" s="882">
        <f>SUM(K7:K36)</f>
        <v>0</v>
      </c>
      <c r="L37" s="882">
        <f>SUM(L7:L36)</f>
        <v>0</v>
      </c>
      <c r="M37" s="882">
        <f>SUM(M7:M36)</f>
        <v>0</v>
      </c>
      <c r="N37" s="1044">
        <f>SUBTOTAL(109,Table22[Net Job Change])</f>
        <v>-6</v>
      </c>
    </row>
    <row r="38" spans="1:16" s="18" customFormat="1" ht="10.5">
      <c r="B38" s="18" t="s">
        <v>772</v>
      </c>
    </row>
    <row r="39" spans="1:16" s="18" customFormat="1" ht="10.5"/>
    <row r="40" spans="1:16" s="18" customFormat="1" ht="10.5"/>
    <row r="41" spans="1:16" s="18" customFormat="1" ht="10.5"/>
    <row r="42" spans="1:16" s="136" customFormat="1" ht="12"/>
    <row r="43" spans="1:16"/>
  </sheetData>
  <sheetProtection algorithmName="SHA-512" hashValue="VtREwhNiHPDB3IH6IGhnrCDoiq/GV8yWQXIcLS20fb3gyZ91Xj0M+TwetPVB1nsuOeRqCUhk4Mdt56sdmiTz4g==" saltValue="19fqBW6wyUCsNvzcQhC6+Q==" spinCount="100000" sheet="1" objects="1" scenarios="1" formatCells="0" formatColumns="0" formatRows="0" insertRows="0" sort="0" autoFilter="0"/>
  <hyperlinks>
    <hyperlink ref="C6" location="NAICSSearch" display="Primary Industry NAICs Code" xr:uid="{B11674C7-FF68-4AB4-9491-B82F1A153160}"/>
  </hyperlink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4A381C2A-B1EB-4895-9452-91645FA655F3}">
          <x14:formula1>
            <xm:f>'Investment Track Record (2)'!$B$19:$B$170</xm:f>
          </x14:formula1>
          <xm:sqref>A7:A36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C5B0D-7082-467E-A935-EB6DC642D449}">
  <sheetPr>
    <tabColor rgb="FF00B050"/>
  </sheetPr>
  <dimension ref="A1:AX78"/>
  <sheetViews>
    <sheetView workbookViewId="0">
      <selection activeCell="N1" sqref="N1:N2"/>
    </sheetView>
  </sheetViews>
  <sheetFormatPr defaultColWidth="0" defaultRowHeight="15" zeroHeight="1"/>
  <cols>
    <col min="1" max="1" width="4.5703125" customWidth="1"/>
    <col min="2" max="3" width="18.7109375" customWidth="1"/>
    <col min="4" max="4" width="9.140625" customWidth="1"/>
    <col min="5" max="5" width="17.140625" customWidth="1"/>
    <col min="6" max="7" width="16.140625" customWidth="1"/>
    <col min="8" max="10" width="14.7109375" customWidth="1"/>
    <col min="11" max="11" width="16.28515625" customWidth="1"/>
    <col min="12" max="12" width="11.7109375" customWidth="1"/>
    <col min="13" max="13" width="38.5703125" customWidth="1"/>
    <col min="14" max="14" width="43.7109375" customWidth="1"/>
    <col min="15" max="15" width="9.140625" customWidth="1"/>
    <col min="16" max="50" width="0" hidden="1" customWidth="1"/>
    <col min="51" max="16384" width="9.140625" hidden="1"/>
  </cols>
  <sheetData>
    <row r="1" spans="1:48">
      <c r="A1" s="9"/>
      <c r="B1" s="305" t="s">
        <v>773</v>
      </c>
      <c r="C1" s="305"/>
      <c r="D1" s="305"/>
      <c r="E1" s="305"/>
      <c r="F1" s="305"/>
      <c r="G1" s="305"/>
      <c r="H1" s="305"/>
      <c r="I1" s="305"/>
      <c r="J1" s="305"/>
      <c r="K1" s="305"/>
      <c r="L1" s="305"/>
      <c r="M1" s="305"/>
      <c r="N1" s="305" t="str">
        <f>Instructions!N1</f>
        <v>OMB Approval No. 3245-0062</v>
      </c>
      <c r="O1" s="305"/>
      <c r="P1" s="305"/>
      <c r="Q1" s="305"/>
      <c r="R1" s="305"/>
      <c r="S1" s="305"/>
      <c r="T1" s="305"/>
      <c r="U1" s="305"/>
      <c r="V1" s="305"/>
      <c r="W1" s="305"/>
      <c r="X1" s="305"/>
      <c r="Y1" s="305"/>
      <c r="Z1" s="305"/>
      <c r="AA1" s="305"/>
      <c r="AB1" s="305"/>
      <c r="AC1" s="305"/>
      <c r="AD1" s="305"/>
      <c r="AE1" s="305"/>
      <c r="AF1" s="305"/>
      <c r="AG1" s="305"/>
      <c r="AH1" s="305"/>
      <c r="AI1" s="305"/>
      <c r="AJ1" s="305"/>
      <c r="AK1" s="37" t="s">
        <v>2</v>
      </c>
      <c r="AL1" s="37" t="s">
        <v>2</v>
      </c>
      <c r="AM1" s="37" t="s">
        <v>2</v>
      </c>
      <c r="AN1" s="38" t="s">
        <v>2</v>
      </c>
      <c r="AO1" s="37" t="s">
        <v>2</v>
      </c>
      <c r="AP1" s="37" t="s">
        <v>2</v>
      </c>
      <c r="AQ1" s="37" t="s">
        <v>2</v>
      </c>
      <c r="AR1" s="37" t="s">
        <v>2</v>
      </c>
      <c r="AS1" s="37" t="s">
        <v>2</v>
      </c>
      <c r="AT1" s="37" t="s">
        <v>2</v>
      </c>
      <c r="AU1" s="38" t="s">
        <v>10</v>
      </c>
      <c r="AV1" s="39" t="s">
        <v>2</v>
      </c>
    </row>
    <row r="2" spans="1:48">
      <c r="B2" s="112" t="s">
        <v>11</v>
      </c>
      <c r="C2" s="563">
        <f>Overview!B43</f>
        <v>45628</v>
      </c>
      <c r="D2" s="112"/>
      <c r="E2" s="112"/>
      <c r="F2" s="112"/>
      <c r="G2" s="112"/>
      <c r="H2" s="112"/>
      <c r="I2" s="112"/>
      <c r="J2" s="112"/>
      <c r="K2" s="112"/>
      <c r="L2" s="112"/>
      <c r="M2" s="112"/>
      <c r="N2" s="305" t="str">
        <f>Instructions!N2</f>
        <v>Expiration Date 2/28/2026</v>
      </c>
      <c r="O2" s="112"/>
      <c r="P2" s="112"/>
      <c r="Q2" s="112"/>
      <c r="R2" s="112"/>
      <c r="S2" s="112"/>
      <c r="T2" s="112"/>
      <c r="U2" s="112"/>
      <c r="V2" s="112"/>
      <c r="W2" s="112"/>
      <c r="X2" s="112"/>
      <c r="Y2" s="112"/>
      <c r="Z2" s="112"/>
      <c r="AA2" s="112"/>
      <c r="AB2" s="112"/>
      <c r="AC2" s="112"/>
      <c r="AD2" s="112"/>
      <c r="AE2" s="112"/>
      <c r="AF2" s="112"/>
      <c r="AG2" s="112"/>
      <c r="AH2" s="112"/>
      <c r="AI2" s="112"/>
      <c r="AJ2" s="112"/>
      <c r="AK2" s="39" t="s">
        <v>2</v>
      </c>
      <c r="AL2" s="39" t="s">
        <v>2</v>
      </c>
      <c r="AM2" s="39" t="s">
        <v>2</v>
      </c>
      <c r="AN2" s="40" t="s">
        <v>2</v>
      </c>
      <c r="AO2" s="39" t="s">
        <v>2</v>
      </c>
      <c r="AP2" s="39" t="s">
        <v>2</v>
      </c>
      <c r="AQ2" s="39" t="s">
        <v>2</v>
      </c>
      <c r="AR2" s="39" t="s">
        <v>2</v>
      </c>
      <c r="AS2" s="39" t="s">
        <v>2</v>
      </c>
      <c r="AT2" s="39" t="s">
        <v>2</v>
      </c>
      <c r="AU2" s="40" t="s">
        <v>13</v>
      </c>
      <c r="AV2" s="39" t="s">
        <v>2</v>
      </c>
    </row>
    <row r="3" spans="1:48" ht="34.5" customHeight="1">
      <c r="A3" s="103"/>
      <c r="B3" s="584" t="s">
        <v>774</v>
      </c>
      <c r="C3" s="103"/>
      <c r="D3" s="103"/>
      <c r="E3" s="103"/>
      <c r="F3" s="103"/>
      <c r="G3" s="103"/>
      <c r="H3" s="103"/>
      <c r="I3" s="103"/>
      <c r="J3" s="103"/>
      <c r="K3" s="103"/>
      <c r="L3" s="103"/>
      <c r="M3" s="115"/>
      <c r="N3" s="115"/>
      <c r="O3" s="116"/>
      <c r="P3" s="116"/>
      <c r="Q3" s="116"/>
      <c r="R3" s="116"/>
      <c r="S3" s="116"/>
      <c r="T3" s="116"/>
      <c r="U3" s="105"/>
      <c r="V3" s="105"/>
      <c r="W3" s="105"/>
      <c r="X3" s="105"/>
      <c r="Y3" s="105"/>
      <c r="Z3" s="105"/>
      <c r="AA3" s="105" t="s">
        <v>2</v>
      </c>
      <c r="AB3" s="105" t="s">
        <v>2</v>
      </c>
      <c r="AC3" s="105" t="s">
        <v>2</v>
      </c>
      <c r="AD3" s="105" t="s">
        <v>2</v>
      </c>
      <c r="AE3" s="105" t="s">
        <v>2</v>
      </c>
      <c r="AF3" s="105" t="s">
        <v>2</v>
      </c>
      <c r="AG3" s="105" t="s">
        <v>2</v>
      </c>
      <c r="AH3" s="105" t="s">
        <v>2</v>
      </c>
      <c r="AI3" s="105" t="s">
        <v>2</v>
      </c>
      <c r="AJ3" s="105" t="s">
        <v>2</v>
      </c>
      <c r="AK3" s="39" t="s">
        <v>2</v>
      </c>
      <c r="AL3" s="39" t="s">
        <v>2</v>
      </c>
      <c r="AM3" s="39" t="s">
        <v>2</v>
      </c>
      <c r="AN3" s="39" t="s">
        <v>2</v>
      </c>
      <c r="AO3" s="39" t="s">
        <v>2</v>
      </c>
      <c r="AP3" s="39" t="s">
        <v>2</v>
      </c>
      <c r="AQ3" s="39" t="s">
        <v>2</v>
      </c>
      <c r="AR3" s="39" t="s">
        <v>2</v>
      </c>
      <c r="AS3" s="39" t="s">
        <v>2</v>
      </c>
      <c r="AT3" s="39" t="s">
        <v>2</v>
      </c>
      <c r="AU3" s="444" t="s">
        <v>2</v>
      </c>
      <c r="AV3" s="39" t="s">
        <v>2</v>
      </c>
    </row>
    <row r="4" spans="1:48">
      <c r="A4" s="42"/>
      <c r="B4" s="42" t="s">
        <v>15</v>
      </c>
      <c r="C4" s="42" t="str">
        <f>Overview!B7</f>
        <v>Applicant Fund Name</v>
      </c>
      <c r="D4" s="42"/>
      <c r="E4" s="42"/>
      <c r="F4" s="42"/>
      <c r="G4" s="41" t="s">
        <v>2</v>
      </c>
      <c r="H4" s="41"/>
      <c r="I4" s="41"/>
      <c r="J4" s="41"/>
      <c r="K4" s="41"/>
      <c r="L4" s="41"/>
      <c r="M4" s="41"/>
      <c r="N4" s="41"/>
      <c r="O4" s="41"/>
      <c r="P4" s="41"/>
      <c r="Q4" s="41"/>
      <c r="R4" s="41"/>
      <c r="S4" s="41"/>
      <c r="T4" s="41"/>
      <c r="U4" s="384"/>
      <c r="V4" s="384"/>
      <c r="W4" s="384"/>
      <c r="X4" s="384"/>
      <c r="Y4" s="384"/>
      <c r="Z4" s="384"/>
      <c r="AA4" s="384" t="s">
        <v>2</v>
      </c>
      <c r="AB4" s="384" t="s">
        <v>2</v>
      </c>
      <c r="AC4" s="384" t="s">
        <v>2</v>
      </c>
      <c r="AD4" s="384" t="s">
        <v>2</v>
      </c>
      <c r="AE4" s="384" t="s">
        <v>2</v>
      </c>
      <c r="AF4" s="384" t="s">
        <v>2</v>
      </c>
      <c r="AG4" s="384" t="s">
        <v>2</v>
      </c>
      <c r="AH4" s="384" t="s">
        <v>2</v>
      </c>
      <c r="AI4" s="384" t="s">
        <v>2</v>
      </c>
      <c r="AJ4" s="384" t="s">
        <v>2</v>
      </c>
      <c r="AK4" s="384" t="s">
        <v>2</v>
      </c>
      <c r="AL4" s="384" t="s">
        <v>2</v>
      </c>
      <c r="AM4" s="384" t="s">
        <v>2</v>
      </c>
      <c r="AN4" s="384" t="s">
        <v>2</v>
      </c>
      <c r="AO4" s="384" t="s">
        <v>2</v>
      </c>
      <c r="AP4" s="384" t="s">
        <v>2</v>
      </c>
      <c r="AQ4" s="384" t="s">
        <v>2</v>
      </c>
      <c r="AR4" s="384" t="s">
        <v>2</v>
      </c>
      <c r="AS4" s="384" t="s">
        <v>2</v>
      </c>
      <c r="AT4" s="384" t="s">
        <v>2</v>
      </c>
      <c r="AU4" s="384" t="s">
        <v>16</v>
      </c>
      <c r="AV4" s="436" t="s">
        <v>2</v>
      </c>
    </row>
    <row r="5" spans="1:48">
      <c r="A5" s="43"/>
      <c r="B5" s="43" t="s">
        <v>2</v>
      </c>
      <c r="C5" s="43"/>
      <c r="D5" s="43" t="s">
        <v>2</v>
      </c>
      <c r="E5" s="43" t="s">
        <v>2</v>
      </c>
      <c r="F5" s="43" t="s">
        <v>2</v>
      </c>
      <c r="G5" s="43"/>
      <c r="H5" s="44" t="s">
        <v>2</v>
      </c>
      <c r="I5" s="44"/>
      <c r="J5" s="44"/>
      <c r="K5" s="44" t="s">
        <v>2</v>
      </c>
      <c r="L5" s="44" t="s">
        <v>2</v>
      </c>
      <c r="M5" s="44" t="s">
        <v>2</v>
      </c>
      <c r="N5" s="44" t="s">
        <v>2</v>
      </c>
      <c r="O5" s="9"/>
      <c r="P5" s="9"/>
      <c r="Q5" s="9"/>
      <c r="R5" s="9"/>
      <c r="S5" s="9"/>
      <c r="T5" s="9"/>
      <c r="U5" s="9"/>
      <c r="V5" s="9"/>
      <c r="W5" s="9"/>
      <c r="X5" s="9"/>
      <c r="Y5" s="9"/>
      <c r="Z5" s="9"/>
      <c r="AA5" s="9"/>
      <c r="AB5" s="9"/>
      <c r="AC5" s="9"/>
      <c r="AD5" s="9"/>
      <c r="AE5" s="9"/>
      <c r="AF5" s="9"/>
      <c r="AG5" s="9"/>
      <c r="AH5" s="9"/>
      <c r="AI5" s="9"/>
      <c r="AJ5" s="9"/>
    </row>
    <row r="6" spans="1:48">
      <c r="A6" s="43"/>
      <c r="B6" s="43" t="s">
        <v>2</v>
      </c>
      <c r="C6" s="43"/>
      <c r="D6" s="43" t="s">
        <v>2</v>
      </c>
      <c r="E6" s="43" t="s">
        <v>2</v>
      </c>
      <c r="F6" s="43" t="s">
        <v>2</v>
      </c>
      <c r="G6" s="43"/>
      <c r="H6" s="44" t="s">
        <v>2</v>
      </c>
      <c r="I6" s="44"/>
      <c r="J6" s="44"/>
      <c r="K6" s="44" t="s">
        <v>2</v>
      </c>
      <c r="L6" s="44" t="s">
        <v>2</v>
      </c>
      <c r="M6" s="44" t="s">
        <v>2</v>
      </c>
      <c r="N6" s="44" t="s">
        <v>2</v>
      </c>
      <c r="O6" s="9"/>
      <c r="P6" s="9"/>
      <c r="Q6" s="9"/>
      <c r="R6" s="9"/>
      <c r="S6" s="9"/>
      <c r="T6" s="9"/>
      <c r="U6" s="9"/>
      <c r="V6" s="9"/>
      <c r="W6" s="9"/>
      <c r="X6" s="9"/>
      <c r="Y6" s="9"/>
      <c r="Z6" s="9"/>
      <c r="AA6" s="9"/>
      <c r="AB6" s="9"/>
      <c r="AC6" s="9"/>
      <c r="AD6" s="9"/>
      <c r="AE6" s="9"/>
      <c r="AF6" s="9"/>
      <c r="AG6" s="9"/>
      <c r="AH6" s="9"/>
      <c r="AI6" s="9"/>
      <c r="AJ6" s="9"/>
    </row>
    <row r="7" spans="1:48" ht="87" customHeight="1">
      <c r="A7" s="43"/>
      <c r="B7" s="675" t="s">
        <v>775</v>
      </c>
      <c r="C7" s="676" t="s">
        <v>776</v>
      </c>
      <c r="D7" s="677" t="s">
        <v>777</v>
      </c>
      <c r="E7" s="677" t="s">
        <v>778</v>
      </c>
      <c r="F7" s="677" t="s">
        <v>779</v>
      </c>
      <c r="G7" s="676" t="s">
        <v>780</v>
      </c>
      <c r="H7" s="675" t="s">
        <v>781</v>
      </c>
      <c r="I7" s="676" t="s">
        <v>782</v>
      </c>
      <c r="J7" s="676" t="s">
        <v>783</v>
      </c>
      <c r="K7" s="677" t="s">
        <v>784</v>
      </c>
      <c r="L7" s="677" t="s">
        <v>785</v>
      </c>
      <c r="M7" s="677" t="s">
        <v>786</v>
      </c>
      <c r="N7" s="678" t="s">
        <v>787</v>
      </c>
      <c r="O7" s="9"/>
      <c r="P7" s="9"/>
      <c r="Q7" s="9"/>
      <c r="R7" s="9"/>
      <c r="S7" s="9"/>
      <c r="T7" s="9"/>
      <c r="U7" s="9"/>
      <c r="V7" s="9"/>
      <c r="W7" s="9"/>
      <c r="X7" s="9"/>
      <c r="Y7" s="9"/>
      <c r="Z7" s="9"/>
      <c r="AA7" s="9"/>
      <c r="AB7" s="9"/>
      <c r="AC7" s="9"/>
      <c r="AD7" s="9"/>
      <c r="AE7" s="9"/>
      <c r="AF7" s="9"/>
      <c r="AG7" s="9"/>
      <c r="AH7" s="9"/>
      <c r="AI7" s="9"/>
      <c r="AJ7" s="9"/>
    </row>
    <row r="8" spans="1:48">
      <c r="A8" s="43"/>
      <c r="B8" s="665"/>
      <c r="C8" s="564" t="str">
        <f>IF(ISBLANK(B8),"",_xlfn.XLOOKUP(B8,'Investment Track Record (2)'!$B$19:$B$170,'Investment Track Record (2)'!$C$19:$C$170))</f>
        <v/>
      </c>
      <c r="D8" s="665" t="s">
        <v>2</v>
      </c>
      <c r="E8" s="665" t="s">
        <v>2</v>
      </c>
      <c r="F8" s="711" t="s">
        <v>2</v>
      </c>
      <c r="G8" s="667"/>
      <c r="H8" s="668" t="s">
        <v>2</v>
      </c>
      <c r="I8" s="668"/>
      <c r="J8" s="669"/>
      <c r="K8" s="670" t="s">
        <v>2</v>
      </c>
      <c r="L8" s="665" t="s">
        <v>2</v>
      </c>
      <c r="M8" s="711" t="s">
        <v>2</v>
      </c>
      <c r="N8" s="711" t="s">
        <v>2</v>
      </c>
      <c r="O8" s="9"/>
      <c r="P8" s="9"/>
      <c r="Q8" s="9"/>
      <c r="R8" s="9"/>
      <c r="S8" s="9"/>
      <c r="T8" s="9"/>
      <c r="U8" s="9"/>
      <c r="V8" s="9"/>
      <c r="W8" s="9"/>
      <c r="X8" s="9"/>
      <c r="Y8" s="9"/>
      <c r="Z8" s="9"/>
      <c r="AA8" s="9"/>
      <c r="AB8" s="9"/>
      <c r="AC8" s="9"/>
      <c r="AD8" s="9"/>
      <c r="AE8" s="9"/>
      <c r="AF8" s="9"/>
      <c r="AG8" s="9"/>
      <c r="AH8" s="9"/>
      <c r="AI8" s="9"/>
      <c r="AJ8" s="9"/>
    </row>
    <row r="9" spans="1:48">
      <c r="A9" s="43"/>
      <c r="B9" s="666"/>
      <c r="C9" s="564" t="str">
        <f>IF(ISBLANK(B9),"",_xlfn.XLOOKUP(B9,'Investment Track Record (2)'!$B$19:$B$170,'Investment Track Record (2)'!$C$19:$C$170))</f>
        <v/>
      </c>
      <c r="D9" s="666" t="s">
        <v>2</v>
      </c>
      <c r="E9" s="666" t="s">
        <v>2</v>
      </c>
      <c r="F9" s="666" t="s">
        <v>2</v>
      </c>
      <c r="G9" s="671"/>
      <c r="H9" s="672" t="s">
        <v>2</v>
      </c>
      <c r="I9" s="668"/>
      <c r="J9" s="673"/>
      <c r="K9" s="674" t="s">
        <v>2</v>
      </c>
      <c r="L9" s="666" t="s">
        <v>2</v>
      </c>
      <c r="M9" s="666" t="s">
        <v>2</v>
      </c>
      <c r="N9" s="666" t="s">
        <v>2</v>
      </c>
      <c r="O9" s="9"/>
      <c r="P9" s="9"/>
      <c r="Q9" s="9"/>
      <c r="R9" s="9"/>
      <c r="S9" s="9"/>
      <c r="T9" s="9"/>
      <c r="U9" s="9"/>
      <c r="V9" s="9"/>
      <c r="W9" s="9"/>
      <c r="X9" s="9"/>
      <c r="Y9" s="9"/>
      <c r="Z9" s="9"/>
      <c r="AA9" s="9"/>
      <c r="AB9" s="9"/>
      <c r="AC9" s="9"/>
      <c r="AD9" s="9"/>
      <c r="AE9" s="9"/>
      <c r="AF9" s="9"/>
      <c r="AG9" s="9"/>
      <c r="AH9" s="9"/>
      <c r="AI9" s="9"/>
      <c r="AJ9" s="9"/>
    </row>
    <row r="10" spans="1:48">
      <c r="A10" s="43"/>
      <c r="B10" s="665"/>
      <c r="C10" s="564" t="str">
        <f>IF(ISBLANK(B10),"",_xlfn.XLOOKUP(B10,'Investment Track Record (2)'!$B$19:$B$170,'Investment Track Record (2)'!$C$19:$C$170))</f>
        <v/>
      </c>
      <c r="D10" s="665" t="s">
        <v>2</v>
      </c>
      <c r="E10" s="665" t="s">
        <v>2</v>
      </c>
      <c r="F10" s="711" t="s">
        <v>2</v>
      </c>
      <c r="G10" s="667"/>
      <c r="H10" s="668" t="s">
        <v>2</v>
      </c>
      <c r="I10" s="668"/>
      <c r="J10" s="669"/>
      <c r="K10" s="670" t="s">
        <v>2</v>
      </c>
      <c r="L10" s="665" t="s">
        <v>2</v>
      </c>
      <c r="M10" s="711" t="s">
        <v>2</v>
      </c>
      <c r="N10" s="711" t="s">
        <v>2</v>
      </c>
      <c r="O10" s="9"/>
      <c r="P10" s="9"/>
      <c r="Q10" s="9"/>
      <c r="R10" s="9"/>
      <c r="S10" s="9"/>
      <c r="T10" s="9"/>
      <c r="U10" s="9"/>
      <c r="V10" s="9"/>
      <c r="W10" s="9"/>
      <c r="X10" s="9"/>
      <c r="Y10" s="9"/>
      <c r="Z10" s="9"/>
      <c r="AA10" s="9"/>
      <c r="AB10" s="9"/>
      <c r="AC10" s="9"/>
      <c r="AD10" s="9"/>
      <c r="AE10" s="9"/>
      <c r="AF10" s="9"/>
      <c r="AG10" s="9"/>
      <c r="AH10" s="9"/>
      <c r="AI10" s="9"/>
      <c r="AJ10" s="9"/>
    </row>
    <row r="11" spans="1:48">
      <c r="A11" s="43"/>
      <c r="B11" s="666"/>
      <c r="C11" s="564" t="str">
        <f>IF(ISBLANK(B11),"",_xlfn.XLOOKUP(B11,'Investment Track Record (2)'!$B$19:$B$170,'Investment Track Record (2)'!$C$19:$C$170))</f>
        <v/>
      </c>
      <c r="D11" s="666" t="s">
        <v>2</v>
      </c>
      <c r="E11" s="666" t="s">
        <v>2</v>
      </c>
      <c r="F11" s="666" t="s">
        <v>2</v>
      </c>
      <c r="G11" s="671"/>
      <c r="H11" s="672" t="s">
        <v>2</v>
      </c>
      <c r="I11" s="668"/>
      <c r="J11" s="673"/>
      <c r="K11" s="674" t="s">
        <v>2</v>
      </c>
      <c r="L11" s="666" t="s">
        <v>2</v>
      </c>
      <c r="M11" s="666" t="s">
        <v>2</v>
      </c>
      <c r="N11" s="666" t="s">
        <v>2</v>
      </c>
      <c r="O11" s="9"/>
      <c r="P11" s="9"/>
      <c r="Q11" s="9"/>
      <c r="R11" s="9"/>
      <c r="S11" s="9"/>
      <c r="T11" s="9"/>
      <c r="U11" s="9"/>
      <c r="V11" s="9"/>
      <c r="W11" s="9"/>
      <c r="X11" s="9"/>
      <c r="Y11" s="9"/>
      <c r="Z11" s="9"/>
      <c r="AA11" s="9"/>
      <c r="AB11" s="9"/>
      <c r="AC11" s="9"/>
      <c r="AD11" s="9"/>
      <c r="AE11" s="9"/>
      <c r="AF11" s="9"/>
      <c r="AG11" s="9"/>
      <c r="AH11" s="9"/>
      <c r="AI11" s="9"/>
      <c r="AJ11" s="9"/>
    </row>
    <row r="12" spans="1:48">
      <c r="A12" s="43"/>
      <c r="B12" s="665"/>
      <c r="C12" s="564" t="str">
        <f>IF(ISBLANK(B12),"",_xlfn.XLOOKUP(B12,'Investment Track Record (2)'!$B$19:$B$170,'Investment Track Record (2)'!$C$19:$C$170))</f>
        <v/>
      </c>
      <c r="D12" s="665" t="s">
        <v>2</v>
      </c>
      <c r="E12" s="665" t="s">
        <v>2</v>
      </c>
      <c r="F12" s="711" t="s">
        <v>2</v>
      </c>
      <c r="G12" s="667"/>
      <c r="H12" s="668" t="s">
        <v>2</v>
      </c>
      <c r="I12" s="668"/>
      <c r="J12" s="669"/>
      <c r="K12" s="670" t="s">
        <v>2</v>
      </c>
      <c r="L12" s="665" t="s">
        <v>2</v>
      </c>
      <c r="M12" s="711" t="s">
        <v>2</v>
      </c>
      <c r="N12" s="711" t="s">
        <v>2</v>
      </c>
      <c r="O12" s="9"/>
      <c r="P12" s="9"/>
      <c r="Q12" s="9"/>
      <c r="R12" s="9"/>
      <c r="S12" s="9"/>
      <c r="T12" s="9"/>
      <c r="U12" s="9"/>
      <c r="V12" s="9"/>
      <c r="W12" s="9"/>
      <c r="X12" s="9"/>
      <c r="Y12" s="9"/>
      <c r="Z12" s="9"/>
      <c r="AA12" s="9"/>
      <c r="AB12" s="9"/>
      <c r="AC12" s="9"/>
      <c r="AD12" s="9"/>
      <c r="AE12" s="9"/>
      <c r="AF12" s="9"/>
      <c r="AG12" s="9"/>
      <c r="AH12" s="9"/>
      <c r="AI12" s="9"/>
      <c r="AJ12" s="9"/>
    </row>
    <row r="13" spans="1:48">
      <c r="A13" s="43"/>
      <c r="B13" s="666"/>
      <c r="C13" s="564" t="str">
        <f>IF(ISBLANK(B13),"",_xlfn.XLOOKUP(B13,'Investment Track Record (2)'!$B$19:$B$170,'Investment Track Record (2)'!$C$19:$C$170))</f>
        <v/>
      </c>
      <c r="D13" s="666" t="s">
        <v>2</v>
      </c>
      <c r="E13" s="666" t="s">
        <v>2</v>
      </c>
      <c r="F13" s="666" t="s">
        <v>2</v>
      </c>
      <c r="G13" s="671"/>
      <c r="H13" s="672" t="s">
        <v>2</v>
      </c>
      <c r="I13" s="668"/>
      <c r="J13" s="673"/>
      <c r="K13" s="674" t="s">
        <v>2</v>
      </c>
      <c r="L13" s="666" t="s">
        <v>2</v>
      </c>
      <c r="M13" s="666" t="s">
        <v>2</v>
      </c>
      <c r="N13" s="666" t="s">
        <v>2</v>
      </c>
      <c r="O13" s="9"/>
      <c r="P13" s="9"/>
      <c r="Q13" s="9"/>
      <c r="R13" s="9"/>
      <c r="S13" s="9"/>
      <c r="T13" s="9"/>
      <c r="U13" s="9"/>
      <c r="V13" s="9"/>
      <c r="W13" s="9"/>
      <c r="X13" s="9"/>
      <c r="Y13" s="9"/>
      <c r="Z13" s="9"/>
      <c r="AA13" s="9"/>
      <c r="AB13" s="9"/>
      <c r="AC13" s="9"/>
      <c r="AD13" s="9"/>
      <c r="AE13" s="9"/>
      <c r="AF13" s="9"/>
      <c r="AG13" s="9"/>
      <c r="AH13" s="9"/>
      <c r="AI13" s="9"/>
      <c r="AJ13" s="9"/>
    </row>
    <row r="14" spans="1:48">
      <c r="A14" s="43"/>
      <c r="B14" s="665"/>
      <c r="C14" s="564" t="str">
        <f>IF(ISBLANK(B14),"",_xlfn.XLOOKUP(B14,'Investment Track Record (2)'!$B$19:$B$170,'Investment Track Record (2)'!$C$19:$C$170))</f>
        <v/>
      </c>
      <c r="D14" s="665" t="s">
        <v>2</v>
      </c>
      <c r="E14" s="665" t="s">
        <v>2</v>
      </c>
      <c r="F14" s="711" t="s">
        <v>2</v>
      </c>
      <c r="G14" s="667"/>
      <c r="H14" s="668" t="s">
        <v>2</v>
      </c>
      <c r="I14" s="668"/>
      <c r="J14" s="669"/>
      <c r="K14" s="670" t="s">
        <v>2</v>
      </c>
      <c r="L14" s="665" t="s">
        <v>2</v>
      </c>
      <c r="M14" s="711" t="s">
        <v>2</v>
      </c>
      <c r="N14" s="711" t="s">
        <v>2</v>
      </c>
      <c r="O14" s="9"/>
      <c r="P14" s="9"/>
      <c r="Q14" s="9"/>
      <c r="R14" s="9"/>
      <c r="S14" s="9"/>
      <c r="T14" s="9"/>
      <c r="U14" s="9"/>
      <c r="V14" s="9"/>
      <c r="W14" s="9"/>
      <c r="X14" s="9"/>
      <c r="Y14" s="9"/>
      <c r="Z14" s="9"/>
      <c r="AA14" s="9"/>
      <c r="AB14" s="9"/>
      <c r="AC14" s="9"/>
      <c r="AD14" s="9"/>
      <c r="AE14" s="9"/>
      <c r="AF14" s="9"/>
      <c r="AG14" s="9"/>
      <c r="AH14" s="9"/>
      <c r="AI14" s="9"/>
      <c r="AJ14" s="9"/>
    </row>
    <row r="15" spans="1:48">
      <c r="A15" s="43"/>
      <c r="B15" s="666"/>
      <c r="C15" s="564" t="str">
        <f>IF(ISBLANK(B15),"",_xlfn.XLOOKUP(B15,'Investment Track Record (2)'!$B$19:$B$170,'Investment Track Record (2)'!$C$19:$C$170))</f>
        <v/>
      </c>
      <c r="D15" s="666" t="s">
        <v>2</v>
      </c>
      <c r="E15" s="666" t="s">
        <v>2</v>
      </c>
      <c r="F15" s="666" t="s">
        <v>2</v>
      </c>
      <c r="G15" s="671"/>
      <c r="H15" s="672" t="s">
        <v>2</v>
      </c>
      <c r="I15" s="668"/>
      <c r="J15" s="673"/>
      <c r="K15" s="674" t="s">
        <v>2</v>
      </c>
      <c r="L15" s="666" t="s">
        <v>2</v>
      </c>
      <c r="M15" s="666" t="s">
        <v>2</v>
      </c>
      <c r="N15" s="666" t="s">
        <v>2</v>
      </c>
      <c r="O15" s="9"/>
      <c r="P15" s="9"/>
      <c r="Q15" s="9"/>
      <c r="R15" s="9"/>
      <c r="S15" s="9"/>
      <c r="T15" s="9"/>
      <c r="U15" s="9"/>
      <c r="V15" s="9"/>
      <c r="W15" s="9"/>
      <c r="X15" s="9"/>
      <c r="Y15" s="9"/>
      <c r="Z15" s="9"/>
      <c r="AA15" s="9"/>
      <c r="AB15" s="9"/>
      <c r="AC15" s="9"/>
      <c r="AD15" s="9"/>
      <c r="AE15" s="9"/>
      <c r="AF15" s="9"/>
      <c r="AG15" s="9"/>
      <c r="AH15" s="9"/>
      <c r="AI15" s="9"/>
      <c r="AJ15" s="9"/>
    </row>
    <row r="16" spans="1:48">
      <c r="A16" s="43"/>
      <c r="B16" s="665"/>
      <c r="C16" s="564" t="str">
        <f>IF(ISBLANK(B16),"",_xlfn.XLOOKUP(B16,'Investment Track Record (2)'!$B$19:$B$170,'Investment Track Record (2)'!$C$19:$C$170))</f>
        <v/>
      </c>
      <c r="D16" s="665" t="s">
        <v>2</v>
      </c>
      <c r="E16" s="665" t="s">
        <v>2</v>
      </c>
      <c r="F16" s="711" t="s">
        <v>2</v>
      </c>
      <c r="G16" s="667"/>
      <c r="H16" s="668" t="s">
        <v>2</v>
      </c>
      <c r="I16" s="668"/>
      <c r="J16" s="669"/>
      <c r="K16" s="670" t="s">
        <v>2</v>
      </c>
      <c r="L16" s="665" t="s">
        <v>2</v>
      </c>
      <c r="M16" s="711" t="s">
        <v>2</v>
      </c>
      <c r="N16" s="711" t="s">
        <v>2</v>
      </c>
      <c r="O16" s="9"/>
      <c r="P16" s="9"/>
      <c r="Q16" s="9"/>
      <c r="R16" s="9"/>
      <c r="S16" s="9"/>
      <c r="T16" s="9"/>
      <c r="U16" s="9"/>
      <c r="V16" s="9"/>
      <c r="W16" s="9"/>
      <c r="X16" s="9"/>
      <c r="Y16" s="9"/>
      <c r="Z16" s="9"/>
      <c r="AA16" s="9"/>
      <c r="AB16" s="9"/>
      <c r="AC16" s="9"/>
      <c r="AD16" s="9"/>
      <c r="AE16" s="9"/>
      <c r="AF16" s="9"/>
      <c r="AG16" s="9"/>
      <c r="AH16" s="9"/>
      <c r="AI16" s="9"/>
      <c r="AJ16" s="9"/>
    </row>
    <row r="17" spans="1:36">
      <c r="A17" s="43"/>
      <c r="B17" s="666"/>
      <c r="C17" s="564" t="str">
        <f>IF(ISBLANK(B17),"",_xlfn.XLOOKUP(B17,'Investment Track Record (2)'!$B$19:$B$170,'Investment Track Record (2)'!$C$19:$C$170))</f>
        <v/>
      </c>
      <c r="D17" s="666" t="s">
        <v>2</v>
      </c>
      <c r="E17" s="666" t="s">
        <v>2</v>
      </c>
      <c r="F17" s="666" t="s">
        <v>2</v>
      </c>
      <c r="G17" s="671"/>
      <c r="H17" s="672" t="s">
        <v>2</v>
      </c>
      <c r="I17" s="668"/>
      <c r="J17" s="673"/>
      <c r="K17" s="674" t="s">
        <v>2</v>
      </c>
      <c r="L17" s="666" t="s">
        <v>2</v>
      </c>
      <c r="M17" s="666" t="s">
        <v>2</v>
      </c>
      <c r="N17" s="666" t="s">
        <v>2</v>
      </c>
      <c r="O17" s="9"/>
      <c r="P17" s="9"/>
      <c r="Q17" s="9"/>
      <c r="R17" s="9"/>
      <c r="S17" s="9"/>
      <c r="T17" s="9"/>
      <c r="U17" s="9"/>
      <c r="V17" s="9"/>
      <c r="W17" s="9"/>
      <c r="X17" s="9"/>
      <c r="Y17" s="9"/>
      <c r="Z17" s="9"/>
      <c r="AA17" s="9"/>
      <c r="AB17" s="9"/>
      <c r="AC17" s="9"/>
      <c r="AD17" s="9"/>
      <c r="AE17" s="9"/>
      <c r="AF17" s="9"/>
      <c r="AG17" s="9"/>
      <c r="AH17" s="9"/>
      <c r="AI17" s="9"/>
      <c r="AJ17" s="9"/>
    </row>
    <row r="18" spans="1:36">
      <c r="A18" s="43"/>
      <c r="B18" s="665"/>
      <c r="C18" s="564" t="str">
        <f>IF(ISBLANK(B18),"",_xlfn.XLOOKUP(B18,'Investment Track Record (2)'!$B$19:$B$170,'Investment Track Record (2)'!$C$19:$C$170))</f>
        <v/>
      </c>
      <c r="D18" s="665" t="s">
        <v>2</v>
      </c>
      <c r="E18" s="665" t="s">
        <v>2</v>
      </c>
      <c r="F18" s="711" t="s">
        <v>2</v>
      </c>
      <c r="G18" s="667"/>
      <c r="H18" s="668" t="s">
        <v>2</v>
      </c>
      <c r="I18" s="668"/>
      <c r="J18" s="669"/>
      <c r="K18" s="670" t="s">
        <v>2</v>
      </c>
      <c r="L18" s="665" t="s">
        <v>2</v>
      </c>
      <c r="M18" s="711" t="s">
        <v>2</v>
      </c>
      <c r="N18" s="711" t="s">
        <v>2</v>
      </c>
      <c r="O18" s="9"/>
      <c r="P18" s="9"/>
      <c r="Q18" s="9"/>
      <c r="R18" s="9"/>
      <c r="S18" s="9"/>
      <c r="T18" s="9"/>
      <c r="U18" s="9"/>
      <c r="V18" s="9"/>
      <c r="W18" s="9"/>
      <c r="X18" s="9"/>
      <c r="Y18" s="9"/>
      <c r="Z18" s="9"/>
      <c r="AA18" s="9"/>
      <c r="AB18" s="9"/>
      <c r="AC18" s="9"/>
      <c r="AD18" s="9"/>
      <c r="AE18" s="9"/>
      <c r="AF18" s="9"/>
      <c r="AG18" s="9"/>
      <c r="AH18" s="9"/>
      <c r="AI18" s="9"/>
      <c r="AJ18" s="9"/>
    </row>
    <row r="19" spans="1:36">
      <c r="A19" s="43"/>
      <c r="B19" s="666"/>
      <c r="C19" s="564" t="str">
        <f>IF(ISBLANK(B19),"",_xlfn.XLOOKUP(B19,'Investment Track Record (2)'!$B$19:$B$170,'Investment Track Record (2)'!$C$19:$C$170))</f>
        <v/>
      </c>
      <c r="D19" s="666" t="s">
        <v>2</v>
      </c>
      <c r="E19" s="666" t="s">
        <v>2</v>
      </c>
      <c r="F19" s="666" t="s">
        <v>2</v>
      </c>
      <c r="G19" s="671"/>
      <c r="H19" s="672" t="s">
        <v>2</v>
      </c>
      <c r="I19" s="668"/>
      <c r="J19" s="673"/>
      <c r="K19" s="674" t="s">
        <v>2</v>
      </c>
      <c r="L19" s="666" t="s">
        <v>2</v>
      </c>
      <c r="M19" s="666" t="s">
        <v>2</v>
      </c>
      <c r="N19" s="666" t="s">
        <v>2</v>
      </c>
      <c r="O19" s="9"/>
      <c r="P19" s="9"/>
      <c r="Q19" s="9"/>
      <c r="R19" s="9"/>
      <c r="S19" s="9"/>
      <c r="T19" s="9"/>
      <c r="U19" s="9"/>
      <c r="V19" s="9"/>
      <c r="W19" s="9"/>
      <c r="X19" s="9"/>
      <c r="Y19" s="9"/>
      <c r="Z19" s="9"/>
      <c r="AA19" s="9"/>
      <c r="AB19" s="9"/>
      <c r="AC19" s="9"/>
      <c r="AD19" s="9"/>
      <c r="AE19" s="9"/>
      <c r="AF19" s="9"/>
      <c r="AG19" s="9"/>
      <c r="AH19" s="9"/>
      <c r="AI19" s="9"/>
      <c r="AJ19" s="9"/>
    </row>
    <row r="20" spans="1:36">
      <c r="A20" s="43"/>
      <c r="B20" s="665"/>
      <c r="C20" s="564" t="str">
        <f>IF(ISBLANK(B20),"",_xlfn.XLOOKUP(B20,'Investment Track Record (2)'!$B$19:$B$170,'Investment Track Record (2)'!$C$19:$C$170))</f>
        <v/>
      </c>
      <c r="D20" s="665" t="s">
        <v>2</v>
      </c>
      <c r="E20" s="665" t="s">
        <v>2</v>
      </c>
      <c r="F20" s="711" t="s">
        <v>2</v>
      </c>
      <c r="G20" s="667"/>
      <c r="H20" s="668" t="s">
        <v>2</v>
      </c>
      <c r="I20" s="668"/>
      <c r="J20" s="669"/>
      <c r="K20" s="670" t="s">
        <v>2</v>
      </c>
      <c r="L20" s="665" t="s">
        <v>2</v>
      </c>
      <c r="M20" s="711" t="s">
        <v>2</v>
      </c>
      <c r="N20" s="711" t="s">
        <v>2</v>
      </c>
      <c r="O20" s="9"/>
      <c r="P20" s="9"/>
      <c r="Q20" s="9"/>
      <c r="R20" s="9"/>
      <c r="S20" s="9"/>
      <c r="T20" s="9"/>
      <c r="U20" s="9"/>
      <c r="V20" s="9"/>
      <c r="W20" s="9"/>
      <c r="X20" s="9"/>
      <c r="Y20" s="9"/>
      <c r="Z20" s="9"/>
      <c r="AA20" s="9"/>
      <c r="AB20" s="9"/>
      <c r="AC20" s="9"/>
      <c r="AD20" s="9"/>
      <c r="AE20" s="9"/>
      <c r="AF20" s="9"/>
      <c r="AG20" s="9"/>
      <c r="AH20" s="9"/>
      <c r="AI20" s="9"/>
      <c r="AJ20" s="9"/>
    </row>
    <row r="21" spans="1:36">
      <c r="A21" s="43"/>
      <c r="B21" s="666"/>
      <c r="C21" s="564" t="str">
        <f>IF(ISBLANK(B21),"",_xlfn.XLOOKUP(B21,'Investment Track Record (2)'!$B$19:$B$170,'Investment Track Record (2)'!$C$19:$C$170))</f>
        <v/>
      </c>
      <c r="D21" s="666" t="s">
        <v>2</v>
      </c>
      <c r="E21" s="666" t="s">
        <v>2</v>
      </c>
      <c r="F21" s="666" t="s">
        <v>2</v>
      </c>
      <c r="G21" s="671"/>
      <c r="H21" s="672" t="s">
        <v>2</v>
      </c>
      <c r="I21" s="668"/>
      <c r="J21" s="673"/>
      <c r="K21" s="674" t="s">
        <v>2</v>
      </c>
      <c r="L21" s="666" t="s">
        <v>2</v>
      </c>
      <c r="M21" s="666" t="s">
        <v>2</v>
      </c>
      <c r="N21" s="666" t="s">
        <v>2</v>
      </c>
      <c r="O21" s="9"/>
      <c r="P21" s="9"/>
      <c r="Q21" s="9"/>
      <c r="R21" s="9"/>
      <c r="S21" s="9"/>
      <c r="T21" s="9"/>
      <c r="U21" s="9"/>
      <c r="V21" s="9"/>
      <c r="W21" s="9"/>
      <c r="X21" s="9"/>
      <c r="Y21" s="9"/>
      <c r="Z21" s="9"/>
      <c r="AA21" s="9"/>
      <c r="AB21" s="9"/>
      <c r="AC21" s="9"/>
      <c r="AD21" s="9"/>
      <c r="AE21" s="9"/>
      <c r="AF21" s="9"/>
      <c r="AG21" s="9"/>
      <c r="AH21" s="9"/>
      <c r="AI21" s="9"/>
      <c r="AJ21" s="9"/>
    </row>
    <row r="22" spans="1:36">
      <c r="A22" s="43"/>
      <c r="B22" s="665"/>
      <c r="C22" s="564" t="str">
        <f>IF(ISBLANK(B22),"",_xlfn.XLOOKUP(B22,'Investment Track Record (2)'!$B$19:$B$170,'Investment Track Record (2)'!$C$19:$C$170))</f>
        <v/>
      </c>
      <c r="D22" s="665" t="s">
        <v>2</v>
      </c>
      <c r="E22" s="665" t="s">
        <v>2</v>
      </c>
      <c r="F22" s="711" t="s">
        <v>2</v>
      </c>
      <c r="G22" s="667"/>
      <c r="H22" s="668" t="s">
        <v>2</v>
      </c>
      <c r="I22" s="668"/>
      <c r="J22" s="669"/>
      <c r="K22" s="670" t="s">
        <v>2</v>
      </c>
      <c r="L22" s="665" t="s">
        <v>2</v>
      </c>
      <c r="M22" s="711" t="s">
        <v>2</v>
      </c>
      <c r="N22" s="711" t="s">
        <v>2</v>
      </c>
      <c r="O22" s="9"/>
      <c r="P22" s="9"/>
      <c r="Q22" s="9"/>
      <c r="R22" s="9"/>
      <c r="S22" s="9"/>
      <c r="T22" s="9"/>
      <c r="U22" s="9"/>
      <c r="V22" s="9"/>
      <c r="W22" s="9"/>
      <c r="X22" s="9"/>
      <c r="Y22" s="9"/>
      <c r="Z22" s="9"/>
      <c r="AA22" s="9"/>
      <c r="AB22" s="9"/>
      <c r="AC22" s="9"/>
      <c r="AD22" s="9"/>
      <c r="AE22" s="9"/>
      <c r="AF22" s="9"/>
      <c r="AG22" s="9"/>
      <c r="AH22" s="9"/>
      <c r="AI22" s="9"/>
      <c r="AJ22" s="9"/>
    </row>
    <row r="23" spans="1:36">
      <c r="A23" s="43"/>
      <c r="B23" s="666"/>
      <c r="C23" s="564" t="str">
        <f>IF(ISBLANK(B23),"",_xlfn.XLOOKUP(B23,'Investment Track Record (2)'!$B$19:$B$170,'Investment Track Record (2)'!$C$19:$C$170))</f>
        <v/>
      </c>
      <c r="D23" s="666" t="s">
        <v>2</v>
      </c>
      <c r="E23" s="666" t="s">
        <v>2</v>
      </c>
      <c r="F23" s="666" t="s">
        <v>2</v>
      </c>
      <c r="G23" s="671"/>
      <c r="H23" s="672" t="s">
        <v>2</v>
      </c>
      <c r="I23" s="668"/>
      <c r="J23" s="673"/>
      <c r="K23" s="674" t="s">
        <v>2</v>
      </c>
      <c r="L23" s="666" t="s">
        <v>2</v>
      </c>
      <c r="M23" s="666" t="s">
        <v>2</v>
      </c>
      <c r="N23" s="666" t="s">
        <v>2</v>
      </c>
      <c r="O23" s="9"/>
      <c r="P23" s="9"/>
      <c r="Q23" s="9"/>
      <c r="R23" s="9"/>
      <c r="S23" s="9"/>
      <c r="T23" s="9"/>
      <c r="U23" s="9"/>
      <c r="V23" s="9"/>
      <c r="W23" s="9"/>
      <c r="X23" s="9"/>
      <c r="Y23" s="9"/>
      <c r="Z23" s="9"/>
      <c r="AA23" s="9"/>
      <c r="AB23" s="9"/>
      <c r="AC23" s="9"/>
      <c r="AD23" s="9"/>
      <c r="AE23" s="9"/>
      <c r="AF23" s="9"/>
      <c r="AG23" s="9"/>
      <c r="AH23" s="9"/>
      <c r="AI23" s="9"/>
      <c r="AJ23" s="9"/>
    </row>
    <row r="24" spans="1:36">
      <c r="A24" s="43"/>
      <c r="B24" s="665"/>
      <c r="C24" s="564" t="str">
        <f>IF(ISBLANK(B24),"",_xlfn.XLOOKUP(B24,'Investment Track Record (2)'!$B$19:$B$170,'Investment Track Record (2)'!$C$19:$C$170))</f>
        <v/>
      </c>
      <c r="D24" s="665" t="s">
        <v>2</v>
      </c>
      <c r="E24" s="665" t="s">
        <v>2</v>
      </c>
      <c r="F24" s="711" t="s">
        <v>2</v>
      </c>
      <c r="G24" s="667"/>
      <c r="H24" s="668" t="s">
        <v>2</v>
      </c>
      <c r="I24" s="668"/>
      <c r="J24" s="669"/>
      <c r="K24" s="670" t="s">
        <v>2</v>
      </c>
      <c r="L24" s="665" t="s">
        <v>2</v>
      </c>
      <c r="M24" s="711" t="s">
        <v>2</v>
      </c>
      <c r="N24" s="711" t="s">
        <v>2</v>
      </c>
      <c r="O24" s="9"/>
      <c r="P24" s="9"/>
      <c r="Q24" s="9"/>
      <c r="R24" s="9"/>
      <c r="S24" s="9"/>
      <c r="T24" s="9"/>
      <c r="U24" s="9"/>
      <c r="V24" s="9"/>
      <c r="W24" s="9"/>
      <c r="X24" s="9"/>
      <c r="Y24" s="9"/>
      <c r="Z24" s="9"/>
      <c r="AA24" s="9"/>
      <c r="AB24" s="9"/>
      <c r="AC24" s="9"/>
      <c r="AD24" s="9"/>
      <c r="AE24" s="9"/>
      <c r="AF24" s="9"/>
      <c r="AG24" s="9"/>
      <c r="AH24" s="9"/>
      <c r="AI24" s="9"/>
      <c r="AJ24" s="9"/>
    </row>
    <row r="25" spans="1:36">
      <c r="A25" s="43"/>
      <c r="B25" s="666"/>
      <c r="C25" s="564" t="str">
        <f>IF(ISBLANK(B25),"",_xlfn.XLOOKUP(B25,'Investment Track Record (2)'!$B$19:$B$170,'Investment Track Record (2)'!$C$19:$C$170))</f>
        <v/>
      </c>
      <c r="D25" s="666" t="s">
        <v>2</v>
      </c>
      <c r="E25" s="666" t="s">
        <v>2</v>
      </c>
      <c r="F25" s="666" t="s">
        <v>2</v>
      </c>
      <c r="G25" s="671"/>
      <c r="H25" s="672" t="s">
        <v>2</v>
      </c>
      <c r="I25" s="668"/>
      <c r="J25" s="673"/>
      <c r="K25" s="674" t="s">
        <v>2</v>
      </c>
      <c r="L25" s="666" t="s">
        <v>2</v>
      </c>
      <c r="M25" s="666" t="s">
        <v>2</v>
      </c>
      <c r="N25" s="666" t="s">
        <v>2</v>
      </c>
      <c r="O25" s="9"/>
      <c r="P25" s="9"/>
      <c r="Q25" s="9"/>
      <c r="R25" s="9"/>
      <c r="S25" s="9"/>
      <c r="T25" s="9"/>
      <c r="U25" s="9"/>
      <c r="V25" s="9"/>
      <c r="W25" s="9"/>
      <c r="X25" s="9"/>
      <c r="Y25" s="9"/>
      <c r="Z25" s="9"/>
      <c r="AA25" s="9"/>
      <c r="AB25" s="9"/>
      <c r="AC25" s="9"/>
      <c r="AD25" s="9"/>
      <c r="AE25" s="9"/>
      <c r="AF25" s="9"/>
      <c r="AG25" s="9"/>
      <c r="AH25" s="9"/>
      <c r="AI25" s="9"/>
      <c r="AJ25" s="9"/>
    </row>
    <row r="26" spans="1:36">
      <c r="A26" s="43"/>
      <c r="B26" s="665"/>
      <c r="C26" s="564" t="str">
        <f>IF(ISBLANK(B26),"",_xlfn.XLOOKUP(B26,'Investment Track Record (2)'!$B$19:$B$170,'Investment Track Record (2)'!$C$19:$C$170))</f>
        <v/>
      </c>
      <c r="D26" s="665" t="s">
        <v>2</v>
      </c>
      <c r="E26" s="665" t="s">
        <v>2</v>
      </c>
      <c r="F26" s="711" t="s">
        <v>2</v>
      </c>
      <c r="G26" s="667"/>
      <c r="H26" s="668" t="s">
        <v>2</v>
      </c>
      <c r="I26" s="668"/>
      <c r="J26" s="669"/>
      <c r="K26" s="670" t="s">
        <v>2</v>
      </c>
      <c r="L26" s="665" t="s">
        <v>2</v>
      </c>
      <c r="M26" s="711" t="s">
        <v>2</v>
      </c>
      <c r="N26" s="711" t="s">
        <v>2</v>
      </c>
      <c r="O26" s="9"/>
      <c r="P26" s="9"/>
      <c r="Q26" s="9"/>
      <c r="R26" s="9"/>
      <c r="S26" s="9"/>
      <c r="T26" s="9"/>
      <c r="U26" s="9"/>
      <c r="V26" s="9"/>
      <c r="W26" s="9"/>
      <c r="X26" s="9"/>
      <c r="Y26" s="9"/>
      <c r="Z26" s="9"/>
      <c r="AA26" s="9"/>
      <c r="AB26" s="9"/>
      <c r="AC26" s="9"/>
      <c r="AD26" s="9"/>
      <c r="AE26" s="9"/>
      <c r="AF26" s="9"/>
      <c r="AG26" s="9"/>
      <c r="AH26" s="9"/>
      <c r="AI26" s="9"/>
      <c r="AJ26" s="9"/>
    </row>
    <row r="27" spans="1:36">
      <c r="A27" s="43"/>
      <c r="B27" s="666"/>
      <c r="C27" s="564" t="str">
        <f>IF(ISBLANK(B27),"",_xlfn.XLOOKUP(B27,'Investment Track Record (2)'!$B$19:$B$170,'Investment Track Record (2)'!$C$19:$C$170))</f>
        <v/>
      </c>
      <c r="D27" s="666" t="s">
        <v>2</v>
      </c>
      <c r="E27" s="666" t="s">
        <v>2</v>
      </c>
      <c r="F27" s="666" t="s">
        <v>2</v>
      </c>
      <c r="G27" s="671"/>
      <c r="H27" s="672" t="s">
        <v>2</v>
      </c>
      <c r="I27" s="668"/>
      <c r="J27" s="673"/>
      <c r="K27" s="674" t="s">
        <v>2</v>
      </c>
      <c r="L27" s="666" t="s">
        <v>2</v>
      </c>
      <c r="M27" s="666" t="s">
        <v>2</v>
      </c>
      <c r="N27" s="666" t="s">
        <v>2</v>
      </c>
      <c r="O27" s="9"/>
      <c r="P27" s="9"/>
      <c r="Q27" s="9"/>
      <c r="R27" s="9"/>
      <c r="S27" s="9"/>
      <c r="T27" s="9"/>
      <c r="U27" s="9"/>
      <c r="V27" s="9"/>
      <c r="W27" s="9"/>
      <c r="X27" s="9"/>
      <c r="Y27" s="9"/>
      <c r="Z27" s="9"/>
      <c r="AA27" s="9"/>
      <c r="AB27" s="9"/>
      <c r="AC27" s="9"/>
      <c r="AD27" s="9"/>
      <c r="AE27" s="9"/>
      <c r="AF27" s="9"/>
      <c r="AG27" s="9"/>
      <c r="AH27" s="9"/>
      <c r="AI27" s="9"/>
      <c r="AJ27" s="9"/>
    </row>
    <row r="28" spans="1:36">
      <c r="A28" s="43"/>
      <c r="B28" s="665"/>
      <c r="C28" s="564" t="str">
        <f>IF(ISBLANK(B28),"",_xlfn.XLOOKUP(B28,'Investment Track Record (2)'!$B$19:$B$170,'Investment Track Record (2)'!$C$19:$C$170))</f>
        <v/>
      </c>
      <c r="D28" s="665" t="s">
        <v>2</v>
      </c>
      <c r="E28" s="665" t="s">
        <v>2</v>
      </c>
      <c r="F28" s="711" t="s">
        <v>2</v>
      </c>
      <c r="G28" s="667"/>
      <c r="H28" s="668" t="s">
        <v>2</v>
      </c>
      <c r="I28" s="668"/>
      <c r="J28" s="669"/>
      <c r="K28" s="670" t="s">
        <v>2</v>
      </c>
      <c r="L28" s="665" t="s">
        <v>2</v>
      </c>
      <c r="M28" s="711" t="s">
        <v>2</v>
      </c>
      <c r="N28" s="711" t="s">
        <v>2</v>
      </c>
      <c r="O28" s="9"/>
      <c r="P28" s="9"/>
      <c r="Q28" s="9"/>
      <c r="R28" s="9"/>
      <c r="S28" s="9"/>
      <c r="T28" s="9"/>
      <c r="U28" s="9"/>
      <c r="V28" s="9"/>
      <c r="W28" s="9"/>
      <c r="X28" s="9"/>
      <c r="Y28" s="9"/>
      <c r="Z28" s="9"/>
      <c r="AA28" s="9"/>
      <c r="AB28" s="9"/>
      <c r="AC28" s="9"/>
      <c r="AD28" s="9"/>
      <c r="AE28" s="9"/>
      <c r="AF28" s="9"/>
      <c r="AG28" s="9"/>
      <c r="AH28" s="9"/>
      <c r="AI28" s="9"/>
      <c r="AJ28" s="9"/>
    </row>
    <row r="29" spans="1:36">
      <c r="A29" s="43"/>
      <c r="B29" s="666"/>
      <c r="C29" s="564" t="str">
        <f>IF(ISBLANK(B29),"",_xlfn.XLOOKUP(B29,'Investment Track Record (2)'!$B$19:$B$170,'Investment Track Record (2)'!$C$19:$C$170))</f>
        <v/>
      </c>
      <c r="D29" s="666" t="s">
        <v>2</v>
      </c>
      <c r="E29" s="666" t="s">
        <v>2</v>
      </c>
      <c r="F29" s="666" t="s">
        <v>2</v>
      </c>
      <c r="G29" s="671"/>
      <c r="H29" s="672" t="s">
        <v>2</v>
      </c>
      <c r="I29" s="668"/>
      <c r="J29" s="673"/>
      <c r="K29" s="674" t="s">
        <v>2</v>
      </c>
      <c r="L29" s="666" t="s">
        <v>2</v>
      </c>
      <c r="M29" s="666" t="s">
        <v>2</v>
      </c>
      <c r="N29" s="666" t="s">
        <v>2</v>
      </c>
      <c r="O29" s="9"/>
      <c r="P29" s="9"/>
      <c r="Q29" s="9"/>
      <c r="R29" s="9"/>
      <c r="S29" s="9"/>
      <c r="T29" s="9"/>
      <c r="U29" s="9"/>
      <c r="V29" s="9"/>
      <c r="W29" s="9"/>
      <c r="X29" s="9"/>
      <c r="Y29" s="9"/>
      <c r="Z29" s="9"/>
      <c r="AA29" s="9"/>
      <c r="AB29" s="9"/>
      <c r="AC29" s="9"/>
      <c r="AD29" s="9"/>
      <c r="AE29" s="9"/>
      <c r="AF29" s="9"/>
      <c r="AG29" s="9"/>
      <c r="AH29" s="9"/>
      <c r="AI29" s="9"/>
      <c r="AJ29" s="9"/>
    </row>
    <row r="30" spans="1:36">
      <c r="A30" s="43"/>
      <c r="B30" s="665"/>
      <c r="C30" s="564" t="str">
        <f>IF(ISBLANK(B30),"",_xlfn.XLOOKUP(B30,'Investment Track Record (2)'!$B$19:$B$170,'Investment Track Record (2)'!$C$19:$C$170))</f>
        <v/>
      </c>
      <c r="D30" s="665" t="s">
        <v>2</v>
      </c>
      <c r="E30" s="665" t="s">
        <v>2</v>
      </c>
      <c r="F30" s="711" t="s">
        <v>2</v>
      </c>
      <c r="G30" s="667"/>
      <c r="H30" s="668" t="s">
        <v>2</v>
      </c>
      <c r="I30" s="668"/>
      <c r="J30" s="669"/>
      <c r="K30" s="670" t="s">
        <v>2</v>
      </c>
      <c r="L30" s="665" t="s">
        <v>2</v>
      </c>
      <c r="M30" s="711" t="s">
        <v>2</v>
      </c>
      <c r="N30" s="711" t="s">
        <v>2</v>
      </c>
      <c r="O30" s="9"/>
      <c r="P30" s="9"/>
      <c r="Q30" s="9"/>
      <c r="R30" s="9"/>
      <c r="S30" s="9"/>
      <c r="T30" s="9"/>
      <c r="U30" s="9"/>
      <c r="V30" s="9"/>
      <c r="W30" s="9"/>
      <c r="X30" s="9"/>
      <c r="Y30" s="9"/>
      <c r="Z30" s="9"/>
      <c r="AA30" s="9"/>
      <c r="AB30" s="9"/>
      <c r="AC30" s="9"/>
      <c r="AD30" s="9"/>
      <c r="AE30" s="9"/>
      <c r="AF30" s="9"/>
      <c r="AG30" s="9"/>
      <c r="AH30" s="9"/>
      <c r="AI30" s="9"/>
      <c r="AJ30" s="9"/>
    </row>
    <row r="31" spans="1:36">
      <c r="A31" s="43"/>
      <c r="B31" s="666"/>
      <c r="C31" s="564" t="str">
        <f>IF(ISBLANK(B31),"",_xlfn.XLOOKUP(B31,'Investment Track Record (2)'!$B$19:$B$170,'Investment Track Record (2)'!$C$19:$C$170))</f>
        <v/>
      </c>
      <c r="D31" s="666" t="s">
        <v>2</v>
      </c>
      <c r="E31" s="666" t="s">
        <v>2</v>
      </c>
      <c r="F31" s="666" t="s">
        <v>2</v>
      </c>
      <c r="G31" s="671"/>
      <c r="H31" s="672" t="s">
        <v>2</v>
      </c>
      <c r="I31" s="668"/>
      <c r="J31" s="673"/>
      <c r="K31" s="674" t="s">
        <v>2</v>
      </c>
      <c r="L31" s="666" t="s">
        <v>2</v>
      </c>
      <c r="M31" s="666" t="s">
        <v>2</v>
      </c>
      <c r="N31" s="666" t="s">
        <v>2</v>
      </c>
      <c r="O31" s="9"/>
      <c r="P31" s="9"/>
      <c r="Q31" s="9"/>
      <c r="R31" s="9"/>
      <c r="S31" s="9"/>
      <c r="T31" s="9"/>
      <c r="U31" s="9"/>
      <c r="V31" s="9"/>
      <c r="W31" s="9"/>
      <c r="X31" s="9"/>
      <c r="Y31" s="9"/>
      <c r="Z31" s="9"/>
      <c r="AA31" s="9"/>
      <c r="AB31" s="9"/>
      <c r="AC31" s="9"/>
      <c r="AD31" s="9"/>
      <c r="AE31" s="9"/>
      <c r="AF31" s="9"/>
      <c r="AG31" s="9"/>
      <c r="AH31" s="9"/>
      <c r="AI31" s="9"/>
      <c r="AJ31" s="9"/>
    </row>
    <row r="32" spans="1:36">
      <c r="A32" s="43"/>
      <c r="B32" s="665"/>
      <c r="C32" s="564" t="str">
        <f>IF(ISBLANK(B32),"",_xlfn.XLOOKUP(B32,'Investment Track Record (2)'!$B$19:$B$170,'Investment Track Record (2)'!$C$19:$C$170))</f>
        <v/>
      </c>
      <c r="D32" s="665" t="s">
        <v>2</v>
      </c>
      <c r="E32" s="665" t="s">
        <v>2</v>
      </c>
      <c r="F32" s="711" t="s">
        <v>2</v>
      </c>
      <c r="G32" s="667"/>
      <c r="H32" s="668" t="s">
        <v>2</v>
      </c>
      <c r="I32" s="668"/>
      <c r="J32" s="669"/>
      <c r="K32" s="670" t="s">
        <v>2</v>
      </c>
      <c r="L32" s="665" t="s">
        <v>2</v>
      </c>
      <c r="M32" s="711" t="s">
        <v>2</v>
      </c>
      <c r="N32" s="711" t="s">
        <v>2</v>
      </c>
      <c r="O32" s="9"/>
      <c r="P32" s="9"/>
      <c r="Q32" s="9"/>
      <c r="R32" s="9"/>
      <c r="S32" s="9"/>
      <c r="T32" s="9"/>
      <c r="U32" s="9"/>
      <c r="V32" s="9"/>
      <c r="W32" s="9"/>
      <c r="X32" s="9"/>
      <c r="Y32" s="9"/>
      <c r="Z32" s="9"/>
      <c r="AA32" s="9"/>
      <c r="AB32" s="9"/>
      <c r="AC32" s="9"/>
      <c r="AD32" s="9"/>
      <c r="AE32" s="9"/>
      <c r="AF32" s="9"/>
      <c r="AG32" s="9"/>
      <c r="AH32" s="9"/>
      <c r="AI32" s="9"/>
      <c r="AJ32" s="9"/>
    </row>
    <row r="33" spans="1:36">
      <c r="A33" s="43"/>
      <c r="B33" s="666"/>
      <c r="C33" s="564" t="str">
        <f>IF(ISBLANK(B33),"",_xlfn.XLOOKUP(B33,'Investment Track Record (2)'!$B$19:$B$170,'Investment Track Record (2)'!$C$19:$C$170))</f>
        <v/>
      </c>
      <c r="D33" s="666" t="s">
        <v>2</v>
      </c>
      <c r="E33" s="666" t="s">
        <v>2</v>
      </c>
      <c r="F33" s="666" t="s">
        <v>2</v>
      </c>
      <c r="G33" s="671"/>
      <c r="H33" s="672" t="s">
        <v>2</v>
      </c>
      <c r="I33" s="668"/>
      <c r="J33" s="673"/>
      <c r="K33" s="674" t="s">
        <v>2</v>
      </c>
      <c r="L33" s="666" t="s">
        <v>2</v>
      </c>
      <c r="M33" s="666" t="s">
        <v>2</v>
      </c>
      <c r="N33" s="666" t="s">
        <v>2</v>
      </c>
      <c r="O33" s="9"/>
      <c r="P33" s="9"/>
      <c r="Q33" s="9"/>
      <c r="R33" s="9"/>
      <c r="S33" s="9"/>
      <c r="T33" s="9"/>
      <c r="U33" s="9"/>
      <c r="V33" s="9"/>
      <c r="W33" s="9"/>
      <c r="X33" s="9"/>
      <c r="Y33" s="9"/>
      <c r="Z33" s="9"/>
      <c r="AA33" s="9"/>
      <c r="AB33" s="9"/>
      <c r="AC33" s="9"/>
      <c r="AD33" s="9"/>
      <c r="AE33" s="9"/>
      <c r="AF33" s="9"/>
      <c r="AG33" s="9"/>
      <c r="AH33" s="9"/>
      <c r="AI33" s="9"/>
      <c r="AJ33" s="9"/>
    </row>
    <row r="34" spans="1:36">
      <c r="A34" s="43"/>
      <c r="B34" s="665"/>
      <c r="C34" s="564" t="str">
        <f>IF(ISBLANK(B34),"",_xlfn.XLOOKUP(B34,'Investment Track Record (2)'!$B$19:$B$170,'Investment Track Record (2)'!$C$19:$C$170))</f>
        <v/>
      </c>
      <c r="D34" s="665" t="s">
        <v>2</v>
      </c>
      <c r="E34" s="665" t="s">
        <v>2</v>
      </c>
      <c r="F34" s="711" t="s">
        <v>2</v>
      </c>
      <c r="G34" s="667"/>
      <c r="H34" s="668" t="s">
        <v>2</v>
      </c>
      <c r="I34" s="668"/>
      <c r="J34" s="669"/>
      <c r="K34" s="670" t="s">
        <v>2</v>
      </c>
      <c r="L34" s="665" t="s">
        <v>2</v>
      </c>
      <c r="M34" s="711" t="s">
        <v>2</v>
      </c>
      <c r="N34" s="711" t="s">
        <v>2</v>
      </c>
      <c r="O34" s="9"/>
      <c r="P34" s="9"/>
      <c r="Q34" s="9"/>
      <c r="R34" s="9"/>
      <c r="S34" s="9"/>
      <c r="T34" s="9"/>
      <c r="U34" s="9"/>
      <c r="V34" s="9"/>
      <c r="W34" s="9"/>
      <c r="X34" s="9"/>
      <c r="Y34" s="9"/>
      <c r="Z34" s="9"/>
      <c r="AA34" s="9"/>
      <c r="AB34" s="9"/>
      <c r="AC34" s="9"/>
      <c r="AD34" s="9"/>
      <c r="AE34" s="9"/>
      <c r="AF34" s="9"/>
      <c r="AG34" s="9"/>
      <c r="AH34" s="9"/>
      <c r="AI34" s="9"/>
      <c r="AJ34" s="9"/>
    </row>
    <row r="35" spans="1:36">
      <c r="A35" s="43"/>
      <c r="B35" s="666"/>
      <c r="C35" s="564" t="str">
        <f>IF(ISBLANK(B35),"",_xlfn.XLOOKUP(B35,'Investment Track Record (2)'!$B$19:$B$170,'Investment Track Record (2)'!$C$19:$C$170))</f>
        <v/>
      </c>
      <c r="D35" s="666" t="s">
        <v>2</v>
      </c>
      <c r="E35" s="666" t="s">
        <v>2</v>
      </c>
      <c r="F35" s="666" t="s">
        <v>2</v>
      </c>
      <c r="G35" s="671"/>
      <c r="H35" s="672" t="s">
        <v>2</v>
      </c>
      <c r="I35" s="668"/>
      <c r="J35" s="673"/>
      <c r="K35" s="674" t="s">
        <v>2</v>
      </c>
      <c r="L35" s="666" t="s">
        <v>2</v>
      </c>
      <c r="M35" s="666" t="s">
        <v>2</v>
      </c>
      <c r="N35" s="666" t="s">
        <v>2</v>
      </c>
      <c r="O35" s="9"/>
      <c r="P35" s="9"/>
      <c r="Q35" s="9"/>
      <c r="R35" s="9"/>
      <c r="S35" s="9"/>
      <c r="T35" s="9"/>
      <c r="U35" s="9"/>
      <c r="V35" s="9"/>
      <c r="W35" s="9"/>
      <c r="X35" s="9"/>
      <c r="Y35" s="9"/>
      <c r="Z35" s="9"/>
      <c r="AA35" s="9"/>
      <c r="AB35" s="9"/>
      <c r="AC35" s="9"/>
      <c r="AD35" s="9"/>
      <c r="AE35" s="9"/>
      <c r="AF35" s="9"/>
      <c r="AG35" s="9"/>
      <c r="AH35" s="9"/>
      <c r="AI35" s="9"/>
      <c r="AJ35" s="9"/>
    </row>
    <row r="36" spans="1:36">
      <c r="A36" s="43"/>
      <c r="B36" s="665"/>
      <c r="C36" s="564" t="str">
        <f>IF(ISBLANK(B36),"",_xlfn.XLOOKUP(B36,'Investment Track Record (2)'!$B$19:$B$170,'Investment Track Record (2)'!$C$19:$C$170))</f>
        <v/>
      </c>
      <c r="D36" s="665" t="s">
        <v>2</v>
      </c>
      <c r="E36" s="665" t="s">
        <v>2</v>
      </c>
      <c r="F36" s="711" t="s">
        <v>2</v>
      </c>
      <c r="G36" s="667"/>
      <c r="H36" s="668" t="s">
        <v>2</v>
      </c>
      <c r="I36" s="668"/>
      <c r="J36" s="669"/>
      <c r="K36" s="670" t="s">
        <v>2</v>
      </c>
      <c r="L36" s="665" t="s">
        <v>2</v>
      </c>
      <c r="M36" s="711" t="s">
        <v>2</v>
      </c>
      <c r="N36" s="711" t="s">
        <v>2</v>
      </c>
      <c r="O36" s="9"/>
      <c r="P36" s="9"/>
      <c r="Q36" s="9"/>
      <c r="R36" s="9"/>
      <c r="S36" s="9"/>
      <c r="T36" s="9"/>
      <c r="U36" s="9"/>
      <c r="V36" s="9"/>
      <c r="W36" s="9"/>
      <c r="X36" s="9"/>
      <c r="Y36" s="9"/>
      <c r="Z36" s="9"/>
      <c r="AA36" s="9"/>
      <c r="AB36" s="9"/>
      <c r="AC36" s="9"/>
      <c r="AD36" s="9"/>
      <c r="AE36" s="9"/>
      <c r="AF36" s="9"/>
      <c r="AG36" s="9"/>
      <c r="AH36" s="9"/>
      <c r="AI36" s="9"/>
      <c r="AJ36" s="9"/>
    </row>
    <row r="37" spans="1:36">
      <c r="A37" s="43"/>
      <c r="B37" s="666"/>
      <c r="C37" s="564" t="str">
        <f>IF(ISBLANK(B37),"",_xlfn.XLOOKUP(B37,'Investment Track Record (2)'!$B$19:$B$170,'Investment Track Record (2)'!$C$19:$C$170))</f>
        <v/>
      </c>
      <c r="D37" s="666" t="s">
        <v>2</v>
      </c>
      <c r="E37" s="666" t="s">
        <v>2</v>
      </c>
      <c r="F37" s="666" t="s">
        <v>2</v>
      </c>
      <c r="G37" s="671"/>
      <c r="H37" s="672" t="s">
        <v>2</v>
      </c>
      <c r="I37" s="668"/>
      <c r="J37" s="673"/>
      <c r="K37" s="674" t="s">
        <v>2</v>
      </c>
      <c r="L37" s="666" t="s">
        <v>2</v>
      </c>
      <c r="M37" s="666" t="s">
        <v>2</v>
      </c>
      <c r="N37" s="666" t="s">
        <v>2</v>
      </c>
      <c r="O37" s="9"/>
      <c r="P37" s="9"/>
      <c r="Q37" s="9"/>
      <c r="R37" s="9"/>
      <c r="S37" s="9"/>
      <c r="T37" s="9"/>
      <c r="U37" s="9"/>
      <c r="V37" s="9"/>
      <c r="W37" s="9"/>
      <c r="X37" s="9"/>
      <c r="Y37" s="9"/>
      <c r="Z37" s="9"/>
      <c r="AA37" s="9"/>
      <c r="AB37" s="9"/>
      <c r="AC37" s="9"/>
      <c r="AD37" s="9"/>
      <c r="AE37" s="9"/>
      <c r="AF37" s="9"/>
      <c r="AG37" s="9"/>
      <c r="AH37" s="9"/>
      <c r="AI37" s="9"/>
      <c r="AJ37" s="9"/>
    </row>
    <row r="38" spans="1:36">
      <c r="A38" s="43"/>
      <c r="B38" s="665"/>
      <c r="C38" s="564" t="str">
        <f>IF(ISBLANK(B38),"",_xlfn.XLOOKUP(B38,'Investment Track Record (2)'!$B$19:$B$170,'Investment Track Record (2)'!$C$19:$C$170))</f>
        <v/>
      </c>
      <c r="D38" s="665" t="s">
        <v>2</v>
      </c>
      <c r="E38" s="665" t="s">
        <v>2</v>
      </c>
      <c r="F38" s="711" t="s">
        <v>2</v>
      </c>
      <c r="G38" s="667"/>
      <c r="H38" s="668" t="s">
        <v>2</v>
      </c>
      <c r="I38" s="668"/>
      <c r="J38" s="669"/>
      <c r="K38" s="670" t="s">
        <v>2</v>
      </c>
      <c r="L38" s="665" t="s">
        <v>2</v>
      </c>
      <c r="M38" s="711" t="s">
        <v>2</v>
      </c>
      <c r="N38" s="711" t="s">
        <v>2</v>
      </c>
      <c r="O38" s="9"/>
      <c r="P38" s="9"/>
      <c r="Q38" s="9"/>
      <c r="R38" s="9"/>
      <c r="S38" s="9"/>
      <c r="T38" s="9"/>
      <c r="U38" s="9"/>
      <c r="V38" s="9"/>
      <c r="W38" s="9"/>
      <c r="X38" s="9"/>
      <c r="Y38" s="9"/>
      <c r="Z38" s="9"/>
      <c r="AA38" s="9"/>
      <c r="AB38" s="9"/>
      <c r="AC38" s="9"/>
      <c r="AD38" s="9"/>
      <c r="AE38" s="9"/>
      <c r="AF38" s="9"/>
      <c r="AG38" s="9"/>
      <c r="AH38" s="9"/>
      <c r="AI38" s="9"/>
      <c r="AJ38" s="9"/>
    </row>
    <row r="39" spans="1:36">
      <c r="A39" s="43"/>
      <c r="B39" s="666"/>
      <c r="C39" s="564" t="str">
        <f>IF(ISBLANK(B39),"",_xlfn.XLOOKUP(B39,'Investment Track Record (2)'!$B$19:$B$170,'Investment Track Record (2)'!$C$19:$C$170))</f>
        <v/>
      </c>
      <c r="D39" s="666" t="s">
        <v>2</v>
      </c>
      <c r="E39" s="666" t="s">
        <v>2</v>
      </c>
      <c r="F39" s="666" t="s">
        <v>2</v>
      </c>
      <c r="G39" s="671"/>
      <c r="H39" s="672" t="s">
        <v>2</v>
      </c>
      <c r="I39" s="668"/>
      <c r="J39" s="673"/>
      <c r="K39" s="674" t="s">
        <v>2</v>
      </c>
      <c r="L39" s="666" t="s">
        <v>2</v>
      </c>
      <c r="M39" s="666" t="s">
        <v>2</v>
      </c>
      <c r="N39" s="666" t="s">
        <v>2</v>
      </c>
      <c r="O39" s="9"/>
      <c r="P39" s="9"/>
      <c r="Q39" s="9"/>
      <c r="R39" s="9"/>
      <c r="S39" s="9"/>
      <c r="T39" s="9"/>
      <c r="U39" s="9"/>
      <c r="V39" s="9"/>
      <c r="W39" s="9"/>
      <c r="X39" s="9"/>
      <c r="Y39" s="9"/>
      <c r="Z39" s="9"/>
      <c r="AA39" s="9"/>
      <c r="AB39" s="9"/>
      <c r="AC39" s="9"/>
      <c r="AD39" s="9"/>
      <c r="AE39" s="9"/>
      <c r="AF39" s="9"/>
      <c r="AG39" s="9"/>
      <c r="AH39" s="9"/>
      <c r="AI39" s="9"/>
      <c r="AJ39" s="9"/>
    </row>
    <row r="40" spans="1:36">
      <c r="A40" s="43"/>
      <c r="B40" s="665"/>
      <c r="C40" s="564" t="str">
        <f>IF(ISBLANK(B40),"",_xlfn.XLOOKUP(B40,'Investment Track Record (2)'!$B$19:$B$170,'Investment Track Record (2)'!$C$19:$C$170))</f>
        <v/>
      </c>
      <c r="D40" s="665" t="s">
        <v>2</v>
      </c>
      <c r="E40" s="665" t="s">
        <v>2</v>
      </c>
      <c r="F40" s="711" t="s">
        <v>2</v>
      </c>
      <c r="G40" s="667"/>
      <c r="H40" s="668" t="s">
        <v>2</v>
      </c>
      <c r="I40" s="668"/>
      <c r="J40" s="669"/>
      <c r="K40" s="670" t="s">
        <v>2</v>
      </c>
      <c r="L40" s="665" t="s">
        <v>2</v>
      </c>
      <c r="M40" s="711" t="s">
        <v>2</v>
      </c>
      <c r="N40" s="711" t="s">
        <v>2</v>
      </c>
      <c r="O40" s="9"/>
      <c r="P40" s="9"/>
      <c r="Q40" s="9"/>
      <c r="R40" s="9"/>
      <c r="S40" s="9"/>
      <c r="T40" s="9"/>
      <c r="U40" s="9"/>
      <c r="V40" s="9"/>
      <c r="W40" s="9"/>
      <c r="X40" s="9"/>
      <c r="Y40" s="9"/>
      <c r="Z40" s="9"/>
      <c r="AA40" s="9"/>
      <c r="AB40" s="9"/>
      <c r="AC40" s="9"/>
      <c r="AD40" s="9"/>
      <c r="AE40" s="9"/>
      <c r="AF40" s="9"/>
      <c r="AG40" s="9"/>
      <c r="AH40" s="9"/>
      <c r="AI40" s="9"/>
      <c r="AJ40" s="9"/>
    </row>
    <row r="41" spans="1:36">
      <c r="A41" s="43"/>
      <c r="B41" s="666"/>
      <c r="C41" s="564" t="str">
        <f>IF(ISBLANK(B41),"",_xlfn.XLOOKUP(B41,'Investment Track Record (2)'!$B$19:$B$170,'Investment Track Record (2)'!$C$19:$C$170))</f>
        <v/>
      </c>
      <c r="D41" s="666" t="s">
        <v>2</v>
      </c>
      <c r="E41" s="666" t="s">
        <v>2</v>
      </c>
      <c r="F41" s="666" t="s">
        <v>2</v>
      </c>
      <c r="G41" s="671"/>
      <c r="H41" s="672" t="s">
        <v>2</v>
      </c>
      <c r="I41" s="668"/>
      <c r="J41" s="673"/>
      <c r="K41" s="674" t="s">
        <v>2</v>
      </c>
      <c r="L41" s="666" t="s">
        <v>2</v>
      </c>
      <c r="M41" s="666" t="s">
        <v>2</v>
      </c>
      <c r="N41" s="666" t="s">
        <v>2</v>
      </c>
      <c r="O41" s="9"/>
      <c r="P41" s="9"/>
      <c r="Q41" s="9"/>
      <c r="R41" s="9"/>
      <c r="S41" s="9"/>
      <c r="T41" s="9"/>
      <c r="U41" s="9"/>
      <c r="V41" s="9"/>
      <c r="W41" s="9"/>
      <c r="X41" s="9"/>
      <c r="Y41" s="9"/>
      <c r="Z41" s="9"/>
      <c r="AA41" s="9"/>
      <c r="AB41" s="9"/>
      <c r="AC41" s="9"/>
      <c r="AD41" s="9"/>
      <c r="AE41" s="9"/>
      <c r="AF41" s="9"/>
      <c r="AG41" s="9"/>
      <c r="AH41" s="9"/>
      <c r="AI41" s="9"/>
      <c r="AJ41" s="9"/>
    </row>
    <row r="42" spans="1:36">
      <c r="A42" s="43"/>
      <c r="B42" s="665"/>
      <c r="C42" s="564" t="str">
        <f>IF(ISBLANK(B42),"",_xlfn.XLOOKUP(B42,'Investment Track Record (2)'!$B$19:$B$170,'Investment Track Record (2)'!$C$19:$C$170))</f>
        <v/>
      </c>
      <c r="D42" s="665" t="s">
        <v>2</v>
      </c>
      <c r="E42" s="665" t="s">
        <v>2</v>
      </c>
      <c r="F42" s="711" t="s">
        <v>2</v>
      </c>
      <c r="G42" s="667"/>
      <c r="H42" s="668" t="s">
        <v>2</v>
      </c>
      <c r="I42" s="668"/>
      <c r="J42" s="669"/>
      <c r="K42" s="670" t="s">
        <v>2</v>
      </c>
      <c r="L42" s="665" t="s">
        <v>2</v>
      </c>
      <c r="M42" s="711" t="s">
        <v>2</v>
      </c>
      <c r="N42" s="711" t="s">
        <v>2</v>
      </c>
      <c r="O42" s="9"/>
      <c r="P42" s="9"/>
      <c r="Q42" s="9"/>
      <c r="R42" s="9"/>
      <c r="S42" s="9"/>
      <c r="T42" s="9"/>
      <c r="U42" s="9"/>
      <c r="V42" s="9"/>
      <c r="W42" s="9"/>
      <c r="X42" s="9"/>
      <c r="Y42" s="9"/>
      <c r="Z42" s="9"/>
      <c r="AA42" s="9"/>
      <c r="AB42" s="9"/>
      <c r="AC42" s="9"/>
      <c r="AD42" s="9"/>
      <c r="AE42" s="9"/>
      <c r="AF42" s="9"/>
      <c r="AG42" s="9"/>
      <c r="AH42" s="9"/>
      <c r="AI42" s="9"/>
      <c r="AJ42" s="9"/>
    </row>
    <row r="43" spans="1:36">
      <c r="A43" s="43"/>
      <c r="B43" s="666"/>
      <c r="C43" s="564" t="str">
        <f>IF(ISBLANK(B43),"",_xlfn.XLOOKUP(B43,'Investment Track Record (2)'!$B$19:$B$170,'Investment Track Record (2)'!$C$19:$C$170))</f>
        <v/>
      </c>
      <c r="D43" s="666" t="s">
        <v>2</v>
      </c>
      <c r="E43" s="666" t="s">
        <v>2</v>
      </c>
      <c r="F43" s="666" t="s">
        <v>2</v>
      </c>
      <c r="G43" s="671"/>
      <c r="H43" s="672" t="s">
        <v>2</v>
      </c>
      <c r="I43" s="668"/>
      <c r="J43" s="673"/>
      <c r="K43" s="674" t="s">
        <v>2</v>
      </c>
      <c r="L43" s="666" t="s">
        <v>2</v>
      </c>
      <c r="M43" s="666" t="s">
        <v>2</v>
      </c>
      <c r="N43" s="666" t="s">
        <v>2</v>
      </c>
      <c r="O43" s="9"/>
      <c r="P43" s="9"/>
      <c r="Q43" s="9"/>
      <c r="R43" s="9"/>
      <c r="S43" s="9"/>
      <c r="T43" s="9"/>
      <c r="U43" s="9"/>
      <c r="V43" s="9"/>
      <c r="W43" s="9"/>
      <c r="X43" s="9"/>
      <c r="Y43" s="9"/>
      <c r="Z43" s="9"/>
      <c r="AA43" s="9"/>
      <c r="AB43" s="9"/>
      <c r="AC43" s="9"/>
      <c r="AD43" s="9"/>
      <c r="AE43" s="9"/>
      <c r="AF43" s="9"/>
      <c r="AG43" s="9"/>
      <c r="AH43" s="9"/>
      <c r="AI43" s="9"/>
      <c r="AJ43" s="9"/>
    </row>
    <row r="44" spans="1:36">
      <c r="A44" s="43"/>
      <c r="B44" s="665"/>
      <c r="C44" s="564" t="str">
        <f>IF(ISBLANK(B44),"",_xlfn.XLOOKUP(B44,'Investment Track Record (2)'!$B$19:$B$170,'Investment Track Record (2)'!$C$19:$C$170))</f>
        <v/>
      </c>
      <c r="D44" s="665" t="s">
        <v>2</v>
      </c>
      <c r="E44" s="665" t="s">
        <v>2</v>
      </c>
      <c r="F44" s="711" t="s">
        <v>2</v>
      </c>
      <c r="G44" s="667"/>
      <c r="H44" s="668" t="s">
        <v>2</v>
      </c>
      <c r="I44" s="668"/>
      <c r="J44" s="669"/>
      <c r="K44" s="670" t="s">
        <v>2</v>
      </c>
      <c r="L44" s="665" t="s">
        <v>2</v>
      </c>
      <c r="M44" s="711" t="s">
        <v>2</v>
      </c>
      <c r="N44" s="711" t="s">
        <v>2</v>
      </c>
      <c r="O44" s="9"/>
      <c r="P44" s="9"/>
      <c r="Q44" s="9"/>
      <c r="R44" s="9"/>
      <c r="S44" s="9"/>
      <c r="T44" s="9"/>
      <c r="U44" s="9"/>
      <c r="V44" s="9"/>
      <c r="W44" s="9"/>
      <c r="X44" s="9"/>
      <c r="Y44" s="9"/>
      <c r="Z44" s="9"/>
      <c r="AA44" s="9"/>
      <c r="AB44" s="9"/>
      <c r="AC44" s="9"/>
      <c r="AD44" s="9"/>
      <c r="AE44" s="9"/>
      <c r="AF44" s="9"/>
      <c r="AG44" s="9"/>
      <c r="AH44" s="9"/>
      <c r="AI44" s="9"/>
      <c r="AJ44" s="9"/>
    </row>
    <row r="45" spans="1:36">
      <c r="A45" s="43"/>
      <c r="B45" s="666"/>
      <c r="C45" s="564" t="str">
        <f>IF(ISBLANK(B45),"",_xlfn.XLOOKUP(B45,'Investment Track Record (2)'!$B$19:$B$170,'Investment Track Record (2)'!$C$19:$C$170))</f>
        <v/>
      </c>
      <c r="D45" s="666" t="s">
        <v>2</v>
      </c>
      <c r="E45" s="666" t="s">
        <v>2</v>
      </c>
      <c r="F45" s="666" t="s">
        <v>2</v>
      </c>
      <c r="G45" s="671"/>
      <c r="H45" s="672" t="s">
        <v>2</v>
      </c>
      <c r="I45" s="668"/>
      <c r="J45" s="673"/>
      <c r="K45" s="674" t="s">
        <v>2</v>
      </c>
      <c r="L45" s="666" t="s">
        <v>2</v>
      </c>
      <c r="M45" s="666" t="s">
        <v>2</v>
      </c>
      <c r="N45" s="666" t="s">
        <v>2</v>
      </c>
      <c r="O45" s="9"/>
      <c r="P45" s="9"/>
      <c r="Q45" s="9"/>
      <c r="R45" s="9"/>
      <c r="S45" s="9"/>
      <c r="T45" s="9"/>
      <c r="U45" s="9"/>
      <c r="V45" s="9"/>
      <c r="W45" s="9"/>
      <c r="X45" s="9"/>
      <c r="Y45" s="9"/>
      <c r="Z45" s="9"/>
      <c r="AA45" s="9"/>
      <c r="AB45" s="9"/>
      <c r="AC45" s="9"/>
      <c r="AD45" s="9"/>
      <c r="AE45" s="9"/>
      <c r="AF45" s="9"/>
      <c r="AG45" s="9"/>
      <c r="AH45" s="9"/>
      <c r="AI45" s="9"/>
      <c r="AJ45" s="9"/>
    </row>
    <row r="46" spans="1:36">
      <c r="A46" s="43"/>
      <c r="B46" s="665"/>
      <c r="C46" s="564" t="str">
        <f>IF(ISBLANK(B46),"",_xlfn.XLOOKUP(B46,'Investment Track Record (2)'!$B$19:$B$170,'Investment Track Record (2)'!$C$19:$C$170))</f>
        <v/>
      </c>
      <c r="D46" s="665" t="s">
        <v>2</v>
      </c>
      <c r="E46" s="665" t="s">
        <v>2</v>
      </c>
      <c r="F46" s="711" t="s">
        <v>2</v>
      </c>
      <c r="G46" s="667"/>
      <c r="H46" s="668" t="s">
        <v>2</v>
      </c>
      <c r="I46" s="668"/>
      <c r="J46" s="669"/>
      <c r="K46" s="670" t="s">
        <v>2</v>
      </c>
      <c r="L46" s="665" t="s">
        <v>2</v>
      </c>
      <c r="M46" s="711" t="s">
        <v>2</v>
      </c>
      <c r="N46" s="711" t="s">
        <v>2</v>
      </c>
      <c r="O46" s="9"/>
      <c r="P46" s="9"/>
      <c r="Q46" s="9"/>
      <c r="R46" s="9"/>
      <c r="S46" s="9"/>
      <c r="T46" s="9"/>
      <c r="U46" s="9"/>
      <c r="V46" s="9"/>
      <c r="W46" s="9"/>
      <c r="X46" s="9"/>
      <c r="Y46" s="9"/>
      <c r="Z46" s="9"/>
      <c r="AA46" s="9"/>
      <c r="AB46" s="9"/>
      <c r="AC46" s="9"/>
      <c r="AD46" s="9"/>
      <c r="AE46" s="9"/>
      <c r="AF46" s="9"/>
      <c r="AG46" s="9"/>
      <c r="AH46" s="9"/>
      <c r="AI46" s="9"/>
      <c r="AJ46" s="9"/>
    </row>
    <row r="47" spans="1:36">
      <c r="A47" s="43"/>
      <c r="B47" s="666"/>
      <c r="C47" s="564" t="str">
        <f>IF(ISBLANK(B47),"",_xlfn.XLOOKUP(B47,'Investment Track Record (2)'!$B$19:$B$170,'Investment Track Record (2)'!$C$19:$C$170))</f>
        <v/>
      </c>
      <c r="D47" s="666" t="s">
        <v>2</v>
      </c>
      <c r="E47" s="666" t="s">
        <v>2</v>
      </c>
      <c r="F47" s="666" t="s">
        <v>2</v>
      </c>
      <c r="G47" s="671"/>
      <c r="H47" s="672" t="s">
        <v>2</v>
      </c>
      <c r="I47" s="668"/>
      <c r="J47" s="673"/>
      <c r="K47" s="674" t="s">
        <v>2</v>
      </c>
      <c r="L47" s="666" t="s">
        <v>2</v>
      </c>
      <c r="M47" s="666" t="s">
        <v>2</v>
      </c>
      <c r="N47" s="666" t="s">
        <v>2</v>
      </c>
      <c r="O47" s="9"/>
      <c r="P47" s="9"/>
      <c r="Q47" s="9"/>
      <c r="R47" s="9"/>
      <c r="S47" s="9"/>
      <c r="T47" s="9"/>
      <c r="U47" s="9"/>
      <c r="V47" s="9"/>
      <c r="W47" s="9"/>
      <c r="X47" s="9"/>
      <c r="Y47" s="9"/>
      <c r="Z47" s="9"/>
      <c r="AA47" s="9"/>
      <c r="AB47" s="9"/>
      <c r="AC47" s="9"/>
      <c r="AD47" s="9"/>
      <c r="AE47" s="9"/>
      <c r="AF47" s="9"/>
      <c r="AG47" s="9"/>
      <c r="AH47" s="9"/>
      <c r="AI47" s="9"/>
      <c r="AJ47" s="9"/>
    </row>
    <row r="48" spans="1:36">
      <c r="A48" s="43"/>
      <c r="B48" s="665"/>
      <c r="C48" s="564" t="str">
        <f>IF(ISBLANK(B48),"",_xlfn.XLOOKUP(B48,'Investment Track Record (2)'!$B$19:$B$170,'Investment Track Record (2)'!$C$19:$C$170))</f>
        <v/>
      </c>
      <c r="D48" s="665" t="s">
        <v>2</v>
      </c>
      <c r="E48" s="665" t="s">
        <v>2</v>
      </c>
      <c r="F48" s="711" t="s">
        <v>2</v>
      </c>
      <c r="G48" s="667"/>
      <c r="H48" s="668" t="s">
        <v>2</v>
      </c>
      <c r="I48" s="668"/>
      <c r="J48" s="669"/>
      <c r="K48" s="670" t="s">
        <v>2</v>
      </c>
      <c r="L48" s="665" t="s">
        <v>2</v>
      </c>
      <c r="M48" s="711" t="s">
        <v>2</v>
      </c>
      <c r="N48" s="711" t="s">
        <v>2</v>
      </c>
      <c r="O48" s="9"/>
      <c r="P48" s="9"/>
      <c r="Q48" s="9"/>
      <c r="R48" s="9"/>
      <c r="S48" s="9"/>
      <c r="T48" s="9"/>
      <c r="U48" s="9"/>
      <c r="V48" s="9"/>
      <c r="W48" s="9"/>
      <c r="X48" s="9"/>
      <c r="Y48" s="9"/>
      <c r="Z48" s="9"/>
      <c r="AA48" s="9"/>
      <c r="AB48" s="9"/>
      <c r="AC48" s="9"/>
      <c r="AD48" s="9"/>
      <c r="AE48" s="9"/>
      <c r="AF48" s="9"/>
      <c r="AG48" s="9"/>
      <c r="AH48" s="9"/>
      <c r="AI48" s="9"/>
      <c r="AJ48" s="9"/>
    </row>
    <row r="49" spans="1:36">
      <c r="A49" s="43"/>
      <c r="B49" s="666"/>
      <c r="C49" s="564" t="str">
        <f>IF(ISBLANK(B49),"",_xlfn.XLOOKUP(B49,'Investment Track Record (2)'!$B$19:$B$170,'Investment Track Record (2)'!$C$19:$C$170))</f>
        <v/>
      </c>
      <c r="D49" s="666" t="s">
        <v>2</v>
      </c>
      <c r="E49" s="666" t="s">
        <v>2</v>
      </c>
      <c r="F49" s="666" t="s">
        <v>2</v>
      </c>
      <c r="G49" s="671"/>
      <c r="H49" s="672" t="s">
        <v>2</v>
      </c>
      <c r="I49" s="668"/>
      <c r="J49" s="673"/>
      <c r="K49" s="674" t="s">
        <v>2</v>
      </c>
      <c r="L49" s="666" t="s">
        <v>2</v>
      </c>
      <c r="M49" s="666" t="s">
        <v>2</v>
      </c>
      <c r="N49" s="666" t="s">
        <v>2</v>
      </c>
      <c r="O49" s="9"/>
      <c r="P49" s="9"/>
      <c r="Q49" s="9"/>
      <c r="R49" s="9"/>
      <c r="S49" s="9"/>
      <c r="T49" s="9"/>
      <c r="U49" s="9"/>
      <c r="V49" s="9"/>
      <c r="W49" s="9"/>
      <c r="X49" s="9"/>
      <c r="Y49" s="9"/>
      <c r="Z49" s="9"/>
      <c r="AA49" s="9"/>
      <c r="AB49" s="9"/>
      <c r="AC49" s="9"/>
      <c r="AD49" s="9"/>
      <c r="AE49" s="9"/>
      <c r="AF49" s="9"/>
      <c r="AG49" s="9"/>
      <c r="AH49" s="9"/>
      <c r="AI49" s="9"/>
      <c r="AJ49" s="9"/>
    </row>
    <row r="50" spans="1:36">
      <c r="A50" s="43"/>
      <c r="B50" s="665"/>
      <c r="C50" s="564" t="str">
        <f>IF(ISBLANK(B50),"",_xlfn.XLOOKUP(B50,'Investment Track Record (2)'!$B$19:$B$170,'Investment Track Record (2)'!$C$19:$C$170))</f>
        <v/>
      </c>
      <c r="D50" s="665" t="s">
        <v>2</v>
      </c>
      <c r="E50" s="665" t="s">
        <v>2</v>
      </c>
      <c r="F50" s="711" t="s">
        <v>2</v>
      </c>
      <c r="G50" s="667"/>
      <c r="H50" s="668" t="s">
        <v>2</v>
      </c>
      <c r="I50" s="668"/>
      <c r="J50" s="669"/>
      <c r="K50" s="670" t="s">
        <v>2</v>
      </c>
      <c r="L50" s="665" t="s">
        <v>2</v>
      </c>
      <c r="M50" s="711" t="s">
        <v>2</v>
      </c>
      <c r="N50" s="711" t="s">
        <v>2</v>
      </c>
      <c r="O50" s="9"/>
      <c r="P50" s="9"/>
      <c r="Q50" s="9"/>
      <c r="R50" s="9"/>
      <c r="S50" s="9"/>
      <c r="T50" s="9"/>
      <c r="U50" s="9"/>
      <c r="V50" s="9"/>
      <c r="W50" s="9"/>
      <c r="X50" s="9"/>
      <c r="Y50" s="9"/>
      <c r="Z50" s="9"/>
      <c r="AA50" s="9"/>
      <c r="AB50" s="9"/>
      <c r="AC50" s="9"/>
      <c r="AD50" s="9"/>
      <c r="AE50" s="9"/>
      <c r="AF50" s="9"/>
      <c r="AG50" s="9"/>
      <c r="AH50" s="9"/>
      <c r="AI50" s="9"/>
      <c r="AJ50" s="9"/>
    </row>
    <row r="51" spans="1:36">
      <c r="A51" s="43"/>
      <c r="B51" s="666"/>
      <c r="C51" s="564" t="str">
        <f>IF(ISBLANK(B51),"",_xlfn.XLOOKUP(B51,'Investment Track Record (2)'!$B$19:$B$170,'Investment Track Record (2)'!$C$19:$C$170))</f>
        <v/>
      </c>
      <c r="D51" s="666" t="s">
        <v>2</v>
      </c>
      <c r="E51" s="666" t="s">
        <v>2</v>
      </c>
      <c r="F51" s="666" t="s">
        <v>2</v>
      </c>
      <c r="G51" s="671"/>
      <c r="H51" s="672" t="s">
        <v>2</v>
      </c>
      <c r="I51" s="668"/>
      <c r="J51" s="673"/>
      <c r="K51" s="674" t="s">
        <v>2</v>
      </c>
      <c r="L51" s="666" t="s">
        <v>2</v>
      </c>
      <c r="M51" s="666" t="s">
        <v>2</v>
      </c>
      <c r="N51" s="666" t="s">
        <v>2</v>
      </c>
      <c r="O51" s="9"/>
      <c r="P51" s="9"/>
      <c r="Q51" s="9"/>
      <c r="R51" s="9"/>
      <c r="S51" s="9"/>
      <c r="T51" s="9"/>
      <c r="U51" s="9"/>
      <c r="V51" s="9"/>
      <c r="W51" s="9"/>
      <c r="X51" s="9"/>
      <c r="Y51" s="9"/>
      <c r="Z51" s="9"/>
      <c r="AA51" s="9"/>
      <c r="AB51" s="9"/>
      <c r="AC51" s="9"/>
      <c r="AD51" s="9"/>
      <c r="AE51" s="9"/>
      <c r="AF51" s="9"/>
      <c r="AG51" s="9"/>
      <c r="AH51" s="9"/>
      <c r="AI51" s="9"/>
      <c r="AJ51" s="9"/>
    </row>
    <row r="52" spans="1:36">
      <c r="A52" s="43"/>
      <c r="B52" s="665"/>
      <c r="C52" s="564" t="str">
        <f>IF(ISBLANK(B52),"",_xlfn.XLOOKUP(B52,'Investment Track Record (2)'!$B$19:$B$170,'Investment Track Record (2)'!$C$19:$C$170))</f>
        <v/>
      </c>
      <c r="D52" s="665" t="s">
        <v>2</v>
      </c>
      <c r="E52" s="665" t="s">
        <v>2</v>
      </c>
      <c r="F52" s="711" t="s">
        <v>2</v>
      </c>
      <c r="G52" s="667"/>
      <c r="H52" s="668" t="s">
        <v>2</v>
      </c>
      <c r="I52" s="668"/>
      <c r="J52" s="669"/>
      <c r="K52" s="670" t="s">
        <v>2</v>
      </c>
      <c r="L52" s="665" t="s">
        <v>2</v>
      </c>
      <c r="M52" s="711" t="s">
        <v>2</v>
      </c>
      <c r="N52" s="711" t="s">
        <v>2</v>
      </c>
      <c r="O52" s="9"/>
      <c r="P52" s="9"/>
      <c r="Q52" s="9"/>
      <c r="R52" s="9"/>
      <c r="S52" s="9"/>
      <c r="T52" s="9"/>
      <c r="U52" s="9"/>
      <c r="V52" s="9"/>
      <c r="W52" s="9"/>
      <c r="X52" s="9"/>
      <c r="Y52" s="9"/>
      <c r="Z52" s="9"/>
      <c r="AA52" s="9"/>
      <c r="AB52" s="9"/>
      <c r="AC52" s="9"/>
      <c r="AD52" s="9"/>
      <c r="AE52" s="9"/>
      <c r="AF52" s="9"/>
      <c r="AG52" s="9"/>
      <c r="AH52" s="9"/>
      <c r="AI52" s="9"/>
      <c r="AJ52" s="9"/>
    </row>
    <row r="53" spans="1:36">
      <c r="A53" s="43"/>
      <c r="B53" s="666"/>
      <c r="C53" s="564" t="str">
        <f>IF(ISBLANK(B53),"",_xlfn.XLOOKUP(B53,'Investment Track Record (2)'!$B$19:$B$170,'Investment Track Record (2)'!$C$19:$C$170))</f>
        <v/>
      </c>
      <c r="D53" s="666" t="s">
        <v>2</v>
      </c>
      <c r="E53" s="666" t="s">
        <v>2</v>
      </c>
      <c r="F53" s="666" t="s">
        <v>2</v>
      </c>
      <c r="G53" s="671"/>
      <c r="H53" s="672" t="s">
        <v>2</v>
      </c>
      <c r="I53" s="668"/>
      <c r="J53" s="673"/>
      <c r="K53" s="674" t="s">
        <v>2</v>
      </c>
      <c r="L53" s="666" t="s">
        <v>2</v>
      </c>
      <c r="M53" s="666" t="s">
        <v>2</v>
      </c>
      <c r="N53" s="666" t="s">
        <v>2</v>
      </c>
      <c r="O53" s="9"/>
      <c r="P53" s="9"/>
      <c r="Q53" s="9"/>
      <c r="R53" s="9"/>
      <c r="S53" s="9"/>
      <c r="T53" s="9"/>
      <c r="U53" s="9"/>
      <c r="V53" s="9"/>
      <c r="W53" s="9"/>
      <c r="X53" s="9"/>
      <c r="Y53" s="9"/>
      <c r="Z53" s="9"/>
      <c r="AA53" s="9"/>
      <c r="AB53" s="9"/>
      <c r="AC53" s="9"/>
      <c r="AD53" s="9"/>
      <c r="AE53" s="9"/>
      <c r="AF53" s="9"/>
      <c r="AG53" s="9"/>
      <c r="AH53" s="9"/>
      <c r="AI53" s="9"/>
      <c r="AJ53" s="9"/>
    </row>
    <row r="54" spans="1:36">
      <c r="A54" s="43"/>
      <c r="B54" s="665"/>
      <c r="C54" s="564" t="str">
        <f>IF(ISBLANK(B54),"",_xlfn.XLOOKUP(B54,'Investment Track Record (2)'!$B$19:$B$170,'Investment Track Record (2)'!$C$19:$C$170))</f>
        <v/>
      </c>
      <c r="D54" s="665" t="s">
        <v>2</v>
      </c>
      <c r="E54" s="665" t="s">
        <v>2</v>
      </c>
      <c r="F54" s="711" t="s">
        <v>2</v>
      </c>
      <c r="G54" s="667"/>
      <c r="H54" s="668" t="s">
        <v>2</v>
      </c>
      <c r="I54" s="668"/>
      <c r="J54" s="669"/>
      <c r="K54" s="670" t="s">
        <v>2</v>
      </c>
      <c r="L54" s="665" t="s">
        <v>2</v>
      </c>
      <c r="M54" s="711" t="s">
        <v>2</v>
      </c>
      <c r="N54" s="711" t="s">
        <v>2</v>
      </c>
      <c r="O54" s="9"/>
      <c r="P54" s="9"/>
      <c r="Q54" s="9"/>
      <c r="R54" s="9"/>
      <c r="S54" s="9"/>
      <c r="T54" s="9"/>
      <c r="U54" s="9"/>
      <c r="V54" s="9"/>
      <c r="W54" s="9"/>
      <c r="X54" s="9"/>
      <c r="Y54" s="9"/>
      <c r="Z54" s="9"/>
      <c r="AA54" s="9"/>
      <c r="AB54" s="9"/>
      <c r="AC54" s="9"/>
      <c r="AD54" s="9"/>
      <c r="AE54" s="9"/>
      <c r="AF54" s="9"/>
      <c r="AG54" s="9"/>
      <c r="AH54" s="9"/>
      <c r="AI54" s="9"/>
      <c r="AJ54" s="9"/>
    </row>
    <row r="55" spans="1:36">
      <c r="A55" s="43"/>
      <c r="B55" s="666"/>
      <c r="C55" s="564" t="str">
        <f>IF(ISBLANK(B55),"",_xlfn.XLOOKUP(B55,'Investment Track Record (2)'!$B$19:$B$170,'Investment Track Record (2)'!$C$19:$C$170))</f>
        <v/>
      </c>
      <c r="D55" s="666" t="s">
        <v>2</v>
      </c>
      <c r="E55" s="666" t="s">
        <v>2</v>
      </c>
      <c r="F55" s="666" t="s">
        <v>2</v>
      </c>
      <c r="G55" s="671"/>
      <c r="H55" s="672" t="s">
        <v>2</v>
      </c>
      <c r="I55" s="668"/>
      <c r="J55" s="673"/>
      <c r="K55" s="674" t="s">
        <v>2</v>
      </c>
      <c r="L55" s="666" t="s">
        <v>2</v>
      </c>
      <c r="M55" s="666" t="s">
        <v>2</v>
      </c>
      <c r="N55" s="666" t="s">
        <v>2</v>
      </c>
      <c r="O55" s="9"/>
      <c r="P55" s="9"/>
      <c r="Q55" s="9"/>
      <c r="R55" s="9"/>
      <c r="S55" s="9"/>
      <c r="T55" s="9"/>
      <c r="U55" s="9"/>
      <c r="V55" s="9"/>
      <c r="W55" s="9"/>
      <c r="X55" s="9"/>
      <c r="Y55" s="9"/>
      <c r="Z55" s="9"/>
      <c r="AA55" s="9"/>
      <c r="AB55" s="9"/>
      <c r="AC55" s="9"/>
      <c r="AD55" s="9"/>
      <c r="AE55" s="9"/>
      <c r="AF55" s="9"/>
      <c r="AG55" s="9"/>
      <c r="AH55" s="9"/>
      <c r="AI55" s="9"/>
      <c r="AJ55" s="9"/>
    </row>
    <row r="56" spans="1:36">
      <c r="A56" s="43"/>
      <c r="B56" s="665"/>
      <c r="C56" s="564" t="str">
        <f>IF(ISBLANK(B56),"",_xlfn.XLOOKUP(B56,'Investment Track Record (2)'!$B$19:$B$170,'Investment Track Record (2)'!$C$19:$C$170))</f>
        <v/>
      </c>
      <c r="D56" s="665" t="s">
        <v>2</v>
      </c>
      <c r="E56" s="665" t="s">
        <v>2</v>
      </c>
      <c r="F56" s="711" t="s">
        <v>2</v>
      </c>
      <c r="G56" s="667"/>
      <c r="H56" s="668" t="s">
        <v>2</v>
      </c>
      <c r="I56" s="668"/>
      <c r="J56" s="669"/>
      <c r="K56" s="670" t="s">
        <v>2</v>
      </c>
      <c r="L56" s="665" t="s">
        <v>2</v>
      </c>
      <c r="M56" s="711" t="s">
        <v>2</v>
      </c>
      <c r="N56" s="711" t="s">
        <v>2</v>
      </c>
      <c r="O56" s="9"/>
      <c r="P56" s="9"/>
      <c r="Q56" s="9"/>
      <c r="R56" s="9"/>
      <c r="S56" s="9"/>
      <c r="T56" s="9"/>
      <c r="U56" s="9"/>
      <c r="V56" s="9"/>
      <c r="W56" s="9"/>
      <c r="X56" s="9"/>
      <c r="Y56" s="9"/>
      <c r="Z56" s="9"/>
      <c r="AA56" s="9"/>
      <c r="AB56" s="9"/>
      <c r="AC56" s="9"/>
      <c r="AD56" s="9"/>
      <c r="AE56" s="9"/>
      <c r="AF56" s="9"/>
      <c r="AG56" s="9"/>
      <c r="AH56" s="9"/>
      <c r="AI56" s="9"/>
      <c r="AJ56" s="9"/>
    </row>
    <row r="57" spans="1:36">
      <c r="A57" s="43"/>
      <c r="B57" s="666"/>
      <c r="C57" s="564" t="str">
        <f>IF(ISBLANK(B57),"",_xlfn.XLOOKUP(B57,'Investment Track Record (2)'!$B$19:$B$170,'Investment Track Record (2)'!$C$19:$C$170))</f>
        <v/>
      </c>
      <c r="D57" s="666" t="s">
        <v>2</v>
      </c>
      <c r="E57" s="666" t="s">
        <v>2</v>
      </c>
      <c r="F57" s="666" t="s">
        <v>2</v>
      </c>
      <c r="G57" s="671"/>
      <c r="H57" s="672" t="s">
        <v>2</v>
      </c>
      <c r="I57" s="668"/>
      <c r="J57" s="673"/>
      <c r="K57" s="674" t="s">
        <v>2</v>
      </c>
      <c r="L57" s="666" t="s">
        <v>2</v>
      </c>
      <c r="M57" s="666" t="s">
        <v>2</v>
      </c>
      <c r="N57" s="666" t="s">
        <v>2</v>
      </c>
      <c r="O57" s="9"/>
      <c r="P57" s="9"/>
      <c r="Q57" s="9"/>
      <c r="R57" s="9"/>
      <c r="S57" s="9"/>
      <c r="T57" s="9"/>
      <c r="U57" s="9"/>
      <c r="V57" s="9"/>
      <c r="W57" s="9"/>
      <c r="X57" s="9"/>
      <c r="Y57" s="9"/>
      <c r="Z57" s="9"/>
      <c r="AA57" s="9"/>
      <c r="AB57" s="9"/>
      <c r="AC57" s="9"/>
      <c r="AD57" s="9"/>
      <c r="AE57" s="9"/>
      <c r="AF57" s="9"/>
      <c r="AG57" s="9"/>
      <c r="AH57" s="9"/>
      <c r="AI57" s="9"/>
      <c r="AJ57" s="9"/>
    </row>
    <row r="58" spans="1:36">
      <c r="A58" s="43"/>
      <c r="B58" s="665"/>
      <c r="C58" s="564" t="str">
        <f>IF(ISBLANK(B58),"",_xlfn.XLOOKUP(B58,'Investment Track Record (2)'!$B$19:$B$170,'Investment Track Record (2)'!$C$19:$C$170))</f>
        <v/>
      </c>
      <c r="D58" s="665" t="s">
        <v>2</v>
      </c>
      <c r="E58" s="665" t="s">
        <v>2</v>
      </c>
      <c r="F58" s="711" t="s">
        <v>2</v>
      </c>
      <c r="G58" s="667"/>
      <c r="H58" s="668" t="s">
        <v>2</v>
      </c>
      <c r="I58" s="668"/>
      <c r="J58" s="669"/>
      <c r="K58" s="670" t="s">
        <v>2</v>
      </c>
      <c r="L58" s="665" t="s">
        <v>2</v>
      </c>
      <c r="M58" s="711" t="s">
        <v>2</v>
      </c>
      <c r="N58" s="711" t="s">
        <v>2</v>
      </c>
      <c r="O58" s="9"/>
      <c r="P58" s="9"/>
      <c r="Q58" s="9"/>
      <c r="R58" s="9"/>
      <c r="S58" s="9"/>
      <c r="T58" s="9"/>
      <c r="U58" s="9"/>
      <c r="V58" s="9"/>
      <c r="W58" s="9"/>
      <c r="X58" s="9"/>
      <c r="Y58" s="9"/>
      <c r="Z58" s="9"/>
      <c r="AA58" s="9"/>
      <c r="AB58" s="9"/>
      <c r="AC58" s="9"/>
      <c r="AD58" s="9"/>
      <c r="AE58" s="9"/>
      <c r="AF58" s="9"/>
      <c r="AG58" s="9"/>
      <c r="AH58" s="9"/>
      <c r="AI58" s="9"/>
      <c r="AJ58" s="9"/>
    </row>
    <row r="59" spans="1:36">
      <c r="A59" s="43"/>
      <c r="B59" s="666"/>
      <c r="C59" s="564" t="str">
        <f>IF(ISBLANK(B59),"",_xlfn.XLOOKUP(B59,'Investment Track Record (2)'!$B$19:$B$170,'Investment Track Record (2)'!$C$19:$C$170))</f>
        <v/>
      </c>
      <c r="D59" s="666" t="s">
        <v>2</v>
      </c>
      <c r="E59" s="666" t="s">
        <v>2</v>
      </c>
      <c r="F59" s="666" t="s">
        <v>2</v>
      </c>
      <c r="G59" s="671"/>
      <c r="H59" s="672" t="s">
        <v>2</v>
      </c>
      <c r="I59" s="668"/>
      <c r="J59" s="673"/>
      <c r="K59" s="674" t="s">
        <v>2</v>
      </c>
      <c r="L59" s="666" t="s">
        <v>2</v>
      </c>
      <c r="M59" s="666" t="s">
        <v>2</v>
      </c>
      <c r="N59" s="666" t="s">
        <v>2</v>
      </c>
      <c r="O59" s="9"/>
      <c r="P59" s="9"/>
      <c r="Q59" s="9"/>
      <c r="R59" s="9"/>
      <c r="S59" s="9"/>
      <c r="T59" s="9"/>
      <c r="U59" s="9"/>
      <c r="V59" s="9"/>
      <c r="W59" s="9"/>
      <c r="X59" s="9"/>
      <c r="Y59" s="9"/>
      <c r="Z59" s="9"/>
      <c r="AA59" s="9"/>
      <c r="AB59" s="9"/>
      <c r="AC59" s="9"/>
      <c r="AD59" s="9"/>
      <c r="AE59" s="9"/>
      <c r="AF59" s="9"/>
      <c r="AG59" s="9"/>
      <c r="AH59" s="9"/>
      <c r="AI59" s="9"/>
      <c r="AJ59" s="9"/>
    </row>
    <row r="60" spans="1:36">
      <c r="A60" s="43"/>
      <c r="B60" s="665"/>
      <c r="C60" s="564" t="str">
        <f>IF(ISBLANK(B60),"",_xlfn.XLOOKUP(B60,'Investment Track Record (2)'!$B$19:$B$170,'Investment Track Record (2)'!$C$19:$C$170))</f>
        <v/>
      </c>
      <c r="D60" s="665" t="s">
        <v>2</v>
      </c>
      <c r="E60" s="665" t="s">
        <v>2</v>
      </c>
      <c r="F60" s="711" t="s">
        <v>2</v>
      </c>
      <c r="G60" s="667"/>
      <c r="H60" s="668" t="s">
        <v>2</v>
      </c>
      <c r="I60" s="668"/>
      <c r="J60" s="669"/>
      <c r="K60" s="670" t="s">
        <v>2</v>
      </c>
      <c r="L60" s="665" t="s">
        <v>2</v>
      </c>
      <c r="M60" s="711" t="s">
        <v>2</v>
      </c>
      <c r="N60" s="711" t="s">
        <v>2</v>
      </c>
      <c r="O60" s="9"/>
      <c r="P60" s="9"/>
      <c r="Q60" s="9"/>
      <c r="R60" s="9"/>
      <c r="S60" s="9"/>
      <c r="T60" s="9"/>
      <c r="U60" s="9"/>
      <c r="V60" s="9"/>
      <c r="W60" s="9"/>
      <c r="X60" s="9"/>
      <c r="Y60" s="9"/>
      <c r="Z60" s="9"/>
      <c r="AA60" s="9"/>
      <c r="AB60" s="9"/>
      <c r="AC60" s="9"/>
      <c r="AD60" s="9"/>
      <c r="AE60" s="9"/>
      <c r="AF60" s="9"/>
      <c r="AG60" s="9"/>
      <c r="AH60" s="9"/>
      <c r="AI60" s="9"/>
      <c r="AJ60" s="9"/>
    </row>
    <row r="61" spans="1:36">
      <c r="A61" s="43"/>
      <c r="B61" s="666"/>
      <c r="C61" s="564" t="str">
        <f>IF(ISBLANK(B61),"",_xlfn.XLOOKUP(B61,'Investment Track Record (2)'!$B$19:$B$170,'Investment Track Record (2)'!$C$19:$C$170))</f>
        <v/>
      </c>
      <c r="D61" s="666" t="s">
        <v>2</v>
      </c>
      <c r="E61" s="666" t="s">
        <v>2</v>
      </c>
      <c r="F61" s="666" t="s">
        <v>2</v>
      </c>
      <c r="G61" s="671"/>
      <c r="H61" s="672" t="s">
        <v>2</v>
      </c>
      <c r="I61" s="668"/>
      <c r="J61" s="673"/>
      <c r="K61" s="674" t="s">
        <v>2</v>
      </c>
      <c r="L61" s="666" t="s">
        <v>2</v>
      </c>
      <c r="M61" s="666" t="s">
        <v>2</v>
      </c>
      <c r="N61" s="666" t="s">
        <v>2</v>
      </c>
      <c r="O61" s="9"/>
      <c r="P61" s="9"/>
      <c r="Q61" s="9"/>
      <c r="R61" s="9"/>
      <c r="S61" s="9"/>
      <c r="T61" s="9"/>
      <c r="U61" s="9"/>
      <c r="V61" s="9"/>
      <c r="W61" s="9"/>
      <c r="X61" s="9"/>
      <c r="Y61" s="9"/>
      <c r="Z61" s="9"/>
      <c r="AA61" s="9"/>
      <c r="AB61" s="9"/>
      <c r="AC61" s="9"/>
      <c r="AD61" s="9"/>
      <c r="AE61" s="9"/>
      <c r="AF61" s="9"/>
      <c r="AG61" s="9"/>
      <c r="AH61" s="9"/>
      <c r="AI61" s="9"/>
      <c r="AJ61" s="9"/>
    </row>
    <row r="62" spans="1:36">
      <c r="A62" s="43"/>
      <c r="B62" s="45" t="s">
        <v>788</v>
      </c>
      <c r="C62" s="45"/>
      <c r="D62" s="45" t="s">
        <v>788</v>
      </c>
      <c r="E62" s="45" t="s">
        <v>2</v>
      </c>
      <c r="F62" s="45" t="s">
        <v>788</v>
      </c>
      <c r="G62" s="45"/>
      <c r="H62" s="45" t="s">
        <v>788</v>
      </c>
      <c r="I62" s="45"/>
      <c r="J62" s="45"/>
      <c r="K62" s="45" t="s">
        <v>788</v>
      </c>
      <c r="L62" s="45" t="s">
        <v>2</v>
      </c>
      <c r="M62" s="45" t="s">
        <v>788</v>
      </c>
      <c r="N62" s="45" t="s">
        <v>788</v>
      </c>
      <c r="O62" s="9"/>
      <c r="P62" s="9"/>
      <c r="Q62" s="9"/>
      <c r="R62" s="9"/>
      <c r="S62" s="9"/>
      <c r="T62" s="9"/>
      <c r="U62" s="9"/>
      <c r="V62" s="9"/>
      <c r="W62" s="9"/>
      <c r="X62" s="9"/>
      <c r="Y62" s="9"/>
      <c r="Z62" s="9"/>
      <c r="AA62" s="9"/>
      <c r="AB62" s="9"/>
      <c r="AC62" s="9"/>
      <c r="AD62" s="9"/>
      <c r="AE62" s="9"/>
      <c r="AF62" s="9"/>
      <c r="AG62" s="9"/>
      <c r="AH62" s="9"/>
      <c r="AI62" s="9"/>
      <c r="AJ62" s="9"/>
    </row>
    <row r="63" spans="1:36" hidden="1">
      <c r="O63" s="9"/>
      <c r="P63" s="9"/>
      <c r="Q63" s="9"/>
      <c r="R63" s="9"/>
      <c r="S63" s="9"/>
      <c r="T63" s="9"/>
      <c r="U63" s="9"/>
      <c r="V63" s="9"/>
      <c r="W63" s="9"/>
      <c r="X63" s="9"/>
      <c r="Y63" s="9"/>
      <c r="Z63" s="9"/>
      <c r="AA63" s="9"/>
      <c r="AB63" s="9"/>
      <c r="AC63" s="9"/>
      <c r="AD63" s="9"/>
      <c r="AE63" s="9"/>
      <c r="AF63" s="9"/>
      <c r="AG63" s="9"/>
      <c r="AH63" s="9"/>
      <c r="AI63" s="9"/>
      <c r="AJ63" s="9"/>
    </row>
    <row r="64" spans="1:36" hidden="1">
      <c r="O64" s="9"/>
      <c r="P64" s="9"/>
      <c r="Q64" s="9"/>
      <c r="R64" s="9"/>
      <c r="S64" s="9"/>
      <c r="T64" s="9"/>
      <c r="U64" s="9"/>
      <c r="V64" s="9"/>
      <c r="W64" s="9"/>
      <c r="X64" s="9"/>
      <c r="Y64" s="9"/>
      <c r="Z64" s="9"/>
      <c r="AA64" s="9"/>
      <c r="AB64" s="9"/>
      <c r="AC64" s="9"/>
      <c r="AD64" s="9"/>
      <c r="AE64" s="9"/>
      <c r="AF64" s="9"/>
      <c r="AG64" s="9"/>
      <c r="AH64" s="9"/>
      <c r="AI64" s="9"/>
      <c r="AJ64" s="9"/>
    </row>
    <row r="65" spans="15:36" hidden="1">
      <c r="O65" s="9"/>
      <c r="P65" s="9"/>
      <c r="Q65" s="9"/>
      <c r="R65" s="9"/>
      <c r="S65" s="9"/>
      <c r="T65" s="9"/>
      <c r="U65" s="9"/>
      <c r="V65" s="9"/>
      <c r="W65" s="9"/>
      <c r="X65" s="9"/>
      <c r="Y65" s="9"/>
      <c r="Z65" s="9"/>
      <c r="AA65" s="9"/>
      <c r="AB65" s="9"/>
      <c r="AC65" s="9"/>
      <c r="AD65" s="9"/>
      <c r="AE65" s="9"/>
      <c r="AF65" s="9"/>
      <c r="AG65" s="9"/>
      <c r="AH65" s="9"/>
      <c r="AI65" s="9"/>
      <c r="AJ65" s="9"/>
    </row>
    <row r="66" spans="15:36" hidden="1">
      <c r="O66" s="9"/>
      <c r="P66" s="9"/>
      <c r="Q66" s="9"/>
      <c r="R66" s="9"/>
      <c r="S66" s="9"/>
      <c r="T66" s="9"/>
      <c r="U66" s="9"/>
      <c r="V66" s="9"/>
      <c r="W66" s="9"/>
      <c r="X66" s="9"/>
      <c r="Y66" s="9"/>
      <c r="Z66" s="9"/>
      <c r="AA66" s="9"/>
      <c r="AB66" s="9"/>
      <c r="AC66" s="9"/>
      <c r="AD66" s="9"/>
      <c r="AE66" s="9"/>
      <c r="AF66" s="9"/>
      <c r="AG66" s="9"/>
      <c r="AH66" s="9"/>
      <c r="AI66" s="9"/>
      <c r="AJ66" s="9"/>
    </row>
    <row r="67" spans="15:36" hidden="1">
      <c r="O67" s="9"/>
      <c r="P67" s="9"/>
      <c r="Q67" s="9"/>
      <c r="R67" s="9"/>
      <c r="S67" s="9"/>
      <c r="T67" s="9"/>
      <c r="U67" s="9"/>
      <c r="V67" s="9"/>
      <c r="W67" s="9"/>
      <c r="X67" s="9"/>
      <c r="Y67" s="9"/>
      <c r="Z67" s="9"/>
      <c r="AA67" s="9"/>
      <c r="AB67" s="9"/>
      <c r="AC67" s="9"/>
      <c r="AD67" s="9"/>
      <c r="AE67" s="9"/>
      <c r="AF67" s="9"/>
      <c r="AG67" s="9"/>
      <c r="AH67" s="9"/>
      <c r="AI67" s="9"/>
      <c r="AJ67" s="9"/>
    </row>
    <row r="68" spans="15:36" hidden="1">
      <c r="O68" s="9"/>
      <c r="P68" s="9"/>
      <c r="Q68" s="9"/>
      <c r="R68" s="9"/>
      <c r="S68" s="9"/>
      <c r="T68" s="9"/>
      <c r="U68" s="9"/>
      <c r="V68" s="9"/>
      <c r="W68" s="9"/>
      <c r="X68" s="9"/>
      <c r="Y68" s="9"/>
      <c r="Z68" s="9"/>
      <c r="AA68" s="9"/>
      <c r="AB68" s="9"/>
      <c r="AC68" s="9"/>
      <c r="AD68" s="9"/>
      <c r="AE68" s="9"/>
      <c r="AF68" s="9"/>
      <c r="AG68" s="9"/>
      <c r="AH68" s="9"/>
      <c r="AI68" s="9"/>
      <c r="AJ68" s="9"/>
    </row>
    <row r="69" spans="15:36" hidden="1">
      <c r="O69" s="9"/>
      <c r="P69" s="9"/>
      <c r="Q69" s="9"/>
      <c r="R69" s="9"/>
      <c r="S69" s="9"/>
      <c r="T69" s="9"/>
      <c r="U69" s="9"/>
      <c r="V69" s="9"/>
      <c r="W69" s="9"/>
      <c r="X69" s="9"/>
      <c r="Y69" s="9"/>
      <c r="Z69" s="9"/>
      <c r="AA69" s="9"/>
      <c r="AB69" s="9"/>
      <c r="AC69" s="9"/>
      <c r="AD69" s="9"/>
      <c r="AE69" s="9"/>
      <c r="AF69" s="9"/>
      <c r="AG69" s="9"/>
      <c r="AH69" s="9"/>
      <c r="AI69" s="9"/>
      <c r="AJ69" s="9"/>
    </row>
    <row r="70" spans="15:36" hidden="1">
      <c r="O70" s="9"/>
      <c r="P70" s="9"/>
      <c r="Q70" s="9"/>
      <c r="R70" s="9"/>
      <c r="S70" s="9"/>
      <c r="T70" s="9"/>
      <c r="U70" s="9"/>
      <c r="V70" s="9"/>
      <c r="W70" s="9"/>
      <c r="X70" s="9"/>
      <c r="Y70" s="9"/>
      <c r="Z70" s="9"/>
      <c r="AA70" s="9"/>
      <c r="AB70" s="9"/>
      <c r="AC70" s="9"/>
      <c r="AD70" s="9"/>
      <c r="AE70" s="9"/>
      <c r="AF70" s="9"/>
      <c r="AG70" s="9"/>
      <c r="AH70" s="9"/>
      <c r="AI70" s="9"/>
      <c r="AJ70" s="9"/>
    </row>
    <row r="71" spans="15:36" hidden="1">
      <c r="O71" s="9"/>
      <c r="P71" s="9"/>
      <c r="Q71" s="9"/>
      <c r="R71" s="9"/>
      <c r="S71" s="9"/>
      <c r="T71" s="9"/>
      <c r="U71" s="9"/>
      <c r="V71" s="9"/>
      <c r="W71" s="9"/>
      <c r="X71" s="9"/>
      <c r="Y71" s="9"/>
      <c r="Z71" s="9"/>
      <c r="AA71" s="9"/>
      <c r="AB71" s="9"/>
      <c r="AC71" s="9"/>
      <c r="AD71" s="9"/>
      <c r="AE71" s="9"/>
      <c r="AF71" s="9"/>
      <c r="AG71" s="9"/>
      <c r="AH71" s="9"/>
      <c r="AI71" s="9"/>
      <c r="AJ71" s="9"/>
    </row>
    <row r="72" spans="15:36" hidden="1">
      <c r="O72" s="9"/>
      <c r="P72" s="9"/>
      <c r="Q72" s="9"/>
      <c r="R72" s="9"/>
      <c r="S72" s="9"/>
      <c r="T72" s="9"/>
      <c r="U72" s="9"/>
      <c r="V72" s="9"/>
      <c r="W72" s="9"/>
      <c r="X72" s="9"/>
      <c r="Y72" s="9"/>
      <c r="Z72" s="9"/>
      <c r="AA72" s="9"/>
      <c r="AB72" s="9"/>
      <c r="AC72" s="9"/>
      <c r="AD72" s="9"/>
      <c r="AE72" s="9"/>
      <c r="AF72" s="9"/>
      <c r="AG72" s="9"/>
      <c r="AH72" s="9"/>
      <c r="AI72" s="9"/>
      <c r="AJ72" s="9"/>
    </row>
    <row r="73" spans="15:36" hidden="1">
      <c r="O73" s="9"/>
      <c r="P73" s="9"/>
      <c r="Q73" s="9"/>
      <c r="R73" s="9"/>
      <c r="S73" s="9"/>
      <c r="T73" s="9"/>
      <c r="U73" s="9"/>
      <c r="V73" s="9"/>
      <c r="W73" s="9"/>
      <c r="X73" s="9"/>
      <c r="Y73" s="9"/>
      <c r="Z73" s="9"/>
      <c r="AA73" s="9"/>
      <c r="AB73" s="9"/>
      <c r="AC73" s="9"/>
      <c r="AD73" s="9"/>
      <c r="AE73" s="9"/>
      <c r="AF73" s="9"/>
      <c r="AG73" s="9"/>
      <c r="AH73" s="9"/>
      <c r="AI73" s="9"/>
      <c r="AJ73" s="9"/>
    </row>
    <row r="74" spans="15:36" hidden="1">
      <c r="O74" s="9"/>
      <c r="P74" s="9"/>
      <c r="Q74" s="9"/>
      <c r="R74" s="9"/>
      <c r="S74" s="9"/>
      <c r="T74" s="9"/>
      <c r="U74" s="9"/>
      <c r="V74" s="9"/>
      <c r="W74" s="9"/>
      <c r="X74" s="9"/>
      <c r="Y74" s="9"/>
      <c r="Z74" s="9"/>
      <c r="AA74" s="9"/>
      <c r="AB74" s="9"/>
      <c r="AC74" s="9"/>
      <c r="AD74" s="9"/>
      <c r="AE74" s="9"/>
      <c r="AF74" s="9"/>
      <c r="AG74" s="9"/>
      <c r="AH74" s="9"/>
      <c r="AI74" s="9"/>
      <c r="AJ74" s="9"/>
    </row>
    <row r="75" spans="15:36" hidden="1">
      <c r="O75" s="9"/>
      <c r="P75" s="9"/>
      <c r="Q75" s="9"/>
      <c r="R75" s="9"/>
      <c r="S75" s="9"/>
      <c r="T75" s="9"/>
      <c r="U75" s="9"/>
      <c r="V75" s="9"/>
      <c r="W75" s="9"/>
      <c r="X75" s="9"/>
      <c r="Y75" s="9"/>
      <c r="Z75" s="9"/>
      <c r="AA75" s="9"/>
      <c r="AB75" s="9"/>
      <c r="AC75" s="9"/>
      <c r="AD75" s="9"/>
      <c r="AE75" s="9"/>
      <c r="AF75" s="9"/>
      <c r="AG75" s="9"/>
      <c r="AH75" s="9"/>
      <c r="AI75" s="9"/>
      <c r="AJ75" s="9"/>
    </row>
    <row r="76" spans="15:36" hidden="1">
      <c r="O76" s="9"/>
      <c r="P76" s="9"/>
      <c r="Q76" s="9"/>
      <c r="R76" s="9"/>
      <c r="S76" s="9"/>
      <c r="T76" s="9"/>
      <c r="U76" s="9"/>
      <c r="V76" s="9"/>
      <c r="W76" s="9"/>
      <c r="X76" s="9"/>
      <c r="Y76" s="9"/>
      <c r="Z76" s="9"/>
      <c r="AA76" s="9"/>
      <c r="AB76" s="9"/>
      <c r="AC76" s="9"/>
      <c r="AD76" s="9"/>
      <c r="AE76" s="9"/>
      <c r="AF76" s="9"/>
      <c r="AG76" s="9"/>
      <c r="AH76" s="9"/>
      <c r="AI76" s="9"/>
      <c r="AJ76" s="9"/>
    </row>
    <row r="77" spans="15:36" hidden="1">
      <c r="O77" s="9"/>
      <c r="P77" s="9"/>
      <c r="Q77" s="9"/>
      <c r="R77" s="9"/>
      <c r="S77" s="9"/>
      <c r="T77" s="9"/>
      <c r="U77" s="9"/>
      <c r="V77" s="9"/>
      <c r="W77" s="9"/>
      <c r="X77" s="9"/>
      <c r="Y77" s="9"/>
      <c r="Z77" s="9"/>
      <c r="AA77" s="9"/>
      <c r="AB77" s="9"/>
      <c r="AC77" s="9"/>
      <c r="AD77" s="9"/>
      <c r="AE77" s="9"/>
      <c r="AF77" s="9"/>
      <c r="AG77" s="9"/>
      <c r="AH77" s="9"/>
      <c r="AI77" s="9"/>
      <c r="AJ77" s="9"/>
    </row>
    <row r="78" spans="15:36" hidden="1">
      <c r="O78" s="9"/>
      <c r="P78" s="9"/>
      <c r="Q78" s="9"/>
      <c r="R78" s="9"/>
      <c r="S78" s="9"/>
      <c r="T78" s="9"/>
      <c r="U78" s="9"/>
      <c r="V78" s="9"/>
      <c r="W78" s="9"/>
      <c r="X78" s="9"/>
      <c r="Y78" s="9"/>
      <c r="Z78" s="9"/>
      <c r="AA78" s="9"/>
      <c r="AB78" s="9"/>
      <c r="AC78" s="9"/>
      <c r="AD78" s="9"/>
      <c r="AE78" s="9"/>
      <c r="AF78" s="9"/>
      <c r="AG78" s="9"/>
      <c r="AH78" s="9"/>
      <c r="AI78" s="9"/>
      <c r="AJ78" s="9"/>
    </row>
  </sheetData>
  <dataValidations count="1">
    <dataValidation allowBlank="1" showInputMessage="1" showErrorMessage="1" prompt="Includes interest receivable, accrued interest, and any accrued interest held off-balance sheet" sqref="I7:J7 J8" xr:uid="{04AC0CB4-CC31-4707-BBE4-57D30E59D096}"/>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prompt="Includes interest receivable, accrued interest, and any accrued interest held off-balance sheet" xr:uid="{2038D1DB-D1EC-4494-B7C8-79E2C8A3D9BF}">
          <x14:formula1>
            <xm:f>Labels!$N$2:$N$4</xm:f>
          </x14:formula1>
          <xm:sqref>I8</xm:sqref>
        </x14:dataValidation>
        <x14:dataValidation type="list" allowBlank="1" showInputMessage="1" showErrorMessage="1" xr:uid="{97C42550-AE5C-48F2-928E-C09176329638}">
          <x14:formula1>
            <xm:f>Labels!$N$2:$N$4</xm:f>
          </x14:formula1>
          <xm:sqref>I9:I61</xm:sqref>
        </x14:dataValidation>
        <x14:dataValidation type="list" allowBlank="1" showInputMessage="1" showErrorMessage="1" xr:uid="{D2D0B512-6BB6-4792-8614-1C26A329A0E2}">
          <x14:formula1>
            <xm:f>'Investment Track Record (2)'!$B$19:$B$170</xm:f>
          </x14:formula1>
          <xm:sqref>B8:B61</xm:sqref>
        </x14:dataValidation>
        <x14:dataValidation type="list" allowBlank="1" showInputMessage="1" showErrorMessage="1" xr:uid="{2776D1EE-164E-4A45-B7EB-64251FC83B23}">
          <x14:formula1>
            <xm:f>Labels!$Y$2:$Y$4</xm:f>
          </x14:formula1>
          <xm:sqref>E8:E61</xm:sqref>
        </x14:dataValidation>
        <x14:dataValidation type="list" allowBlank="1" showInputMessage="1" showErrorMessage="1" xr:uid="{6F2C5FA7-5EE7-4B60-8BE1-E7D80248AA4D}">
          <x14:formula1>
            <xm:f>Labels!$K$2:$K$9</xm:f>
          </x14:formula1>
          <xm:sqref>D8:D61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E2A63-0486-415C-989B-18EA40FF2597}">
  <sheetPr>
    <tabColor rgb="FF7030A0"/>
  </sheetPr>
  <dimension ref="A1:CW312"/>
  <sheetViews>
    <sheetView showGridLines="0" workbookViewId="0"/>
  </sheetViews>
  <sheetFormatPr defaultColWidth="0" defaultRowHeight="15" zeroHeight="1" outlineLevelRow="1"/>
  <cols>
    <col min="1" max="1" width="9.140625" customWidth="1"/>
    <col min="2" max="2" width="29.28515625" customWidth="1"/>
    <col min="3" max="3" width="18.85546875" customWidth="1"/>
    <col min="4" max="4" width="25.85546875" customWidth="1"/>
    <col min="5" max="5" width="40.140625" customWidth="1"/>
    <col min="6" max="6" width="27.28515625" customWidth="1"/>
    <col min="7" max="7" width="19" customWidth="1"/>
    <col min="8" max="8" width="22.140625" customWidth="1"/>
    <col min="9" max="9" width="16.7109375" customWidth="1"/>
    <col min="10" max="10" width="29.28515625" customWidth="1"/>
    <col min="11" max="11" width="22.140625" customWidth="1"/>
    <col min="12" max="12" width="13.7109375" customWidth="1"/>
    <col min="13" max="13" width="15.5703125" customWidth="1"/>
    <col min="14" max="14" width="31" customWidth="1"/>
    <col min="15" max="15" width="18.85546875" customWidth="1"/>
    <col min="16" max="16" width="9.140625" customWidth="1"/>
    <col min="17" max="19" width="17.85546875" customWidth="1"/>
    <col min="20" max="20" width="16" customWidth="1"/>
    <col min="21" max="21" width="19.7109375" customWidth="1"/>
    <col min="22" max="22" width="17.5703125" customWidth="1"/>
    <col min="23" max="23" width="9.28515625" bestFit="1" customWidth="1"/>
    <col min="24" max="24" width="12.42578125" customWidth="1"/>
    <col min="25" max="25" width="24.28515625" customWidth="1"/>
    <col min="26" max="26" width="20.7109375" customWidth="1"/>
    <col min="27" max="27" width="14.85546875" customWidth="1"/>
    <col min="28" max="28" width="12" customWidth="1"/>
    <col min="29" max="30" width="13.85546875" bestFit="1" customWidth="1"/>
    <col min="31" max="31" width="17.140625" customWidth="1"/>
    <col min="32" max="33" width="18.42578125" customWidth="1"/>
    <col min="34" max="34" width="15.5703125" customWidth="1"/>
    <col min="35" max="35" width="12.85546875" customWidth="1"/>
    <col min="36" max="36" width="14" customWidth="1"/>
    <col min="37" max="37" width="12.85546875" customWidth="1"/>
    <col min="38" max="38" width="12.7109375" customWidth="1"/>
    <col min="39" max="39" width="12" customWidth="1"/>
    <col min="40" max="40" width="13.7109375" customWidth="1"/>
    <col min="41" max="41" width="14.85546875" customWidth="1"/>
    <col min="42" max="42" width="13.28515625" customWidth="1"/>
    <col min="43" max="43" width="16.5703125" customWidth="1"/>
    <col min="44" max="44" width="19.28515625" customWidth="1"/>
    <col min="45" max="46" width="15.140625" customWidth="1"/>
    <col min="47" max="47" width="17.28515625" customWidth="1"/>
    <col min="48" max="48" width="19.85546875" customWidth="1"/>
    <col min="49" max="49" width="18.85546875" customWidth="1"/>
    <col min="50" max="50" width="20.140625" customWidth="1"/>
    <col min="51" max="51" width="21.140625" customWidth="1"/>
    <col min="52" max="52" width="16.5703125" customWidth="1"/>
    <col min="53" max="53" width="13.7109375" customWidth="1"/>
    <col min="54" max="54" width="17.85546875" customWidth="1"/>
    <col min="55" max="55" width="19.28515625" customWidth="1"/>
    <col min="56" max="56" width="15.140625" customWidth="1"/>
    <col min="57" max="57" width="13.42578125" customWidth="1"/>
    <col min="58" max="58" width="12" customWidth="1"/>
    <col min="59" max="60" width="13.85546875" bestFit="1" customWidth="1"/>
    <col min="61" max="61" width="17.140625" customWidth="1"/>
    <col min="62" max="63" width="18.42578125" customWidth="1"/>
    <col min="64" max="65" width="15.5703125" customWidth="1"/>
    <col min="66" max="66" width="12" customWidth="1"/>
    <col min="67" max="68" width="13.85546875" bestFit="1" customWidth="1"/>
    <col min="69" max="69" width="17.140625" customWidth="1"/>
    <col min="70" max="71" width="18.42578125" customWidth="1"/>
    <col min="72" max="72" width="15.5703125" customWidth="1"/>
    <col min="73" max="73" width="9.140625" customWidth="1"/>
    <col min="74" max="74" width="9.140625" hidden="1" customWidth="1"/>
    <col min="75" max="75" width="13.85546875" hidden="1" customWidth="1"/>
    <col min="76" max="76" width="10.140625" hidden="1" customWidth="1"/>
    <col min="77" max="77" width="10.42578125" hidden="1" customWidth="1"/>
    <col min="78" max="81" width="9.140625" hidden="1" customWidth="1"/>
    <col min="82" max="101" width="9.140625" style="9" hidden="1" customWidth="1"/>
    <col min="102" max="16384" width="9.140625" hidden="1"/>
  </cols>
  <sheetData>
    <row r="1" spans="1:101">
      <c r="A1" s="57"/>
      <c r="B1" s="57" t="s">
        <v>487</v>
      </c>
      <c r="C1" s="89"/>
      <c r="D1" s="89"/>
      <c r="E1" s="89"/>
      <c r="F1" s="89"/>
      <c r="G1" s="388"/>
      <c r="H1" s="388"/>
      <c r="I1" s="388"/>
      <c r="J1" s="388"/>
      <c r="K1" s="388"/>
      <c r="L1" s="89"/>
      <c r="M1" s="89"/>
      <c r="N1" s="89"/>
      <c r="O1" s="89"/>
      <c r="P1" s="89"/>
      <c r="Q1" s="89"/>
      <c r="R1" s="96"/>
      <c r="S1" s="96"/>
      <c r="T1" s="96"/>
      <c r="U1" s="96"/>
      <c r="V1" s="96"/>
      <c r="W1" s="96"/>
      <c r="X1" s="96"/>
      <c r="Y1" s="96"/>
      <c r="Z1" s="96"/>
      <c r="AA1" s="96"/>
      <c r="AB1" s="9"/>
      <c r="AC1" s="96"/>
      <c r="AD1" s="96"/>
      <c r="AE1" s="96"/>
      <c r="AF1" s="96"/>
      <c r="AG1" s="96"/>
      <c r="AH1" s="96"/>
      <c r="AI1" s="9"/>
      <c r="AJ1" s="9"/>
      <c r="AK1" s="9"/>
      <c r="AL1" s="9"/>
      <c r="AM1" s="9"/>
      <c r="AN1" s="9"/>
      <c r="AO1" s="9"/>
      <c r="AP1" s="9"/>
      <c r="AQ1" s="9"/>
      <c r="AR1" s="9"/>
      <c r="AS1" s="9"/>
      <c r="AU1" s="9"/>
      <c r="AV1" s="9"/>
      <c r="AW1" s="9"/>
      <c r="AX1" s="9"/>
      <c r="AY1" s="9"/>
      <c r="AZ1" s="9"/>
      <c r="BA1" s="9"/>
      <c r="BB1" s="9"/>
      <c r="BC1" s="9"/>
      <c r="BE1" s="9"/>
      <c r="BF1" s="9"/>
      <c r="BG1" s="96"/>
      <c r="BH1" s="96"/>
      <c r="BI1" s="96"/>
      <c r="BJ1" s="96"/>
      <c r="BK1" s="96"/>
      <c r="BL1" s="96"/>
      <c r="BM1" s="435"/>
      <c r="BN1" s="9"/>
      <c r="BO1" s="96"/>
      <c r="BP1" s="96"/>
      <c r="BQ1" s="96"/>
      <c r="BR1" s="96"/>
      <c r="BS1" s="96"/>
      <c r="BT1" s="274" t="str">
        <f>Instructions!$N$1</f>
        <v>OMB Approval No. 3245-0062</v>
      </c>
      <c r="BU1" s="9"/>
      <c r="BV1" s="9"/>
      <c r="BW1" s="9"/>
      <c r="BX1" s="9"/>
      <c r="BY1" s="9"/>
      <c r="BZ1" s="9"/>
      <c r="CA1" s="275"/>
      <c r="CB1" s="275"/>
    </row>
    <row r="2" spans="1:101">
      <c r="A2" s="57"/>
      <c r="B2" s="57" t="s">
        <v>11</v>
      </c>
      <c r="C2" s="546">
        <f>Overview!B43</f>
        <v>45628</v>
      </c>
      <c r="D2" s="142"/>
      <c r="E2" s="142"/>
      <c r="F2" s="57"/>
      <c r="G2" s="389"/>
      <c r="H2" s="389"/>
      <c r="I2" s="389"/>
      <c r="J2" s="390"/>
      <c r="K2" s="389"/>
      <c r="L2" s="57"/>
      <c r="M2" s="57"/>
      <c r="N2" s="57"/>
      <c r="O2" s="57"/>
      <c r="P2" s="57"/>
      <c r="Q2" s="57"/>
      <c r="R2" s="97"/>
      <c r="S2" s="97"/>
      <c r="T2" s="97"/>
      <c r="U2" s="97"/>
      <c r="V2" s="97"/>
      <c r="W2" s="97"/>
      <c r="X2" s="97"/>
      <c r="Y2" s="97"/>
      <c r="Z2" s="97"/>
      <c r="AA2" s="97"/>
      <c r="AB2" s="9"/>
      <c r="AC2" s="97"/>
      <c r="AD2" s="97"/>
      <c r="AE2" s="97"/>
      <c r="AF2" s="97"/>
      <c r="AG2" s="97"/>
      <c r="AH2" s="97"/>
      <c r="AI2" s="9"/>
      <c r="AJ2" s="9"/>
      <c r="AK2" s="9"/>
      <c r="AL2" s="9"/>
      <c r="AM2" s="9"/>
      <c r="AN2" s="9"/>
      <c r="AO2" s="9"/>
      <c r="AP2" s="9"/>
      <c r="AQ2" s="9"/>
      <c r="AR2" s="9"/>
      <c r="AS2" s="9"/>
      <c r="AU2" s="9"/>
      <c r="AV2" s="9"/>
      <c r="AW2" s="9"/>
      <c r="AX2" s="9"/>
      <c r="AY2" s="9"/>
      <c r="AZ2" s="9"/>
      <c r="BA2" s="9"/>
      <c r="BB2" s="9"/>
      <c r="BC2" s="9"/>
      <c r="BE2" s="9"/>
      <c r="BF2" s="9"/>
      <c r="BG2" s="97"/>
      <c r="BH2" s="97"/>
      <c r="BI2" s="97"/>
      <c r="BJ2" s="97"/>
      <c r="BK2" s="97"/>
      <c r="BL2" s="97"/>
      <c r="BM2" s="435"/>
      <c r="BN2" s="9"/>
      <c r="BO2" s="97"/>
      <c r="BP2" s="97"/>
      <c r="BQ2" s="97"/>
      <c r="BR2" s="97"/>
      <c r="BS2" s="97"/>
      <c r="BT2" s="274" t="str">
        <f>Instructions!$N$2</f>
        <v>Expiration Date 2/28/2026</v>
      </c>
      <c r="BU2" s="9"/>
      <c r="BV2" s="9"/>
      <c r="BW2" s="9"/>
      <c r="BX2" s="9"/>
      <c r="BY2" s="9"/>
      <c r="BZ2" s="9"/>
      <c r="CA2" s="275"/>
      <c r="CB2" s="275"/>
    </row>
    <row r="3" spans="1:101" ht="25.5" customHeight="1">
      <c r="A3" s="57"/>
      <c r="B3" s="1254"/>
      <c r="C3" s="1254"/>
      <c r="D3" s="1254"/>
      <c r="E3" s="1254"/>
      <c r="F3" s="1254"/>
      <c r="G3" s="1254"/>
      <c r="H3" s="1254"/>
      <c r="I3" s="1254"/>
      <c r="J3" s="1254"/>
      <c r="K3" s="1254"/>
      <c r="L3" s="1254"/>
      <c r="M3" s="58"/>
      <c r="N3" s="58"/>
      <c r="O3" s="58"/>
      <c r="P3" s="58"/>
      <c r="Q3" s="58"/>
      <c r="R3" s="98"/>
      <c r="S3" s="98"/>
      <c r="T3" s="98"/>
      <c r="U3" s="98"/>
      <c r="V3" s="98"/>
      <c r="W3" s="98"/>
      <c r="X3" s="98"/>
      <c r="Y3" s="98" t="s">
        <v>2</v>
      </c>
      <c r="Z3" s="98" t="s">
        <v>2</v>
      </c>
      <c r="AA3" s="98" t="s">
        <v>2</v>
      </c>
      <c r="AB3" s="98"/>
      <c r="AC3" s="98" t="s">
        <v>2</v>
      </c>
      <c r="AD3" s="98" t="s">
        <v>2</v>
      </c>
      <c r="AE3" s="98" t="s">
        <v>2</v>
      </c>
      <c r="AF3" s="98" t="s">
        <v>2</v>
      </c>
      <c r="AG3" s="98" t="s">
        <v>2</v>
      </c>
      <c r="AH3" s="98" t="s">
        <v>2</v>
      </c>
      <c r="AI3" s="98"/>
      <c r="AJ3" s="98"/>
      <c r="AK3" s="98"/>
      <c r="AL3" s="98"/>
      <c r="AM3" s="98"/>
      <c r="AN3" s="98"/>
      <c r="AO3" s="98"/>
      <c r="AP3" s="98"/>
      <c r="AQ3" s="98"/>
      <c r="AR3" s="98"/>
      <c r="AS3" s="98"/>
      <c r="AT3" s="454"/>
      <c r="AU3" s="98"/>
      <c r="AV3" s="98"/>
      <c r="AW3" s="98"/>
      <c r="AX3" s="98"/>
      <c r="AY3" s="98"/>
      <c r="AZ3" s="98"/>
      <c r="BA3" s="98"/>
      <c r="BB3" s="98"/>
      <c r="BC3" s="98"/>
      <c r="BD3" s="98"/>
      <c r="BE3" s="385"/>
      <c r="BF3" s="98"/>
      <c r="BG3" s="98" t="s">
        <v>2</v>
      </c>
      <c r="BH3" s="98" t="s">
        <v>2</v>
      </c>
      <c r="BI3" s="98" t="s">
        <v>2</v>
      </c>
      <c r="BJ3" s="98" t="s">
        <v>2</v>
      </c>
      <c r="BK3" s="98" t="s">
        <v>2</v>
      </c>
      <c r="BL3" s="98" t="s">
        <v>2</v>
      </c>
      <c r="BM3" s="384"/>
      <c r="BN3" s="98"/>
      <c r="BO3" s="98" t="s">
        <v>2</v>
      </c>
      <c r="BP3" s="98" t="s">
        <v>2</v>
      </c>
      <c r="BQ3" s="98" t="s">
        <v>2</v>
      </c>
      <c r="BR3" s="98" t="s">
        <v>2</v>
      </c>
      <c r="BS3" s="98" t="s">
        <v>2</v>
      </c>
      <c r="BT3" s="98" t="s">
        <v>2</v>
      </c>
      <c r="BU3" s="385"/>
      <c r="BV3" s="385"/>
      <c r="BW3" s="385"/>
      <c r="BX3" s="385"/>
      <c r="BY3" s="385"/>
      <c r="BZ3" s="385"/>
      <c r="CA3" s="385"/>
      <c r="CB3" s="385"/>
      <c r="CC3" s="385"/>
    </row>
    <row r="4" spans="1:101">
      <c r="A4" s="99"/>
      <c r="B4" s="91" t="s">
        <v>15</v>
      </c>
      <c r="C4" s="91" t="str">
        <f>Overview!B7</f>
        <v>Applicant Fund Name</v>
      </c>
      <c r="D4" s="91"/>
      <c r="E4" s="91"/>
      <c r="F4" s="91"/>
      <c r="G4" s="91"/>
      <c r="H4" s="91"/>
      <c r="I4" s="91" t="s">
        <v>2</v>
      </c>
      <c r="J4" s="91"/>
      <c r="K4" s="91"/>
      <c r="L4" s="91"/>
      <c r="M4" s="91"/>
      <c r="N4" s="91"/>
      <c r="O4" s="91"/>
      <c r="P4" s="91"/>
      <c r="Q4" s="91"/>
      <c r="R4" s="91"/>
      <c r="S4" s="91"/>
      <c r="T4" s="91"/>
      <c r="U4" s="91"/>
      <c r="V4" s="91"/>
      <c r="W4" s="91"/>
      <c r="X4" s="91"/>
      <c r="Y4" s="91"/>
      <c r="Z4" s="91" t="s">
        <v>2</v>
      </c>
      <c r="AA4" s="91" t="s">
        <v>2</v>
      </c>
      <c r="AB4" s="91"/>
      <c r="AC4" s="91" t="s">
        <v>2</v>
      </c>
      <c r="AD4" s="91" t="s">
        <v>2</v>
      </c>
      <c r="AE4" s="91" t="s">
        <v>2</v>
      </c>
      <c r="AF4" s="91" t="s">
        <v>2</v>
      </c>
      <c r="AG4" s="91" t="s">
        <v>2</v>
      </c>
      <c r="AH4" s="91" t="s">
        <v>2</v>
      </c>
      <c r="AI4" s="91"/>
      <c r="AJ4" s="91"/>
      <c r="AK4" s="91"/>
      <c r="AL4" s="91"/>
      <c r="AM4" s="91"/>
      <c r="AN4" s="91"/>
      <c r="AO4" s="91"/>
      <c r="AP4" s="91"/>
      <c r="AQ4" s="91"/>
      <c r="AR4" s="91"/>
      <c r="AS4" s="91"/>
      <c r="AT4" s="384"/>
      <c r="AU4" s="91"/>
      <c r="AV4" s="91"/>
      <c r="AW4" s="91"/>
      <c r="AX4" s="91"/>
      <c r="AY4" s="91"/>
      <c r="AZ4" s="91"/>
      <c r="BA4" s="91"/>
      <c r="BB4" s="91"/>
      <c r="BC4" s="91"/>
      <c r="BD4" s="91"/>
      <c r="BE4" s="384"/>
      <c r="BF4" s="91"/>
      <c r="BG4" s="91" t="s">
        <v>2</v>
      </c>
      <c r="BH4" s="91" t="s">
        <v>2</v>
      </c>
      <c r="BI4" s="91" t="s">
        <v>2</v>
      </c>
      <c r="BJ4" s="91" t="s">
        <v>2</v>
      </c>
      <c r="BK4" s="91" t="s">
        <v>2</v>
      </c>
      <c r="BL4" s="91" t="s">
        <v>2</v>
      </c>
      <c r="BM4" s="384"/>
      <c r="BN4" s="91"/>
      <c r="BO4" s="91" t="s">
        <v>2</v>
      </c>
      <c r="BP4" s="91" t="s">
        <v>2</v>
      </c>
      <c r="BQ4" s="91" t="s">
        <v>2</v>
      </c>
      <c r="BR4" s="91" t="s">
        <v>2</v>
      </c>
      <c r="BS4" s="91" t="s">
        <v>2</v>
      </c>
      <c r="BT4" s="91" t="s">
        <v>2</v>
      </c>
      <c r="BU4" s="384"/>
      <c r="BV4" s="384"/>
      <c r="BW4" s="384"/>
      <c r="BX4" s="384"/>
      <c r="BY4" s="384"/>
      <c r="BZ4" s="384"/>
      <c r="CA4" s="384"/>
      <c r="CB4" s="384"/>
      <c r="CC4" s="384"/>
    </row>
    <row r="5" spans="1:101">
      <c r="A5" s="384"/>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c r="BT5" s="384"/>
      <c r="BU5" s="384"/>
      <c r="BV5" s="384"/>
      <c r="BW5" s="384"/>
      <c r="BX5" s="384"/>
      <c r="BY5" s="384"/>
      <c r="BZ5" s="384"/>
      <c r="CA5" s="384"/>
      <c r="CB5" s="384"/>
      <c r="CC5" s="384"/>
      <c r="CD5"/>
      <c r="CE5"/>
      <c r="CF5"/>
      <c r="CG5"/>
      <c r="CH5"/>
      <c r="CI5"/>
      <c r="CJ5"/>
      <c r="CK5"/>
      <c r="CL5"/>
      <c r="CM5"/>
      <c r="CN5"/>
      <c r="CO5"/>
      <c r="CP5"/>
      <c r="CQ5"/>
      <c r="CR5"/>
      <c r="CS5"/>
      <c r="CT5"/>
      <c r="CU5"/>
      <c r="CV5"/>
      <c r="CW5"/>
    </row>
    <row r="6" spans="1:101">
      <c r="A6" s="384"/>
      <c r="B6" s="545" t="s">
        <v>488</v>
      </c>
      <c r="C6" s="625" t="s">
        <v>489</v>
      </c>
      <c r="D6" s="411"/>
      <c r="E6" t="s">
        <v>490</v>
      </c>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384"/>
      <c r="BL6" s="384"/>
      <c r="BM6" s="384"/>
      <c r="BN6" s="384"/>
      <c r="BO6" s="384"/>
      <c r="BP6" s="384"/>
      <c r="BQ6" s="384"/>
      <c r="BR6" s="384"/>
      <c r="BS6" s="384"/>
      <c r="BT6" s="384"/>
      <c r="BU6" s="384"/>
      <c r="BV6" s="384"/>
      <c r="BW6" s="384"/>
      <c r="BX6" s="384"/>
      <c r="BY6" s="384"/>
      <c r="BZ6" s="384"/>
      <c r="CA6" s="384"/>
      <c r="CB6" s="384"/>
      <c r="CC6" s="384"/>
      <c r="CD6"/>
      <c r="CE6"/>
      <c r="CF6"/>
      <c r="CG6"/>
      <c r="CH6"/>
      <c r="CI6"/>
      <c r="CJ6"/>
      <c r="CK6"/>
      <c r="CL6"/>
      <c r="CM6"/>
      <c r="CN6"/>
      <c r="CO6"/>
      <c r="CP6"/>
      <c r="CQ6"/>
      <c r="CR6"/>
      <c r="CS6"/>
      <c r="CT6"/>
      <c r="CU6"/>
      <c r="CV6"/>
      <c r="CW6"/>
    </row>
    <row r="7" spans="1:101">
      <c r="A7" s="384"/>
      <c r="B7" s="545" t="s">
        <v>491</v>
      </c>
      <c r="C7" s="625" t="s">
        <v>790</v>
      </c>
      <c r="D7" s="411"/>
      <c r="E7" s="565" t="s">
        <v>493</v>
      </c>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B7" s="384"/>
      <c r="CC7" s="384"/>
      <c r="CD7"/>
      <c r="CE7"/>
      <c r="CF7"/>
      <c r="CG7"/>
      <c r="CH7"/>
      <c r="CI7"/>
      <c r="CJ7"/>
      <c r="CK7"/>
      <c r="CL7"/>
      <c r="CM7"/>
      <c r="CN7"/>
      <c r="CO7"/>
      <c r="CP7"/>
      <c r="CQ7"/>
      <c r="CR7"/>
      <c r="CS7"/>
      <c r="CT7"/>
      <c r="CU7"/>
      <c r="CV7"/>
      <c r="CW7"/>
    </row>
    <row r="8" spans="1:101">
      <c r="A8" s="384"/>
      <c r="B8" s="545" t="s">
        <v>494</v>
      </c>
      <c r="C8" s="626">
        <v>2024</v>
      </c>
      <c r="D8" s="384"/>
      <c r="E8" s="566" t="s">
        <v>495</v>
      </c>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4"/>
      <c r="BG8" s="384"/>
      <c r="BH8" s="384"/>
      <c r="BI8" s="384"/>
      <c r="BJ8" s="384"/>
      <c r="BK8" s="384"/>
      <c r="BL8" s="384"/>
      <c r="BM8" s="384"/>
      <c r="BN8" s="384"/>
      <c r="BO8" s="384"/>
      <c r="BP8" s="384"/>
      <c r="BQ8" s="384"/>
      <c r="BR8" s="384"/>
      <c r="BS8" s="384"/>
      <c r="BT8" s="384"/>
      <c r="BU8" s="384"/>
      <c r="BV8" s="384"/>
      <c r="BW8" s="384"/>
      <c r="BX8" s="384"/>
      <c r="BY8" s="384"/>
      <c r="BZ8" s="384"/>
      <c r="CA8" s="384"/>
      <c r="CB8" s="384"/>
      <c r="CC8" s="384"/>
      <c r="CD8"/>
      <c r="CE8"/>
      <c r="CF8"/>
      <c r="CG8"/>
      <c r="CH8"/>
      <c r="CI8"/>
      <c r="CJ8"/>
      <c r="CK8"/>
      <c r="CL8"/>
      <c r="CM8"/>
      <c r="CN8"/>
      <c r="CO8"/>
      <c r="CP8"/>
      <c r="CQ8"/>
      <c r="CR8"/>
      <c r="CS8"/>
      <c r="CT8"/>
      <c r="CU8"/>
      <c r="CV8"/>
      <c r="CW8"/>
    </row>
    <row r="9" spans="1:101">
      <c r="A9" s="384"/>
      <c r="B9" s="545" t="s">
        <v>496</v>
      </c>
      <c r="C9" s="890">
        <f>C10+C11</f>
        <v>275000000</v>
      </c>
      <c r="D9" s="412"/>
      <c r="E9" s="412"/>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c r="BF9" s="384"/>
      <c r="BG9" s="384"/>
      <c r="BH9" s="384"/>
      <c r="BI9" s="384"/>
      <c r="BJ9" s="384"/>
      <c r="BK9" s="384"/>
      <c r="BL9" s="384"/>
      <c r="BM9" s="384"/>
      <c r="BN9" s="384"/>
      <c r="BO9" s="384"/>
      <c r="BP9" s="384"/>
      <c r="BQ9" s="384"/>
      <c r="BR9" s="384"/>
      <c r="BS9" s="384"/>
      <c r="BT9" s="384"/>
      <c r="BU9" s="384"/>
      <c r="BV9" s="384"/>
      <c r="BW9" s="384"/>
      <c r="BX9" s="384"/>
      <c r="BY9" s="384"/>
      <c r="BZ9" s="384"/>
      <c r="CA9" s="384"/>
      <c r="CB9" s="384"/>
      <c r="CC9" s="384"/>
      <c r="CD9"/>
      <c r="CE9"/>
      <c r="CF9"/>
      <c r="CG9"/>
      <c r="CH9"/>
      <c r="CI9"/>
      <c r="CJ9"/>
      <c r="CK9"/>
      <c r="CL9"/>
      <c r="CM9"/>
      <c r="CN9"/>
      <c r="CO9"/>
      <c r="CP9"/>
      <c r="CQ9"/>
      <c r="CR9"/>
      <c r="CS9"/>
      <c r="CT9"/>
      <c r="CU9"/>
      <c r="CV9"/>
      <c r="CW9"/>
    </row>
    <row r="10" spans="1:101">
      <c r="A10" s="384"/>
      <c r="B10" s="545" t="s">
        <v>497</v>
      </c>
      <c r="C10" s="627">
        <v>100000000</v>
      </c>
      <c r="D10" s="412"/>
      <c r="E10" s="690" t="s">
        <v>500</v>
      </c>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X10" s="384"/>
      <c r="BY10" s="384"/>
      <c r="BZ10" s="384"/>
      <c r="CA10" s="384"/>
      <c r="CB10" s="384"/>
      <c r="CC10" s="384"/>
      <c r="CD10"/>
      <c r="CE10"/>
      <c r="CF10"/>
      <c r="CG10"/>
      <c r="CH10"/>
      <c r="CI10"/>
      <c r="CJ10"/>
      <c r="CK10"/>
      <c r="CL10"/>
      <c r="CM10"/>
      <c r="CN10"/>
      <c r="CO10"/>
      <c r="CP10"/>
      <c r="CQ10"/>
      <c r="CR10"/>
      <c r="CS10"/>
      <c r="CT10"/>
      <c r="CU10"/>
      <c r="CV10"/>
      <c r="CW10"/>
    </row>
    <row r="11" spans="1:101">
      <c r="A11" s="57"/>
      <c r="B11" s="545" t="s">
        <v>498</v>
      </c>
      <c r="C11" s="627">
        <v>175000000</v>
      </c>
      <c r="D11" s="411"/>
      <c r="E11" s="41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U11" s="9"/>
      <c r="AV11" s="9"/>
      <c r="AW11" s="9"/>
      <c r="AX11" s="9"/>
      <c r="AY11" s="9"/>
      <c r="AZ11" s="9"/>
      <c r="BA11" s="9"/>
      <c r="BB11" s="9"/>
      <c r="BC11" s="9"/>
      <c r="BD11" s="9"/>
      <c r="BE11" s="9"/>
      <c r="BF11" s="9"/>
      <c r="BG11" s="9"/>
      <c r="BH11" s="9"/>
      <c r="BI11" s="9"/>
      <c r="BJ11" s="9"/>
      <c r="BK11" s="9"/>
      <c r="BL11" s="9"/>
      <c r="BN11" s="9"/>
      <c r="BO11" s="9"/>
      <c r="BP11" s="9"/>
      <c r="BQ11" s="9"/>
      <c r="BR11" s="9"/>
      <c r="BS11" s="9"/>
      <c r="BT11" s="9"/>
      <c r="BU11" s="9"/>
      <c r="BV11" s="9"/>
      <c r="BW11" s="9"/>
      <c r="BX11" s="9"/>
      <c r="BY11" s="9"/>
      <c r="BZ11" s="9"/>
      <c r="CA11" s="9"/>
      <c r="CB11" s="9"/>
      <c r="CC11" s="9"/>
    </row>
    <row r="12" spans="1:101">
      <c r="A12" s="57"/>
      <c r="B12" s="545" t="s">
        <v>499</v>
      </c>
      <c r="C12" s="627">
        <v>20000000</v>
      </c>
      <c r="D12" s="411"/>
      <c r="E12" s="411"/>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U12" s="9"/>
      <c r="AV12" s="9"/>
      <c r="AW12" s="9"/>
      <c r="AX12" s="9"/>
      <c r="AY12" s="9"/>
      <c r="AZ12" s="9"/>
      <c r="BA12" s="9"/>
      <c r="BB12" s="9"/>
      <c r="BC12" s="9"/>
      <c r="BD12" s="9"/>
      <c r="BE12" s="9"/>
      <c r="BF12" s="9"/>
      <c r="BG12" s="9"/>
      <c r="BH12" s="9"/>
      <c r="BI12" s="9"/>
      <c r="BJ12" s="9"/>
      <c r="BK12" s="9"/>
      <c r="BL12" s="9"/>
      <c r="BN12" s="9"/>
      <c r="BO12" s="9"/>
      <c r="BP12" s="9"/>
      <c r="BQ12" s="9"/>
      <c r="BR12" s="9"/>
      <c r="BS12" s="9"/>
      <c r="BT12" s="9"/>
      <c r="BU12" s="9"/>
      <c r="BV12" s="9"/>
      <c r="BW12" s="9"/>
      <c r="BX12" s="9"/>
      <c r="BY12" s="9"/>
      <c r="BZ12" s="9"/>
      <c r="CA12" s="9"/>
      <c r="CB12" s="9"/>
      <c r="CC12" s="9"/>
    </row>
    <row r="13" spans="1:101">
      <c r="A13" s="57"/>
      <c r="B13" s="545" t="s">
        <v>501</v>
      </c>
      <c r="C13" s="627">
        <v>40000000</v>
      </c>
      <c r="D13" s="411"/>
      <c r="E13" s="411"/>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U13" s="9"/>
      <c r="AV13" s="9"/>
      <c r="AW13" s="9"/>
      <c r="AX13" s="9"/>
      <c r="AY13" s="9"/>
      <c r="AZ13" s="9"/>
      <c r="BA13" s="9"/>
      <c r="BB13" s="9"/>
      <c r="BC13" s="9"/>
      <c r="BD13" s="9"/>
      <c r="BE13" s="9"/>
      <c r="BF13" s="9"/>
      <c r="BG13" s="9"/>
      <c r="BH13" s="9"/>
      <c r="BI13" s="9"/>
      <c r="BJ13" s="9"/>
      <c r="BK13" s="9"/>
      <c r="BL13" s="9"/>
      <c r="BN13" s="9"/>
      <c r="BO13" s="9"/>
      <c r="BP13" s="9"/>
      <c r="BQ13" s="9"/>
      <c r="BR13" s="9"/>
      <c r="BS13" s="9"/>
      <c r="BT13" s="9"/>
      <c r="BU13" s="9"/>
      <c r="BV13" s="9"/>
      <c r="BW13" s="9"/>
      <c r="BX13" s="9"/>
      <c r="BY13" s="9"/>
      <c r="BZ13" s="9"/>
      <c r="CA13" s="9"/>
      <c r="CB13" s="9"/>
      <c r="CC13" s="9"/>
    </row>
    <row r="14" spans="1:101">
      <c r="A14" s="57"/>
      <c r="B14" s="545" t="s">
        <v>114</v>
      </c>
      <c r="C14" s="625" t="s">
        <v>502</v>
      </c>
      <c r="D14" s="411"/>
      <c r="E14" s="411"/>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U14" s="9"/>
      <c r="AV14" s="9"/>
      <c r="AW14" s="9"/>
      <c r="AX14" s="9"/>
      <c r="AY14" s="9"/>
      <c r="AZ14" s="9"/>
      <c r="BA14" s="9"/>
      <c r="BB14" s="9"/>
      <c r="BC14" s="9"/>
      <c r="BD14" s="9"/>
      <c r="BE14" s="9"/>
      <c r="BF14" s="9"/>
      <c r="BG14" s="9"/>
      <c r="BH14" s="9"/>
      <c r="BI14" s="9"/>
      <c r="BJ14" s="9"/>
      <c r="BK14" s="9"/>
      <c r="BL14" s="9"/>
      <c r="BN14" s="9"/>
      <c r="BO14" s="9"/>
      <c r="BP14" s="9"/>
      <c r="BQ14" s="9"/>
      <c r="BR14" s="9"/>
      <c r="BS14" s="9"/>
      <c r="BT14" s="9"/>
      <c r="BU14" s="9"/>
      <c r="BV14" s="9"/>
      <c r="BW14" s="9"/>
      <c r="BX14" s="9"/>
      <c r="BY14" s="9"/>
      <c r="BZ14" s="9"/>
      <c r="CA14" s="9"/>
      <c r="CB14" s="9"/>
      <c r="CC14" s="9"/>
    </row>
    <row r="15" spans="1:101">
      <c r="A15" s="57"/>
      <c r="B15" s="545" t="s">
        <v>226</v>
      </c>
      <c r="C15" s="625" t="s">
        <v>503</v>
      </c>
      <c r="D15" s="411"/>
      <c r="E15" s="411"/>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U15" s="9"/>
      <c r="AV15" s="9"/>
      <c r="AW15" s="9"/>
      <c r="AX15" s="9"/>
      <c r="AY15" s="9"/>
      <c r="AZ15" s="9"/>
      <c r="BA15" s="9"/>
      <c r="BB15" s="9"/>
      <c r="BC15" s="9"/>
      <c r="BD15" s="9"/>
      <c r="BE15" s="9"/>
      <c r="BF15" s="9"/>
      <c r="BG15" s="9"/>
      <c r="BH15" s="9"/>
      <c r="BI15" s="9"/>
      <c r="BJ15" s="9"/>
      <c r="BK15" s="9"/>
      <c r="BL15" s="9"/>
      <c r="BN15" s="9"/>
      <c r="BO15" s="9"/>
      <c r="BP15" s="9"/>
      <c r="BQ15" s="9"/>
      <c r="BR15" s="9"/>
      <c r="BS15" s="9"/>
      <c r="BT15" s="9"/>
      <c r="BU15" s="9"/>
      <c r="BV15" s="9"/>
      <c r="BW15" s="9"/>
      <c r="BX15" s="9"/>
      <c r="BY15" s="9"/>
      <c r="BZ15" s="9"/>
      <c r="CA15" s="9"/>
      <c r="CB15" s="9"/>
      <c r="CC15" s="9"/>
    </row>
    <row r="16" spans="1:101" ht="19.5" thickBot="1">
      <c r="A16" s="57"/>
      <c r="B16" s="9"/>
      <c r="C16" s="9"/>
      <c r="D16" s="9"/>
      <c r="E16" s="9"/>
      <c r="F16" s="9"/>
      <c r="G16" s="9"/>
      <c r="H16" s="9"/>
      <c r="I16" s="9"/>
      <c r="J16" s="9"/>
      <c r="K16" s="9"/>
      <c r="L16" s="9"/>
      <c r="M16" s="9"/>
      <c r="N16" s="9"/>
      <c r="O16" s="9"/>
      <c r="P16" s="9"/>
      <c r="Q16" s="9"/>
      <c r="R16" s="682" t="s">
        <v>504</v>
      </c>
      <c r="S16" s="9"/>
      <c r="T16" s="9"/>
      <c r="U16" s="9"/>
      <c r="V16" s="9"/>
      <c r="W16" s="9"/>
      <c r="X16" s="9"/>
      <c r="Y16" s="9"/>
      <c r="Z16" s="9"/>
      <c r="AA16" s="9"/>
      <c r="AB16" s="430" t="s">
        <v>505</v>
      </c>
      <c r="AC16" s="431"/>
      <c r="AD16" s="430"/>
      <c r="AE16" s="430"/>
      <c r="AF16" s="432"/>
      <c r="AG16" s="433"/>
      <c r="AH16" s="433"/>
      <c r="AI16" s="92"/>
      <c r="AJ16" s="425" t="s">
        <v>506</v>
      </c>
      <c r="AK16" s="426"/>
      <c r="AL16" s="427"/>
      <c r="AM16" s="427"/>
      <c r="AN16" s="428"/>
      <c r="AO16" s="425"/>
      <c r="AP16" s="425"/>
      <c r="AQ16" s="429"/>
      <c r="AR16" s="426"/>
      <c r="AS16" s="426"/>
      <c r="AT16" s="458"/>
      <c r="AU16" s="430" t="s">
        <v>507</v>
      </c>
      <c r="AV16" s="421"/>
      <c r="AW16" s="422"/>
      <c r="AX16" s="422"/>
      <c r="AY16" s="423"/>
      <c r="AZ16" s="424"/>
      <c r="BA16" s="421"/>
      <c r="BB16" s="421"/>
      <c r="BC16" s="421"/>
      <c r="BD16" s="421"/>
      <c r="BF16" s="430" t="s">
        <v>508</v>
      </c>
      <c r="BG16" s="431"/>
      <c r="BH16" s="430"/>
      <c r="BI16" s="430"/>
      <c r="BJ16" s="432"/>
      <c r="BK16" s="433"/>
      <c r="BL16" s="433"/>
      <c r="BM16" s="455"/>
      <c r="BN16" s="430" t="s">
        <v>509</v>
      </c>
      <c r="BO16" s="431"/>
      <c r="BP16" s="430"/>
      <c r="BQ16" s="430"/>
      <c r="BR16" s="432"/>
      <c r="BS16" s="433"/>
      <c r="BT16" s="433"/>
      <c r="BZ16" s="92"/>
      <c r="CA16" s="9"/>
      <c r="CB16" s="93"/>
      <c r="CC16" s="93"/>
    </row>
    <row r="17" spans="1:97" s="17" customFormat="1" ht="65.25" customHeight="1" thickBot="1">
      <c r="A17" s="95"/>
      <c r="B17" s="617" t="s">
        <v>510</v>
      </c>
      <c r="C17" s="618" t="s">
        <v>511</v>
      </c>
      <c r="D17" s="617" t="s">
        <v>512</v>
      </c>
      <c r="E17" s="617" t="s">
        <v>513</v>
      </c>
      <c r="F17" s="617" t="s">
        <v>514</v>
      </c>
      <c r="G17" s="617" t="s">
        <v>515</v>
      </c>
      <c r="H17" s="617" t="s">
        <v>516</v>
      </c>
      <c r="I17" s="617" t="s">
        <v>209</v>
      </c>
      <c r="J17" s="617" t="s">
        <v>517</v>
      </c>
      <c r="K17" s="617" t="s">
        <v>518</v>
      </c>
      <c r="L17" s="618" t="s">
        <v>519</v>
      </c>
      <c r="M17" s="617" t="s">
        <v>520</v>
      </c>
      <c r="N17" s="618" t="s">
        <v>521</v>
      </c>
      <c r="O17" s="618" t="s">
        <v>522</v>
      </c>
      <c r="P17" s="618" t="s">
        <v>523</v>
      </c>
      <c r="Q17" s="618" t="s">
        <v>524</v>
      </c>
      <c r="R17" s="618" t="s">
        <v>525</v>
      </c>
      <c r="S17" s="618" t="s">
        <v>526</v>
      </c>
      <c r="T17" s="618" t="s">
        <v>527</v>
      </c>
      <c r="U17" s="618" t="s">
        <v>528</v>
      </c>
      <c r="V17" s="618" t="s">
        <v>529</v>
      </c>
      <c r="W17" s="618" t="s">
        <v>530</v>
      </c>
      <c r="X17" s="618" t="s">
        <v>531</v>
      </c>
      <c r="Y17" s="618" t="s">
        <v>532</v>
      </c>
      <c r="Z17" s="618" t="s">
        <v>533</v>
      </c>
      <c r="AA17" s="94"/>
      <c r="AB17" s="618" t="s">
        <v>534</v>
      </c>
      <c r="AC17" s="618" t="s">
        <v>535</v>
      </c>
      <c r="AD17" s="618" t="s">
        <v>536</v>
      </c>
      <c r="AE17" s="618" t="s">
        <v>537</v>
      </c>
      <c r="AF17" s="618" t="s">
        <v>538</v>
      </c>
      <c r="AG17" s="618" t="s">
        <v>539</v>
      </c>
      <c r="AH17" s="618" t="s">
        <v>540</v>
      </c>
      <c r="AI17" s="304"/>
      <c r="AJ17" s="618" t="s">
        <v>541</v>
      </c>
      <c r="AK17" s="618" t="s">
        <v>542</v>
      </c>
      <c r="AL17" s="618" t="s">
        <v>294</v>
      </c>
      <c r="AM17" s="618" t="s">
        <v>534</v>
      </c>
      <c r="AN17" s="618" t="s">
        <v>535</v>
      </c>
      <c r="AO17" s="618" t="s">
        <v>536</v>
      </c>
      <c r="AP17" s="618" t="s">
        <v>537</v>
      </c>
      <c r="AQ17" s="618" t="s">
        <v>538</v>
      </c>
      <c r="AR17" s="618" t="s">
        <v>539</v>
      </c>
      <c r="AS17" s="618" t="str">
        <f>AH17</f>
        <v>Fully diluted ownership % at initial investment</v>
      </c>
      <c r="AT17" s="94"/>
      <c r="AU17" s="618" t="s">
        <v>543</v>
      </c>
      <c r="AV17" s="618" t="s">
        <v>544</v>
      </c>
      <c r="AW17" s="618" t="s">
        <v>545</v>
      </c>
      <c r="AX17" s="618" t="s">
        <v>546</v>
      </c>
      <c r="AY17" s="618" t="s">
        <v>547</v>
      </c>
      <c r="AZ17" s="618" t="s">
        <v>548</v>
      </c>
      <c r="BA17" s="618" t="s">
        <v>549</v>
      </c>
      <c r="BB17" s="618" t="s">
        <v>550</v>
      </c>
      <c r="BC17" s="618" t="s">
        <v>551</v>
      </c>
      <c r="BD17" s="618" t="s">
        <v>552</v>
      </c>
      <c r="BE17" s="391"/>
      <c r="BF17" s="618" t="s">
        <v>534</v>
      </c>
      <c r="BG17" s="618" t="s">
        <v>535</v>
      </c>
      <c r="BH17" s="618" t="s">
        <v>536</v>
      </c>
      <c r="BI17" s="618" t="s">
        <v>537</v>
      </c>
      <c r="BJ17" s="618" t="s">
        <v>538</v>
      </c>
      <c r="BK17" s="618" t="s">
        <v>539</v>
      </c>
      <c r="BL17" s="618" t="s">
        <v>540</v>
      </c>
      <c r="BM17" s="94"/>
      <c r="BN17" s="618" t="s">
        <v>534</v>
      </c>
      <c r="BO17" s="618" t="s">
        <v>535</v>
      </c>
      <c r="BP17" s="618" t="s">
        <v>536</v>
      </c>
      <c r="BQ17" s="618" t="s">
        <v>537</v>
      </c>
      <c r="BR17" s="618" t="s">
        <v>538</v>
      </c>
      <c r="BS17" s="618" t="s">
        <v>539</v>
      </c>
      <c r="BT17" s="618" t="s">
        <v>540</v>
      </c>
      <c r="BU17" s="94"/>
      <c r="BV17" s="94"/>
      <c r="BW17" s="94"/>
      <c r="BX17" s="94"/>
      <c r="BY17" s="94"/>
      <c r="BZ17" s="95"/>
      <c r="CA17" s="95"/>
      <c r="CB17" s="95"/>
      <c r="CC17" s="95"/>
      <c r="CD17" s="95"/>
      <c r="CE17" s="95"/>
      <c r="CF17" s="95"/>
      <c r="CG17" s="95"/>
      <c r="CH17" s="95"/>
      <c r="CI17" s="95"/>
      <c r="CJ17" s="95"/>
      <c r="CK17" s="95"/>
      <c r="CL17" s="95"/>
      <c r="CM17" s="95"/>
      <c r="CN17" s="95"/>
      <c r="CO17" s="95"/>
      <c r="CP17" s="95"/>
      <c r="CQ17" s="95"/>
      <c r="CR17" s="95"/>
      <c r="CS17" s="95"/>
    </row>
    <row r="18" spans="1:97" s="23" customFormat="1" ht="58.5" customHeight="1">
      <c r="A18" s="90"/>
      <c r="B18" s="679"/>
      <c r="C18" s="679"/>
      <c r="D18" s="679"/>
      <c r="E18" s="679" t="s">
        <v>553</v>
      </c>
      <c r="F18" s="679" t="s">
        <v>554</v>
      </c>
      <c r="G18" s="679" t="s">
        <v>555</v>
      </c>
      <c r="H18" s="679" t="s">
        <v>556</v>
      </c>
      <c r="I18" s="679" t="s">
        <v>556</v>
      </c>
      <c r="J18" s="679" t="s">
        <v>556</v>
      </c>
      <c r="K18" s="679" t="s">
        <v>556</v>
      </c>
      <c r="L18" s="679"/>
      <c r="M18" s="679"/>
      <c r="N18" s="679"/>
      <c r="O18" s="679"/>
      <c r="P18" s="679"/>
      <c r="Q18" s="679"/>
      <c r="R18" s="679"/>
      <c r="S18" s="679" t="s">
        <v>557</v>
      </c>
      <c r="T18" s="679"/>
      <c r="U18" s="679" t="s">
        <v>558</v>
      </c>
      <c r="V18" s="679" t="s">
        <v>559</v>
      </c>
      <c r="W18" s="679"/>
      <c r="X18" s="679"/>
      <c r="Y18" s="679" t="s">
        <v>146</v>
      </c>
      <c r="Z18" s="679"/>
      <c r="AA18" s="635"/>
      <c r="AB18" s="684"/>
      <c r="AC18" s="685"/>
      <c r="AD18" s="685"/>
      <c r="AE18" s="685"/>
      <c r="AF18" s="685"/>
      <c r="AG18" s="685"/>
      <c r="AH18" s="686" t="s">
        <v>560</v>
      </c>
      <c r="AI18" s="635"/>
      <c r="AJ18" s="685"/>
      <c r="AK18" s="685"/>
      <c r="AL18" s="685"/>
      <c r="AM18" s="685"/>
      <c r="AN18" s="685"/>
      <c r="AO18" s="685"/>
      <c r="AP18" s="685"/>
      <c r="AQ18" s="685"/>
      <c r="AR18" s="685"/>
      <c r="AS18" s="685" t="s">
        <v>560</v>
      </c>
      <c r="AT18" s="636"/>
      <c r="AU18" s="687" t="s">
        <v>561</v>
      </c>
      <c r="AV18" s="688" t="s">
        <v>561</v>
      </c>
      <c r="AW18" s="688" t="s">
        <v>561</v>
      </c>
      <c r="AX18" s="688" t="s">
        <v>561</v>
      </c>
      <c r="AY18" s="688" t="s">
        <v>561</v>
      </c>
      <c r="AZ18" s="688" t="s">
        <v>561</v>
      </c>
      <c r="BA18" s="688" t="s">
        <v>561</v>
      </c>
      <c r="BB18" s="688" t="s">
        <v>561</v>
      </c>
      <c r="BC18" s="688" t="s">
        <v>561</v>
      </c>
      <c r="BD18" s="689" t="s">
        <v>561</v>
      </c>
      <c r="BE18" s="636"/>
      <c r="BF18" s="687"/>
      <c r="BG18" s="688"/>
      <c r="BH18" s="688"/>
      <c r="BI18" s="688"/>
      <c r="BJ18" s="688"/>
      <c r="BK18" s="688"/>
      <c r="BL18" s="689" t="s">
        <v>560</v>
      </c>
      <c r="BM18" s="636"/>
      <c r="BN18" s="688"/>
      <c r="BO18" s="688"/>
      <c r="BP18" s="688"/>
      <c r="BQ18" s="688"/>
      <c r="BR18" s="688"/>
      <c r="BS18" s="688"/>
      <c r="BT18" s="689" t="s">
        <v>560</v>
      </c>
      <c r="BZ18" s="90"/>
      <c r="CA18" s="90"/>
      <c r="CB18" s="90"/>
      <c r="CC18" s="90"/>
      <c r="CD18" s="90"/>
      <c r="CE18" s="90"/>
      <c r="CF18" s="90"/>
      <c r="CG18" s="90"/>
      <c r="CH18" s="90"/>
      <c r="CI18" s="90"/>
      <c r="CJ18" s="90"/>
      <c r="CK18" s="90"/>
      <c r="CL18" s="90"/>
      <c r="CM18" s="90"/>
      <c r="CN18" s="90"/>
      <c r="CO18" s="90"/>
      <c r="CP18" s="90"/>
      <c r="CQ18" s="90"/>
      <c r="CR18" s="90"/>
      <c r="CS18" s="90"/>
    </row>
    <row r="19" spans="1:97" s="18" customFormat="1" ht="10.5">
      <c r="A19" s="19"/>
      <c r="B19" s="628"/>
      <c r="C19" s="629"/>
      <c r="D19" s="628"/>
      <c r="E19" s="628"/>
      <c r="F19" s="628"/>
      <c r="G19" s="630"/>
      <c r="H19" s="628"/>
      <c r="I19" s="628"/>
      <c r="J19" s="628"/>
      <c r="K19" s="628"/>
      <c r="L19" s="628"/>
      <c r="M19" s="628"/>
      <c r="N19" s="628"/>
      <c r="O19" s="628"/>
      <c r="P19" s="631"/>
      <c r="Q19" s="631"/>
      <c r="R19" s="719"/>
      <c r="S19" s="719"/>
      <c r="T19" s="719"/>
      <c r="U19" s="719"/>
      <c r="V19" s="718" t="str">
        <f>IF(AND(ISBLANK(S19), ISBLANK(U19)), "", S19+U19)</f>
        <v/>
      </c>
      <c r="W19" s="535" t="str">
        <f>IFERROR((S19+T19)/R19,"")</f>
        <v/>
      </c>
      <c r="X19" s="536" t="str" cm="1">
        <f t="array" ref="X19:X88">TRANSPOSE('Historical Cash Flows (3)'!D74:BU74)</f>
        <v>NoCashFlows</v>
      </c>
      <c r="Y19" s="637" t="s">
        <v>146</v>
      </c>
      <c r="Z19" s="630"/>
      <c r="AA19" s="638"/>
      <c r="AB19" s="639"/>
      <c r="AC19" s="640"/>
      <c r="AD19" s="640"/>
      <c r="AE19" s="640"/>
      <c r="AF19" s="640"/>
      <c r="AG19" s="640"/>
      <c r="AH19" s="641"/>
      <c r="AI19" s="638"/>
      <c r="AJ19" s="642"/>
      <c r="AK19" s="643"/>
      <c r="AL19" s="643"/>
      <c r="AM19" s="644"/>
      <c r="AN19" s="640"/>
      <c r="AO19" s="640"/>
      <c r="AP19" s="640"/>
      <c r="AQ19" s="640"/>
      <c r="AR19" s="640"/>
      <c r="AS19" s="645"/>
      <c r="AT19" s="646"/>
      <c r="AU19" s="699"/>
      <c r="AV19" s="699"/>
      <c r="AW19" s="699"/>
      <c r="AX19" s="699"/>
      <c r="AY19" s="699"/>
      <c r="AZ19" s="699"/>
      <c r="BA19" s="699"/>
      <c r="BB19" s="699"/>
      <c r="BC19" s="699"/>
      <c r="BD19" s="699"/>
      <c r="BF19" s="860" t="str">
        <f t="shared" ref="BF19:BL34" si="0">IF(AND(ISBLANK(AM19), ISBLANK(AB19)), "", AM19-AB19)</f>
        <v/>
      </c>
      <c r="BG19" s="861" t="str">
        <f t="shared" si="0"/>
        <v/>
      </c>
      <c r="BH19" s="861" t="str">
        <f t="shared" si="0"/>
        <v/>
      </c>
      <c r="BI19" s="861" t="str">
        <f t="shared" si="0"/>
        <v/>
      </c>
      <c r="BJ19" s="861" t="str">
        <f t="shared" si="0"/>
        <v/>
      </c>
      <c r="BK19" s="861" t="str">
        <f t="shared" si="0"/>
        <v/>
      </c>
      <c r="BL19" s="859" t="str">
        <f t="shared" si="0"/>
        <v/>
      </c>
      <c r="BM19" s="456"/>
      <c r="BN19" s="859" t="str">
        <f t="shared" ref="BN19:BT55" si="1">IFERROR((AM19-AB19)/AB19,"")</f>
        <v/>
      </c>
      <c r="BO19" s="859" t="str">
        <f t="shared" si="1"/>
        <v/>
      </c>
      <c r="BP19" s="859" t="str">
        <f t="shared" si="1"/>
        <v/>
      </c>
      <c r="BQ19" s="859" t="str">
        <f t="shared" si="1"/>
        <v/>
      </c>
      <c r="BR19" s="859" t="str">
        <f t="shared" si="1"/>
        <v/>
      </c>
      <c r="BS19" s="859" t="str">
        <f t="shared" si="1"/>
        <v/>
      </c>
      <c r="BT19" s="859" t="str">
        <f t="shared" si="1"/>
        <v/>
      </c>
      <c r="BZ19" s="19"/>
      <c r="CA19" s="19"/>
      <c r="CB19" s="19"/>
      <c r="CC19" s="19"/>
      <c r="CD19" s="19"/>
      <c r="CE19" s="19"/>
      <c r="CF19" s="19"/>
      <c r="CG19" s="19"/>
      <c r="CH19" s="19"/>
      <c r="CI19" s="19"/>
      <c r="CJ19" s="19"/>
      <c r="CK19" s="19"/>
      <c r="CL19" s="19"/>
      <c r="CM19" s="19"/>
      <c r="CN19" s="19"/>
      <c r="CO19" s="19"/>
      <c r="CP19" s="19"/>
      <c r="CQ19" s="19"/>
      <c r="CR19" s="19"/>
      <c r="CS19" s="19"/>
    </row>
    <row r="20" spans="1:97" s="18" customFormat="1" ht="10.5">
      <c r="A20" s="19"/>
      <c r="B20" s="628"/>
      <c r="C20" s="629"/>
      <c r="D20" s="628"/>
      <c r="E20" s="628"/>
      <c r="F20" s="628"/>
      <c r="G20" s="630"/>
      <c r="H20" s="628"/>
      <c r="I20" s="628"/>
      <c r="J20" s="628"/>
      <c r="K20" s="628"/>
      <c r="L20" s="628"/>
      <c r="M20" s="628"/>
      <c r="N20" s="628"/>
      <c r="O20" s="628"/>
      <c r="P20" s="631"/>
      <c r="Q20" s="631"/>
      <c r="R20" s="715"/>
      <c r="S20" s="715"/>
      <c r="T20" s="715"/>
      <c r="U20" s="715"/>
      <c r="V20" s="716" t="str">
        <f t="shared" ref="V20:V83" si="2">IF(AND(ISBLANK(S20), ISBLANK(U20)), "", S20+U20)</f>
        <v/>
      </c>
      <c r="W20" s="535" t="str">
        <f t="shared" ref="W20:W83" si="3">IFERROR((S20+T20)/R20,"")</f>
        <v/>
      </c>
      <c r="X20" s="536" t="str">
        <v>NoCashFlows</v>
      </c>
      <c r="Y20" s="637"/>
      <c r="Z20" s="630"/>
      <c r="AA20" s="638"/>
      <c r="AB20" s="639"/>
      <c r="AC20" s="640"/>
      <c r="AD20" s="640"/>
      <c r="AE20" s="640"/>
      <c r="AF20" s="640"/>
      <c r="AG20" s="640"/>
      <c r="AH20" s="641"/>
      <c r="AI20" s="638"/>
      <c r="AJ20" s="642"/>
      <c r="AK20" s="643"/>
      <c r="AL20" s="643"/>
      <c r="AM20" s="644"/>
      <c r="AN20" s="640"/>
      <c r="AO20" s="640"/>
      <c r="AP20" s="640"/>
      <c r="AQ20" s="640"/>
      <c r="AR20" s="640"/>
      <c r="AS20" s="645"/>
      <c r="AT20" s="646"/>
      <c r="AU20" s="643"/>
      <c r="AV20" s="643"/>
      <c r="AW20" s="643"/>
      <c r="AX20" s="643"/>
      <c r="AY20" s="643"/>
      <c r="AZ20" s="643"/>
      <c r="BA20" s="643"/>
      <c r="BB20" s="643"/>
      <c r="BC20" s="643"/>
      <c r="BD20" s="643"/>
      <c r="BF20" s="860" t="str">
        <f t="shared" si="0"/>
        <v/>
      </c>
      <c r="BG20" s="861" t="str">
        <f t="shared" si="0"/>
        <v/>
      </c>
      <c r="BH20" s="861" t="str">
        <f t="shared" si="0"/>
        <v/>
      </c>
      <c r="BI20" s="861" t="str">
        <f t="shared" si="0"/>
        <v/>
      </c>
      <c r="BJ20" s="861" t="str">
        <f t="shared" si="0"/>
        <v/>
      </c>
      <c r="BK20" s="861" t="str">
        <f t="shared" si="0"/>
        <v/>
      </c>
      <c r="BL20" s="859" t="str">
        <f t="shared" si="0"/>
        <v/>
      </c>
      <c r="BM20" s="457"/>
      <c r="BN20" s="859" t="str">
        <f t="shared" si="1"/>
        <v/>
      </c>
      <c r="BO20" s="859" t="str">
        <f t="shared" si="1"/>
        <v/>
      </c>
      <c r="BP20" s="859" t="str">
        <f t="shared" si="1"/>
        <v/>
      </c>
      <c r="BQ20" s="859" t="str">
        <f t="shared" si="1"/>
        <v/>
      </c>
      <c r="BR20" s="859" t="str">
        <f t="shared" si="1"/>
        <v/>
      </c>
      <c r="BS20" s="859" t="str">
        <f t="shared" si="1"/>
        <v/>
      </c>
      <c r="BT20" s="859" t="str">
        <f t="shared" si="1"/>
        <v/>
      </c>
      <c r="BZ20" s="19"/>
      <c r="CA20" s="19"/>
      <c r="CB20" s="19"/>
      <c r="CC20" s="19"/>
      <c r="CD20" s="19"/>
      <c r="CE20" s="19"/>
      <c r="CF20" s="19"/>
      <c r="CG20" s="19"/>
      <c r="CH20" s="19"/>
      <c r="CI20" s="19"/>
      <c r="CJ20" s="19"/>
      <c r="CK20" s="19"/>
      <c r="CL20" s="19"/>
      <c r="CM20" s="19"/>
      <c r="CN20" s="19"/>
      <c r="CO20" s="19"/>
      <c r="CP20" s="19"/>
      <c r="CQ20" s="19"/>
      <c r="CR20" s="19"/>
      <c r="CS20" s="19"/>
    </row>
    <row r="21" spans="1:97" s="18" customFormat="1" ht="10.5">
      <c r="A21" s="19"/>
      <c r="B21" s="632"/>
      <c r="C21" s="633"/>
      <c r="D21" s="628"/>
      <c r="E21" s="628"/>
      <c r="F21" s="632"/>
      <c r="G21" s="634"/>
      <c r="H21" s="632"/>
      <c r="I21" s="632"/>
      <c r="J21" s="632"/>
      <c r="K21" s="632"/>
      <c r="L21" s="632"/>
      <c r="M21" s="632"/>
      <c r="N21" s="632"/>
      <c r="O21" s="628"/>
      <c r="P21" s="631"/>
      <c r="Q21" s="631"/>
      <c r="R21" s="715"/>
      <c r="S21" s="715"/>
      <c r="T21" s="715"/>
      <c r="U21" s="715"/>
      <c r="V21" s="716" t="str">
        <f t="shared" si="2"/>
        <v/>
      </c>
      <c r="W21" s="535" t="str">
        <f t="shared" si="3"/>
        <v/>
      </c>
      <c r="X21" s="536" t="str">
        <v>NoCashFlows</v>
      </c>
      <c r="Y21" s="637"/>
      <c r="Z21" s="634"/>
      <c r="AA21" s="638"/>
      <c r="AB21" s="639"/>
      <c r="AC21" s="640"/>
      <c r="AD21" s="640"/>
      <c r="AE21" s="640"/>
      <c r="AF21" s="640"/>
      <c r="AG21" s="640"/>
      <c r="AH21" s="641"/>
      <c r="AI21" s="638"/>
      <c r="AJ21" s="642"/>
      <c r="AK21" s="643"/>
      <c r="AL21" s="643"/>
      <c r="AM21" s="644"/>
      <c r="AN21" s="640"/>
      <c r="AO21" s="640"/>
      <c r="AP21" s="640"/>
      <c r="AQ21" s="640"/>
      <c r="AR21" s="640"/>
      <c r="AS21" s="645"/>
      <c r="AT21" s="646"/>
      <c r="AU21" s="643"/>
      <c r="AV21" s="643"/>
      <c r="AW21" s="643"/>
      <c r="AX21" s="643"/>
      <c r="AY21" s="643"/>
      <c r="AZ21" s="643"/>
      <c r="BA21" s="643"/>
      <c r="BB21" s="643"/>
      <c r="BC21" s="643"/>
      <c r="BD21" s="643"/>
      <c r="BF21" s="860" t="str">
        <f t="shared" si="0"/>
        <v/>
      </c>
      <c r="BG21" s="861" t="str">
        <f t="shared" si="0"/>
        <v/>
      </c>
      <c r="BH21" s="861" t="str">
        <f t="shared" si="0"/>
        <v/>
      </c>
      <c r="BI21" s="861" t="str">
        <f t="shared" si="0"/>
        <v/>
      </c>
      <c r="BJ21" s="861" t="str">
        <f t="shared" si="0"/>
        <v/>
      </c>
      <c r="BK21" s="861" t="str">
        <f t="shared" si="0"/>
        <v/>
      </c>
      <c r="BL21" s="859" t="str">
        <f t="shared" si="0"/>
        <v/>
      </c>
      <c r="BM21" s="457"/>
      <c r="BN21" s="859" t="str">
        <f t="shared" si="1"/>
        <v/>
      </c>
      <c r="BO21" s="859" t="str">
        <f t="shared" si="1"/>
        <v/>
      </c>
      <c r="BP21" s="859" t="str">
        <f t="shared" si="1"/>
        <v/>
      </c>
      <c r="BQ21" s="859" t="str">
        <f t="shared" si="1"/>
        <v/>
      </c>
      <c r="BR21" s="859" t="str">
        <f t="shared" si="1"/>
        <v/>
      </c>
      <c r="BS21" s="859" t="str">
        <f t="shared" si="1"/>
        <v/>
      </c>
      <c r="BT21" s="859" t="str">
        <f t="shared" si="1"/>
        <v/>
      </c>
      <c r="BZ21" s="19"/>
      <c r="CA21" s="19"/>
      <c r="CB21" s="19"/>
      <c r="CC21" s="19"/>
      <c r="CD21" s="19"/>
      <c r="CE21" s="19"/>
      <c r="CF21" s="19"/>
      <c r="CG21" s="19"/>
      <c r="CH21" s="19"/>
      <c r="CI21" s="19"/>
      <c r="CJ21" s="19"/>
      <c r="CK21" s="19"/>
      <c r="CL21" s="19"/>
      <c r="CM21" s="19"/>
      <c r="CN21" s="19"/>
      <c r="CO21" s="19"/>
      <c r="CP21" s="19"/>
      <c r="CQ21" s="19"/>
      <c r="CR21" s="19"/>
      <c r="CS21" s="19"/>
    </row>
    <row r="22" spans="1:97" s="18" customFormat="1" ht="10.5">
      <c r="A22" s="19"/>
      <c r="B22" s="632"/>
      <c r="C22" s="633"/>
      <c r="D22" s="628"/>
      <c r="E22" s="628"/>
      <c r="F22" s="632"/>
      <c r="G22" s="634"/>
      <c r="H22" s="632"/>
      <c r="I22" s="632"/>
      <c r="J22" s="632"/>
      <c r="K22" s="632"/>
      <c r="L22" s="632"/>
      <c r="M22" s="632"/>
      <c r="N22" s="632"/>
      <c r="O22" s="628"/>
      <c r="P22" s="631"/>
      <c r="Q22" s="631"/>
      <c r="R22" s="715"/>
      <c r="S22" s="715"/>
      <c r="T22" s="715"/>
      <c r="U22" s="715"/>
      <c r="V22" s="716" t="str">
        <f t="shared" si="2"/>
        <v/>
      </c>
      <c r="W22" s="535" t="str">
        <f t="shared" si="3"/>
        <v/>
      </c>
      <c r="X22" s="536" t="str">
        <v>NoCashFlows</v>
      </c>
      <c r="Y22" s="637"/>
      <c r="Z22" s="634"/>
      <c r="AA22" s="638"/>
      <c r="AB22" s="639"/>
      <c r="AC22" s="640"/>
      <c r="AD22" s="640"/>
      <c r="AE22" s="640"/>
      <c r="AF22" s="640"/>
      <c r="AG22" s="640"/>
      <c r="AH22" s="641"/>
      <c r="AI22" s="638"/>
      <c r="AJ22" s="642"/>
      <c r="AK22" s="643"/>
      <c r="AL22" s="643"/>
      <c r="AM22" s="644"/>
      <c r="AN22" s="640"/>
      <c r="AO22" s="640"/>
      <c r="AP22" s="640"/>
      <c r="AQ22" s="640"/>
      <c r="AR22" s="640"/>
      <c r="AS22" s="645"/>
      <c r="AT22" s="646"/>
      <c r="AU22" s="643"/>
      <c r="AV22" s="643"/>
      <c r="AW22" s="643"/>
      <c r="AX22" s="643"/>
      <c r="AY22" s="643"/>
      <c r="AZ22" s="643"/>
      <c r="BA22" s="643"/>
      <c r="BB22" s="643"/>
      <c r="BC22" s="643"/>
      <c r="BD22" s="643"/>
      <c r="BF22" s="860" t="str">
        <f t="shared" si="0"/>
        <v/>
      </c>
      <c r="BG22" s="861" t="str">
        <f t="shared" si="0"/>
        <v/>
      </c>
      <c r="BH22" s="861" t="str">
        <f t="shared" si="0"/>
        <v/>
      </c>
      <c r="BI22" s="861" t="str">
        <f t="shared" si="0"/>
        <v/>
      </c>
      <c r="BJ22" s="861" t="str">
        <f t="shared" si="0"/>
        <v/>
      </c>
      <c r="BK22" s="861" t="str">
        <f t="shared" si="0"/>
        <v/>
      </c>
      <c r="BL22" s="859" t="str">
        <f t="shared" si="0"/>
        <v/>
      </c>
      <c r="BM22" s="457"/>
      <c r="BN22" s="859" t="str">
        <f t="shared" si="1"/>
        <v/>
      </c>
      <c r="BO22" s="859" t="str">
        <f t="shared" si="1"/>
        <v/>
      </c>
      <c r="BP22" s="859" t="str">
        <f t="shared" si="1"/>
        <v/>
      </c>
      <c r="BQ22" s="859" t="str">
        <f t="shared" si="1"/>
        <v/>
      </c>
      <c r="BR22" s="859" t="str">
        <f t="shared" si="1"/>
        <v/>
      </c>
      <c r="BS22" s="859" t="str">
        <f t="shared" si="1"/>
        <v/>
      </c>
      <c r="BT22" s="859" t="str">
        <f t="shared" si="1"/>
        <v/>
      </c>
      <c r="BZ22" s="19"/>
      <c r="CA22" s="19"/>
      <c r="CB22" s="19"/>
      <c r="CC22" s="19"/>
      <c r="CD22" s="19"/>
      <c r="CE22" s="19"/>
      <c r="CF22" s="19"/>
      <c r="CG22" s="19"/>
      <c r="CH22" s="19"/>
      <c r="CI22" s="19"/>
      <c r="CJ22" s="19"/>
      <c r="CK22" s="19"/>
      <c r="CL22" s="19"/>
      <c r="CM22" s="19"/>
      <c r="CN22" s="19"/>
      <c r="CO22" s="19"/>
      <c r="CP22" s="19"/>
      <c r="CQ22" s="19"/>
      <c r="CR22" s="19"/>
      <c r="CS22" s="19"/>
    </row>
    <row r="23" spans="1:97" s="18" customFormat="1" ht="10.5">
      <c r="A23" s="19"/>
      <c r="B23" s="632"/>
      <c r="C23" s="633"/>
      <c r="D23" s="628"/>
      <c r="E23" s="628"/>
      <c r="F23" s="632"/>
      <c r="G23" s="634"/>
      <c r="H23" s="632"/>
      <c r="I23" s="632"/>
      <c r="J23" s="632"/>
      <c r="K23" s="632"/>
      <c r="L23" s="632"/>
      <c r="M23" s="632"/>
      <c r="N23" s="632"/>
      <c r="O23" s="628"/>
      <c r="P23" s="631"/>
      <c r="Q23" s="631"/>
      <c r="R23" s="715"/>
      <c r="S23" s="715"/>
      <c r="T23" s="715"/>
      <c r="U23" s="715"/>
      <c r="V23" s="716" t="str">
        <f t="shared" si="2"/>
        <v/>
      </c>
      <c r="W23" s="535" t="str">
        <f t="shared" si="3"/>
        <v/>
      </c>
      <c r="X23" s="536" t="str">
        <v>NoCashFlows</v>
      </c>
      <c r="Y23" s="637"/>
      <c r="Z23" s="634"/>
      <c r="AA23" s="638"/>
      <c r="AB23" s="639"/>
      <c r="AC23" s="640"/>
      <c r="AD23" s="640"/>
      <c r="AE23" s="640"/>
      <c r="AF23" s="640"/>
      <c r="AG23" s="640"/>
      <c r="AH23" s="641"/>
      <c r="AI23" s="638"/>
      <c r="AJ23" s="642"/>
      <c r="AK23" s="643"/>
      <c r="AL23" s="643"/>
      <c r="AM23" s="644"/>
      <c r="AN23" s="640"/>
      <c r="AO23" s="640"/>
      <c r="AP23" s="640"/>
      <c r="AQ23" s="640"/>
      <c r="AR23" s="640"/>
      <c r="AS23" s="645"/>
      <c r="AT23" s="646"/>
      <c r="AU23" s="643"/>
      <c r="AV23" s="643"/>
      <c r="AW23" s="643"/>
      <c r="AX23" s="643"/>
      <c r="AY23" s="643"/>
      <c r="AZ23" s="643"/>
      <c r="BA23" s="643"/>
      <c r="BB23" s="643"/>
      <c r="BC23" s="643"/>
      <c r="BD23" s="643"/>
      <c r="BF23" s="860" t="str">
        <f t="shared" si="0"/>
        <v/>
      </c>
      <c r="BG23" s="861" t="str">
        <f t="shared" si="0"/>
        <v/>
      </c>
      <c r="BH23" s="861" t="str">
        <f t="shared" si="0"/>
        <v/>
      </c>
      <c r="BI23" s="861" t="str">
        <f t="shared" si="0"/>
        <v/>
      </c>
      <c r="BJ23" s="861" t="str">
        <f t="shared" si="0"/>
        <v/>
      </c>
      <c r="BK23" s="861" t="str">
        <f t="shared" si="0"/>
        <v/>
      </c>
      <c r="BL23" s="859" t="str">
        <f t="shared" si="0"/>
        <v/>
      </c>
      <c r="BM23" s="457"/>
      <c r="BN23" s="859" t="str">
        <f t="shared" si="1"/>
        <v/>
      </c>
      <c r="BO23" s="859" t="str">
        <f t="shared" si="1"/>
        <v/>
      </c>
      <c r="BP23" s="859" t="str">
        <f t="shared" si="1"/>
        <v/>
      </c>
      <c r="BQ23" s="859" t="str">
        <f t="shared" si="1"/>
        <v/>
      </c>
      <c r="BR23" s="859" t="str">
        <f t="shared" si="1"/>
        <v/>
      </c>
      <c r="BS23" s="859" t="str">
        <f t="shared" si="1"/>
        <v/>
      </c>
      <c r="BT23" s="859" t="str">
        <f t="shared" si="1"/>
        <v/>
      </c>
      <c r="BZ23" s="19"/>
      <c r="CA23" s="19"/>
      <c r="CB23" s="19"/>
      <c r="CC23" s="19"/>
      <c r="CD23" s="19"/>
      <c r="CE23" s="19"/>
      <c r="CF23" s="19"/>
      <c r="CG23" s="19"/>
      <c r="CH23" s="19"/>
      <c r="CI23" s="19"/>
      <c r="CJ23" s="19"/>
      <c r="CK23" s="19"/>
      <c r="CL23" s="19"/>
      <c r="CM23" s="19"/>
      <c r="CN23" s="19"/>
      <c r="CO23" s="19"/>
      <c r="CP23" s="19"/>
      <c r="CQ23" s="19"/>
      <c r="CR23" s="19"/>
      <c r="CS23" s="19"/>
    </row>
    <row r="24" spans="1:97" s="18" customFormat="1" ht="10.5">
      <c r="A24" s="19"/>
      <c r="B24" s="632"/>
      <c r="C24" s="633"/>
      <c r="D24" s="628"/>
      <c r="E24" s="628"/>
      <c r="F24" s="632"/>
      <c r="G24" s="634"/>
      <c r="H24" s="632"/>
      <c r="I24" s="632"/>
      <c r="J24" s="632"/>
      <c r="K24" s="632"/>
      <c r="L24" s="632"/>
      <c r="M24" s="632"/>
      <c r="N24" s="632"/>
      <c r="O24" s="628"/>
      <c r="P24" s="631"/>
      <c r="Q24" s="631"/>
      <c r="R24" s="715"/>
      <c r="S24" s="715"/>
      <c r="T24" s="715"/>
      <c r="U24" s="715"/>
      <c r="V24" s="716" t="str">
        <f t="shared" si="2"/>
        <v/>
      </c>
      <c r="W24" s="535" t="str">
        <f t="shared" si="3"/>
        <v/>
      </c>
      <c r="X24" s="536" t="str">
        <v>NoCashFlows</v>
      </c>
      <c r="Y24" s="637"/>
      <c r="Z24" s="634"/>
      <c r="AA24" s="638"/>
      <c r="AB24" s="639"/>
      <c r="AC24" s="640"/>
      <c r="AD24" s="640"/>
      <c r="AE24" s="640"/>
      <c r="AF24" s="640"/>
      <c r="AG24" s="640"/>
      <c r="AH24" s="641"/>
      <c r="AI24" s="638"/>
      <c r="AJ24" s="642"/>
      <c r="AK24" s="643"/>
      <c r="AL24" s="643"/>
      <c r="AM24" s="644"/>
      <c r="AN24" s="640"/>
      <c r="AO24" s="640"/>
      <c r="AP24" s="640"/>
      <c r="AQ24" s="640"/>
      <c r="AR24" s="640"/>
      <c r="AS24" s="645"/>
      <c r="AT24" s="646"/>
      <c r="AU24" s="643"/>
      <c r="AV24" s="643"/>
      <c r="AW24" s="643"/>
      <c r="AX24" s="643"/>
      <c r="AY24" s="643"/>
      <c r="AZ24" s="643"/>
      <c r="BA24" s="643"/>
      <c r="BB24" s="643"/>
      <c r="BC24" s="643"/>
      <c r="BD24" s="643"/>
      <c r="BF24" s="860" t="str">
        <f t="shared" si="0"/>
        <v/>
      </c>
      <c r="BG24" s="861" t="str">
        <f t="shared" si="0"/>
        <v/>
      </c>
      <c r="BH24" s="861" t="str">
        <f t="shared" si="0"/>
        <v/>
      </c>
      <c r="BI24" s="861" t="str">
        <f t="shared" si="0"/>
        <v/>
      </c>
      <c r="BJ24" s="861" t="str">
        <f t="shared" si="0"/>
        <v/>
      </c>
      <c r="BK24" s="861" t="str">
        <f t="shared" si="0"/>
        <v/>
      </c>
      <c r="BL24" s="859" t="str">
        <f t="shared" si="0"/>
        <v/>
      </c>
      <c r="BM24" s="457"/>
      <c r="BN24" s="859" t="str">
        <f t="shared" si="1"/>
        <v/>
      </c>
      <c r="BO24" s="859" t="str">
        <f t="shared" si="1"/>
        <v/>
      </c>
      <c r="BP24" s="859" t="str">
        <f t="shared" si="1"/>
        <v/>
      </c>
      <c r="BQ24" s="859" t="str">
        <f t="shared" si="1"/>
        <v/>
      </c>
      <c r="BR24" s="859" t="str">
        <f t="shared" si="1"/>
        <v/>
      </c>
      <c r="BS24" s="859" t="str">
        <f t="shared" si="1"/>
        <v/>
      </c>
      <c r="BT24" s="859" t="str">
        <f t="shared" si="1"/>
        <v/>
      </c>
      <c r="BZ24" s="19"/>
      <c r="CA24" s="19"/>
      <c r="CB24" s="19"/>
      <c r="CC24" s="19"/>
      <c r="CD24" s="19"/>
      <c r="CE24" s="19"/>
      <c r="CF24" s="19"/>
      <c r="CG24" s="19"/>
      <c r="CH24" s="19"/>
      <c r="CI24" s="19"/>
      <c r="CJ24" s="19"/>
      <c r="CK24" s="19"/>
      <c r="CL24" s="19"/>
      <c r="CM24" s="19"/>
      <c r="CN24" s="19"/>
      <c r="CO24" s="19"/>
      <c r="CP24" s="19"/>
      <c r="CQ24" s="19"/>
      <c r="CR24" s="19"/>
      <c r="CS24" s="19"/>
    </row>
    <row r="25" spans="1:97" s="18" customFormat="1" ht="10.5">
      <c r="A25" s="19"/>
      <c r="B25" s="632"/>
      <c r="C25" s="633"/>
      <c r="D25" s="628"/>
      <c r="E25" s="628"/>
      <c r="F25" s="632"/>
      <c r="G25" s="634"/>
      <c r="H25" s="632"/>
      <c r="I25" s="632"/>
      <c r="J25" s="632"/>
      <c r="K25" s="632"/>
      <c r="L25" s="632"/>
      <c r="M25" s="632"/>
      <c r="N25" s="632"/>
      <c r="O25" s="628"/>
      <c r="P25" s="631"/>
      <c r="Q25" s="631"/>
      <c r="R25" s="715"/>
      <c r="S25" s="715"/>
      <c r="T25" s="715"/>
      <c r="U25" s="715"/>
      <c r="V25" s="716" t="str">
        <f t="shared" si="2"/>
        <v/>
      </c>
      <c r="W25" s="535" t="str">
        <f t="shared" si="3"/>
        <v/>
      </c>
      <c r="X25" s="536" t="str">
        <v>NoCashFlows</v>
      </c>
      <c r="Y25" s="637"/>
      <c r="Z25" s="634"/>
      <c r="AA25" s="638"/>
      <c r="AB25" s="639"/>
      <c r="AC25" s="640"/>
      <c r="AD25" s="640"/>
      <c r="AE25" s="640"/>
      <c r="AF25" s="640"/>
      <c r="AG25" s="640"/>
      <c r="AH25" s="641"/>
      <c r="AI25" s="638"/>
      <c r="AJ25" s="642"/>
      <c r="AK25" s="643"/>
      <c r="AL25" s="643"/>
      <c r="AM25" s="644"/>
      <c r="AN25" s="640"/>
      <c r="AO25" s="640"/>
      <c r="AP25" s="640"/>
      <c r="AQ25" s="640"/>
      <c r="AR25" s="640"/>
      <c r="AS25" s="645"/>
      <c r="AT25" s="646"/>
      <c r="AU25" s="643"/>
      <c r="AV25" s="643"/>
      <c r="AW25" s="643"/>
      <c r="AX25" s="643"/>
      <c r="AY25" s="643"/>
      <c r="AZ25" s="643"/>
      <c r="BA25" s="643"/>
      <c r="BB25" s="643"/>
      <c r="BC25" s="643"/>
      <c r="BD25" s="643"/>
      <c r="BF25" s="860" t="str">
        <f t="shared" si="0"/>
        <v/>
      </c>
      <c r="BG25" s="861" t="str">
        <f t="shared" si="0"/>
        <v/>
      </c>
      <c r="BH25" s="861" t="str">
        <f t="shared" si="0"/>
        <v/>
      </c>
      <c r="BI25" s="861" t="str">
        <f t="shared" si="0"/>
        <v/>
      </c>
      <c r="BJ25" s="861" t="str">
        <f t="shared" si="0"/>
        <v/>
      </c>
      <c r="BK25" s="861" t="str">
        <f t="shared" si="0"/>
        <v/>
      </c>
      <c r="BL25" s="859" t="str">
        <f t="shared" si="0"/>
        <v/>
      </c>
      <c r="BM25" s="457"/>
      <c r="BN25" s="859" t="str">
        <f t="shared" si="1"/>
        <v/>
      </c>
      <c r="BO25" s="859" t="str">
        <f t="shared" si="1"/>
        <v/>
      </c>
      <c r="BP25" s="859" t="str">
        <f t="shared" si="1"/>
        <v/>
      </c>
      <c r="BQ25" s="859" t="str">
        <f t="shared" si="1"/>
        <v/>
      </c>
      <c r="BR25" s="859" t="str">
        <f t="shared" si="1"/>
        <v/>
      </c>
      <c r="BS25" s="859" t="str">
        <f t="shared" si="1"/>
        <v/>
      </c>
      <c r="BT25" s="859" t="str">
        <f t="shared" si="1"/>
        <v/>
      </c>
      <c r="BZ25" s="19"/>
      <c r="CA25" s="19"/>
      <c r="CB25" s="19"/>
      <c r="CC25" s="19"/>
      <c r="CD25" s="19"/>
      <c r="CE25" s="19"/>
      <c r="CF25" s="19"/>
      <c r="CG25" s="19"/>
      <c r="CH25" s="19"/>
      <c r="CI25" s="19"/>
      <c r="CJ25" s="19"/>
      <c r="CK25" s="19"/>
      <c r="CL25" s="19"/>
      <c r="CM25" s="19"/>
      <c r="CN25" s="19"/>
      <c r="CO25" s="19"/>
      <c r="CP25" s="19"/>
      <c r="CQ25" s="19"/>
      <c r="CR25" s="19"/>
      <c r="CS25" s="19"/>
    </row>
    <row r="26" spans="1:97" s="18" customFormat="1" ht="10.5">
      <c r="A26" s="19"/>
      <c r="B26" s="632"/>
      <c r="C26" s="633"/>
      <c r="D26" s="628"/>
      <c r="E26" s="628"/>
      <c r="F26" s="632"/>
      <c r="G26" s="634"/>
      <c r="H26" s="632"/>
      <c r="I26" s="632"/>
      <c r="J26" s="632"/>
      <c r="K26" s="632"/>
      <c r="L26" s="632"/>
      <c r="M26" s="632"/>
      <c r="N26" s="632"/>
      <c r="O26" s="628"/>
      <c r="P26" s="631"/>
      <c r="Q26" s="631"/>
      <c r="R26" s="715"/>
      <c r="S26" s="715"/>
      <c r="T26" s="715"/>
      <c r="U26" s="715"/>
      <c r="V26" s="716" t="str">
        <f t="shared" si="2"/>
        <v/>
      </c>
      <c r="W26" s="535" t="str">
        <f t="shared" si="3"/>
        <v/>
      </c>
      <c r="X26" s="536" t="str">
        <v>NoCashFlows</v>
      </c>
      <c r="Y26" s="637"/>
      <c r="Z26" s="634"/>
      <c r="AA26" s="638"/>
      <c r="AB26" s="639"/>
      <c r="AC26" s="640"/>
      <c r="AD26" s="640"/>
      <c r="AE26" s="640"/>
      <c r="AF26" s="640"/>
      <c r="AG26" s="640"/>
      <c r="AH26" s="641"/>
      <c r="AI26" s="638"/>
      <c r="AJ26" s="642"/>
      <c r="AK26" s="643"/>
      <c r="AL26" s="643"/>
      <c r="AM26" s="644"/>
      <c r="AN26" s="640"/>
      <c r="AO26" s="640"/>
      <c r="AP26" s="640"/>
      <c r="AQ26" s="640"/>
      <c r="AR26" s="640"/>
      <c r="AS26" s="645"/>
      <c r="AT26" s="646"/>
      <c r="AU26" s="643"/>
      <c r="AV26" s="643"/>
      <c r="AW26" s="643"/>
      <c r="AX26" s="643"/>
      <c r="AY26" s="643"/>
      <c r="AZ26" s="643"/>
      <c r="BA26" s="643"/>
      <c r="BB26" s="643"/>
      <c r="BC26" s="643"/>
      <c r="BD26" s="643"/>
      <c r="BF26" s="860" t="str">
        <f t="shared" si="0"/>
        <v/>
      </c>
      <c r="BG26" s="861" t="str">
        <f t="shared" si="0"/>
        <v/>
      </c>
      <c r="BH26" s="861" t="str">
        <f t="shared" si="0"/>
        <v/>
      </c>
      <c r="BI26" s="861" t="str">
        <f t="shared" si="0"/>
        <v/>
      </c>
      <c r="BJ26" s="861" t="str">
        <f t="shared" si="0"/>
        <v/>
      </c>
      <c r="BK26" s="861" t="str">
        <f t="shared" si="0"/>
        <v/>
      </c>
      <c r="BL26" s="859" t="str">
        <f t="shared" si="0"/>
        <v/>
      </c>
      <c r="BM26" s="457"/>
      <c r="BN26" s="859" t="str">
        <f t="shared" si="1"/>
        <v/>
      </c>
      <c r="BO26" s="859" t="str">
        <f t="shared" si="1"/>
        <v/>
      </c>
      <c r="BP26" s="859" t="str">
        <f t="shared" si="1"/>
        <v/>
      </c>
      <c r="BQ26" s="859" t="str">
        <f t="shared" si="1"/>
        <v/>
      </c>
      <c r="BR26" s="859" t="str">
        <f t="shared" si="1"/>
        <v/>
      </c>
      <c r="BS26" s="859" t="str">
        <f t="shared" si="1"/>
        <v/>
      </c>
      <c r="BT26" s="859" t="str">
        <f t="shared" si="1"/>
        <v/>
      </c>
      <c r="BZ26" s="19"/>
      <c r="CA26" s="19"/>
      <c r="CB26" s="19"/>
      <c r="CC26" s="19"/>
      <c r="CD26" s="19"/>
      <c r="CE26" s="19"/>
      <c r="CF26" s="19"/>
      <c r="CG26" s="19"/>
      <c r="CH26" s="19"/>
      <c r="CI26" s="19"/>
      <c r="CJ26" s="19"/>
      <c r="CK26" s="19"/>
      <c r="CL26" s="19"/>
      <c r="CM26" s="19"/>
      <c r="CN26" s="19"/>
      <c r="CO26" s="19"/>
      <c r="CP26" s="19"/>
      <c r="CQ26" s="19"/>
      <c r="CR26" s="19"/>
      <c r="CS26" s="19"/>
    </row>
    <row r="27" spans="1:97" s="18" customFormat="1" ht="10.5">
      <c r="A27" s="19"/>
      <c r="B27" s="632"/>
      <c r="C27" s="633"/>
      <c r="D27" s="628"/>
      <c r="E27" s="628"/>
      <c r="F27" s="632"/>
      <c r="G27" s="634"/>
      <c r="H27" s="632"/>
      <c r="I27" s="632"/>
      <c r="J27" s="632"/>
      <c r="K27" s="632"/>
      <c r="L27" s="632"/>
      <c r="M27" s="632"/>
      <c r="N27" s="632"/>
      <c r="O27" s="628"/>
      <c r="P27" s="631"/>
      <c r="Q27" s="631"/>
      <c r="R27" s="715"/>
      <c r="S27" s="715"/>
      <c r="T27" s="715"/>
      <c r="U27" s="715"/>
      <c r="V27" s="716" t="str">
        <f t="shared" si="2"/>
        <v/>
      </c>
      <c r="W27" s="535" t="str">
        <f t="shared" si="3"/>
        <v/>
      </c>
      <c r="X27" s="536" t="str">
        <v>NoCashFlows</v>
      </c>
      <c r="Y27" s="637"/>
      <c r="Z27" s="634"/>
      <c r="AA27" s="638"/>
      <c r="AB27" s="639"/>
      <c r="AC27" s="640"/>
      <c r="AD27" s="640"/>
      <c r="AE27" s="640"/>
      <c r="AF27" s="640"/>
      <c r="AG27" s="640"/>
      <c r="AH27" s="641"/>
      <c r="AI27" s="638"/>
      <c r="AJ27" s="642"/>
      <c r="AK27" s="643"/>
      <c r="AL27" s="643"/>
      <c r="AM27" s="644"/>
      <c r="AN27" s="640"/>
      <c r="AO27" s="640"/>
      <c r="AP27" s="640"/>
      <c r="AQ27" s="640"/>
      <c r="AR27" s="640"/>
      <c r="AS27" s="645"/>
      <c r="AT27" s="646"/>
      <c r="AU27" s="643"/>
      <c r="AV27" s="643"/>
      <c r="AW27" s="643"/>
      <c r="AX27" s="643"/>
      <c r="AY27" s="643"/>
      <c r="AZ27" s="643"/>
      <c r="BA27" s="643"/>
      <c r="BB27" s="643"/>
      <c r="BC27" s="643"/>
      <c r="BD27" s="643"/>
      <c r="BF27" s="860" t="str">
        <f t="shared" si="0"/>
        <v/>
      </c>
      <c r="BG27" s="861" t="str">
        <f t="shared" si="0"/>
        <v/>
      </c>
      <c r="BH27" s="861" t="str">
        <f t="shared" si="0"/>
        <v/>
      </c>
      <c r="BI27" s="861" t="str">
        <f t="shared" si="0"/>
        <v/>
      </c>
      <c r="BJ27" s="861" t="str">
        <f t="shared" si="0"/>
        <v/>
      </c>
      <c r="BK27" s="861" t="str">
        <f t="shared" si="0"/>
        <v/>
      </c>
      <c r="BL27" s="859" t="str">
        <f t="shared" si="0"/>
        <v/>
      </c>
      <c r="BM27" s="457"/>
      <c r="BN27" s="859" t="str">
        <f t="shared" si="1"/>
        <v/>
      </c>
      <c r="BO27" s="859" t="str">
        <f t="shared" si="1"/>
        <v/>
      </c>
      <c r="BP27" s="859" t="str">
        <f t="shared" si="1"/>
        <v/>
      </c>
      <c r="BQ27" s="859" t="str">
        <f t="shared" si="1"/>
        <v/>
      </c>
      <c r="BR27" s="859" t="str">
        <f t="shared" si="1"/>
        <v/>
      </c>
      <c r="BS27" s="859" t="str">
        <f t="shared" si="1"/>
        <v/>
      </c>
      <c r="BT27" s="859" t="str">
        <f t="shared" si="1"/>
        <v/>
      </c>
      <c r="BZ27" s="19"/>
      <c r="CA27" s="19"/>
      <c r="CB27" s="19"/>
      <c r="CC27" s="19"/>
      <c r="CD27" s="19"/>
      <c r="CE27" s="19"/>
      <c r="CF27" s="19"/>
      <c r="CG27" s="19"/>
      <c r="CH27" s="19"/>
      <c r="CI27" s="19"/>
      <c r="CJ27" s="19"/>
      <c r="CK27" s="19"/>
      <c r="CL27" s="19"/>
      <c r="CM27" s="19"/>
      <c r="CN27" s="19"/>
      <c r="CO27" s="19"/>
      <c r="CP27" s="19"/>
      <c r="CQ27" s="19"/>
      <c r="CR27" s="19"/>
      <c r="CS27" s="19"/>
    </row>
    <row r="28" spans="1:97" s="18" customFormat="1" ht="10.5">
      <c r="A28" s="19"/>
      <c r="B28" s="632"/>
      <c r="C28" s="633"/>
      <c r="D28" s="628"/>
      <c r="E28" s="628"/>
      <c r="F28" s="632"/>
      <c r="G28" s="634"/>
      <c r="H28" s="632"/>
      <c r="I28" s="632"/>
      <c r="J28" s="632"/>
      <c r="K28" s="632"/>
      <c r="L28" s="632"/>
      <c r="M28" s="632"/>
      <c r="N28" s="632"/>
      <c r="O28" s="628"/>
      <c r="P28" s="631"/>
      <c r="Q28" s="631"/>
      <c r="R28" s="715"/>
      <c r="S28" s="715"/>
      <c r="T28" s="715"/>
      <c r="U28" s="715"/>
      <c r="V28" s="716" t="str">
        <f t="shared" si="2"/>
        <v/>
      </c>
      <c r="W28" s="535" t="str">
        <f t="shared" si="3"/>
        <v/>
      </c>
      <c r="X28" s="536" t="str">
        <v>NoCashFlows</v>
      </c>
      <c r="Y28" s="637"/>
      <c r="Z28" s="634"/>
      <c r="AA28" s="638"/>
      <c r="AB28" s="639"/>
      <c r="AC28" s="640"/>
      <c r="AD28" s="640"/>
      <c r="AE28" s="640"/>
      <c r="AF28" s="640"/>
      <c r="AG28" s="640"/>
      <c r="AH28" s="641"/>
      <c r="AI28" s="638"/>
      <c r="AJ28" s="642"/>
      <c r="AK28" s="643"/>
      <c r="AL28" s="643"/>
      <c r="AM28" s="644"/>
      <c r="AN28" s="640"/>
      <c r="AO28" s="640"/>
      <c r="AP28" s="640"/>
      <c r="AQ28" s="640"/>
      <c r="AR28" s="640"/>
      <c r="AS28" s="645"/>
      <c r="AT28" s="646"/>
      <c r="AU28" s="643"/>
      <c r="AV28" s="643"/>
      <c r="AW28" s="643"/>
      <c r="AX28" s="643"/>
      <c r="AY28" s="643"/>
      <c r="AZ28" s="643"/>
      <c r="BA28" s="643"/>
      <c r="BB28" s="643"/>
      <c r="BC28" s="643"/>
      <c r="BD28" s="643"/>
      <c r="BF28" s="860" t="str">
        <f t="shared" si="0"/>
        <v/>
      </c>
      <c r="BG28" s="861" t="str">
        <f t="shared" si="0"/>
        <v/>
      </c>
      <c r="BH28" s="861" t="str">
        <f t="shared" si="0"/>
        <v/>
      </c>
      <c r="BI28" s="861" t="str">
        <f t="shared" si="0"/>
        <v/>
      </c>
      <c r="BJ28" s="861" t="str">
        <f t="shared" si="0"/>
        <v/>
      </c>
      <c r="BK28" s="861" t="str">
        <f t="shared" si="0"/>
        <v/>
      </c>
      <c r="BL28" s="859" t="str">
        <f t="shared" si="0"/>
        <v/>
      </c>
      <c r="BM28" s="457"/>
      <c r="BN28" s="859" t="str">
        <f t="shared" si="1"/>
        <v/>
      </c>
      <c r="BO28" s="859" t="str">
        <f t="shared" si="1"/>
        <v/>
      </c>
      <c r="BP28" s="859" t="str">
        <f t="shared" si="1"/>
        <v/>
      </c>
      <c r="BQ28" s="859" t="str">
        <f t="shared" si="1"/>
        <v/>
      </c>
      <c r="BR28" s="859" t="str">
        <f t="shared" si="1"/>
        <v/>
      </c>
      <c r="BS28" s="859" t="str">
        <f t="shared" si="1"/>
        <v/>
      </c>
      <c r="BT28" s="859" t="str">
        <f t="shared" si="1"/>
        <v/>
      </c>
      <c r="BZ28" s="19"/>
      <c r="CA28" s="19"/>
      <c r="CB28" s="19"/>
      <c r="CC28" s="19"/>
      <c r="CD28" s="19"/>
      <c r="CE28" s="19"/>
      <c r="CF28" s="19"/>
      <c r="CG28" s="19"/>
      <c r="CH28" s="19"/>
      <c r="CI28" s="19"/>
      <c r="CJ28" s="19"/>
      <c r="CK28" s="19"/>
      <c r="CL28" s="19"/>
      <c r="CM28" s="19"/>
      <c r="CN28" s="19"/>
      <c r="CO28" s="19"/>
      <c r="CP28" s="19"/>
      <c r="CQ28" s="19"/>
      <c r="CR28" s="19"/>
      <c r="CS28" s="19"/>
    </row>
    <row r="29" spans="1:97" s="18" customFormat="1" ht="10.5">
      <c r="A29" s="19"/>
      <c r="B29" s="632"/>
      <c r="C29" s="633"/>
      <c r="D29" s="628"/>
      <c r="E29" s="628"/>
      <c r="F29" s="632"/>
      <c r="G29" s="634"/>
      <c r="H29" s="632"/>
      <c r="I29" s="632"/>
      <c r="J29" s="632"/>
      <c r="K29" s="632"/>
      <c r="L29" s="632"/>
      <c r="M29" s="632"/>
      <c r="N29" s="632"/>
      <c r="O29" s="628"/>
      <c r="P29" s="631"/>
      <c r="Q29" s="631"/>
      <c r="R29" s="715"/>
      <c r="S29" s="715"/>
      <c r="T29" s="715"/>
      <c r="U29" s="715"/>
      <c r="V29" s="716" t="str">
        <f t="shared" si="2"/>
        <v/>
      </c>
      <c r="W29" s="535" t="str">
        <f t="shared" si="3"/>
        <v/>
      </c>
      <c r="X29" s="536" t="str">
        <v>NoCashFlows</v>
      </c>
      <c r="Y29" s="637"/>
      <c r="Z29" s="634"/>
      <c r="AA29" s="638"/>
      <c r="AB29" s="639"/>
      <c r="AC29" s="640"/>
      <c r="AD29" s="640"/>
      <c r="AE29" s="640"/>
      <c r="AF29" s="640"/>
      <c r="AG29" s="640"/>
      <c r="AH29" s="641"/>
      <c r="AI29" s="638"/>
      <c r="AJ29" s="642"/>
      <c r="AK29" s="643"/>
      <c r="AL29" s="643"/>
      <c r="AM29" s="644"/>
      <c r="AN29" s="640"/>
      <c r="AO29" s="640"/>
      <c r="AP29" s="640"/>
      <c r="AQ29" s="640"/>
      <c r="AR29" s="640"/>
      <c r="AS29" s="645"/>
      <c r="AT29" s="646"/>
      <c r="AU29" s="643"/>
      <c r="AV29" s="643"/>
      <c r="AW29" s="643"/>
      <c r="AX29" s="643"/>
      <c r="AY29" s="643"/>
      <c r="AZ29" s="643"/>
      <c r="BA29" s="643"/>
      <c r="BB29" s="643"/>
      <c r="BC29" s="643"/>
      <c r="BD29" s="643"/>
      <c r="BF29" s="860" t="str">
        <f t="shared" si="0"/>
        <v/>
      </c>
      <c r="BG29" s="861" t="str">
        <f t="shared" si="0"/>
        <v/>
      </c>
      <c r="BH29" s="861" t="str">
        <f t="shared" si="0"/>
        <v/>
      </c>
      <c r="BI29" s="861" t="str">
        <f t="shared" si="0"/>
        <v/>
      </c>
      <c r="BJ29" s="861" t="str">
        <f t="shared" si="0"/>
        <v/>
      </c>
      <c r="BK29" s="861" t="str">
        <f t="shared" si="0"/>
        <v/>
      </c>
      <c r="BL29" s="859" t="str">
        <f t="shared" si="0"/>
        <v/>
      </c>
      <c r="BM29" s="457"/>
      <c r="BN29" s="859" t="str">
        <f t="shared" si="1"/>
        <v/>
      </c>
      <c r="BO29" s="859" t="str">
        <f t="shared" si="1"/>
        <v/>
      </c>
      <c r="BP29" s="859" t="str">
        <f t="shared" si="1"/>
        <v/>
      </c>
      <c r="BQ29" s="859" t="str">
        <f t="shared" si="1"/>
        <v/>
      </c>
      <c r="BR29" s="859" t="str">
        <f t="shared" si="1"/>
        <v/>
      </c>
      <c r="BS29" s="859" t="str">
        <f t="shared" si="1"/>
        <v/>
      </c>
      <c r="BT29" s="859" t="str">
        <f t="shared" si="1"/>
        <v/>
      </c>
      <c r="BZ29" s="19"/>
      <c r="CA29" s="19"/>
      <c r="CB29" s="19"/>
      <c r="CC29" s="19"/>
      <c r="CD29" s="19"/>
      <c r="CE29" s="19"/>
      <c r="CF29" s="19"/>
      <c r="CG29" s="19"/>
      <c r="CH29" s="19"/>
      <c r="CI29" s="19"/>
      <c r="CJ29" s="19"/>
      <c r="CK29" s="19"/>
      <c r="CL29" s="19"/>
      <c r="CM29" s="19"/>
      <c r="CN29" s="19"/>
      <c r="CO29" s="19"/>
      <c r="CP29" s="19"/>
      <c r="CQ29" s="19"/>
      <c r="CR29" s="19"/>
      <c r="CS29" s="19"/>
    </row>
    <row r="30" spans="1:97" s="18" customFormat="1" ht="10.5">
      <c r="A30" s="19"/>
      <c r="B30" s="632"/>
      <c r="C30" s="633"/>
      <c r="D30" s="628"/>
      <c r="E30" s="628"/>
      <c r="F30" s="632"/>
      <c r="G30" s="634"/>
      <c r="H30" s="632"/>
      <c r="I30" s="632"/>
      <c r="J30" s="632"/>
      <c r="K30" s="632"/>
      <c r="L30" s="632"/>
      <c r="M30" s="632"/>
      <c r="N30" s="632"/>
      <c r="O30" s="628"/>
      <c r="P30" s="631"/>
      <c r="Q30" s="631"/>
      <c r="R30" s="715"/>
      <c r="S30" s="715"/>
      <c r="T30" s="715"/>
      <c r="U30" s="715"/>
      <c r="V30" s="716" t="str">
        <f t="shared" si="2"/>
        <v/>
      </c>
      <c r="W30" s="535" t="str">
        <f t="shared" si="3"/>
        <v/>
      </c>
      <c r="X30" s="536" t="str">
        <v>NoCashFlows</v>
      </c>
      <c r="Y30" s="637"/>
      <c r="Z30" s="634"/>
      <c r="AA30" s="638"/>
      <c r="AB30" s="639"/>
      <c r="AC30" s="640"/>
      <c r="AD30" s="640"/>
      <c r="AE30" s="640"/>
      <c r="AF30" s="640"/>
      <c r="AG30" s="640"/>
      <c r="AH30" s="641"/>
      <c r="AI30" s="638"/>
      <c r="AJ30" s="642"/>
      <c r="AK30" s="643"/>
      <c r="AL30" s="643"/>
      <c r="AM30" s="644"/>
      <c r="AN30" s="640"/>
      <c r="AO30" s="640"/>
      <c r="AP30" s="640"/>
      <c r="AQ30" s="640"/>
      <c r="AR30" s="640"/>
      <c r="AS30" s="645"/>
      <c r="AT30" s="646"/>
      <c r="AU30" s="643"/>
      <c r="AV30" s="643"/>
      <c r="AW30" s="643"/>
      <c r="AX30" s="643"/>
      <c r="AY30" s="643"/>
      <c r="AZ30" s="643"/>
      <c r="BA30" s="643"/>
      <c r="BB30" s="643"/>
      <c r="BC30" s="643"/>
      <c r="BD30" s="643"/>
      <c r="BF30" s="860" t="str">
        <f t="shared" si="0"/>
        <v/>
      </c>
      <c r="BG30" s="861" t="str">
        <f t="shared" si="0"/>
        <v/>
      </c>
      <c r="BH30" s="861" t="str">
        <f t="shared" si="0"/>
        <v/>
      </c>
      <c r="BI30" s="861" t="str">
        <f t="shared" si="0"/>
        <v/>
      </c>
      <c r="BJ30" s="861" t="str">
        <f t="shared" si="0"/>
        <v/>
      </c>
      <c r="BK30" s="861" t="str">
        <f t="shared" si="0"/>
        <v/>
      </c>
      <c r="BL30" s="859" t="str">
        <f t="shared" si="0"/>
        <v/>
      </c>
      <c r="BM30" s="457"/>
      <c r="BN30" s="859" t="str">
        <f t="shared" si="1"/>
        <v/>
      </c>
      <c r="BO30" s="859" t="str">
        <f t="shared" si="1"/>
        <v/>
      </c>
      <c r="BP30" s="859" t="str">
        <f t="shared" si="1"/>
        <v/>
      </c>
      <c r="BQ30" s="859" t="str">
        <f t="shared" si="1"/>
        <v/>
      </c>
      <c r="BR30" s="859" t="str">
        <f t="shared" si="1"/>
        <v/>
      </c>
      <c r="BS30" s="859" t="str">
        <f t="shared" si="1"/>
        <v/>
      </c>
      <c r="BT30" s="859" t="str">
        <f t="shared" si="1"/>
        <v/>
      </c>
      <c r="BZ30" s="19"/>
      <c r="CA30" s="19"/>
      <c r="CB30" s="19"/>
      <c r="CC30" s="19"/>
      <c r="CD30" s="19"/>
      <c r="CE30" s="19"/>
      <c r="CF30" s="19"/>
      <c r="CG30" s="19"/>
      <c r="CH30" s="19"/>
      <c r="CI30" s="19"/>
      <c r="CJ30" s="19"/>
      <c r="CK30" s="19"/>
      <c r="CL30" s="19"/>
      <c r="CM30" s="19"/>
      <c r="CN30" s="19"/>
      <c r="CO30" s="19"/>
      <c r="CP30" s="19"/>
      <c r="CQ30" s="19"/>
      <c r="CR30" s="19"/>
      <c r="CS30" s="19"/>
    </row>
    <row r="31" spans="1:97" s="18" customFormat="1" ht="10.5">
      <c r="A31" s="19"/>
      <c r="B31" s="632"/>
      <c r="C31" s="633"/>
      <c r="D31" s="628"/>
      <c r="E31" s="628"/>
      <c r="F31" s="632"/>
      <c r="G31" s="634"/>
      <c r="H31" s="632"/>
      <c r="I31" s="632"/>
      <c r="J31" s="632"/>
      <c r="K31" s="632"/>
      <c r="L31" s="632"/>
      <c r="M31" s="632"/>
      <c r="N31" s="632"/>
      <c r="O31" s="628"/>
      <c r="P31" s="631"/>
      <c r="Q31" s="631"/>
      <c r="R31" s="715"/>
      <c r="S31" s="715"/>
      <c r="T31" s="715"/>
      <c r="U31" s="715"/>
      <c r="V31" s="716" t="str">
        <f t="shared" si="2"/>
        <v/>
      </c>
      <c r="W31" s="535" t="str">
        <f t="shared" si="3"/>
        <v/>
      </c>
      <c r="X31" s="536" t="str">
        <v>NoCashFlows</v>
      </c>
      <c r="Y31" s="637"/>
      <c r="Z31" s="634"/>
      <c r="AA31" s="638"/>
      <c r="AB31" s="639"/>
      <c r="AC31" s="640"/>
      <c r="AD31" s="640"/>
      <c r="AE31" s="640"/>
      <c r="AF31" s="640"/>
      <c r="AG31" s="640"/>
      <c r="AH31" s="641"/>
      <c r="AI31" s="638"/>
      <c r="AJ31" s="642"/>
      <c r="AK31" s="643"/>
      <c r="AL31" s="643"/>
      <c r="AM31" s="644"/>
      <c r="AN31" s="640"/>
      <c r="AO31" s="640"/>
      <c r="AP31" s="640"/>
      <c r="AQ31" s="640"/>
      <c r="AR31" s="640"/>
      <c r="AS31" s="645"/>
      <c r="AT31" s="646"/>
      <c r="AU31" s="643"/>
      <c r="AV31" s="643"/>
      <c r="AW31" s="643"/>
      <c r="AX31" s="643"/>
      <c r="AY31" s="643"/>
      <c r="AZ31" s="643"/>
      <c r="BA31" s="643"/>
      <c r="BB31" s="643"/>
      <c r="BC31" s="643"/>
      <c r="BD31" s="643"/>
      <c r="BF31" s="860" t="str">
        <f t="shared" si="0"/>
        <v/>
      </c>
      <c r="BG31" s="861" t="str">
        <f t="shared" si="0"/>
        <v/>
      </c>
      <c r="BH31" s="861" t="str">
        <f t="shared" si="0"/>
        <v/>
      </c>
      <c r="BI31" s="861" t="str">
        <f t="shared" si="0"/>
        <v/>
      </c>
      <c r="BJ31" s="861" t="str">
        <f t="shared" si="0"/>
        <v/>
      </c>
      <c r="BK31" s="861" t="str">
        <f t="shared" si="0"/>
        <v/>
      </c>
      <c r="BL31" s="859" t="str">
        <f t="shared" si="0"/>
        <v/>
      </c>
      <c r="BM31" s="457"/>
      <c r="BN31" s="859" t="str">
        <f t="shared" si="1"/>
        <v/>
      </c>
      <c r="BO31" s="859" t="str">
        <f t="shared" si="1"/>
        <v/>
      </c>
      <c r="BP31" s="859" t="str">
        <f t="shared" si="1"/>
        <v/>
      </c>
      <c r="BQ31" s="859" t="str">
        <f t="shared" si="1"/>
        <v/>
      </c>
      <c r="BR31" s="859" t="str">
        <f t="shared" si="1"/>
        <v/>
      </c>
      <c r="BS31" s="859" t="str">
        <f t="shared" si="1"/>
        <v/>
      </c>
      <c r="BT31" s="859" t="str">
        <f t="shared" si="1"/>
        <v/>
      </c>
      <c r="BZ31" s="19"/>
      <c r="CA31" s="19"/>
      <c r="CB31" s="19"/>
      <c r="CC31" s="19"/>
      <c r="CD31" s="19"/>
      <c r="CE31" s="19"/>
      <c r="CF31" s="19"/>
      <c r="CG31" s="19"/>
      <c r="CH31" s="19"/>
      <c r="CI31" s="19"/>
      <c r="CJ31" s="19"/>
      <c r="CK31" s="19"/>
      <c r="CL31" s="19"/>
      <c r="CM31" s="19"/>
      <c r="CN31" s="19"/>
      <c r="CO31" s="19"/>
      <c r="CP31" s="19"/>
      <c r="CQ31" s="19"/>
      <c r="CR31" s="19"/>
      <c r="CS31" s="19"/>
    </row>
    <row r="32" spans="1:97" s="18" customFormat="1" ht="10.5">
      <c r="A32" s="19"/>
      <c r="B32" s="632"/>
      <c r="C32" s="633"/>
      <c r="D32" s="628"/>
      <c r="E32" s="628"/>
      <c r="F32" s="632"/>
      <c r="G32" s="634"/>
      <c r="H32" s="632"/>
      <c r="I32" s="632"/>
      <c r="J32" s="632"/>
      <c r="K32" s="632"/>
      <c r="L32" s="632"/>
      <c r="M32" s="632"/>
      <c r="N32" s="632"/>
      <c r="O32" s="628"/>
      <c r="P32" s="631"/>
      <c r="Q32" s="631"/>
      <c r="R32" s="715"/>
      <c r="S32" s="715"/>
      <c r="T32" s="715"/>
      <c r="U32" s="715"/>
      <c r="V32" s="716" t="str">
        <f t="shared" si="2"/>
        <v/>
      </c>
      <c r="W32" s="535" t="str">
        <f t="shared" si="3"/>
        <v/>
      </c>
      <c r="X32" s="536" t="str">
        <v>NoCashFlows</v>
      </c>
      <c r="Y32" s="637"/>
      <c r="Z32" s="634"/>
      <c r="AA32" s="638"/>
      <c r="AB32" s="639"/>
      <c r="AC32" s="640"/>
      <c r="AD32" s="640"/>
      <c r="AE32" s="640"/>
      <c r="AF32" s="640"/>
      <c r="AG32" s="640"/>
      <c r="AH32" s="641"/>
      <c r="AI32" s="638"/>
      <c r="AJ32" s="642"/>
      <c r="AK32" s="643"/>
      <c r="AL32" s="643"/>
      <c r="AM32" s="644"/>
      <c r="AN32" s="640"/>
      <c r="AO32" s="640"/>
      <c r="AP32" s="640"/>
      <c r="AQ32" s="640"/>
      <c r="AR32" s="640"/>
      <c r="AS32" s="645"/>
      <c r="AT32" s="646"/>
      <c r="AU32" s="643"/>
      <c r="AV32" s="643"/>
      <c r="AW32" s="643"/>
      <c r="AX32" s="643"/>
      <c r="AY32" s="643"/>
      <c r="AZ32" s="643"/>
      <c r="BA32" s="643"/>
      <c r="BB32" s="643"/>
      <c r="BC32" s="643"/>
      <c r="BD32" s="643"/>
      <c r="BF32" s="860" t="str">
        <f t="shared" si="0"/>
        <v/>
      </c>
      <c r="BG32" s="861" t="str">
        <f t="shared" si="0"/>
        <v/>
      </c>
      <c r="BH32" s="861" t="str">
        <f t="shared" si="0"/>
        <v/>
      </c>
      <c r="BI32" s="861" t="str">
        <f t="shared" si="0"/>
        <v/>
      </c>
      <c r="BJ32" s="861" t="str">
        <f t="shared" si="0"/>
        <v/>
      </c>
      <c r="BK32" s="861" t="str">
        <f t="shared" si="0"/>
        <v/>
      </c>
      <c r="BL32" s="859" t="str">
        <f t="shared" si="0"/>
        <v/>
      </c>
      <c r="BM32" s="457"/>
      <c r="BN32" s="859" t="str">
        <f t="shared" si="1"/>
        <v/>
      </c>
      <c r="BO32" s="859" t="str">
        <f t="shared" si="1"/>
        <v/>
      </c>
      <c r="BP32" s="859" t="str">
        <f t="shared" si="1"/>
        <v/>
      </c>
      <c r="BQ32" s="859" t="str">
        <f t="shared" si="1"/>
        <v/>
      </c>
      <c r="BR32" s="859" t="str">
        <f t="shared" si="1"/>
        <v/>
      </c>
      <c r="BS32" s="859" t="str">
        <f t="shared" si="1"/>
        <v/>
      </c>
      <c r="BT32" s="859" t="str">
        <f t="shared" si="1"/>
        <v/>
      </c>
      <c r="BZ32" s="19"/>
      <c r="CA32" s="19"/>
      <c r="CB32" s="19"/>
      <c r="CC32" s="19"/>
      <c r="CD32" s="19"/>
      <c r="CE32" s="19"/>
      <c r="CF32" s="19"/>
      <c r="CG32" s="19"/>
      <c r="CH32" s="19"/>
      <c r="CI32" s="19"/>
      <c r="CJ32" s="19"/>
      <c r="CK32" s="19"/>
      <c r="CL32" s="19"/>
      <c r="CM32" s="19"/>
      <c r="CN32" s="19"/>
      <c r="CO32" s="19"/>
      <c r="CP32" s="19"/>
      <c r="CQ32" s="19"/>
      <c r="CR32" s="19"/>
      <c r="CS32" s="19"/>
    </row>
    <row r="33" spans="1:97" s="18" customFormat="1" ht="10.5">
      <c r="A33" s="19"/>
      <c r="B33" s="632"/>
      <c r="C33" s="633"/>
      <c r="D33" s="628"/>
      <c r="E33" s="628"/>
      <c r="F33" s="632"/>
      <c r="G33" s="634"/>
      <c r="H33" s="632"/>
      <c r="I33" s="632"/>
      <c r="J33" s="632"/>
      <c r="K33" s="632"/>
      <c r="L33" s="632"/>
      <c r="M33" s="632"/>
      <c r="N33" s="632"/>
      <c r="O33" s="628"/>
      <c r="P33" s="631"/>
      <c r="Q33" s="631"/>
      <c r="R33" s="715"/>
      <c r="S33" s="715"/>
      <c r="T33" s="715"/>
      <c r="U33" s="715"/>
      <c r="V33" s="716" t="str">
        <f t="shared" si="2"/>
        <v/>
      </c>
      <c r="W33" s="535" t="str">
        <f t="shared" si="3"/>
        <v/>
      </c>
      <c r="X33" s="536" t="str">
        <v>NoCashFlows</v>
      </c>
      <c r="Y33" s="637"/>
      <c r="Z33" s="634"/>
      <c r="AA33" s="638"/>
      <c r="AB33" s="639"/>
      <c r="AC33" s="640"/>
      <c r="AD33" s="640"/>
      <c r="AE33" s="640"/>
      <c r="AF33" s="640"/>
      <c r="AG33" s="640"/>
      <c r="AH33" s="641"/>
      <c r="AI33" s="638"/>
      <c r="AJ33" s="642"/>
      <c r="AK33" s="643"/>
      <c r="AL33" s="643"/>
      <c r="AM33" s="644"/>
      <c r="AN33" s="640"/>
      <c r="AO33" s="640"/>
      <c r="AP33" s="640"/>
      <c r="AQ33" s="640"/>
      <c r="AR33" s="640"/>
      <c r="AS33" s="645"/>
      <c r="AT33" s="646"/>
      <c r="AU33" s="643"/>
      <c r="AV33" s="643"/>
      <c r="AW33" s="643"/>
      <c r="AX33" s="643"/>
      <c r="AY33" s="643"/>
      <c r="AZ33" s="643"/>
      <c r="BA33" s="643"/>
      <c r="BB33" s="643"/>
      <c r="BC33" s="643"/>
      <c r="BD33" s="643"/>
      <c r="BF33" s="860" t="str">
        <f t="shared" si="0"/>
        <v/>
      </c>
      <c r="BG33" s="861" t="str">
        <f t="shared" si="0"/>
        <v/>
      </c>
      <c r="BH33" s="861" t="str">
        <f t="shared" si="0"/>
        <v/>
      </c>
      <c r="BI33" s="861" t="str">
        <f t="shared" si="0"/>
        <v/>
      </c>
      <c r="BJ33" s="861" t="str">
        <f t="shared" si="0"/>
        <v/>
      </c>
      <c r="BK33" s="861" t="str">
        <f t="shared" si="0"/>
        <v/>
      </c>
      <c r="BL33" s="859" t="str">
        <f t="shared" si="0"/>
        <v/>
      </c>
      <c r="BM33" s="457"/>
      <c r="BN33" s="859" t="str">
        <f t="shared" si="1"/>
        <v/>
      </c>
      <c r="BO33" s="859" t="str">
        <f t="shared" si="1"/>
        <v/>
      </c>
      <c r="BP33" s="859" t="str">
        <f t="shared" si="1"/>
        <v/>
      </c>
      <c r="BQ33" s="859" t="str">
        <f t="shared" si="1"/>
        <v/>
      </c>
      <c r="BR33" s="859" t="str">
        <f t="shared" si="1"/>
        <v/>
      </c>
      <c r="BS33" s="859" t="str">
        <f t="shared" si="1"/>
        <v/>
      </c>
      <c r="BT33" s="859" t="str">
        <f t="shared" si="1"/>
        <v/>
      </c>
      <c r="BZ33" s="19"/>
      <c r="CA33" s="19"/>
      <c r="CB33" s="19"/>
      <c r="CC33" s="19"/>
      <c r="CD33" s="19"/>
      <c r="CE33" s="19"/>
      <c r="CF33" s="19"/>
      <c r="CG33" s="19"/>
      <c r="CH33" s="19"/>
      <c r="CI33" s="19"/>
      <c r="CJ33" s="19"/>
      <c r="CK33" s="19"/>
      <c r="CL33" s="19"/>
      <c r="CM33" s="19"/>
      <c r="CN33" s="19"/>
      <c r="CO33" s="19"/>
      <c r="CP33" s="19"/>
      <c r="CQ33" s="19"/>
      <c r="CR33" s="19"/>
      <c r="CS33" s="19"/>
    </row>
    <row r="34" spans="1:97" s="18" customFormat="1" ht="10.5">
      <c r="A34" s="19"/>
      <c r="B34" s="632"/>
      <c r="C34" s="633"/>
      <c r="D34" s="628"/>
      <c r="E34" s="628"/>
      <c r="F34" s="632"/>
      <c r="G34" s="634"/>
      <c r="H34" s="632"/>
      <c r="I34" s="632"/>
      <c r="J34" s="632"/>
      <c r="K34" s="632"/>
      <c r="L34" s="632"/>
      <c r="M34" s="632"/>
      <c r="N34" s="632"/>
      <c r="O34" s="628"/>
      <c r="P34" s="631"/>
      <c r="Q34" s="631"/>
      <c r="R34" s="715"/>
      <c r="S34" s="715"/>
      <c r="T34" s="715"/>
      <c r="U34" s="715"/>
      <c r="V34" s="716" t="str">
        <f t="shared" si="2"/>
        <v/>
      </c>
      <c r="W34" s="535" t="str">
        <f t="shared" si="3"/>
        <v/>
      </c>
      <c r="X34" s="536" t="str">
        <v>NoCashFlows</v>
      </c>
      <c r="Y34" s="637"/>
      <c r="Z34" s="634"/>
      <c r="AA34" s="638"/>
      <c r="AB34" s="639"/>
      <c r="AC34" s="640"/>
      <c r="AD34" s="640"/>
      <c r="AE34" s="640"/>
      <c r="AF34" s="640"/>
      <c r="AG34" s="640"/>
      <c r="AH34" s="641"/>
      <c r="AI34" s="638"/>
      <c r="AJ34" s="642"/>
      <c r="AK34" s="643"/>
      <c r="AL34" s="643"/>
      <c r="AM34" s="644"/>
      <c r="AN34" s="640"/>
      <c r="AO34" s="640"/>
      <c r="AP34" s="640"/>
      <c r="AQ34" s="640"/>
      <c r="AR34" s="640"/>
      <c r="AS34" s="645"/>
      <c r="AT34" s="646"/>
      <c r="AU34" s="643"/>
      <c r="AV34" s="643"/>
      <c r="AW34" s="643"/>
      <c r="AX34" s="643"/>
      <c r="AY34" s="643"/>
      <c r="AZ34" s="643"/>
      <c r="BA34" s="643"/>
      <c r="BB34" s="643"/>
      <c r="BC34" s="643"/>
      <c r="BD34" s="643"/>
      <c r="BF34" s="860" t="str">
        <f t="shared" si="0"/>
        <v/>
      </c>
      <c r="BG34" s="861" t="str">
        <f t="shared" si="0"/>
        <v/>
      </c>
      <c r="BH34" s="861" t="str">
        <f t="shared" si="0"/>
        <v/>
      </c>
      <c r="BI34" s="861" t="str">
        <f t="shared" si="0"/>
        <v/>
      </c>
      <c r="BJ34" s="861" t="str">
        <f t="shared" si="0"/>
        <v/>
      </c>
      <c r="BK34" s="861" t="str">
        <f t="shared" si="0"/>
        <v/>
      </c>
      <c r="BL34" s="859" t="str">
        <f t="shared" si="0"/>
        <v/>
      </c>
      <c r="BM34" s="457"/>
      <c r="BN34" s="859" t="str">
        <f t="shared" si="1"/>
        <v/>
      </c>
      <c r="BO34" s="859" t="str">
        <f t="shared" si="1"/>
        <v/>
      </c>
      <c r="BP34" s="859" t="str">
        <f t="shared" si="1"/>
        <v/>
      </c>
      <c r="BQ34" s="859" t="str">
        <f t="shared" si="1"/>
        <v/>
      </c>
      <c r="BR34" s="859" t="str">
        <f t="shared" si="1"/>
        <v/>
      </c>
      <c r="BS34" s="859" t="str">
        <f t="shared" si="1"/>
        <v/>
      </c>
      <c r="BT34" s="859" t="str">
        <f t="shared" si="1"/>
        <v/>
      </c>
      <c r="BZ34" s="19"/>
      <c r="CA34" s="19"/>
      <c r="CB34" s="19"/>
      <c r="CC34" s="19"/>
      <c r="CD34" s="19"/>
      <c r="CE34" s="19"/>
      <c r="CF34" s="19"/>
      <c r="CG34" s="19"/>
      <c r="CH34" s="19"/>
      <c r="CI34" s="19"/>
      <c r="CJ34" s="19"/>
      <c r="CK34" s="19"/>
      <c r="CL34" s="19"/>
      <c r="CM34" s="19"/>
      <c r="CN34" s="19"/>
      <c r="CO34" s="19"/>
      <c r="CP34" s="19"/>
      <c r="CQ34" s="19"/>
      <c r="CR34" s="19"/>
      <c r="CS34" s="19"/>
    </row>
    <row r="35" spans="1:97" s="18" customFormat="1" ht="10.5">
      <c r="A35" s="19"/>
      <c r="B35" s="632"/>
      <c r="C35" s="633"/>
      <c r="D35" s="628"/>
      <c r="E35" s="628"/>
      <c r="F35" s="632"/>
      <c r="G35" s="634"/>
      <c r="H35" s="632"/>
      <c r="I35" s="632"/>
      <c r="J35" s="632"/>
      <c r="K35" s="632"/>
      <c r="L35" s="632"/>
      <c r="M35" s="632"/>
      <c r="N35" s="632"/>
      <c r="O35" s="628"/>
      <c r="P35" s="631"/>
      <c r="Q35" s="631"/>
      <c r="R35" s="715"/>
      <c r="S35" s="715"/>
      <c r="T35" s="715"/>
      <c r="U35" s="715"/>
      <c r="V35" s="716" t="str">
        <f t="shared" si="2"/>
        <v/>
      </c>
      <c r="W35" s="535" t="str">
        <f t="shared" si="3"/>
        <v/>
      </c>
      <c r="X35" s="536" t="str">
        <v>NoCashFlows</v>
      </c>
      <c r="Y35" s="637"/>
      <c r="Z35" s="634"/>
      <c r="AA35" s="638"/>
      <c r="AB35" s="639"/>
      <c r="AC35" s="640"/>
      <c r="AD35" s="640"/>
      <c r="AE35" s="640"/>
      <c r="AF35" s="640"/>
      <c r="AG35" s="640"/>
      <c r="AH35" s="641"/>
      <c r="AI35" s="638"/>
      <c r="AJ35" s="642"/>
      <c r="AK35" s="643"/>
      <c r="AL35" s="643"/>
      <c r="AM35" s="644"/>
      <c r="AN35" s="640"/>
      <c r="AO35" s="640"/>
      <c r="AP35" s="640"/>
      <c r="AQ35" s="640"/>
      <c r="AR35" s="640"/>
      <c r="AS35" s="645"/>
      <c r="AT35" s="646"/>
      <c r="AU35" s="643"/>
      <c r="AV35" s="643"/>
      <c r="AW35" s="643"/>
      <c r="AX35" s="643"/>
      <c r="AY35" s="643"/>
      <c r="AZ35" s="643"/>
      <c r="BA35" s="643"/>
      <c r="BB35" s="643"/>
      <c r="BC35" s="643"/>
      <c r="BD35" s="643"/>
      <c r="BF35" s="860" t="str">
        <f t="shared" ref="BF35:BL71" si="4">IF(AND(ISBLANK(AM35), ISBLANK(AB35)), "", AM35-AB35)</f>
        <v/>
      </c>
      <c r="BG35" s="861" t="str">
        <f t="shared" si="4"/>
        <v/>
      </c>
      <c r="BH35" s="861" t="str">
        <f t="shared" si="4"/>
        <v/>
      </c>
      <c r="BI35" s="861" t="str">
        <f t="shared" si="4"/>
        <v/>
      </c>
      <c r="BJ35" s="861" t="str">
        <f t="shared" si="4"/>
        <v/>
      </c>
      <c r="BK35" s="861" t="str">
        <f t="shared" si="4"/>
        <v/>
      </c>
      <c r="BL35" s="859" t="str">
        <f t="shared" si="4"/>
        <v/>
      </c>
      <c r="BM35" s="457"/>
      <c r="BN35" s="859" t="str">
        <f t="shared" si="1"/>
        <v/>
      </c>
      <c r="BO35" s="859" t="str">
        <f t="shared" si="1"/>
        <v/>
      </c>
      <c r="BP35" s="859" t="str">
        <f t="shared" si="1"/>
        <v/>
      </c>
      <c r="BQ35" s="859" t="str">
        <f t="shared" si="1"/>
        <v/>
      </c>
      <c r="BR35" s="859" t="str">
        <f t="shared" si="1"/>
        <v/>
      </c>
      <c r="BS35" s="859" t="str">
        <f t="shared" si="1"/>
        <v/>
      </c>
      <c r="BT35" s="859" t="str">
        <f t="shared" si="1"/>
        <v/>
      </c>
      <c r="BZ35" s="19"/>
      <c r="CA35" s="19"/>
      <c r="CB35" s="19"/>
      <c r="CC35" s="19"/>
      <c r="CD35" s="19"/>
      <c r="CE35" s="19"/>
      <c r="CF35" s="19"/>
      <c r="CG35" s="19"/>
      <c r="CH35" s="19"/>
      <c r="CI35" s="19"/>
      <c r="CJ35" s="19"/>
      <c r="CK35" s="19"/>
      <c r="CL35" s="19"/>
      <c r="CM35" s="19"/>
      <c r="CN35" s="19"/>
      <c r="CO35" s="19"/>
      <c r="CP35" s="19"/>
      <c r="CQ35" s="19"/>
      <c r="CR35" s="19"/>
      <c r="CS35" s="19"/>
    </row>
    <row r="36" spans="1:97" s="18" customFormat="1" ht="10.5">
      <c r="A36" s="19"/>
      <c r="B36" s="632"/>
      <c r="C36" s="633"/>
      <c r="D36" s="628"/>
      <c r="E36" s="628"/>
      <c r="F36" s="632"/>
      <c r="G36" s="634"/>
      <c r="H36" s="632"/>
      <c r="I36" s="632"/>
      <c r="J36" s="632"/>
      <c r="K36" s="632"/>
      <c r="L36" s="632"/>
      <c r="M36" s="632"/>
      <c r="N36" s="632"/>
      <c r="O36" s="628"/>
      <c r="P36" s="631"/>
      <c r="Q36" s="631"/>
      <c r="R36" s="715"/>
      <c r="S36" s="715"/>
      <c r="T36" s="715"/>
      <c r="U36" s="715"/>
      <c r="V36" s="716" t="str">
        <f t="shared" si="2"/>
        <v/>
      </c>
      <c r="W36" s="535" t="str">
        <f t="shared" si="3"/>
        <v/>
      </c>
      <c r="X36" s="536" t="str">
        <v>NoCashFlows</v>
      </c>
      <c r="Y36" s="637"/>
      <c r="Z36" s="634"/>
      <c r="AA36" s="638"/>
      <c r="AB36" s="639"/>
      <c r="AC36" s="640"/>
      <c r="AD36" s="640"/>
      <c r="AE36" s="640"/>
      <c r="AF36" s="640"/>
      <c r="AG36" s="640"/>
      <c r="AH36" s="641"/>
      <c r="AI36" s="638"/>
      <c r="AJ36" s="642"/>
      <c r="AK36" s="643"/>
      <c r="AL36" s="643"/>
      <c r="AM36" s="644"/>
      <c r="AN36" s="640"/>
      <c r="AO36" s="640"/>
      <c r="AP36" s="640"/>
      <c r="AQ36" s="640"/>
      <c r="AR36" s="640"/>
      <c r="AS36" s="645"/>
      <c r="AT36" s="646"/>
      <c r="AU36" s="643"/>
      <c r="AV36" s="643"/>
      <c r="AW36" s="643"/>
      <c r="AX36" s="643"/>
      <c r="AY36" s="643"/>
      <c r="AZ36" s="643"/>
      <c r="BA36" s="643"/>
      <c r="BB36" s="643"/>
      <c r="BC36" s="643"/>
      <c r="BD36" s="643"/>
      <c r="BF36" s="860" t="str">
        <f t="shared" si="4"/>
        <v/>
      </c>
      <c r="BG36" s="861" t="str">
        <f t="shared" si="4"/>
        <v/>
      </c>
      <c r="BH36" s="861" t="str">
        <f t="shared" si="4"/>
        <v/>
      </c>
      <c r="BI36" s="861" t="str">
        <f t="shared" si="4"/>
        <v/>
      </c>
      <c r="BJ36" s="861" t="str">
        <f t="shared" si="4"/>
        <v/>
      </c>
      <c r="BK36" s="861" t="str">
        <f t="shared" si="4"/>
        <v/>
      </c>
      <c r="BL36" s="859" t="str">
        <f t="shared" si="4"/>
        <v/>
      </c>
      <c r="BM36" s="457"/>
      <c r="BN36" s="859" t="str">
        <f t="shared" si="1"/>
        <v/>
      </c>
      <c r="BO36" s="859" t="str">
        <f t="shared" si="1"/>
        <v/>
      </c>
      <c r="BP36" s="859" t="str">
        <f t="shared" si="1"/>
        <v/>
      </c>
      <c r="BQ36" s="859" t="str">
        <f t="shared" si="1"/>
        <v/>
      </c>
      <c r="BR36" s="859" t="str">
        <f t="shared" si="1"/>
        <v/>
      </c>
      <c r="BS36" s="859" t="str">
        <f t="shared" si="1"/>
        <v/>
      </c>
      <c r="BT36" s="859" t="str">
        <f t="shared" si="1"/>
        <v/>
      </c>
      <c r="BZ36" s="19"/>
      <c r="CA36" s="19"/>
      <c r="CB36" s="19"/>
      <c r="CC36" s="19"/>
      <c r="CD36" s="19"/>
      <c r="CE36" s="19"/>
      <c r="CF36" s="19"/>
      <c r="CG36" s="19"/>
      <c r="CH36" s="19"/>
      <c r="CI36" s="19"/>
      <c r="CJ36" s="19"/>
      <c r="CK36" s="19"/>
      <c r="CL36" s="19"/>
      <c r="CM36" s="19"/>
      <c r="CN36" s="19"/>
      <c r="CO36" s="19"/>
      <c r="CP36" s="19"/>
      <c r="CQ36" s="19"/>
      <c r="CR36" s="19"/>
      <c r="CS36" s="19"/>
    </row>
    <row r="37" spans="1:97" s="18" customFormat="1" ht="10.5">
      <c r="A37" s="19"/>
      <c r="B37" s="632"/>
      <c r="C37" s="633"/>
      <c r="D37" s="628"/>
      <c r="E37" s="628"/>
      <c r="F37" s="632"/>
      <c r="G37" s="634"/>
      <c r="H37" s="632"/>
      <c r="I37" s="632"/>
      <c r="J37" s="632"/>
      <c r="K37" s="632"/>
      <c r="L37" s="632"/>
      <c r="M37" s="632"/>
      <c r="N37" s="632"/>
      <c r="O37" s="628"/>
      <c r="P37" s="631"/>
      <c r="Q37" s="631"/>
      <c r="R37" s="715"/>
      <c r="S37" s="715"/>
      <c r="T37" s="715"/>
      <c r="U37" s="715"/>
      <c r="V37" s="716" t="str">
        <f t="shared" si="2"/>
        <v/>
      </c>
      <c r="W37" s="535" t="str">
        <f t="shared" si="3"/>
        <v/>
      </c>
      <c r="X37" s="536" t="str">
        <v>NoCashFlows</v>
      </c>
      <c r="Y37" s="637"/>
      <c r="Z37" s="634"/>
      <c r="AA37" s="638"/>
      <c r="AB37" s="639"/>
      <c r="AC37" s="640"/>
      <c r="AD37" s="640"/>
      <c r="AE37" s="640"/>
      <c r="AF37" s="640"/>
      <c r="AG37" s="640"/>
      <c r="AH37" s="641"/>
      <c r="AI37" s="638"/>
      <c r="AJ37" s="642"/>
      <c r="AK37" s="643"/>
      <c r="AL37" s="643"/>
      <c r="AM37" s="644"/>
      <c r="AN37" s="640"/>
      <c r="AO37" s="640"/>
      <c r="AP37" s="640"/>
      <c r="AQ37" s="640"/>
      <c r="AR37" s="640"/>
      <c r="AS37" s="645"/>
      <c r="AT37" s="646"/>
      <c r="AU37" s="643"/>
      <c r="AV37" s="643"/>
      <c r="AW37" s="643"/>
      <c r="AX37" s="643"/>
      <c r="AY37" s="643"/>
      <c r="AZ37" s="643"/>
      <c r="BA37" s="643"/>
      <c r="BB37" s="643"/>
      <c r="BC37" s="643"/>
      <c r="BD37" s="643"/>
      <c r="BF37" s="860" t="str">
        <f t="shared" si="4"/>
        <v/>
      </c>
      <c r="BG37" s="861" t="str">
        <f t="shared" si="4"/>
        <v/>
      </c>
      <c r="BH37" s="861" t="str">
        <f t="shared" si="4"/>
        <v/>
      </c>
      <c r="BI37" s="861" t="str">
        <f t="shared" si="4"/>
        <v/>
      </c>
      <c r="BJ37" s="861" t="str">
        <f t="shared" si="4"/>
        <v/>
      </c>
      <c r="BK37" s="861" t="str">
        <f t="shared" si="4"/>
        <v/>
      </c>
      <c r="BL37" s="859" t="str">
        <f t="shared" si="4"/>
        <v/>
      </c>
      <c r="BM37" s="457"/>
      <c r="BN37" s="859" t="str">
        <f t="shared" si="1"/>
        <v/>
      </c>
      <c r="BO37" s="859" t="str">
        <f t="shared" si="1"/>
        <v/>
      </c>
      <c r="BP37" s="859" t="str">
        <f t="shared" si="1"/>
        <v/>
      </c>
      <c r="BQ37" s="859" t="str">
        <f t="shared" si="1"/>
        <v/>
      </c>
      <c r="BR37" s="859" t="str">
        <f t="shared" si="1"/>
        <v/>
      </c>
      <c r="BS37" s="859" t="str">
        <f t="shared" si="1"/>
        <v/>
      </c>
      <c r="BT37" s="859" t="str">
        <f t="shared" si="1"/>
        <v/>
      </c>
      <c r="BZ37" s="19"/>
      <c r="CA37" s="19"/>
      <c r="CB37" s="19"/>
      <c r="CC37" s="19"/>
      <c r="CD37" s="19"/>
      <c r="CE37" s="19"/>
      <c r="CF37" s="19"/>
      <c r="CG37" s="19"/>
      <c r="CH37" s="19"/>
      <c r="CI37" s="19"/>
      <c r="CJ37" s="19"/>
      <c r="CK37" s="19"/>
      <c r="CL37" s="19"/>
      <c r="CM37" s="19"/>
      <c r="CN37" s="19"/>
      <c r="CO37" s="19"/>
      <c r="CP37" s="19"/>
      <c r="CQ37" s="19"/>
      <c r="CR37" s="19"/>
      <c r="CS37" s="19"/>
    </row>
    <row r="38" spans="1:97" s="18" customFormat="1" ht="10.5">
      <c r="A38" s="19"/>
      <c r="B38" s="632"/>
      <c r="C38" s="633"/>
      <c r="D38" s="628"/>
      <c r="E38" s="628"/>
      <c r="F38" s="632"/>
      <c r="G38" s="634"/>
      <c r="H38" s="632"/>
      <c r="I38" s="632"/>
      <c r="J38" s="632"/>
      <c r="K38" s="632"/>
      <c r="L38" s="632"/>
      <c r="M38" s="632"/>
      <c r="N38" s="632"/>
      <c r="O38" s="628"/>
      <c r="P38" s="631"/>
      <c r="Q38" s="631"/>
      <c r="R38" s="715"/>
      <c r="S38" s="715"/>
      <c r="T38" s="715"/>
      <c r="U38" s="715"/>
      <c r="V38" s="716" t="str">
        <f t="shared" si="2"/>
        <v/>
      </c>
      <c r="W38" s="535" t="str">
        <f t="shared" si="3"/>
        <v/>
      </c>
      <c r="X38" s="536" t="str">
        <v>NoCashFlows</v>
      </c>
      <c r="Y38" s="637"/>
      <c r="Z38" s="634"/>
      <c r="AA38" s="638"/>
      <c r="AB38" s="639"/>
      <c r="AC38" s="640"/>
      <c r="AD38" s="640"/>
      <c r="AE38" s="640"/>
      <c r="AF38" s="640"/>
      <c r="AG38" s="640"/>
      <c r="AH38" s="641"/>
      <c r="AI38" s="638"/>
      <c r="AJ38" s="642"/>
      <c r="AK38" s="643"/>
      <c r="AL38" s="643"/>
      <c r="AM38" s="644"/>
      <c r="AN38" s="640"/>
      <c r="AO38" s="640"/>
      <c r="AP38" s="640"/>
      <c r="AQ38" s="640"/>
      <c r="AR38" s="640"/>
      <c r="AS38" s="645"/>
      <c r="AT38" s="646"/>
      <c r="AU38" s="643"/>
      <c r="AV38" s="643"/>
      <c r="AW38" s="643"/>
      <c r="AX38" s="643"/>
      <c r="AY38" s="643"/>
      <c r="AZ38" s="643"/>
      <c r="BA38" s="643"/>
      <c r="BB38" s="643"/>
      <c r="BC38" s="643"/>
      <c r="BD38" s="643"/>
      <c r="BF38" s="860" t="str">
        <f t="shared" si="4"/>
        <v/>
      </c>
      <c r="BG38" s="861" t="str">
        <f t="shared" si="4"/>
        <v/>
      </c>
      <c r="BH38" s="861" t="str">
        <f t="shared" si="4"/>
        <v/>
      </c>
      <c r="BI38" s="861" t="str">
        <f t="shared" si="4"/>
        <v/>
      </c>
      <c r="BJ38" s="861" t="str">
        <f t="shared" si="4"/>
        <v/>
      </c>
      <c r="BK38" s="861" t="str">
        <f t="shared" si="4"/>
        <v/>
      </c>
      <c r="BL38" s="859" t="str">
        <f t="shared" si="4"/>
        <v/>
      </c>
      <c r="BM38" s="457"/>
      <c r="BN38" s="859" t="str">
        <f t="shared" si="1"/>
        <v/>
      </c>
      <c r="BO38" s="859" t="str">
        <f t="shared" si="1"/>
        <v/>
      </c>
      <c r="BP38" s="859" t="str">
        <f t="shared" si="1"/>
        <v/>
      </c>
      <c r="BQ38" s="859" t="str">
        <f t="shared" si="1"/>
        <v/>
      </c>
      <c r="BR38" s="859" t="str">
        <f t="shared" si="1"/>
        <v/>
      </c>
      <c r="BS38" s="859" t="str">
        <f t="shared" si="1"/>
        <v/>
      </c>
      <c r="BT38" s="859" t="str">
        <f t="shared" si="1"/>
        <v/>
      </c>
      <c r="BZ38" s="19"/>
      <c r="CA38" s="19"/>
      <c r="CB38" s="19"/>
      <c r="CC38" s="19"/>
      <c r="CD38" s="19"/>
      <c r="CE38" s="19"/>
      <c r="CF38" s="19"/>
      <c r="CG38" s="19"/>
      <c r="CH38" s="19"/>
      <c r="CI38" s="19"/>
      <c r="CJ38" s="19"/>
      <c r="CK38" s="19"/>
      <c r="CL38" s="19"/>
      <c r="CM38" s="19"/>
      <c r="CN38" s="19"/>
      <c r="CO38" s="19"/>
      <c r="CP38" s="19"/>
      <c r="CQ38" s="19"/>
      <c r="CR38" s="19"/>
      <c r="CS38" s="19"/>
    </row>
    <row r="39" spans="1:97" s="18" customFormat="1" ht="10.5">
      <c r="A39" s="19"/>
      <c r="B39" s="632"/>
      <c r="C39" s="633"/>
      <c r="D39" s="628"/>
      <c r="E39" s="628"/>
      <c r="F39" s="632"/>
      <c r="G39" s="634"/>
      <c r="H39" s="632"/>
      <c r="I39" s="632"/>
      <c r="J39" s="632"/>
      <c r="K39" s="632"/>
      <c r="L39" s="632"/>
      <c r="M39" s="632"/>
      <c r="N39" s="632"/>
      <c r="O39" s="628"/>
      <c r="P39" s="631"/>
      <c r="Q39" s="631"/>
      <c r="R39" s="715"/>
      <c r="S39" s="715"/>
      <c r="T39" s="715"/>
      <c r="U39" s="715"/>
      <c r="V39" s="716" t="str">
        <f t="shared" si="2"/>
        <v/>
      </c>
      <c r="W39" s="535" t="str">
        <f t="shared" si="3"/>
        <v/>
      </c>
      <c r="X39" s="536" t="str">
        <v>NoCashFlows</v>
      </c>
      <c r="Y39" s="637"/>
      <c r="Z39" s="634"/>
      <c r="AA39" s="638"/>
      <c r="AB39" s="639"/>
      <c r="AC39" s="640"/>
      <c r="AD39" s="640"/>
      <c r="AE39" s="640"/>
      <c r="AF39" s="640"/>
      <c r="AG39" s="640"/>
      <c r="AH39" s="641"/>
      <c r="AI39" s="638"/>
      <c r="AJ39" s="642"/>
      <c r="AK39" s="643"/>
      <c r="AL39" s="643"/>
      <c r="AM39" s="644"/>
      <c r="AN39" s="640"/>
      <c r="AO39" s="640"/>
      <c r="AP39" s="640"/>
      <c r="AQ39" s="640"/>
      <c r="AR39" s="640"/>
      <c r="AS39" s="645"/>
      <c r="AT39" s="646"/>
      <c r="AU39" s="643"/>
      <c r="AV39" s="643"/>
      <c r="AW39" s="643"/>
      <c r="AX39" s="643"/>
      <c r="AY39" s="643"/>
      <c r="AZ39" s="643"/>
      <c r="BA39" s="643"/>
      <c r="BB39" s="643"/>
      <c r="BC39" s="643"/>
      <c r="BD39" s="643"/>
      <c r="BF39" s="860" t="str">
        <f t="shared" si="4"/>
        <v/>
      </c>
      <c r="BG39" s="861" t="str">
        <f t="shared" si="4"/>
        <v/>
      </c>
      <c r="BH39" s="861" t="str">
        <f t="shared" si="4"/>
        <v/>
      </c>
      <c r="BI39" s="861" t="str">
        <f t="shared" si="4"/>
        <v/>
      </c>
      <c r="BJ39" s="861" t="str">
        <f t="shared" si="4"/>
        <v/>
      </c>
      <c r="BK39" s="861" t="str">
        <f t="shared" si="4"/>
        <v/>
      </c>
      <c r="BL39" s="859" t="str">
        <f t="shared" si="4"/>
        <v/>
      </c>
      <c r="BM39" s="457"/>
      <c r="BN39" s="859" t="str">
        <f t="shared" si="1"/>
        <v/>
      </c>
      <c r="BO39" s="859" t="str">
        <f t="shared" si="1"/>
        <v/>
      </c>
      <c r="BP39" s="859" t="str">
        <f t="shared" si="1"/>
        <v/>
      </c>
      <c r="BQ39" s="859" t="str">
        <f t="shared" si="1"/>
        <v/>
      </c>
      <c r="BR39" s="859" t="str">
        <f t="shared" si="1"/>
        <v/>
      </c>
      <c r="BS39" s="859" t="str">
        <f t="shared" si="1"/>
        <v/>
      </c>
      <c r="BT39" s="859" t="str">
        <f t="shared" si="1"/>
        <v/>
      </c>
      <c r="BZ39" s="19"/>
      <c r="CA39" s="19"/>
      <c r="CB39" s="19"/>
      <c r="CC39" s="19"/>
      <c r="CD39" s="19"/>
      <c r="CE39" s="19"/>
      <c r="CF39" s="19"/>
      <c r="CG39" s="19"/>
      <c r="CH39" s="19"/>
      <c r="CI39" s="19"/>
      <c r="CJ39" s="19"/>
      <c r="CK39" s="19"/>
      <c r="CL39" s="19"/>
      <c r="CM39" s="19"/>
      <c r="CN39" s="19"/>
      <c r="CO39" s="19"/>
      <c r="CP39" s="19"/>
      <c r="CQ39" s="19"/>
      <c r="CR39" s="19"/>
      <c r="CS39" s="19"/>
    </row>
    <row r="40" spans="1:97" s="18" customFormat="1" ht="10.5">
      <c r="A40" s="19"/>
      <c r="B40" s="632"/>
      <c r="C40" s="633"/>
      <c r="D40" s="628"/>
      <c r="E40" s="628"/>
      <c r="F40" s="632"/>
      <c r="G40" s="634"/>
      <c r="H40" s="632"/>
      <c r="I40" s="632"/>
      <c r="J40" s="632"/>
      <c r="K40" s="632"/>
      <c r="L40" s="632"/>
      <c r="M40" s="632"/>
      <c r="N40" s="632"/>
      <c r="O40" s="628"/>
      <c r="P40" s="631"/>
      <c r="Q40" s="631"/>
      <c r="R40" s="715"/>
      <c r="S40" s="715"/>
      <c r="T40" s="715"/>
      <c r="U40" s="715"/>
      <c r="V40" s="716" t="str">
        <f t="shared" si="2"/>
        <v/>
      </c>
      <c r="W40" s="535" t="str">
        <f t="shared" si="3"/>
        <v/>
      </c>
      <c r="X40" s="536" t="str">
        <v>NoCashFlows</v>
      </c>
      <c r="Y40" s="637"/>
      <c r="Z40" s="634"/>
      <c r="AA40" s="638"/>
      <c r="AB40" s="639"/>
      <c r="AC40" s="640"/>
      <c r="AD40" s="640"/>
      <c r="AE40" s="640"/>
      <c r="AF40" s="640"/>
      <c r="AG40" s="640"/>
      <c r="AH40" s="641"/>
      <c r="AI40" s="638"/>
      <c r="AJ40" s="642"/>
      <c r="AK40" s="643"/>
      <c r="AL40" s="643"/>
      <c r="AM40" s="644"/>
      <c r="AN40" s="640"/>
      <c r="AO40" s="640"/>
      <c r="AP40" s="640"/>
      <c r="AQ40" s="640"/>
      <c r="AR40" s="640"/>
      <c r="AS40" s="645"/>
      <c r="AT40" s="646"/>
      <c r="AU40" s="643"/>
      <c r="AV40" s="643"/>
      <c r="AW40" s="643"/>
      <c r="AX40" s="643"/>
      <c r="AY40" s="643"/>
      <c r="AZ40" s="643"/>
      <c r="BA40" s="643"/>
      <c r="BB40" s="643"/>
      <c r="BC40" s="643"/>
      <c r="BD40" s="643"/>
      <c r="BF40" s="860" t="str">
        <f t="shared" si="4"/>
        <v/>
      </c>
      <c r="BG40" s="861" t="str">
        <f t="shared" si="4"/>
        <v/>
      </c>
      <c r="BH40" s="861" t="str">
        <f t="shared" si="4"/>
        <v/>
      </c>
      <c r="BI40" s="861" t="str">
        <f t="shared" si="4"/>
        <v/>
      </c>
      <c r="BJ40" s="861" t="str">
        <f t="shared" si="4"/>
        <v/>
      </c>
      <c r="BK40" s="861" t="str">
        <f t="shared" si="4"/>
        <v/>
      </c>
      <c r="BL40" s="859" t="str">
        <f t="shared" si="4"/>
        <v/>
      </c>
      <c r="BM40" s="457"/>
      <c r="BN40" s="859" t="str">
        <f t="shared" si="1"/>
        <v/>
      </c>
      <c r="BO40" s="859" t="str">
        <f t="shared" si="1"/>
        <v/>
      </c>
      <c r="BP40" s="859" t="str">
        <f t="shared" si="1"/>
        <v/>
      </c>
      <c r="BQ40" s="859" t="str">
        <f t="shared" si="1"/>
        <v/>
      </c>
      <c r="BR40" s="859" t="str">
        <f t="shared" si="1"/>
        <v/>
      </c>
      <c r="BS40" s="859" t="str">
        <f t="shared" si="1"/>
        <v/>
      </c>
      <c r="BT40" s="859" t="str">
        <f t="shared" si="1"/>
        <v/>
      </c>
      <c r="BZ40" s="19"/>
      <c r="CA40" s="19"/>
      <c r="CB40" s="19"/>
      <c r="CC40" s="19"/>
      <c r="CD40" s="19"/>
      <c r="CE40" s="19"/>
      <c r="CF40" s="19"/>
      <c r="CG40" s="19"/>
      <c r="CH40" s="19"/>
      <c r="CI40" s="19"/>
      <c r="CJ40" s="19"/>
      <c r="CK40" s="19"/>
      <c r="CL40" s="19"/>
      <c r="CM40" s="19"/>
      <c r="CN40" s="19"/>
      <c r="CO40" s="19"/>
      <c r="CP40" s="19"/>
      <c r="CQ40" s="19"/>
      <c r="CR40" s="19"/>
      <c r="CS40" s="19"/>
    </row>
    <row r="41" spans="1:97" s="18" customFormat="1" ht="10.5">
      <c r="A41" s="19"/>
      <c r="B41" s="632"/>
      <c r="C41" s="633"/>
      <c r="D41" s="628"/>
      <c r="E41" s="628"/>
      <c r="F41" s="632"/>
      <c r="G41" s="634"/>
      <c r="H41" s="632"/>
      <c r="I41" s="632"/>
      <c r="J41" s="632"/>
      <c r="K41" s="632"/>
      <c r="L41" s="632"/>
      <c r="M41" s="632"/>
      <c r="N41" s="632"/>
      <c r="O41" s="628"/>
      <c r="P41" s="631"/>
      <c r="Q41" s="631"/>
      <c r="R41" s="715"/>
      <c r="S41" s="715"/>
      <c r="T41" s="715"/>
      <c r="U41" s="715"/>
      <c r="V41" s="716" t="str">
        <f t="shared" si="2"/>
        <v/>
      </c>
      <c r="W41" s="535" t="str">
        <f t="shared" si="3"/>
        <v/>
      </c>
      <c r="X41" s="536" t="str">
        <v>NoCashFlows</v>
      </c>
      <c r="Y41" s="637"/>
      <c r="Z41" s="634"/>
      <c r="AA41" s="638"/>
      <c r="AB41" s="639"/>
      <c r="AC41" s="640"/>
      <c r="AD41" s="640"/>
      <c r="AE41" s="640"/>
      <c r="AF41" s="640"/>
      <c r="AG41" s="640"/>
      <c r="AH41" s="641"/>
      <c r="AI41" s="638"/>
      <c r="AJ41" s="642"/>
      <c r="AK41" s="643"/>
      <c r="AL41" s="643"/>
      <c r="AM41" s="644"/>
      <c r="AN41" s="640"/>
      <c r="AO41" s="640"/>
      <c r="AP41" s="640"/>
      <c r="AQ41" s="640"/>
      <c r="AR41" s="640"/>
      <c r="AS41" s="645"/>
      <c r="AT41" s="646"/>
      <c r="AU41" s="643"/>
      <c r="AV41" s="643"/>
      <c r="AW41" s="643"/>
      <c r="AX41" s="643"/>
      <c r="AY41" s="643"/>
      <c r="AZ41" s="643"/>
      <c r="BA41" s="643"/>
      <c r="BB41" s="643"/>
      <c r="BC41" s="643"/>
      <c r="BD41" s="643"/>
      <c r="BF41" s="860" t="str">
        <f t="shared" si="4"/>
        <v/>
      </c>
      <c r="BG41" s="861" t="str">
        <f t="shared" si="4"/>
        <v/>
      </c>
      <c r="BH41" s="861" t="str">
        <f t="shared" si="4"/>
        <v/>
      </c>
      <c r="BI41" s="861" t="str">
        <f t="shared" si="4"/>
        <v/>
      </c>
      <c r="BJ41" s="861" t="str">
        <f t="shared" si="4"/>
        <v/>
      </c>
      <c r="BK41" s="861" t="str">
        <f t="shared" si="4"/>
        <v/>
      </c>
      <c r="BL41" s="859" t="str">
        <f t="shared" si="4"/>
        <v/>
      </c>
      <c r="BM41" s="457"/>
      <c r="BN41" s="859" t="str">
        <f t="shared" si="1"/>
        <v/>
      </c>
      <c r="BO41" s="859" t="str">
        <f t="shared" si="1"/>
        <v/>
      </c>
      <c r="BP41" s="859" t="str">
        <f t="shared" si="1"/>
        <v/>
      </c>
      <c r="BQ41" s="859" t="str">
        <f t="shared" si="1"/>
        <v/>
      </c>
      <c r="BR41" s="859" t="str">
        <f t="shared" si="1"/>
        <v/>
      </c>
      <c r="BS41" s="859" t="str">
        <f t="shared" si="1"/>
        <v/>
      </c>
      <c r="BT41" s="859" t="str">
        <f t="shared" si="1"/>
        <v/>
      </c>
      <c r="BZ41" s="19"/>
      <c r="CA41" s="19"/>
      <c r="CB41" s="19"/>
      <c r="CC41" s="19"/>
      <c r="CD41" s="19"/>
      <c r="CE41" s="19"/>
      <c r="CF41" s="19"/>
      <c r="CG41" s="19"/>
      <c r="CH41" s="19"/>
      <c r="CI41" s="19"/>
      <c r="CJ41" s="19"/>
      <c r="CK41" s="19"/>
      <c r="CL41" s="19"/>
      <c r="CM41" s="19"/>
      <c r="CN41" s="19"/>
      <c r="CO41" s="19"/>
      <c r="CP41" s="19"/>
      <c r="CQ41" s="19"/>
      <c r="CR41" s="19"/>
      <c r="CS41" s="19"/>
    </row>
    <row r="42" spans="1:97" s="18" customFormat="1" ht="10.5">
      <c r="A42" s="19"/>
      <c r="B42" s="632"/>
      <c r="C42" s="633"/>
      <c r="D42" s="628"/>
      <c r="E42" s="628"/>
      <c r="F42" s="632"/>
      <c r="G42" s="634"/>
      <c r="H42" s="632"/>
      <c r="I42" s="632"/>
      <c r="J42" s="632"/>
      <c r="K42" s="632"/>
      <c r="L42" s="632"/>
      <c r="M42" s="632"/>
      <c r="N42" s="632"/>
      <c r="O42" s="628"/>
      <c r="P42" s="631"/>
      <c r="Q42" s="631"/>
      <c r="R42" s="715"/>
      <c r="S42" s="715"/>
      <c r="T42" s="715"/>
      <c r="U42" s="715"/>
      <c r="V42" s="716" t="str">
        <f t="shared" si="2"/>
        <v/>
      </c>
      <c r="W42" s="535" t="str">
        <f t="shared" si="3"/>
        <v/>
      </c>
      <c r="X42" s="536" t="str">
        <v>NoCashFlows</v>
      </c>
      <c r="Y42" s="637"/>
      <c r="Z42" s="634"/>
      <c r="AA42" s="638"/>
      <c r="AB42" s="639"/>
      <c r="AC42" s="640"/>
      <c r="AD42" s="640"/>
      <c r="AE42" s="640"/>
      <c r="AF42" s="640"/>
      <c r="AG42" s="640"/>
      <c r="AH42" s="641"/>
      <c r="AI42" s="638"/>
      <c r="AJ42" s="642"/>
      <c r="AK42" s="643"/>
      <c r="AL42" s="643"/>
      <c r="AM42" s="644"/>
      <c r="AN42" s="640"/>
      <c r="AO42" s="640"/>
      <c r="AP42" s="640"/>
      <c r="AQ42" s="640"/>
      <c r="AR42" s="640"/>
      <c r="AS42" s="645"/>
      <c r="AT42" s="646"/>
      <c r="AU42" s="643"/>
      <c r="AV42" s="643"/>
      <c r="AW42" s="643"/>
      <c r="AX42" s="643"/>
      <c r="AY42" s="643"/>
      <c r="AZ42" s="643"/>
      <c r="BA42" s="643"/>
      <c r="BB42" s="643"/>
      <c r="BC42" s="643"/>
      <c r="BD42" s="643"/>
      <c r="BF42" s="860" t="str">
        <f t="shared" si="4"/>
        <v/>
      </c>
      <c r="BG42" s="861" t="str">
        <f t="shared" si="4"/>
        <v/>
      </c>
      <c r="BH42" s="861" t="str">
        <f t="shared" si="4"/>
        <v/>
      </c>
      <c r="BI42" s="861" t="str">
        <f t="shared" si="4"/>
        <v/>
      </c>
      <c r="BJ42" s="861" t="str">
        <f t="shared" si="4"/>
        <v/>
      </c>
      <c r="BK42" s="861" t="str">
        <f t="shared" si="4"/>
        <v/>
      </c>
      <c r="BL42" s="859" t="str">
        <f t="shared" si="4"/>
        <v/>
      </c>
      <c r="BM42" s="457"/>
      <c r="BN42" s="859" t="str">
        <f t="shared" si="1"/>
        <v/>
      </c>
      <c r="BO42" s="859" t="str">
        <f t="shared" si="1"/>
        <v/>
      </c>
      <c r="BP42" s="859" t="str">
        <f t="shared" si="1"/>
        <v/>
      </c>
      <c r="BQ42" s="859" t="str">
        <f t="shared" si="1"/>
        <v/>
      </c>
      <c r="BR42" s="859" t="str">
        <f t="shared" si="1"/>
        <v/>
      </c>
      <c r="BS42" s="859" t="str">
        <f t="shared" si="1"/>
        <v/>
      </c>
      <c r="BT42" s="859" t="str">
        <f t="shared" si="1"/>
        <v/>
      </c>
      <c r="BZ42" s="19"/>
      <c r="CA42" s="19"/>
      <c r="CB42" s="19"/>
      <c r="CC42" s="19"/>
      <c r="CD42" s="19"/>
      <c r="CE42" s="19"/>
      <c r="CF42" s="19"/>
      <c r="CG42" s="19"/>
      <c r="CH42" s="19"/>
      <c r="CI42" s="19"/>
      <c r="CJ42" s="19"/>
      <c r="CK42" s="19"/>
      <c r="CL42" s="19"/>
      <c r="CM42" s="19"/>
      <c r="CN42" s="19"/>
      <c r="CO42" s="19"/>
      <c r="CP42" s="19"/>
      <c r="CQ42" s="19"/>
      <c r="CR42" s="19"/>
      <c r="CS42" s="19"/>
    </row>
    <row r="43" spans="1:97" s="18" customFormat="1" ht="10.5">
      <c r="A43" s="19"/>
      <c r="B43" s="632"/>
      <c r="C43" s="633"/>
      <c r="D43" s="628"/>
      <c r="E43" s="628"/>
      <c r="F43" s="632"/>
      <c r="G43" s="634"/>
      <c r="H43" s="632"/>
      <c r="I43" s="632"/>
      <c r="J43" s="632"/>
      <c r="K43" s="632"/>
      <c r="L43" s="632"/>
      <c r="M43" s="632"/>
      <c r="N43" s="632"/>
      <c r="O43" s="628"/>
      <c r="P43" s="631"/>
      <c r="Q43" s="631"/>
      <c r="R43" s="715"/>
      <c r="S43" s="715"/>
      <c r="T43" s="715"/>
      <c r="U43" s="715"/>
      <c r="V43" s="716" t="str">
        <f t="shared" si="2"/>
        <v/>
      </c>
      <c r="W43" s="535" t="str">
        <f t="shared" si="3"/>
        <v/>
      </c>
      <c r="X43" s="536" t="str">
        <v>NoCashFlows</v>
      </c>
      <c r="Y43" s="637"/>
      <c r="Z43" s="634"/>
      <c r="AA43" s="638"/>
      <c r="AB43" s="639"/>
      <c r="AC43" s="640"/>
      <c r="AD43" s="640"/>
      <c r="AE43" s="640"/>
      <c r="AF43" s="640"/>
      <c r="AG43" s="640"/>
      <c r="AH43" s="641"/>
      <c r="AI43" s="638"/>
      <c r="AJ43" s="642"/>
      <c r="AK43" s="643"/>
      <c r="AL43" s="643"/>
      <c r="AM43" s="644"/>
      <c r="AN43" s="640"/>
      <c r="AO43" s="640"/>
      <c r="AP43" s="640"/>
      <c r="AQ43" s="640"/>
      <c r="AR43" s="640"/>
      <c r="AS43" s="645"/>
      <c r="AT43" s="646"/>
      <c r="AU43" s="643"/>
      <c r="AV43" s="643"/>
      <c r="AW43" s="643"/>
      <c r="AX43" s="643"/>
      <c r="AY43" s="643"/>
      <c r="AZ43" s="643"/>
      <c r="BA43" s="643"/>
      <c r="BB43" s="643"/>
      <c r="BC43" s="643"/>
      <c r="BD43" s="643"/>
      <c r="BF43" s="860" t="str">
        <f t="shared" si="4"/>
        <v/>
      </c>
      <c r="BG43" s="861" t="str">
        <f t="shared" si="4"/>
        <v/>
      </c>
      <c r="BH43" s="861" t="str">
        <f t="shared" si="4"/>
        <v/>
      </c>
      <c r="BI43" s="861" t="str">
        <f t="shared" si="4"/>
        <v/>
      </c>
      <c r="BJ43" s="861" t="str">
        <f t="shared" si="4"/>
        <v/>
      </c>
      <c r="BK43" s="861" t="str">
        <f t="shared" si="4"/>
        <v/>
      </c>
      <c r="BL43" s="859" t="str">
        <f t="shared" si="4"/>
        <v/>
      </c>
      <c r="BM43" s="457"/>
      <c r="BN43" s="859" t="str">
        <f t="shared" si="1"/>
        <v/>
      </c>
      <c r="BO43" s="859" t="str">
        <f t="shared" si="1"/>
        <v/>
      </c>
      <c r="BP43" s="859" t="str">
        <f t="shared" si="1"/>
        <v/>
      </c>
      <c r="BQ43" s="859" t="str">
        <f t="shared" si="1"/>
        <v/>
      </c>
      <c r="BR43" s="859" t="str">
        <f t="shared" si="1"/>
        <v/>
      </c>
      <c r="BS43" s="859" t="str">
        <f t="shared" si="1"/>
        <v/>
      </c>
      <c r="BT43" s="859" t="str">
        <f t="shared" si="1"/>
        <v/>
      </c>
      <c r="BZ43" s="19"/>
      <c r="CA43" s="19"/>
      <c r="CB43" s="19"/>
      <c r="CC43" s="19"/>
      <c r="CD43" s="19"/>
      <c r="CE43" s="19"/>
      <c r="CF43" s="19"/>
      <c r="CG43" s="19"/>
      <c r="CH43" s="19"/>
      <c r="CI43" s="19"/>
      <c r="CJ43" s="19"/>
      <c r="CK43" s="19"/>
      <c r="CL43" s="19"/>
      <c r="CM43" s="19"/>
      <c r="CN43" s="19"/>
      <c r="CO43" s="19"/>
      <c r="CP43" s="19"/>
      <c r="CQ43" s="19"/>
      <c r="CR43" s="19"/>
      <c r="CS43" s="19"/>
    </row>
    <row r="44" spans="1:97" s="18" customFormat="1" ht="10.5">
      <c r="A44" s="19"/>
      <c r="B44" s="632"/>
      <c r="C44" s="633"/>
      <c r="D44" s="628"/>
      <c r="E44" s="628"/>
      <c r="F44" s="632"/>
      <c r="G44" s="634"/>
      <c r="H44" s="632"/>
      <c r="I44" s="632"/>
      <c r="J44" s="632"/>
      <c r="K44" s="632"/>
      <c r="L44" s="632"/>
      <c r="M44" s="632"/>
      <c r="N44" s="632"/>
      <c r="O44" s="628"/>
      <c r="P44" s="631"/>
      <c r="Q44" s="631"/>
      <c r="R44" s="715"/>
      <c r="S44" s="715"/>
      <c r="T44" s="715"/>
      <c r="U44" s="715"/>
      <c r="V44" s="716" t="str">
        <f t="shared" si="2"/>
        <v/>
      </c>
      <c r="W44" s="535" t="str">
        <f t="shared" si="3"/>
        <v/>
      </c>
      <c r="X44" s="536" t="str">
        <v>NoCashFlows</v>
      </c>
      <c r="Y44" s="637"/>
      <c r="Z44" s="634"/>
      <c r="AA44" s="638"/>
      <c r="AB44" s="639"/>
      <c r="AC44" s="640"/>
      <c r="AD44" s="640"/>
      <c r="AE44" s="640"/>
      <c r="AF44" s="640"/>
      <c r="AG44" s="640"/>
      <c r="AH44" s="641"/>
      <c r="AI44" s="638"/>
      <c r="AJ44" s="642"/>
      <c r="AK44" s="643"/>
      <c r="AL44" s="643"/>
      <c r="AM44" s="644"/>
      <c r="AN44" s="640"/>
      <c r="AO44" s="640"/>
      <c r="AP44" s="640"/>
      <c r="AQ44" s="640"/>
      <c r="AR44" s="640"/>
      <c r="AS44" s="645"/>
      <c r="AT44" s="646"/>
      <c r="AU44" s="643"/>
      <c r="AV44" s="643"/>
      <c r="AW44" s="643"/>
      <c r="AX44" s="643"/>
      <c r="AY44" s="643"/>
      <c r="AZ44" s="643"/>
      <c r="BA44" s="643"/>
      <c r="BB44" s="643"/>
      <c r="BC44" s="643"/>
      <c r="BD44" s="643"/>
      <c r="BF44" s="860" t="str">
        <f t="shared" si="4"/>
        <v/>
      </c>
      <c r="BG44" s="861" t="str">
        <f t="shared" si="4"/>
        <v/>
      </c>
      <c r="BH44" s="861" t="str">
        <f t="shared" si="4"/>
        <v/>
      </c>
      <c r="BI44" s="861" t="str">
        <f t="shared" si="4"/>
        <v/>
      </c>
      <c r="BJ44" s="861" t="str">
        <f t="shared" si="4"/>
        <v/>
      </c>
      <c r="BK44" s="861" t="str">
        <f t="shared" si="4"/>
        <v/>
      </c>
      <c r="BL44" s="859" t="str">
        <f t="shared" si="4"/>
        <v/>
      </c>
      <c r="BM44" s="457"/>
      <c r="BN44" s="859" t="str">
        <f t="shared" si="1"/>
        <v/>
      </c>
      <c r="BO44" s="859" t="str">
        <f t="shared" si="1"/>
        <v/>
      </c>
      <c r="BP44" s="859" t="str">
        <f t="shared" si="1"/>
        <v/>
      </c>
      <c r="BQ44" s="859" t="str">
        <f t="shared" si="1"/>
        <v/>
      </c>
      <c r="BR44" s="859" t="str">
        <f t="shared" si="1"/>
        <v/>
      </c>
      <c r="BS44" s="859" t="str">
        <f t="shared" si="1"/>
        <v/>
      </c>
      <c r="BT44" s="859" t="str">
        <f t="shared" si="1"/>
        <v/>
      </c>
      <c r="BZ44" s="19"/>
      <c r="CA44" s="19"/>
      <c r="CB44" s="19"/>
      <c r="CC44" s="19"/>
      <c r="CD44" s="19"/>
      <c r="CE44" s="19"/>
      <c r="CF44" s="19"/>
      <c r="CG44" s="19"/>
      <c r="CH44" s="19"/>
      <c r="CI44" s="19"/>
      <c r="CJ44" s="19"/>
      <c r="CK44" s="19"/>
      <c r="CL44" s="19"/>
      <c r="CM44" s="19"/>
      <c r="CN44" s="19"/>
      <c r="CO44" s="19"/>
      <c r="CP44" s="19"/>
      <c r="CQ44" s="19"/>
      <c r="CR44" s="19"/>
      <c r="CS44" s="19"/>
    </row>
    <row r="45" spans="1:97" s="18" customFormat="1" ht="10.5">
      <c r="A45" s="19"/>
      <c r="B45" s="632"/>
      <c r="C45" s="633"/>
      <c r="D45" s="628"/>
      <c r="E45" s="628"/>
      <c r="F45" s="632"/>
      <c r="G45" s="634"/>
      <c r="H45" s="632"/>
      <c r="I45" s="632"/>
      <c r="J45" s="632"/>
      <c r="K45" s="632"/>
      <c r="L45" s="632"/>
      <c r="M45" s="632"/>
      <c r="N45" s="632"/>
      <c r="O45" s="628"/>
      <c r="P45" s="631"/>
      <c r="Q45" s="631"/>
      <c r="R45" s="715"/>
      <c r="S45" s="715"/>
      <c r="T45" s="715"/>
      <c r="U45" s="715"/>
      <c r="V45" s="716" t="str">
        <f t="shared" si="2"/>
        <v/>
      </c>
      <c r="W45" s="535" t="str">
        <f t="shared" si="3"/>
        <v/>
      </c>
      <c r="X45" s="536" t="str">
        <v>NoCashFlows</v>
      </c>
      <c r="Y45" s="637"/>
      <c r="Z45" s="634"/>
      <c r="AA45" s="638"/>
      <c r="AB45" s="639"/>
      <c r="AC45" s="640"/>
      <c r="AD45" s="640"/>
      <c r="AE45" s="640"/>
      <c r="AF45" s="640"/>
      <c r="AG45" s="640"/>
      <c r="AH45" s="641"/>
      <c r="AI45" s="638"/>
      <c r="AJ45" s="642"/>
      <c r="AK45" s="643"/>
      <c r="AL45" s="643"/>
      <c r="AM45" s="644"/>
      <c r="AN45" s="640"/>
      <c r="AO45" s="640"/>
      <c r="AP45" s="640"/>
      <c r="AQ45" s="640"/>
      <c r="AR45" s="640"/>
      <c r="AS45" s="645"/>
      <c r="AT45" s="646"/>
      <c r="AU45" s="643"/>
      <c r="AV45" s="643"/>
      <c r="AW45" s="643"/>
      <c r="AX45" s="643"/>
      <c r="AY45" s="643"/>
      <c r="AZ45" s="643"/>
      <c r="BA45" s="643"/>
      <c r="BB45" s="643"/>
      <c r="BC45" s="643"/>
      <c r="BD45" s="643"/>
      <c r="BF45" s="860" t="str">
        <f t="shared" si="4"/>
        <v/>
      </c>
      <c r="BG45" s="861" t="str">
        <f t="shared" si="4"/>
        <v/>
      </c>
      <c r="BH45" s="861" t="str">
        <f t="shared" si="4"/>
        <v/>
      </c>
      <c r="BI45" s="861" t="str">
        <f t="shared" si="4"/>
        <v/>
      </c>
      <c r="BJ45" s="861" t="str">
        <f t="shared" si="4"/>
        <v/>
      </c>
      <c r="BK45" s="861" t="str">
        <f t="shared" si="4"/>
        <v/>
      </c>
      <c r="BL45" s="859" t="str">
        <f t="shared" si="4"/>
        <v/>
      </c>
      <c r="BM45" s="457"/>
      <c r="BN45" s="859" t="str">
        <f t="shared" si="1"/>
        <v/>
      </c>
      <c r="BO45" s="859" t="str">
        <f t="shared" si="1"/>
        <v/>
      </c>
      <c r="BP45" s="859" t="str">
        <f t="shared" si="1"/>
        <v/>
      </c>
      <c r="BQ45" s="859" t="str">
        <f t="shared" si="1"/>
        <v/>
      </c>
      <c r="BR45" s="859" t="str">
        <f t="shared" si="1"/>
        <v/>
      </c>
      <c r="BS45" s="859" t="str">
        <f t="shared" si="1"/>
        <v/>
      </c>
      <c r="BT45" s="859" t="str">
        <f t="shared" si="1"/>
        <v/>
      </c>
      <c r="BZ45" s="19"/>
      <c r="CA45" s="19"/>
      <c r="CB45" s="19"/>
      <c r="CC45" s="19"/>
      <c r="CD45" s="19"/>
      <c r="CE45" s="19"/>
      <c r="CF45" s="19"/>
      <c r="CG45" s="19"/>
      <c r="CH45" s="19"/>
      <c r="CI45" s="19"/>
      <c r="CJ45" s="19"/>
      <c r="CK45" s="19"/>
      <c r="CL45" s="19"/>
      <c r="CM45" s="19"/>
      <c r="CN45" s="19"/>
      <c r="CO45" s="19"/>
      <c r="CP45" s="19"/>
      <c r="CQ45" s="19"/>
      <c r="CR45" s="19"/>
      <c r="CS45" s="19"/>
    </row>
    <row r="46" spans="1:97" s="18" customFormat="1" ht="10.5">
      <c r="A46" s="19"/>
      <c r="B46" s="632"/>
      <c r="C46" s="633"/>
      <c r="D46" s="628"/>
      <c r="E46" s="628"/>
      <c r="F46" s="632"/>
      <c r="G46" s="634"/>
      <c r="H46" s="632"/>
      <c r="I46" s="632"/>
      <c r="J46" s="632"/>
      <c r="K46" s="632"/>
      <c r="L46" s="632"/>
      <c r="M46" s="632"/>
      <c r="N46" s="632"/>
      <c r="O46" s="628"/>
      <c r="P46" s="631"/>
      <c r="Q46" s="631"/>
      <c r="R46" s="715"/>
      <c r="S46" s="715"/>
      <c r="T46" s="715"/>
      <c r="U46" s="715"/>
      <c r="V46" s="716" t="str">
        <f t="shared" si="2"/>
        <v/>
      </c>
      <c r="W46" s="535" t="str">
        <f t="shared" si="3"/>
        <v/>
      </c>
      <c r="X46" s="536" t="str">
        <v>NoCashFlows</v>
      </c>
      <c r="Y46" s="637"/>
      <c r="Z46" s="634"/>
      <c r="AA46" s="638"/>
      <c r="AB46" s="639"/>
      <c r="AC46" s="640"/>
      <c r="AD46" s="640"/>
      <c r="AE46" s="640"/>
      <c r="AF46" s="640"/>
      <c r="AG46" s="640"/>
      <c r="AH46" s="641"/>
      <c r="AI46" s="638"/>
      <c r="AJ46" s="642"/>
      <c r="AK46" s="643"/>
      <c r="AL46" s="643"/>
      <c r="AM46" s="644"/>
      <c r="AN46" s="640"/>
      <c r="AO46" s="640"/>
      <c r="AP46" s="640"/>
      <c r="AQ46" s="640"/>
      <c r="AR46" s="640"/>
      <c r="AS46" s="645"/>
      <c r="AT46" s="646"/>
      <c r="AU46" s="643"/>
      <c r="AV46" s="643"/>
      <c r="AW46" s="643"/>
      <c r="AX46" s="643"/>
      <c r="AY46" s="643"/>
      <c r="AZ46" s="643"/>
      <c r="BA46" s="643"/>
      <c r="BB46" s="643"/>
      <c r="BC46" s="643"/>
      <c r="BD46" s="643"/>
      <c r="BF46" s="860" t="str">
        <f t="shared" si="4"/>
        <v/>
      </c>
      <c r="BG46" s="861" t="str">
        <f t="shared" si="4"/>
        <v/>
      </c>
      <c r="BH46" s="861" t="str">
        <f t="shared" si="4"/>
        <v/>
      </c>
      <c r="BI46" s="861" t="str">
        <f t="shared" si="4"/>
        <v/>
      </c>
      <c r="BJ46" s="861" t="str">
        <f t="shared" si="4"/>
        <v/>
      </c>
      <c r="BK46" s="861" t="str">
        <f t="shared" si="4"/>
        <v/>
      </c>
      <c r="BL46" s="859" t="str">
        <f t="shared" si="4"/>
        <v/>
      </c>
      <c r="BM46" s="457"/>
      <c r="BN46" s="859" t="str">
        <f t="shared" si="1"/>
        <v/>
      </c>
      <c r="BO46" s="859" t="str">
        <f t="shared" si="1"/>
        <v/>
      </c>
      <c r="BP46" s="859" t="str">
        <f t="shared" si="1"/>
        <v/>
      </c>
      <c r="BQ46" s="859" t="str">
        <f t="shared" si="1"/>
        <v/>
      </c>
      <c r="BR46" s="859" t="str">
        <f t="shared" si="1"/>
        <v/>
      </c>
      <c r="BS46" s="859" t="str">
        <f t="shared" si="1"/>
        <v/>
      </c>
      <c r="BT46" s="859" t="str">
        <f t="shared" si="1"/>
        <v/>
      </c>
      <c r="BZ46" s="19"/>
      <c r="CA46" s="19"/>
      <c r="CB46" s="19"/>
      <c r="CC46" s="19"/>
      <c r="CD46" s="19"/>
      <c r="CE46" s="19"/>
      <c r="CF46" s="19"/>
      <c r="CG46" s="19"/>
      <c r="CH46" s="19"/>
      <c r="CI46" s="19"/>
      <c r="CJ46" s="19"/>
      <c r="CK46" s="19"/>
      <c r="CL46" s="19"/>
      <c r="CM46" s="19"/>
      <c r="CN46" s="19"/>
      <c r="CO46" s="19"/>
      <c r="CP46" s="19"/>
      <c r="CQ46" s="19"/>
      <c r="CR46" s="19"/>
      <c r="CS46" s="19"/>
    </row>
    <row r="47" spans="1:97" s="18" customFormat="1" ht="10.5">
      <c r="A47" s="19"/>
      <c r="B47" s="632"/>
      <c r="C47" s="633"/>
      <c r="D47" s="628"/>
      <c r="E47" s="628"/>
      <c r="F47" s="632"/>
      <c r="G47" s="634"/>
      <c r="H47" s="632"/>
      <c r="I47" s="632"/>
      <c r="J47" s="632"/>
      <c r="K47" s="632"/>
      <c r="L47" s="632"/>
      <c r="M47" s="632"/>
      <c r="N47" s="632"/>
      <c r="O47" s="628"/>
      <c r="P47" s="631"/>
      <c r="Q47" s="631"/>
      <c r="R47" s="715"/>
      <c r="S47" s="715"/>
      <c r="T47" s="715"/>
      <c r="U47" s="715"/>
      <c r="V47" s="716" t="str">
        <f t="shared" si="2"/>
        <v/>
      </c>
      <c r="W47" s="535" t="str">
        <f t="shared" si="3"/>
        <v/>
      </c>
      <c r="X47" s="536" t="str">
        <v>NoCashFlows</v>
      </c>
      <c r="Y47" s="637"/>
      <c r="Z47" s="634"/>
      <c r="AA47" s="638"/>
      <c r="AB47" s="639"/>
      <c r="AC47" s="640"/>
      <c r="AD47" s="640"/>
      <c r="AE47" s="640"/>
      <c r="AF47" s="640"/>
      <c r="AG47" s="640"/>
      <c r="AH47" s="641"/>
      <c r="AI47" s="638"/>
      <c r="AJ47" s="642"/>
      <c r="AK47" s="643"/>
      <c r="AL47" s="643"/>
      <c r="AM47" s="644"/>
      <c r="AN47" s="640"/>
      <c r="AO47" s="640"/>
      <c r="AP47" s="640"/>
      <c r="AQ47" s="640"/>
      <c r="AR47" s="640"/>
      <c r="AS47" s="645"/>
      <c r="AT47" s="646"/>
      <c r="AU47" s="643"/>
      <c r="AV47" s="643"/>
      <c r="AW47" s="643"/>
      <c r="AX47" s="643"/>
      <c r="AY47" s="643"/>
      <c r="AZ47" s="643"/>
      <c r="BA47" s="643"/>
      <c r="BB47" s="643"/>
      <c r="BC47" s="643"/>
      <c r="BD47" s="643"/>
      <c r="BF47" s="860" t="str">
        <f t="shared" si="4"/>
        <v/>
      </c>
      <c r="BG47" s="861" t="str">
        <f t="shared" si="4"/>
        <v/>
      </c>
      <c r="BH47" s="861" t="str">
        <f t="shared" si="4"/>
        <v/>
      </c>
      <c r="BI47" s="861" t="str">
        <f t="shared" si="4"/>
        <v/>
      </c>
      <c r="BJ47" s="861" t="str">
        <f t="shared" si="4"/>
        <v/>
      </c>
      <c r="BK47" s="861" t="str">
        <f t="shared" si="4"/>
        <v/>
      </c>
      <c r="BL47" s="859" t="str">
        <f t="shared" si="4"/>
        <v/>
      </c>
      <c r="BM47" s="457"/>
      <c r="BN47" s="859" t="str">
        <f t="shared" si="1"/>
        <v/>
      </c>
      <c r="BO47" s="859" t="str">
        <f t="shared" si="1"/>
        <v/>
      </c>
      <c r="BP47" s="859" t="str">
        <f t="shared" si="1"/>
        <v/>
      </c>
      <c r="BQ47" s="859" t="str">
        <f t="shared" si="1"/>
        <v/>
      </c>
      <c r="BR47" s="859" t="str">
        <f t="shared" si="1"/>
        <v/>
      </c>
      <c r="BS47" s="859" t="str">
        <f t="shared" si="1"/>
        <v/>
      </c>
      <c r="BT47" s="859" t="str">
        <f t="shared" si="1"/>
        <v/>
      </c>
      <c r="BZ47" s="19"/>
      <c r="CA47" s="19"/>
      <c r="CB47" s="19"/>
      <c r="CC47" s="19"/>
      <c r="CD47" s="19"/>
      <c r="CE47" s="19"/>
      <c r="CF47" s="19"/>
      <c r="CG47" s="19"/>
      <c r="CH47" s="19"/>
      <c r="CI47" s="19"/>
      <c r="CJ47" s="19"/>
      <c r="CK47" s="19"/>
      <c r="CL47" s="19"/>
      <c r="CM47" s="19"/>
      <c r="CN47" s="19"/>
      <c r="CO47" s="19"/>
      <c r="CP47" s="19"/>
      <c r="CQ47" s="19"/>
      <c r="CR47" s="19"/>
      <c r="CS47" s="19"/>
    </row>
    <row r="48" spans="1:97" s="18" customFormat="1" ht="10.5">
      <c r="A48" s="19"/>
      <c r="B48" s="632"/>
      <c r="C48" s="633"/>
      <c r="D48" s="628"/>
      <c r="E48" s="628"/>
      <c r="F48" s="632"/>
      <c r="G48" s="634"/>
      <c r="H48" s="632"/>
      <c r="I48" s="632"/>
      <c r="J48" s="632"/>
      <c r="K48" s="632"/>
      <c r="L48" s="632"/>
      <c r="M48" s="632"/>
      <c r="N48" s="632"/>
      <c r="O48" s="628"/>
      <c r="P48" s="631"/>
      <c r="Q48" s="631"/>
      <c r="R48" s="715"/>
      <c r="S48" s="715"/>
      <c r="T48" s="715"/>
      <c r="U48" s="715"/>
      <c r="V48" s="716" t="str">
        <f t="shared" si="2"/>
        <v/>
      </c>
      <c r="W48" s="535" t="str">
        <f t="shared" si="3"/>
        <v/>
      </c>
      <c r="X48" s="536" t="str">
        <v>NoCashFlows</v>
      </c>
      <c r="Y48" s="637"/>
      <c r="Z48" s="634"/>
      <c r="AA48" s="638"/>
      <c r="AB48" s="639"/>
      <c r="AC48" s="640"/>
      <c r="AD48" s="640"/>
      <c r="AE48" s="640"/>
      <c r="AF48" s="640"/>
      <c r="AG48" s="640"/>
      <c r="AH48" s="641"/>
      <c r="AI48" s="638"/>
      <c r="AJ48" s="642"/>
      <c r="AK48" s="643"/>
      <c r="AL48" s="643"/>
      <c r="AM48" s="644"/>
      <c r="AN48" s="640"/>
      <c r="AO48" s="640"/>
      <c r="AP48" s="640"/>
      <c r="AQ48" s="640"/>
      <c r="AR48" s="640"/>
      <c r="AS48" s="645"/>
      <c r="AT48" s="646"/>
      <c r="AU48" s="643"/>
      <c r="AV48" s="643"/>
      <c r="AW48" s="643"/>
      <c r="AX48" s="643"/>
      <c r="AY48" s="643"/>
      <c r="AZ48" s="643"/>
      <c r="BA48" s="643"/>
      <c r="BB48" s="643"/>
      <c r="BC48" s="643"/>
      <c r="BD48" s="643"/>
      <c r="BF48" s="860" t="str">
        <f t="shared" si="4"/>
        <v/>
      </c>
      <c r="BG48" s="861" t="str">
        <f t="shared" si="4"/>
        <v/>
      </c>
      <c r="BH48" s="861" t="str">
        <f t="shared" si="4"/>
        <v/>
      </c>
      <c r="BI48" s="861" t="str">
        <f t="shared" si="4"/>
        <v/>
      </c>
      <c r="BJ48" s="861" t="str">
        <f t="shared" si="4"/>
        <v/>
      </c>
      <c r="BK48" s="861" t="str">
        <f t="shared" si="4"/>
        <v/>
      </c>
      <c r="BL48" s="859" t="str">
        <f t="shared" si="4"/>
        <v/>
      </c>
      <c r="BM48" s="457"/>
      <c r="BN48" s="859" t="str">
        <f t="shared" si="1"/>
        <v/>
      </c>
      <c r="BO48" s="859" t="str">
        <f t="shared" si="1"/>
        <v/>
      </c>
      <c r="BP48" s="859" t="str">
        <f t="shared" si="1"/>
        <v/>
      </c>
      <c r="BQ48" s="859" t="str">
        <f t="shared" si="1"/>
        <v/>
      </c>
      <c r="BR48" s="859" t="str">
        <f t="shared" si="1"/>
        <v/>
      </c>
      <c r="BS48" s="859" t="str">
        <f t="shared" si="1"/>
        <v/>
      </c>
      <c r="BT48" s="859" t="str">
        <f t="shared" si="1"/>
        <v/>
      </c>
      <c r="BZ48" s="19"/>
      <c r="CA48" s="19"/>
      <c r="CB48" s="19"/>
      <c r="CC48" s="19"/>
      <c r="CD48" s="19"/>
      <c r="CE48" s="19"/>
      <c r="CF48" s="19"/>
      <c r="CG48" s="19"/>
      <c r="CH48" s="19"/>
      <c r="CI48" s="19"/>
      <c r="CJ48" s="19"/>
      <c r="CK48" s="19"/>
      <c r="CL48" s="19"/>
      <c r="CM48" s="19"/>
      <c r="CN48" s="19"/>
      <c r="CO48" s="19"/>
      <c r="CP48" s="19"/>
      <c r="CQ48" s="19"/>
      <c r="CR48" s="19"/>
      <c r="CS48" s="19"/>
    </row>
    <row r="49" spans="1:97" s="18" customFormat="1" ht="10.5">
      <c r="A49" s="19"/>
      <c r="B49" s="632"/>
      <c r="C49" s="633"/>
      <c r="D49" s="628"/>
      <c r="E49" s="628"/>
      <c r="F49" s="632"/>
      <c r="G49" s="634"/>
      <c r="H49" s="632"/>
      <c r="I49" s="632"/>
      <c r="J49" s="632"/>
      <c r="K49" s="632"/>
      <c r="L49" s="632"/>
      <c r="M49" s="632"/>
      <c r="N49" s="632"/>
      <c r="O49" s="628"/>
      <c r="P49" s="631"/>
      <c r="Q49" s="631"/>
      <c r="R49" s="715"/>
      <c r="S49" s="715"/>
      <c r="T49" s="715"/>
      <c r="U49" s="715"/>
      <c r="V49" s="716" t="str">
        <f t="shared" si="2"/>
        <v/>
      </c>
      <c r="W49" s="535" t="str">
        <f t="shared" si="3"/>
        <v/>
      </c>
      <c r="X49" s="536" t="str">
        <v>NoCashFlows</v>
      </c>
      <c r="Y49" s="637"/>
      <c r="Z49" s="634"/>
      <c r="AA49" s="638"/>
      <c r="AB49" s="639"/>
      <c r="AC49" s="640"/>
      <c r="AD49" s="640"/>
      <c r="AE49" s="640"/>
      <c r="AF49" s="640"/>
      <c r="AG49" s="640"/>
      <c r="AH49" s="641"/>
      <c r="AI49" s="638"/>
      <c r="AJ49" s="642"/>
      <c r="AK49" s="643"/>
      <c r="AL49" s="643"/>
      <c r="AM49" s="644"/>
      <c r="AN49" s="640"/>
      <c r="AO49" s="640"/>
      <c r="AP49" s="640"/>
      <c r="AQ49" s="640"/>
      <c r="AR49" s="640"/>
      <c r="AS49" s="645"/>
      <c r="AT49" s="646"/>
      <c r="AU49" s="643"/>
      <c r="AV49" s="643"/>
      <c r="AW49" s="643"/>
      <c r="AX49" s="643"/>
      <c r="AY49" s="643"/>
      <c r="AZ49" s="643"/>
      <c r="BA49" s="643"/>
      <c r="BB49" s="643"/>
      <c r="BC49" s="643"/>
      <c r="BD49" s="643"/>
      <c r="BF49" s="860" t="str">
        <f t="shared" si="4"/>
        <v/>
      </c>
      <c r="BG49" s="861" t="str">
        <f t="shared" si="4"/>
        <v/>
      </c>
      <c r="BH49" s="861" t="str">
        <f t="shared" si="4"/>
        <v/>
      </c>
      <c r="BI49" s="861" t="str">
        <f t="shared" si="4"/>
        <v/>
      </c>
      <c r="BJ49" s="861" t="str">
        <f t="shared" si="4"/>
        <v/>
      </c>
      <c r="BK49" s="861" t="str">
        <f t="shared" si="4"/>
        <v/>
      </c>
      <c r="BL49" s="859" t="str">
        <f t="shared" si="4"/>
        <v/>
      </c>
      <c r="BM49" s="457"/>
      <c r="BN49" s="859" t="str">
        <f t="shared" si="1"/>
        <v/>
      </c>
      <c r="BO49" s="859" t="str">
        <f t="shared" si="1"/>
        <v/>
      </c>
      <c r="BP49" s="859" t="str">
        <f t="shared" si="1"/>
        <v/>
      </c>
      <c r="BQ49" s="859" t="str">
        <f t="shared" si="1"/>
        <v/>
      </c>
      <c r="BR49" s="859" t="str">
        <f t="shared" si="1"/>
        <v/>
      </c>
      <c r="BS49" s="859" t="str">
        <f t="shared" si="1"/>
        <v/>
      </c>
      <c r="BT49" s="859" t="str">
        <f t="shared" si="1"/>
        <v/>
      </c>
      <c r="BZ49" s="19"/>
      <c r="CA49" s="19"/>
      <c r="CB49" s="19"/>
      <c r="CC49" s="19"/>
      <c r="CD49" s="19"/>
      <c r="CE49" s="19"/>
      <c r="CF49" s="19"/>
      <c r="CG49" s="19"/>
      <c r="CH49" s="19"/>
      <c r="CI49" s="19"/>
      <c r="CJ49" s="19"/>
      <c r="CK49" s="19"/>
      <c r="CL49" s="19"/>
      <c r="CM49" s="19"/>
      <c r="CN49" s="19"/>
      <c r="CO49" s="19"/>
      <c r="CP49" s="19"/>
      <c r="CQ49" s="19"/>
      <c r="CR49" s="19"/>
      <c r="CS49" s="19"/>
    </row>
    <row r="50" spans="1:97" s="18" customFormat="1" ht="10.5">
      <c r="A50" s="19"/>
      <c r="B50" s="632"/>
      <c r="C50" s="633"/>
      <c r="D50" s="628"/>
      <c r="E50" s="628"/>
      <c r="F50" s="632"/>
      <c r="G50" s="634"/>
      <c r="H50" s="632"/>
      <c r="I50" s="632"/>
      <c r="J50" s="632"/>
      <c r="K50" s="632"/>
      <c r="L50" s="632"/>
      <c r="M50" s="632"/>
      <c r="N50" s="632"/>
      <c r="O50" s="628"/>
      <c r="P50" s="631"/>
      <c r="Q50" s="631"/>
      <c r="R50" s="715"/>
      <c r="S50" s="715"/>
      <c r="T50" s="715"/>
      <c r="U50" s="715"/>
      <c r="V50" s="716" t="str">
        <f t="shared" si="2"/>
        <v/>
      </c>
      <c r="W50" s="535" t="str">
        <f t="shared" si="3"/>
        <v/>
      </c>
      <c r="X50" s="536" t="str">
        <v>NoCashFlows</v>
      </c>
      <c r="Y50" s="637"/>
      <c r="Z50" s="634"/>
      <c r="AA50" s="638"/>
      <c r="AB50" s="639"/>
      <c r="AC50" s="640"/>
      <c r="AD50" s="640"/>
      <c r="AE50" s="640"/>
      <c r="AF50" s="640"/>
      <c r="AG50" s="640"/>
      <c r="AH50" s="641"/>
      <c r="AI50" s="638"/>
      <c r="AJ50" s="642"/>
      <c r="AK50" s="643"/>
      <c r="AL50" s="643"/>
      <c r="AM50" s="644"/>
      <c r="AN50" s="640"/>
      <c r="AO50" s="640"/>
      <c r="AP50" s="640"/>
      <c r="AQ50" s="640"/>
      <c r="AR50" s="640"/>
      <c r="AS50" s="645"/>
      <c r="AT50" s="646"/>
      <c r="AU50" s="643"/>
      <c r="AV50" s="643"/>
      <c r="AW50" s="643"/>
      <c r="AX50" s="643"/>
      <c r="AY50" s="643"/>
      <c r="AZ50" s="643"/>
      <c r="BA50" s="643"/>
      <c r="BB50" s="643"/>
      <c r="BC50" s="643"/>
      <c r="BD50" s="643"/>
      <c r="BF50" s="860" t="str">
        <f t="shared" si="4"/>
        <v/>
      </c>
      <c r="BG50" s="861" t="str">
        <f t="shared" si="4"/>
        <v/>
      </c>
      <c r="BH50" s="861" t="str">
        <f t="shared" si="4"/>
        <v/>
      </c>
      <c r="BI50" s="861" t="str">
        <f t="shared" si="4"/>
        <v/>
      </c>
      <c r="BJ50" s="861" t="str">
        <f t="shared" si="4"/>
        <v/>
      </c>
      <c r="BK50" s="861" t="str">
        <f t="shared" si="4"/>
        <v/>
      </c>
      <c r="BL50" s="859" t="str">
        <f t="shared" si="4"/>
        <v/>
      </c>
      <c r="BM50" s="457"/>
      <c r="BN50" s="859" t="str">
        <f t="shared" si="1"/>
        <v/>
      </c>
      <c r="BO50" s="859" t="str">
        <f t="shared" si="1"/>
        <v/>
      </c>
      <c r="BP50" s="859" t="str">
        <f t="shared" si="1"/>
        <v/>
      </c>
      <c r="BQ50" s="859" t="str">
        <f t="shared" si="1"/>
        <v/>
      </c>
      <c r="BR50" s="859" t="str">
        <f t="shared" si="1"/>
        <v/>
      </c>
      <c r="BS50" s="859" t="str">
        <f t="shared" si="1"/>
        <v/>
      </c>
      <c r="BT50" s="859" t="str">
        <f t="shared" si="1"/>
        <v/>
      </c>
      <c r="BZ50" s="19"/>
      <c r="CA50" s="19"/>
      <c r="CB50" s="19"/>
      <c r="CC50" s="19"/>
      <c r="CD50" s="19"/>
      <c r="CE50" s="19"/>
      <c r="CF50" s="19"/>
      <c r="CG50" s="19"/>
      <c r="CH50" s="19"/>
      <c r="CI50" s="19"/>
      <c r="CJ50" s="19"/>
      <c r="CK50" s="19"/>
      <c r="CL50" s="19"/>
      <c r="CM50" s="19"/>
      <c r="CN50" s="19"/>
      <c r="CO50" s="19"/>
      <c r="CP50" s="19"/>
      <c r="CQ50" s="19"/>
      <c r="CR50" s="19"/>
      <c r="CS50" s="19"/>
    </row>
    <row r="51" spans="1:97" s="18" customFormat="1" ht="10.5">
      <c r="A51" s="19"/>
      <c r="B51" s="632"/>
      <c r="C51" s="633"/>
      <c r="D51" s="628"/>
      <c r="E51" s="628"/>
      <c r="F51" s="632"/>
      <c r="G51" s="634"/>
      <c r="H51" s="632"/>
      <c r="I51" s="632"/>
      <c r="J51" s="632"/>
      <c r="K51" s="632"/>
      <c r="L51" s="632"/>
      <c r="M51" s="632"/>
      <c r="N51" s="632"/>
      <c r="O51" s="628"/>
      <c r="P51" s="631"/>
      <c r="Q51" s="631"/>
      <c r="R51" s="715"/>
      <c r="S51" s="715"/>
      <c r="T51" s="715"/>
      <c r="U51" s="715"/>
      <c r="V51" s="716" t="str">
        <f t="shared" si="2"/>
        <v/>
      </c>
      <c r="W51" s="535" t="str">
        <f t="shared" si="3"/>
        <v/>
      </c>
      <c r="X51" s="536" t="str">
        <v>NoCashFlows</v>
      </c>
      <c r="Y51" s="637"/>
      <c r="Z51" s="634"/>
      <c r="AA51" s="638"/>
      <c r="AB51" s="639"/>
      <c r="AC51" s="640"/>
      <c r="AD51" s="640"/>
      <c r="AE51" s="640"/>
      <c r="AF51" s="640"/>
      <c r="AG51" s="640"/>
      <c r="AH51" s="641"/>
      <c r="AI51" s="638"/>
      <c r="AJ51" s="642"/>
      <c r="AK51" s="643"/>
      <c r="AL51" s="643"/>
      <c r="AM51" s="644"/>
      <c r="AN51" s="640"/>
      <c r="AO51" s="640"/>
      <c r="AP51" s="640"/>
      <c r="AQ51" s="640"/>
      <c r="AR51" s="640"/>
      <c r="AS51" s="645"/>
      <c r="AT51" s="646"/>
      <c r="AU51" s="643"/>
      <c r="AV51" s="643"/>
      <c r="AW51" s="643"/>
      <c r="AX51" s="643"/>
      <c r="AY51" s="643"/>
      <c r="AZ51" s="643"/>
      <c r="BA51" s="643"/>
      <c r="BB51" s="643"/>
      <c r="BC51" s="643"/>
      <c r="BD51" s="643"/>
      <c r="BF51" s="860" t="str">
        <f t="shared" si="4"/>
        <v/>
      </c>
      <c r="BG51" s="861" t="str">
        <f t="shared" si="4"/>
        <v/>
      </c>
      <c r="BH51" s="861" t="str">
        <f t="shared" si="4"/>
        <v/>
      </c>
      <c r="BI51" s="861" t="str">
        <f t="shared" si="4"/>
        <v/>
      </c>
      <c r="BJ51" s="861" t="str">
        <f t="shared" si="4"/>
        <v/>
      </c>
      <c r="BK51" s="861" t="str">
        <f t="shared" si="4"/>
        <v/>
      </c>
      <c r="BL51" s="859" t="str">
        <f t="shared" si="4"/>
        <v/>
      </c>
      <c r="BM51" s="457"/>
      <c r="BN51" s="859" t="str">
        <f t="shared" si="1"/>
        <v/>
      </c>
      <c r="BO51" s="859" t="str">
        <f t="shared" si="1"/>
        <v/>
      </c>
      <c r="BP51" s="859" t="str">
        <f t="shared" si="1"/>
        <v/>
      </c>
      <c r="BQ51" s="859" t="str">
        <f t="shared" si="1"/>
        <v/>
      </c>
      <c r="BR51" s="859" t="str">
        <f t="shared" si="1"/>
        <v/>
      </c>
      <c r="BS51" s="859" t="str">
        <f t="shared" si="1"/>
        <v/>
      </c>
      <c r="BT51" s="859" t="str">
        <f t="shared" si="1"/>
        <v/>
      </c>
      <c r="BZ51" s="19"/>
      <c r="CA51" s="19"/>
      <c r="CB51" s="19"/>
      <c r="CC51" s="19"/>
      <c r="CD51" s="19"/>
      <c r="CE51" s="19"/>
      <c r="CF51" s="19"/>
      <c r="CG51" s="19"/>
      <c r="CH51" s="19"/>
      <c r="CI51" s="19"/>
      <c r="CJ51" s="19"/>
      <c r="CK51" s="19"/>
      <c r="CL51" s="19"/>
      <c r="CM51" s="19"/>
      <c r="CN51" s="19"/>
      <c r="CO51" s="19"/>
      <c r="CP51" s="19"/>
      <c r="CQ51" s="19"/>
      <c r="CR51" s="19"/>
      <c r="CS51" s="19"/>
    </row>
    <row r="52" spans="1:97" s="18" customFormat="1" ht="10.5">
      <c r="A52" s="19"/>
      <c r="B52" s="632"/>
      <c r="C52" s="633"/>
      <c r="D52" s="628"/>
      <c r="E52" s="628"/>
      <c r="F52" s="632"/>
      <c r="G52" s="634"/>
      <c r="H52" s="632"/>
      <c r="I52" s="632"/>
      <c r="J52" s="632"/>
      <c r="K52" s="632"/>
      <c r="L52" s="632"/>
      <c r="M52" s="632"/>
      <c r="N52" s="632"/>
      <c r="O52" s="628"/>
      <c r="P52" s="631"/>
      <c r="Q52" s="631"/>
      <c r="R52" s="715"/>
      <c r="S52" s="715"/>
      <c r="T52" s="715"/>
      <c r="U52" s="715"/>
      <c r="V52" s="716" t="str">
        <f t="shared" si="2"/>
        <v/>
      </c>
      <c r="W52" s="535" t="str">
        <f t="shared" si="3"/>
        <v/>
      </c>
      <c r="X52" s="536" t="str">
        <v>NoCashFlows</v>
      </c>
      <c r="Y52" s="637"/>
      <c r="Z52" s="634"/>
      <c r="AA52" s="638"/>
      <c r="AB52" s="639"/>
      <c r="AC52" s="640"/>
      <c r="AD52" s="640"/>
      <c r="AE52" s="640"/>
      <c r="AF52" s="640"/>
      <c r="AG52" s="640"/>
      <c r="AH52" s="641"/>
      <c r="AI52" s="638"/>
      <c r="AJ52" s="642"/>
      <c r="AK52" s="643"/>
      <c r="AL52" s="643"/>
      <c r="AM52" s="644"/>
      <c r="AN52" s="640"/>
      <c r="AO52" s="640"/>
      <c r="AP52" s="640"/>
      <c r="AQ52" s="640"/>
      <c r="AR52" s="640"/>
      <c r="AS52" s="645"/>
      <c r="AT52" s="646"/>
      <c r="AU52" s="643"/>
      <c r="AV52" s="643"/>
      <c r="AW52" s="643"/>
      <c r="AX52" s="643"/>
      <c r="AY52" s="643"/>
      <c r="AZ52" s="643"/>
      <c r="BA52" s="643"/>
      <c r="BB52" s="643"/>
      <c r="BC52" s="643"/>
      <c r="BD52" s="643"/>
      <c r="BF52" s="860" t="str">
        <f t="shared" si="4"/>
        <v/>
      </c>
      <c r="BG52" s="861" t="str">
        <f t="shared" si="4"/>
        <v/>
      </c>
      <c r="BH52" s="861" t="str">
        <f t="shared" si="4"/>
        <v/>
      </c>
      <c r="BI52" s="861" t="str">
        <f t="shared" si="4"/>
        <v/>
      </c>
      <c r="BJ52" s="861" t="str">
        <f t="shared" si="4"/>
        <v/>
      </c>
      <c r="BK52" s="861" t="str">
        <f t="shared" si="4"/>
        <v/>
      </c>
      <c r="BL52" s="859" t="str">
        <f t="shared" si="4"/>
        <v/>
      </c>
      <c r="BM52" s="457"/>
      <c r="BN52" s="859" t="str">
        <f t="shared" si="1"/>
        <v/>
      </c>
      <c r="BO52" s="859" t="str">
        <f t="shared" si="1"/>
        <v/>
      </c>
      <c r="BP52" s="859" t="str">
        <f t="shared" si="1"/>
        <v/>
      </c>
      <c r="BQ52" s="859" t="str">
        <f t="shared" si="1"/>
        <v/>
      </c>
      <c r="BR52" s="859" t="str">
        <f t="shared" si="1"/>
        <v/>
      </c>
      <c r="BS52" s="859" t="str">
        <f t="shared" si="1"/>
        <v/>
      </c>
      <c r="BT52" s="859" t="str">
        <f t="shared" si="1"/>
        <v/>
      </c>
      <c r="BZ52" s="19"/>
      <c r="CA52" s="19"/>
      <c r="CB52" s="19"/>
      <c r="CC52" s="19"/>
      <c r="CD52" s="19"/>
      <c r="CE52" s="19"/>
      <c r="CF52" s="19"/>
      <c r="CG52" s="19"/>
      <c r="CH52" s="19"/>
      <c r="CI52" s="19"/>
      <c r="CJ52" s="19"/>
      <c r="CK52" s="19"/>
      <c r="CL52" s="19"/>
      <c r="CM52" s="19"/>
      <c r="CN52" s="19"/>
      <c r="CO52" s="19"/>
      <c r="CP52" s="19"/>
      <c r="CQ52" s="19"/>
      <c r="CR52" s="19"/>
      <c r="CS52" s="19"/>
    </row>
    <row r="53" spans="1:97" s="18" customFormat="1" ht="10.5">
      <c r="A53" s="19"/>
      <c r="B53" s="632"/>
      <c r="C53" s="633"/>
      <c r="D53" s="628"/>
      <c r="E53" s="628"/>
      <c r="F53" s="632"/>
      <c r="G53" s="634"/>
      <c r="H53" s="632"/>
      <c r="I53" s="632"/>
      <c r="J53" s="632"/>
      <c r="K53" s="632"/>
      <c r="L53" s="632"/>
      <c r="M53" s="632"/>
      <c r="N53" s="632"/>
      <c r="O53" s="628"/>
      <c r="P53" s="631"/>
      <c r="Q53" s="631"/>
      <c r="R53" s="715"/>
      <c r="S53" s="715"/>
      <c r="T53" s="715"/>
      <c r="U53" s="715"/>
      <c r="V53" s="716" t="str">
        <f t="shared" si="2"/>
        <v/>
      </c>
      <c r="W53" s="535" t="str">
        <f t="shared" si="3"/>
        <v/>
      </c>
      <c r="X53" s="536" t="str">
        <v>NoCashFlows</v>
      </c>
      <c r="Y53" s="637"/>
      <c r="Z53" s="634"/>
      <c r="AA53" s="638"/>
      <c r="AB53" s="639"/>
      <c r="AC53" s="640"/>
      <c r="AD53" s="640"/>
      <c r="AE53" s="640"/>
      <c r="AF53" s="640"/>
      <c r="AG53" s="640"/>
      <c r="AH53" s="641"/>
      <c r="AI53" s="638"/>
      <c r="AJ53" s="642"/>
      <c r="AK53" s="643"/>
      <c r="AL53" s="643"/>
      <c r="AM53" s="644"/>
      <c r="AN53" s="640"/>
      <c r="AO53" s="640"/>
      <c r="AP53" s="640"/>
      <c r="AQ53" s="640"/>
      <c r="AR53" s="640"/>
      <c r="AS53" s="645"/>
      <c r="AT53" s="646"/>
      <c r="AU53" s="643"/>
      <c r="AV53" s="643"/>
      <c r="AW53" s="643"/>
      <c r="AX53" s="643"/>
      <c r="AY53" s="643"/>
      <c r="AZ53" s="643"/>
      <c r="BA53" s="643"/>
      <c r="BB53" s="643"/>
      <c r="BC53" s="643"/>
      <c r="BD53" s="643"/>
      <c r="BF53" s="860" t="str">
        <f t="shared" si="4"/>
        <v/>
      </c>
      <c r="BG53" s="861" t="str">
        <f t="shared" si="4"/>
        <v/>
      </c>
      <c r="BH53" s="861" t="str">
        <f t="shared" si="4"/>
        <v/>
      </c>
      <c r="BI53" s="861" t="str">
        <f t="shared" si="4"/>
        <v/>
      </c>
      <c r="BJ53" s="861" t="str">
        <f t="shared" si="4"/>
        <v/>
      </c>
      <c r="BK53" s="861" t="str">
        <f t="shared" si="4"/>
        <v/>
      </c>
      <c r="BL53" s="859" t="str">
        <f t="shared" si="4"/>
        <v/>
      </c>
      <c r="BM53" s="457"/>
      <c r="BN53" s="859" t="str">
        <f t="shared" si="1"/>
        <v/>
      </c>
      <c r="BO53" s="859" t="str">
        <f t="shared" si="1"/>
        <v/>
      </c>
      <c r="BP53" s="859" t="str">
        <f t="shared" si="1"/>
        <v/>
      </c>
      <c r="BQ53" s="859" t="str">
        <f t="shared" si="1"/>
        <v/>
      </c>
      <c r="BR53" s="859" t="str">
        <f t="shared" si="1"/>
        <v/>
      </c>
      <c r="BS53" s="859" t="str">
        <f t="shared" si="1"/>
        <v/>
      </c>
      <c r="BT53" s="859" t="str">
        <f t="shared" si="1"/>
        <v/>
      </c>
      <c r="BZ53" s="19"/>
      <c r="CA53" s="19"/>
      <c r="CB53" s="19"/>
      <c r="CC53" s="19"/>
      <c r="CD53" s="19"/>
      <c r="CE53" s="19"/>
      <c r="CF53" s="19"/>
      <c r="CG53" s="19"/>
      <c r="CH53" s="19"/>
      <c r="CI53" s="19"/>
      <c r="CJ53" s="19"/>
      <c r="CK53" s="19"/>
      <c r="CL53" s="19"/>
      <c r="CM53" s="19"/>
      <c r="CN53" s="19"/>
      <c r="CO53" s="19"/>
      <c r="CP53" s="19"/>
      <c r="CQ53" s="19"/>
      <c r="CR53" s="19"/>
      <c r="CS53" s="19"/>
    </row>
    <row r="54" spans="1:97" s="18" customFormat="1" ht="10.5">
      <c r="A54" s="19"/>
      <c r="B54" s="632"/>
      <c r="C54" s="633"/>
      <c r="D54" s="628"/>
      <c r="E54" s="628"/>
      <c r="F54" s="632"/>
      <c r="G54" s="634"/>
      <c r="H54" s="632"/>
      <c r="I54" s="632"/>
      <c r="J54" s="632"/>
      <c r="K54" s="632"/>
      <c r="L54" s="632"/>
      <c r="M54" s="632"/>
      <c r="N54" s="632"/>
      <c r="O54" s="628"/>
      <c r="P54" s="631"/>
      <c r="Q54" s="631"/>
      <c r="R54" s="715"/>
      <c r="S54" s="715"/>
      <c r="T54" s="715"/>
      <c r="U54" s="715"/>
      <c r="V54" s="716" t="str">
        <f t="shared" si="2"/>
        <v/>
      </c>
      <c r="W54" s="535" t="str">
        <f t="shared" si="3"/>
        <v/>
      </c>
      <c r="X54" s="536" t="str">
        <v>NoCashFlows</v>
      </c>
      <c r="Y54" s="637"/>
      <c r="Z54" s="634"/>
      <c r="AA54" s="638"/>
      <c r="AB54" s="639"/>
      <c r="AC54" s="640"/>
      <c r="AD54" s="640"/>
      <c r="AE54" s="640"/>
      <c r="AF54" s="640"/>
      <c r="AG54" s="640"/>
      <c r="AH54" s="641"/>
      <c r="AI54" s="638"/>
      <c r="AJ54" s="642"/>
      <c r="AK54" s="643"/>
      <c r="AL54" s="643"/>
      <c r="AM54" s="644"/>
      <c r="AN54" s="640"/>
      <c r="AO54" s="640"/>
      <c r="AP54" s="640"/>
      <c r="AQ54" s="640"/>
      <c r="AR54" s="640"/>
      <c r="AS54" s="645"/>
      <c r="AT54" s="646"/>
      <c r="AU54" s="643"/>
      <c r="AV54" s="643"/>
      <c r="AW54" s="643"/>
      <c r="AX54" s="643"/>
      <c r="AY54" s="643"/>
      <c r="AZ54" s="643"/>
      <c r="BA54" s="643"/>
      <c r="BB54" s="643"/>
      <c r="BC54" s="643"/>
      <c r="BD54" s="643"/>
      <c r="BF54" s="860" t="str">
        <f t="shared" si="4"/>
        <v/>
      </c>
      <c r="BG54" s="861" t="str">
        <f t="shared" si="4"/>
        <v/>
      </c>
      <c r="BH54" s="861" t="str">
        <f t="shared" si="4"/>
        <v/>
      </c>
      <c r="BI54" s="861" t="str">
        <f t="shared" si="4"/>
        <v/>
      </c>
      <c r="BJ54" s="861" t="str">
        <f t="shared" si="4"/>
        <v/>
      </c>
      <c r="BK54" s="861" t="str">
        <f t="shared" si="4"/>
        <v/>
      </c>
      <c r="BL54" s="859" t="str">
        <f t="shared" si="4"/>
        <v/>
      </c>
      <c r="BM54" s="457"/>
      <c r="BN54" s="859" t="str">
        <f t="shared" si="1"/>
        <v/>
      </c>
      <c r="BO54" s="859" t="str">
        <f t="shared" si="1"/>
        <v/>
      </c>
      <c r="BP54" s="859" t="str">
        <f t="shared" si="1"/>
        <v/>
      </c>
      <c r="BQ54" s="859" t="str">
        <f t="shared" si="1"/>
        <v/>
      </c>
      <c r="BR54" s="859" t="str">
        <f t="shared" si="1"/>
        <v/>
      </c>
      <c r="BS54" s="859" t="str">
        <f t="shared" si="1"/>
        <v/>
      </c>
      <c r="BT54" s="859" t="str">
        <f t="shared" si="1"/>
        <v/>
      </c>
      <c r="BZ54" s="19"/>
      <c r="CA54" s="19"/>
      <c r="CB54" s="19"/>
      <c r="CC54" s="19"/>
      <c r="CD54" s="19"/>
      <c r="CE54" s="19"/>
      <c r="CF54" s="19"/>
      <c r="CG54" s="19"/>
      <c r="CH54" s="19"/>
      <c r="CI54" s="19"/>
      <c r="CJ54" s="19"/>
      <c r="CK54" s="19"/>
      <c r="CL54" s="19"/>
      <c r="CM54" s="19"/>
      <c r="CN54" s="19"/>
      <c r="CO54" s="19"/>
      <c r="CP54" s="19"/>
      <c r="CQ54" s="19"/>
      <c r="CR54" s="19"/>
      <c r="CS54" s="19"/>
    </row>
    <row r="55" spans="1:97" s="18" customFormat="1" ht="10.5">
      <c r="A55" s="19"/>
      <c r="B55" s="632"/>
      <c r="C55" s="633"/>
      <c r="D55" s="628"/>
      <c r="E55" s="628"/>
      <c r="F55" s="632"/>
      <c r="G55" s="634"/>
      <c r="H55" s="632"/>
      <c r="I55" s="632"/>
      <c r="J55" s="632"/>
      <c r="K55" s="632"/>
      <c r="L55" s="632"/>
      <c r="M55" s="632"/>
      <c r="N55" s="632"/>
      <c r="O55" s="628"/>
      <c r="P55" s="631"/>
      <c r="Q55" s="631"/>
      <c r="R55" s="715"/>
      <c r="S55" s="715"/>
      <c r="T55" s="715"/>
      <c r="U55" s="715"/>
      <c r="V55" s="716" t="str">
        <f t="shared" si="2"/>
        <v/>
      </c>
      <c r="W55" s="535" t="str">
        <f t="shared" si="3"/>
        <v/>
      </c>
      <c r="X55" s="536" t="str">
        <v>NoCashFlows</v>
      </c>
      <c r="Y55" s="637"/>
      <c r="Z55" s="634"/>
      <c r="AA55" s="638"/>
      <c r="AB55" s="639"/>
      <c r="AC55" s="640"/>
      <c r="AD55" s="640"/>
      <c r="AE55" s="640"/>
      <c r="AF55" s="640"/>
      <c r="AG55" s="640"/>
      <c r="AH55" s="641"/>
      <c r="AI55" s="638"/>
      <c r="AJ55" s="642"/>
      <c r="AK55" s="643"/>
      <c r="AL55" s="643"/>
      <c r="AM55" s="644"/>
      <c r="AN55" s="640"/>
      <c r="AO55" s="640"/>
      <c r="AP55" s="640"/>
      <c r="AQ55" s="640"/>
      <c r="AR55" s="640"/>
      <c r="AS55" s="645"/>
      <c r="AT55" s="646"/>
      <c r="AU55" s="643"/>
      <c r="AV55" s="643"/>
      <c r="AW55" s="643"/>
      <c r="AX55" s="643"/>
      <c r="AY55" s="643"/>
      <c r="AZ55" s="643"/>
      <c r="BA55" s="643"/>
      <c r="BB55" s="643"/>
      <c r="BC55" s="643"/>
      <c r="BD55" s="643"/>
      <c r="BF55" s="860" t="str">
        <f t="shared" si="4"/>
        <v/>
      </c>
      <c r="BG55" s="861" t="str">
        <f t="shared" si="4"/>
        <v/>
      </c>
      <c r="BH55" s="861" t="str">
        <f t="shared" si="4"/>
        <v/>
      </c>
      <c r="BI55" s="861" t="str">
        <f t="shared" si="4"/>
        <v/>
      </c>
      <c r="BJ55" s="861" t="str">
        <f t="shared" si="4"/>
        <v/>
      </c>
      <c r="BK55" s="861" t="str">
        <f t="shared" si="4"/>
        <v/>
      </c>
      <c r="BL55" s="859" t="str">
        <f t="shared" si="4"/>
        <v/>
      </c>
      <c r="BM55" s="457"/>
      <c r="BN55" s="859" t="str">
        <f t="shared" si="1"/>
        <v/>
      </c>
      <c r="BO55" s="859" t="str">
        <f t="shared" si="1"/>
        <v/>
      </c>
      <c r="BP55" s="859" t="str">
        <f t="shared" si="1"/>
        <v/>
      </c>
      <c r="BQ55" s="859" t="str">
        <f t="shared" ref="BQ55:BT88" si="5">IFERROR((AP55-AE55)/AE55,"")</f>
        <v/>
      </c>
      <c r="BR55" s="859" t="str">
        <f t="shared" si="5"/>
        <v/>
      </c>
      <c r="BS55" s="859" t="str">
        <f t="shared" si="5"/>
        <v/>
      </c>
      <c r="BT55" s="859" t="str">
        <f t="shared" si="5"/>
        <v/>
      </c>
      <c r="BZ55" s="19"/>
      <c r="CA55" s="19"/>
      <c r="CB55" s="19"/>
      <c r="CC55" s="19"/>
      <c r="CD55" s="19"/>
      <c r="CE55" s="19"/>
      <c r="CF55" s="19"/>
      <c r="CG55" s="19"/>
      <c r="CH55" s="19"/>
      <c r="CI55" s="19"/>
      <c r="CJ55" s="19"/>
      <c r="CK55" s="19"/>
      <c r="CL55" s="19"/>
      <c r="CM55" s="19"/>
      <c r="CN55" s="19"/>
      <c r="CO55" s="19"/>
      <c r="CP55" s="19"/>
      <c r="CQ55" s="19"/>
      <c r="CR55" s="19"/>
      <c r="CS55" s="19"/>
    </row>
    <row r="56" spans="1:97" s="18" customFormat="1" ht="10.5">
      <c r="A56" s="19"/>
      <c r="B56" s="632"/>
      <c r="C56" s="633"/>
      <c r="D56" s="628"/>
      <c r="E56" s="628"/>
      <c r="F56" s="632"/>
      <c r="G56" s="634"/>
      <c r="H56" s="632"/>
      <c r="I56" s="632"/>
      <c r="J56" s="632"/>
      <c r="K56" s="632"/>
      <c r="L56" s="632"/>
      <c r="M56" s="632"/>
      <c r="N56" s="632"/>
      <c r="O56" s="628"/>
      <c r="P56" s="631"/>
      <c r="Q56" s="631"/>
      <c r="R56" s="715"/>
      <c r="S56" s="715"/>
      <c r="T56" s="715"/>
      <c r="U56" s="715"/>
      <c r="V56" s="716" t="str">
        <f t="shared" si="2"/>
        <v/>
      </c>
      <c r="W56" s="535" t="str">
        <f t="shared" si="3"/>
        <v/>
      </c>
      <c r="X56" s="536" t="str">
        <v>NoCashFlows</v>
      </c>
      <c r="Y56" s="637"/>
      <c r="Z56" s="634"/>
      <c r="AA56" s="638"/>
      <c r="AB56" s="639"/>
      <c r="AC56" s="640"/>
      <c r="AD56" s="640"/>
      <c r="AE56" s="640"/>
      <c r="AF56" s="640"/>
      <c r="AG56" s="640"/>
      <c r="AH56" s="641"/>
      <c r="AI56" s="638"/>
      <c r="AJ56" s="642"/>
      <c r="AK56" s="643"/>
      <c r="AL56" s="643"/>
      <c r="AM56" s="644"/>
      <c r="AN56" s="640"/>
      <c r="AO56" s="640"/>
      <c r="AP56" s="640"/>
      <c r="AQ56" s="640"/>
      <c r="AR56" s="640"/>
      <c r="AS56" s="645"/>
      <c r="AT56" s="646"/>
      <c r="AU56" s="643"/>
      <c r="AV56" s="643"/>
      <c r="AW56" s="643"/>
      <c r="AX56" s="643"/>
      <c r="AY56" s="643"/>
      <c r="AZ56" s="643"/>
      <c r="BA56" s="643"/>
      <c r="BB56" s="643"/>
      <c r="BC56" s="643"/>
      <c r="BD56" s="643"/>
      <c r="BF56" s="860" t="str">
        <f t="shared" si="4"/>
        <v/>
      </c>
      <c r="BG56" s="861" t="str">
        <f t="shared" si="4"/>
        <v/>
      </c>
      <c r="BH56" s="861" t="str">
        <f t="shared" si="4"/>
        <v/>
      </c>
      <c r="BI56" s="861" t="str">
        <f t="shared" si="4"/>
        <v/>
      </c>
      <c r="BJ56" s="861" t="str">
        <f t="shared" si="4"/>
        <v/>
      </c>
      <c r="BK56" s="861" t="str">
        <f t="shared" si="4"/>
        <v/>
      </c>
      <c r="BL56" s="859" t="str">
        <f t="shared" si="4"/>
        <v/>
      </c>
      <c r="BM56" s="457"/>
      <c r="BN56" s="859" t="str">
        <f t="shared" ref="BN56:BP88" si="6">IFERROR((AM56-AB56)/AB56,"")</f>
        <v/>
      </c>
      <c r="BO56" s="859" t="str">
        <f t="shared" si="6"/>
        <v/>
      </c>
      <c r="BP56" s="859" t="str">
        <f t="shared" si="6"/>
        <v/>
      </c>
      <c r="BQ56" s="859" t="str">
        <f t="shared" si="5"/>
        <v/>
      </c>
      <c r="BR56" s="859" t="str">
        <f t="shared" si="5"/>
        <v/>
      </c>
      <c r="BS56" s="859" t="str">
        <f t="shared" si="5"/>
        <v/>
      </c>
      <c r="BT56" s="859" t="str">
        <f t="shared" si="5"/>
        <v/>
      </c>
      <c r="BZ56" s="19"/>
      <c r="CA56" s="19"/>
      <c r="CB56" s="19"/>
      <c r="CC56" s="19"/>
      <c r="CD56" s="19"/>
      <c r="CE56" s="19"/>
      <c r="CF56" s="19"/>
      <c r="CG56" s="19"/>
      <c r="CH56" s="19"/>
      <c r="CI56" s="19"/>
      <c r="CJ56" s="19"/>
      <c r="CK56" s="19"/>
      <c r="CL56" s="19"/>
      <c r="CM56" s="19"/>
      <c r="CN56" s="19"/>
      <c r="CO56" s="19"/>
      <c r="CP56" s="19"/>
      <c r="CQ56" s="19"/>
      <c r="CR56" s="19"/>
      <c r="CS56" s="19"/>
    </row>
    <row r="57" spans="1:97" s="18" customFormat="1" ht="10.5">
      <c r="A57" s="19"/>
      <c r="B57" s="632"/>
      <c r="C57" s="633"/>
      <c r="D57" s="628"/>
      <c r="E57" s="628"/>
      <c r="F57" s="632"/>
      <c r="G57" s="634"/>
      <c r="H57" s="632"/>
      <c r="I57" s="632"/>
      <c r="J57" s="632"/>
      <c r="K57" s="632"/>
      <c r="L57" s="632"/>
      <c r="M57" s="632"/>
      <c r="N57" s="632"/>
      <c r="O57" s="628"/>
      <c r="P57" s="631"/>
      <c r="Q57" s="631"/>
      <c r="R57" s="715"/>
      <c r="S57" s="715"/>
      <c r="T57" s="715"/>
      <c r="U57" s="715"/>
      <c r="V57" s="716" t="str">
        <f t="shared" si="2"/>
        <v/>
      </c>
      <c r="W57" s="535" t="str">
        <f t="shared" si="3"/>
        <v/>
      </c>
      <c r="X57" s="536" t="str">
        <v>NoCashFlows</v>
      </c>
      <c r="Y57" s="637"/>
      <c r="Z57" s="634"/>
      <c r="AA57" s="638"/>
      <c r="AB57" s="639"/>
      <c r="AC57" s="640"/>
      <c r="AD57" s="640"/>
      <c r="AE57" s="640"/>
      <c r="AF57" s="640"/>
      <c r="AG57" s="640"/>
      <c r="AH57" s="641"/>
      <c r="AI57" s="638"/>
      <c r="AJ57" s="642"/>
      <c r="AK57" s="643"/>
      <c r="AL57" s="643"/>
      <c r="AM57" s="644"/>
      <c r="AN57" s="640"/>
      <c r="AO57" s="640"/>
      <c r="AP57" s="640"/>
      <c r="AQ57" s="640"/>
      <c r="AR57" s="640"/>
      <c r="AS57" s="645"/>
      <c r="AT57" s="646"/>
      <c r="AU57" s="643"/>
      <c r="AV57" s="643"/>
      <c r="AW57" s="643"/>
      <c r="AX57" s="643"/>
      <c r="AY57" s="643"/>
      <c r="AZ57" s="643"/>
      <c r="BA57" s="643"/>
      <c r="BB57" s="643"/>
      <c r="BC57" s="643"/>
      <c r="BD57" s="643"/>
      <c r="BF57" s="860" t="str">
        <f t="shared" si="4"/>
        <v/>
      </c>
      <c r="BG57" s="861" t="str">
        <f t="shared" si="4"/>
        <v/>
      </c>
      <c r="BH57" s="861" t="str">
        <f t="shared" si="4"/>
        <v/>
      </c>
      <c r="BI57" s="861" t="str">
        <f t="shared" si="4"/>
        <v/>
      </c>
      <c r="BJ57" s="861" t="str">
        <f t="shared" si="4"/>
        <v/>
      </c>
      <c r="BK57" s="861" t="str">
        <f t="shared" si="4"/>
        <v/>
      </c>
      <c r="BL57" s="859" t="str">
        <f t="shared" si="4"/>
        <v/>
      </c>
      <c r="BM57" s="457"/>
      <c r="BN57" s="859" t="str">
        <f t="shared" si="6"/>
        <v/>
      </c>
      <c r="BO57" s="859" t="str">
        <f t="shared" si="6"/>
        <v/>
      </c>
      <c r="BP57" s="859" t="str">
        <f t="shared" si="6"/>
        <v/>
      </c>
      <c r="BQ57" s="859" t="str">
        <f t="shared" si="5"/>
        <v/>
      </c>
      <c r="BR57" s="859" t="str">
        <f t="shared" si="5"/>
        <v/>
      </c>
      <c r="BS57" s="859" t="str">
        <f t="shared" si="5"/>
        <v/>
      </c>
      <c r="BT57" s="859" t="str">
        <f t="shared" si="5"/>
        <v/>
      </c>
      <c r="BZ57" s="19"/>
      <c r="CA57" s="19"/>
      <c r="CB57" s="19"/>
      <c r="CC57" s="19"/>
      <c r="CD57" s="19"/>
      <c r="CE57" s="19"/>
      <c r="CF57" s="19"/>
      <c r="CG57" s="19"/>
      <c r="CH57" s="19"/>
      <c r="CI57" s="19"/>
      <c r="CJ57" s="19"/>
      <c r="CK57" s="19"/>
      <c r="CL57" s="19"/>
      <c r="CM57" s="19"/>
      <c r="CN57" s="19"/>
      <c r="CO57" s="19"/>
      <c r="CP57" s="19"/>
      <c r="CQ57" s="19"/>
      <c r="CR57" s="19"/>
      <c r="CS57" s="19"/>
    </row>
    <row r="58" spans="1:97" s="18" customFormat="1" ht="10.5">
      <c r="A58" s="19"/>
      <c r="B58" s="632"/>
      <c r="C58" s="633"/>
      <c r="D58" s="628"/>
      <c r="E58" s="628"/>
      <c r="F58" s="632"/>
      <c r="G58" s="634"/>
      <c r="H58" s="632"/>
      <c r="I58" s="632"/>
      <c r="J58" s="632"/>
      <c r="K58" s="632"/>
      <c r="L58" s="632"/>
      <c r="M58" s="632"/>
      <c r="N58" s="632"/>
      <c r="O58" s="628"/>
      <c r="P58" s="631"/>
      <c r="Q58" s="631"/>
      <c r="R58" s="715"/>
      <c r="S58" s="715"/>
      <c r="T58" s="715"/>
      <c r="U58" s="715"/>
      <c r="V58" s="716" t="str">
        <f t="shared" si="2"/>
        <v/>
      </c>
      <c r="W58" s="535" t="str">
        <f t="shared" si="3"/>
        <v/>
      </c>
      <c r="X58" s="536" t="str">
        <v>NoCashFlows</v>
      </c>
      <c r="Y58" s="637"/>
      <c r="Z58" s="634"/>
      <c r="AA58" s="638"/>
      <c r="AB58" s="639"/>
      <c r="AC58" s="640"/>
      <c r="AD58" s="640"/>
      <c r="AE58" s="640"/>
      <c r="AF58" s="640"/>
      <c r="AG58" s="640"/>
      <c r="AH58" s="641"/>
      <c r="AI58" s="638"/>
      <c r="AJ58" s="642"/>
      <c r="AK58" s="643"/>
      <c r="AL58" s="643"/>
      <c r="AM58" s="644"/>
      <c r="AN58" s="640"/>
      <c r="AO58" s="640"/>
      <c r="AP58" s="640"/>
      <c r="AQ58" s="640"/>
      <c r="AR58" s="640"/>
      <c r="AS58" s="645"/>
      <c r="AT58" s="646"/>
      <c r="AU58" s="643"/>
      <c r="AV58" s="643"/>
      <c r="AW58" s="643"/>
      <c r="AX58" s="643"/>
      <c r="AY58" s="643"/>
      <c r="AZ58" s="643"/>
      <c r="BA58" s="643"/>
      <c r="BB58" s="643"/>
      <c r="BC58" s="643"/>
      <c r="BD58" s="643"/>
      <c r="BF58" s="860" t="str">
        <f t="shared" si="4"/>
        <v/>
      </c>
      <c r="BG58" s="861" t="str">
        <f t="shared" si="4"/>
        <v/>
      </c>
      <c r="BH58" s="861" t="str">
        <f t="shared" si="4"/>
        <v/>
      </c>
      <c r="BI58" s="861" t="str">
        <f t="shared" si="4"/>
        <v/>
      </c>
      <c r="BJ58" s="861" t="str">
        <f t="shared" si="4"/>
        <v/>
      </c>
      <c r="BK58" s="861" t="str">
        <f t="shared" si="4"/>
        <v/>
      </c>
      <c r="BL58" s="859" t="str">
        <f t="shared" si="4"/>
        <v/>
      </c>
      <c r="BM58" s="457"/>
      <c r="BN58" s="859" t="str">
        <f t="shared" si="6"/>
        <v/>
      </c>
      <c r="BO58" s="859" t="str">
        <f t="shared" si="6"/>
        <v/>
      </c>
      <c r="BP58" s="859" t="str">
        <f t="shared" si="6"/>
        <v/>
      </c>
      <c r="BQ58" s="859" t="str">
        <f t="shared" si="5"/>
        <v/>
      </c>
      <c r="BR58" s="859" t="str">
        <f t="shared" si="5"/>
        <v/>
      </c>
      <c r="BS58" s="859" t="str">
        <f t="shared" si="5"/>
        <v/>
      </c>
      <c r="BT58" s="859" t="str">
        <f t="shared" si="5"/>
        <v/>
      </c>
      <c r="BZ58" s="19"/>
      <c r="CA58" s="19"/>
      <c r="CB58" s="19"/>
      <c r="CC58" s="19"/>
      <c r="CD58" s="19"/>
      <c r="CE58" s="19"/>
      <c r="CF58" s="19"/>
      <c r="CG58" s="19"/>
      <c r="CH58" s="19"/>
      <c r="CI58" s="19"/>
      <c r="CJ58" s="19"/>
      <c r="CK58" s="19"/>
      <c r="CL58" s="19"/>
      <c r="CM58" s="19"/>
      <c r="CN58" s="19"/>
      <c r="CO58" s="19"/>
      <c r="CP58" s="19"/>
      <c r="CQ58" s="19"/>
      <c r="CR58" s="19"/>
      <c r="CS58" s="19"/>
    </row>
    <row r="59" spans="1:97" s="18" customFormat="1" ht="10.5">
      <c r="A59" s="19"/>
      <c r="B59" s="632"/>
      <c r="C59" s="633"/>
      <c r="D59" s="628"/>
      <c r="E59" s="628"/>
      <c r="F59" s="632"/>
      <c r="G59" s="634"/>
      <c r="H59" s="632"/>
      <c r="I59" s="632"/>
      <c r="J59" s="632"/>
      <c r="K59" s="632"/>
      <c r="L59" s="632"/>
      <c r="M59" s="632"/>
      <c r="N59" s="632"/>
      <c r="O59" s="628"/>
      <c r="P59" s="631"/>
      <c r="Q59" s="631"/>
      <c r="R59" s="715"/>
      <c r="S59" s="715"/>
      <c r="T59" s="715"/>
      <c r="U59" s="715"/>
      <c r="V59" s="716" t="str">
        <f t="shared" si="2"/>
        <v/>
      </c>
      <c r="W59" s="535" t="str">
        <f t="shared" si="3"/>
        <v/>
      </c>
      <c r="X59" s="536" t="str">
        <v>NoCashFlows</v>
      </c>
      <c r="Y59" s="637"/>
      <c r="Z59" s="634"/>
      <c r="AA59" s="638"/>
      <c r="AB59" s="639"/>
      <c r="AC59" s="640"/>
      <c r="AD59" s="640"/>
      <c r="AE59" s="640"/>
      <c r="AF59" s="640"/>
      <c r="AG59" s="640"/>
      <c r="AH59" s="641"/>
      <c r="AI59" s="638"/>
      <c r="AJ59" s="642"/>
      <c r="AK59" s="643"/>
      <c r="AL59" s="643"/>
      <c r="AM59" s="644"/>
      <c r="AN59" s="640"/>
      <c r="AO59" s="640"/>
      <c r="AP59" s="640"/>
      <c r="AQ59" s="640"/>
      <c r="AR59" s="640"/>
      <c r="AS59" s="645"/>
      <c r="AT59" s="646"/>
      <c r="AU59" s="643"/>
      <c r="AV59" s="643"/>
      <c r="AW59" s="643"/>
      <c r="AX59" s="643"/>
      <c r="AY59" s="643"/>
      <c r="AZ59" s="643"/>
      <c r="BA59" s="643"/>
      <c r="BB59" s="643"/>
      <c r="BC59" s="643"/>
      <c r="BD59" s="643"/>
      <c r="BF59" s="860" t="str">
        <f t="shared" si="4"/>
        <v/>
      </c>
      <c r="BG59" s="861" t="str">
        <f t="shared" si="4"/>
        <v/>
      </c>
      <c r="BH59" s="861" t="str">
        <f t="shared" si="4"/>
        <v/>
      </c>
      <c r="BI59" s="861" t="str">
        <f t="shared" si="4"/>
        <v/>
      </c>
      <c r="BJ59" s="861" t="str">
        <f t="shared" si="4"/>
        <v/>
      </c>
      <c r="BK59" s="861" t="str">
        <f t="shared" si="4"/>
        <v/>
      </c>
      <c r="BL59" s="859" t="str">
        <f t="shared" si="4"/>
        <v/>
      </c>
      <c r="BM59" s="457"/>
      <c r="BN59" s="859" t="str">
        <f t="shared" si="6"/>
        <v/>
      </c>
      <c r="BO59" s="859" t="str">
        <f t="shared" si="6"/>
        <v/>
      </c>
      <c r="BP59" s="859" t="str">
        <f t="shared" si="6"/>
        <v/>
      </c>
      <c r="BQ59" s="859" t="str">
        <f t="shared" si="5"/>
        <v/>
      </c>
      <c r="BR59" s="859" t="str">
        <f t="shared" si="5"/>
        <v/>
      </c>
      <c r="BS59" s="859" t="str">
        <f t="shared" si="5"/>
        <v/>
      </c>
      <c r="BT59" s="859" t="str">
        <f t="shared" si="5"/>
        <v/>
      </c>
      <c r="BZ59" s="19"/>
      <c r="CA59" s="19"/>
      <c r="CB59" s="19"/>
      <c r="CC59" s="19"/>
      <c r="CD59" s="19"/>
      <c r="CE59" s="19"/>
      <c r="CF59" s="19"/>
      <c r="CG59" s="19"/>
      <c r="CH59" s="19"/>
      <c r="CI59" s="19"/>
      <c r="CJ59" s="19"/>
      <c r="CK59" s="19"/>
      <c r="CL59" s="19"/>
      <c r="CM59" s="19"/>
      <c r="CN59" s="19"/>
      <c r="CO59" s="19"/>
      <c r="CP59" s="19"/>
      <c r="CQ59" s="19"/>
      <c r="CR59" s="19"/>
      <c r="CS59" s="19"/>
    </row>
    <row r="60" spans="1:97" s="18" customFormat="1" ht="10.5">
      <c r="A60" s="19"/>
      <c r="B60" s="632"/>
      <c r="C60" s="633"/>
      <c r="D60" s="628"/>
      <c r="E60" s="628"/>
      <c r="F60" s="632"/>
      <c r="G60" s="634"/>
      <c r="H60" s="632"/>
      <c r="I60" s="632"/>
      <c r="J60" s="632"/>
      <c r="K60" s="632"/>
      <c r="L60" s="632"/>
      <c r="M60" s="632"/>
      <c r="N60" s="632"/>
      <c r="O60" s="628"/>
      <c r="P60" s="631"/>
      <c r="Q60" s="631"/>
      <c r="R60" s="715"/>
      <c r="S60" s="715"/>
      <c r="T60" s="715"/>
      <c r="U60" s="715"/>
      <c r="V60" s="716" t="str">
        <f t="shared" si="2"/>
        <v/>
      </c>
      <c r="W60" s="535" t="str">
        <f t="shared" si="3"/>
        <v/>
      </c>
      <c r="X60" s="536" t="str">
        <v>NoCashFlows</v>
      </c>
      <c r="Y60" s="637"/>
      <c r="Z60" s="634"/>
      <c r="AA60" s="638"/>
      <c r="AB60" s="639"/>
      <c r="AC60" s="640"/>
      <c r="AD60" s="640"/>
      <c r="AE60" s="640"/>
      <c r="AF60" s="640"/>
      <c r="AG60" s="640"/>
      <c r="AH60" s="641"/>
      <c r="AI60" s="638"/>
      <c r="AJ60" s="642"/>
      <c r="AK60" s="643"/>
      <c r="AL60" s="643"/>
      <c r="AM60" s="644"/>
      <c r="AN60" s="640"/>
      <c r="AO60" s="640"/>
      <c r="AP60" s="640"/>
      <c r="AQ60" s="640"/>
      <c r="AR60" s="640"/>
      <c r="AS60" s="645"/>
      <c r="AT60" s="646"/>
      <c r="AU60" s="643"/>
      <c r="AV60" s="643"/>
      <c r="AW60" s="643"/>
      <c r="AX60" s="643"/>
      <c r="AY60" s="643"/>
      <c r="AZ60" s="643"/>
      <c r="BA60" s="643"/>
      <c r="BB60" s="643"/>
      <c r="BC60" s="643"/>
      <c r="BD60" s="643"/>
      <c r="BF60" s="860" t="str">
        <f t="shared" si="4"/>
        <v/>
      </c>
      <c r="BG60" s="861" t="str">
        <f t="shared" si="4"/>
        <v/>
      </c>
      <c r="BH60" s="861" t="str">
        <f t="shared" si="4"/>
        <v/>
      </c>
      <c r="BI60" s="861" t="str">
        <f t="shared" si="4"/>
        <v/>
      </c>
      <c r="BJ60" s="861" t="str">
        <f t="shared" si="4"/>
        <v/>
      </c>
      <c r="BK60" s="861" t="str">
        <f t="shared" si="4"/>
        <v/>
      </c>
      <c r="BL60" s="859" t="str">
        <f t="shared" si="4"/>
        <v/>
      </c>
      <c r="BM60" s="457"/>
      <c r="BN60" s="859" t="str">
        <f t="shared" si="6"/>
        <v/>
      </c>
      <c r="BO60" s="859" t="str">
        <f t="shared" si="6"/>
        <v/>
      </c>
      <c r="BP60" s="859" t="str">
        <f t="shared" si="6"/>
        <v/>
      </c>
      <c r="BQ60" s="859" t="str">
        <f t="shared" si="5"/>
        <v/>
      </c>
      <c r="BR60" s="859" t="str">
        <f t="shared" si="5"/>
        <v/>
      </c>
      <c r="BS60" s="859" t="str">
        <f t="shared" si="5"/>
        <v/>
      </c>
      <c r="BT60" s="859" t="str">
        <f t="shared" si="5"/>
        <v/>
      </c>
      <c r="BZ60" s="19"/>
      <c r="CA60" s="19"/>
      <c r="CB60" s="19"/>
      <c r="CC60" s="19"/>
      <c r="CD60" s="19"/>
      <c r="CE60" s="19"/>
      <c r="CF60" s="19"/>
      <c r="CG60" s="19"/>
      <c r="CH60" s="19"/>
      <c r="CI60" s="19"/>
      <c r="CJ60" s="19"/>
      <c r="CK60" s="19"/>
      <c r="CL60" s="19"/>
      <c r="CM60" s="19"/>
      <c r="CN60" s="19"/>
      <c r="CO60" s="19"/>
      <c r="CP60" s="19"/>
      <c r="CQ60" s="19"/>
      <c r="CR60" s="19"/>
      <c r="CS60" s="19"/>
    </row>
    <row r="61" spans="1:97" s="18" customFormat="1" ht="10.5">
      <c r="A61" s="19"/>
      <c r="B61" s="632"/>
      <c r="C61" s="633"/>
      <c r="D61" s="628"/>
      <c r="E61" s="628"/>
      <c r="F61" s="632"/>
      <c r="G61" s="634"/>
      <c r="H61" s="632"/>
      <c r="I61" s="632"/>
      <c r="J61" s="632"/>
      <c r="K61" s="632"/>
      <c r="L61" s="632"/>
      <c r="M61" s="632"/>
      <c r="N61" s="632"/>
      <c r="O61" s="628"/>
      <c r="P61" s="631"/>
      <c r="Q61" s="631"/>
      <c r="R61" s="715"/>
      <c r="S61" s="715"/>
      <c r="T61" s="715"/>
      <c r="U61" s="715"/>
      <c r="V61" s="716" t="str">
        <f t="shared" si="2"/>
        <v/>
      </c>
      <c r="W61" s="535" t="str">
        <f t="shared" si="3"/>
        <v/>
      </c>
      <c r="X61" s="536" t="str">
        <v>NoCashFlows</v>
      </c>
      <c r="Y61" s="637"/>
      <c r="Z61" s="634"/>
      <c r="AA61" s="638"/>
      <c r="AB61" s="639"/>
      <c r="AC61" s="640"/>
      <c r="AD61" s="640"/>
      <c r="AE61" s="640"/>
      <c r="AF61" s="640"/>
      <c r="AG61" s="640"/>
      <c r="AH61" s="641"/>
      <c r="AI61" s="638"/>
      <c r="AJ61" s="642"/>
      <c r="AK61" s="643"/>
      <c r="AL61" s="643"/>
      <c r="AM61" s="644"/>
      <c r="AN61" s="640"/>
      <c r="AO61" s="640"/>
      <c r="AP61" s="640"/>
      <c r="AQ61" s="640"/>
      <c r="AR61" s="640"/>
      <c r="AS61" s="645"/>
      <c r="AT61" s="646"/>
      <c r="AU61" s="643"/>
      <c r="AV61" s="643"/>
      <c r="AW61" s="643"/>
      <c r="AX61" s="643"/>
      <c r="AY61" s="643"/>
      <c r="AZ61" s="643"/>
      <c r="BA61" s="643"/>
      <c r="BB61" s="643"/>
      <c r="BC61" s="643"/>
      <c r="BD61" s="643"/>
      <c r="BF61" s="860" t="str">
        <f t="shared" si="4"/>
        <v/>
      </c>
      <c r="BG61" s="861" t="str">
        <f t="shared" si="4"/>
        <v/>
      </c>
      <c r="BH61" s="861" t="str">
        <f t="shared" si="4"/>
        <v/>
      </c>
      <c r="BI61" s="861" t="str">
        <f t="shared" si="4"/>
        <v/>
      </c>
      <c r="BJ61" s="861" t="str">
        <f t="shared" si="4"/>
        <v/>
      </c>
      <c r="BK61" s="861" t="str">
        <f t="shared" si="4"/>
        <v/>
      </c>
      <c r="BL61" s="859" t="str">
        <f t="shared" si="4"/>
        <v/>
      </c>
      <c r="BM61" s="457"/>
      <c r="BN61" s="859" t="str">
        <f t="shared" si="6"/>
        <v/>
      </c>
      <c r="BO61" s="859" t="str">
        <f t="shared" si="6"/>
        <v/>
      </c>
      <c r="BP61" s="859" t="str">
        <f t="shared" si="6"/>
        <v/>
      </c>
      <c r="BQ61" s="859" t="str">
        <f t="shared" si="5"/>
        <v/>
      </c>
      <c r="BR61" s="859" t="str">
        <f t="shared" si="5"/>
        <v/>
      </c>
      <c r="BS61" s="859" t="str">
        <f t="shared" si="5"/>
        <v/>
      </c>
      <c r="BT61" s="859" t="str">
        <f t="shared" si="5"/>
        <v/>
      </c>
      <c r="BZ61" s="19"/>
      <c r="CA61" s="19"/>
      <c r="CB61" s="19"/>
      <c r="CC61" s="19"/>
      <c r="CD61" s="19"/>
      <c r="CE61" s="19"/>
      <c r="CF61" s="19"/>
      <c r="CG61" s="19"/>
      <c r="CH61" s="19"/>
      <c r="CI61" s="19"/>
      <c r="CJ61" s="19"/>
      <c r="CK61" s="19"/>
      <c r="CL61" s="19"/>
      <c r="CM61" s="19"/>
      <c r="CN61" s="19"/>
      <c r="CO61" s="19"/>
      <c r="CP61" s="19"/>
      <c r="CQ61" s="19"/>
      <c r="CR61" s="19"/>
      <c r="CS61" s="19"/>
    </row>
    <row r="62" spans="1:97" s="18" customFormat="1" ht="10.5">
      <c r="A62" s="19"/>
      <c r="B62" s="632"/>
      <c r="C62" s="633"/>
      <c r="D62" s="628"/>
      <c r="E62" s="628"/>
      <c r="F62" s="632"/>
      <c r="G62" s="634"/>
      <c r="H62" s="632"/>
      <c r="I62" s="632"/>
      <c r="J62" s="632"/>
      <c r="K62" s="632"/>
      <c r="L62" s="632"/>
      <c r="M62" s="632"/>
      <c r="N62" s="632"/>
      <c r="O62" s="628"/>
      <c r="P62" s="631"/>
      <c r="Q62" s="631"/>
      <c r="R62" s="715"/>
      <c r="S62" s="715"/>
      <c r="T62" s="715"/>
      <c r="U62" s="715"/>
      <c r="V62" s="716" t="str">
        <f t="shared" si="2"/>
        <v/>
      </c>
      <c r="W62" s="535" t="str">
        <f t="shared" si="3"/>
        <v/>
      </c>
      <c r="X62" s="536" t="str">
        <v>NoCashFlows</v>
      </c>
      <c r="Y62" s="637"/>
      <c r="Z62" s="634"/>
      <c r="AA62" s="638"/>
      <c r="AB62" s="639"/>
      <c r="AC62" s="640"/>
      <c r="AD62" s="640"/>
      <c r="AE62" s="640"/>
      <c r="AF62" s="640"/>
      <c r="AG62" s="640"/>
      <c r="AH62" s="641"/>
      <c r="AI62" s="638"/>
      <c r="AJ62" s="642"/>
      <c r="AK62" s="643"/>
      <c r="AL62" s="643"/>
      <c r="AM62" s="644"/>
      <c r="AN62" s="640"/>
      <c r="AO62" s="640"/>
      <c r="AP62" s="640"/>
      <c r="AQ62" s="640"/>
      <c r="AR62" s="640"/>
      <c r="AS62" s="645"/>
      <c r="AT62" s="646"/>
      <c r="AU62" s="643"/>
      <c r="AV62" s="643"/>
      <c r="AW62" s="643"/>
      <c r="AX62" s="643"/>
      <c r="AY62" s="643"/>
      <c r="AZ62" s="643"/>
      <c r="BA62" s="643"/>
      <c r="BB62" s="643"/>
      <c r="BC62" s="643"/>
      <c r="BD62" s="643"/>
      <c r="BF62" s="860" t="str">
        <f t="shared" si="4"/>
        <v/>
      </c>
      <c r="BG62" s="861" t="str">
        <f t="shared" si="4"/>
        <v/>
      </c>
      <c r="BH62" s="861" t="str">
        <f t="shared" si="4"/>
        <v/>
      </c>
      <c r="BI62" s="861" t="str">
        <f t="shared" si="4"/>
        <v/>
      </c>
      <c r="BJ62" s="861" t="str">
        <f t="shared" si="4"/>
        <v/>
      </c>
      <c r="BK62" s="861" t="str">
        <f t="shared" si="4"/>
        <v/>
      </c>
      <c r="BL62" s="859" t="str">
        <f t="shared" si="4"/>
        <v/>
      </c>
      <c r="BM62" s="457"/>
      <c r="BN62" s="859" t="str">
        <f t="shared" si="6"/>
        <v/>
      </c>
      <c r="BO62" s="859" t="str">
        <f t="shared" si="6"/>
        <v/>
      </c>
      <c r="BP62" s="859" t="str">
        <f t="shared" si="6"/>
        <v/>
      </c>
      <c r="BQ62" s="859" t="str">
        <f t="shared" si="5"/>
        <v/>
      </c>
      <c r="BR62" s="859" t="str">
        <f t="shared" si="5"/>
        <v/>
      </c>
      <c r="BS62" s="859" t="str">
        <f t="shared" si="5"/>
        <v/>
      </c>
      <c r="BT62" s="859" t="str">
        <f t="shared" si="5"/>
        <v/>
      </c>
      <c r="BZ62" s="19"/>
      <c r="CA62" s="19"/>
      <c r="CB62" s="19"/>
      <c r="CC62" s="19"/>
      <c r="CD62" s="19"/>
      <c r="CE62" s="19"/>
      <c r="CF62" s="19"/>
      <c r="CG62" s="19"/>
      <c r="CH62" s="19"/>
      <c r="CI62" s="19"/>
      <c r="CJ62" s="19"/>
      <c r="CK62" s="19"/>
      <c r="CL62" s="19"/>
      <c r="CM62" s="19"/>
      <c r="CN62" s="19"/>
      <c r="CO62" s="19"/>
      <c r="CP62" s="19"/>
      <c r="CQ62" s="19"/>
      <c r="CR62" s="19"/>
      <c r="CS62" s="19"/>
    </row>
    <row r="63" spans="1:97" s="18" customFormat="1" ht="10.5">
      <c r="A63" s="19"/>
      <c r="B63" s="632"/>
      <c r="C63" s="633"/>
      <c r="D63" s="628"/>
      <c r="E63" s="628"/>
      <c r="F63" s="632"/>
      <c r="G63" s="634"/>
      <c r="H63" s="632"/>
      <c r="I63" s="632"/>
      <c r="J63" s="632"/>
      <c r="K63" s="632"/>
      <c r="L63" s="632"/>
      <c r="M63" s="632"/>
      <c r="N63" s="632"/>
      <c r="O63" s="628"/>
      <c r="P63" s="631"/>
      <c r="Q63" s="631"/>
      <c r="R63" s="715"/>
      <c r="S63" s="715"/>
      <c r="T63" s="715"/>
      <c r="U63" s="715"/>
      <c r="V63" s="716" t="str">
        <f t="shared" si="2"/>
        <v/>
      </c>
      <c r="W63" s="535" t="str">
        <f t="shared" si="3"/>
        <v/>
      </c>
      <c r="X63" s="536" t="str">
        <v>NoCashFlows</v>
      </c>
      <c r="Y63" s="637"/>
      <c r="Z63" s="634"/>
      <c r="AA63" s="638"/>
      <c r="AB63" s="639"/>
      <c r="AC63" s="640"/>
      <c r="AD63" s="640"/>
      <c r="AE63" s="640"/>
      <c r="AF63" s="640"/>
      <c r="AG63" s="640"/>
      <c r="AH63" s="641"/>
      <c r="AI63" s="638"/>
      <c r="AJ63" s="642"/>
      <c r="AK63" s="643"/>
      <c r="AL63" s="643"/>
      <c r="AM63" s="644"/>
      <c r="AN63" s="640"/>
      <c r="AO63" s="640"/>
      <c r="AP63" s="640"/>
      <c r="AQ63" s="640"/>
      <c r="AR63" s="640"/>
      <c r="AS63" s="645"/>
      <c r="AT63" s="646"/>
      <c r="AU63" s="643"/>
      <c r="AV63" s="643"/>
      <c r="AW63" s="643"/>
      <c r="AX63" s="643"/>
      <c r="AY63" s="643"/>
      <c r="AZ63" s="643"/>
      <c r="BA63" s="643"/>
      <c r="BB63" s="643"/>
      <c r="BC63" s="643"/>
      <c r="BD63" s="643"/>
      <c r="BF63" s="860" t="str">
        <f t="shared" si="4"/>
        <v/>
      </c>
      <c r="BG63" s="861" t="str">
        <f t="shared" si="4"/>
        <v/>
      </c>
      <c r="BH63" s="861" t="str">
        <f t="shared" si="4"/>
        <v/>
      </c>
      <c r="BI63" s="861" t="str">
        <f t="shared" si="4"/>
        <v/>
      </c>
      <c r="BJ63" s="861" t="str">
        <f t="shared" si="4"/>
        <v/>
      </c>
      <c r="BK63" s="861" t="str">
        <f t="shared" si="4"/>
        <v/>
      </c>
      <c r="BL63" s="859" t="str">
        <f t="shared" si="4"/>
        <v/>
      </c>
      <c r="BM63" s="457"/>
      <c r="BN63" s="859" t="str">
        <f t="shared" si="6"/>
        <v/>
      </c>
      <c r="BO63" s="859" t="str">
        <f t="shared" si="6"/>
        <v/>
      </c>
      <c r="BP63" s="859" t="str">
        <f t="shared" si="6"/>
        <v/>
      </c>
      <c r="BQ63" s="859" t="str">
        <f t="shared" si="5"/>
        <v/>
      </c>
      <c r="BR63" s="859" t="str">
        <f t="shared" si="5"/>
        <v/>
      </c>
      <c r="BS63" s="859" t="str">
        <f t="shared" si="5"/>
        <v/>
      </c>
      <c r="BT63" s="859" t="str">
        <f t="shared" si="5"/>
        <v/>
      </c>
      <c r="BZ63" s="19"/>
      <c r="CA63" s="19"/>
      <c r="CB63" s="19"/>
      <c r="CC63" s="19"/>
      <c r="CD63" s="19"/>
      <c r="CE63" s="19"/>
      <c r="CF63" s="19"/>
      <c r="CG63" s="19"/>
      <c r="CH63" s="19"/>
      <c r="CI63" s="19"/>
      <c r="CJ63" s="19"/>
      <c r="CK63" s="19"/>
      <c r="CL63" s="19"/>
      <c r="CM63" s="19"/>
      <c r="CN63" s="19"/>
      <c r="CO63" s="19"/>
      <c r="CP63" s="19"/>
      <c r="CQ63" s="19"/>
      <c r="CR63" s="19"/>
      <c r="CS63" s="19"/>
    </row>
    <row r="64" spans="1:97" s="18" customFormat="1" ht="10.5">
      <c r="A64" s="19"/>
      <c r="B64" s="632"/>
      <c r="C64" s="633"/>
      <c r="D64" s="628"/>
      <c r="E64" s="628"/>
      <c r="F64" s="632"/>
      <c r="G64" s="634"/>
      <c r="H64" s="632"/>
      <c r="I64" s="632"/>
      <c r="J64" s="632"/>
      <c r="K64" s="632"/>
      <c r="L64" s="632"/>
      <c r="M64" s="632"/>
      <c r="N64" s="632"/>
      <c r="O64" s="628"/>
      <c r="P64" s="631"/>
      <c r="Q64" s="631"/>
      <c r="R64" s="715"/>
      <c r="S64" s="715"/>
      <c r="T64" s="715"/>
      <c r="U64" s="715"/>
      <c r="V64" s="716" t="str">
        <f t="shared" si="2"/>
        <v/>
      </c>
      <c r="W64" s="535" t="str">
        <f t="shared" si="3"/>
        <v/>
      </c>
      <c r="X64" s="536" t="str">
        <v>NoCashFlows</v>
      </c>
      <c r="Y64" s="637"/>
      <c r="Z64" s="634"/>
      <c r="AA64" s="638"/>
      <c r="AB64" s="639"/>
      <c r="AC64" s="640"/>
      <c r="AD64" s="640"/>
      <c r="AE64" s="640"/>
      <c r="AF64" s="640"/>
      <c r="AG64" s="640"/>
      <c r="AH64" s="641"/>
      <c r="AI64" s="638"/>
      <c r="AJ64" s="642"/>
      <c r="AK64" s="643"/>
      <c r="AL64" s="643"/>
      <c r="AM64" s="644"/>
      <c r="AN64" s="640"/>
      <c r="AO64" s="640"/>
      <c r="AP64" s="640"/>
      <c r="AQ64" s="640"/>
      <c r="AR64" s="640"/>
      <c r="AS64" s="645"/>
      <c r="AT64" s="646"/>
      <c r="AU64" s="643"/>
      <c r="AV64" s="643"/>
      <c r="AW64" s="643"/>
      <c r="AX64" s="643"/>
      <c r="AY64" s="643"/>
      <c r="AZ64" s="643"/>
      <c r="BA64" s="643"/>
      <c r="BB64" s="643"/>
      <c r="BC64" s="643"/>
      <c r="BD64" s="643"/>
      <c r="BF64" s="860" t="str">
        <f t="shared" si="4"/>
        <v/>
      </c>
      <c r="BG64" s="861" t="str">
        <f t="shared" si="4"/>
        <v/>
      </c>
      <c r="BH64" s="861" t="str">
        <f t="shared" si="4"/>
        <v/>
      </c>
      <c r="BI64" s="861" t="str">
        <f t="shared" si="4"/>
        <v/>
      </c>
      <c r="BJ64" s="861" t="str">
        <f t="shared" si="4"/>
        <v/>
      </c>
      <c r="BK64" s="861" t="str">
        <f t="shared" si="4"/>
        <v/>
      </c>
      <c r="BL64" s="859" t="str">
        <f t="shared" si="4"/>
        <v/>
      </c>
      <c r="BM64" s="457"/>
      <c r="BN64" s="859" t="str">
        <f t="shared" si="6"/>
        <v/>
      </c>
      <c r="BO64" s="859" t="str">
        <f t="shared" si="6"/>
        <v/>
      </c>
      <c r="BP64" s="859" t="str">
        <f t="shared" si="6"/>
        <v/>
      </c>
      <c r="BQ64" s="859" t="str">
        <f t="shared" si="5"/>
        <v/>
      </c>
      <c r="BR64" s="859" t="str">
        <f t="shared" si="5"/>
        <v/>
      </c>
      <c r="BS64" s="859" t="str">
        <f t="shared" si="5"/>
        <v/>
      </c>
      <c r="BT64" s="859" t="str">
        <f t="shared" si="5"/>
        <v/>
      </c>
      <c r="BZ64" s="19"/>
      <c r="CA64" s="19"/>
      <c r="CB64" s="19"/>
      <c r="CC64" s="19"/>
      <c r="CD64" s="19"/>
      <c r="CE64" s="19"/>
      <c r="CF64" s="19"/>
      <c r="CG64" s="19"/>
      <c r="CH64" s="19"/>
      <c r="CI64" s="19"/>
      <c r="CJ64" s="19"/>
      <c r="CK64" s="19"/>
      <c r="CL64" s="19"/>
      <c r="CM64" s="19"/>
      <c r="CN64" s="19"/>
      <c r="CO64" s="19"/>
      <c r="CP64" s="19"/>
      <c r="CQ64" s="19"/>
      <c r="CR64" s="19"/>
      <c r="CS64" s="19"/>
    </row>
    <row r="65" spans="1:97" s="18" customFormat="1" ht="10.5">
      <c r="A65" s="19"/>
      <c r="B65" s="632"/>
      <c r="C65" s="633"/>
      <c r="D65" s="628"/>
      <c r="E65" s="628"/>
      <c r="F65" s="632"/>
      <c r="G65" s="634"/>
      <c r="H65" s="632"/>
      <c r="I65" s="632"/>
      <c r="J65" s="632"/>
      <c r="K65" s="632"/>
      <c r="L65" s="632"/>
      <c r="M65" s="632"/>
      <c r="N65" s="632"/>
      <c r="O65" s="628"/>
      <c r="P65" s="631"/>
      <c r="Q65" s="631"/>
      <c r="R65" s="715"/>
      <c r="S65" s="715"/>
      <c r="T65" s="715"/>
      <c r="U65" s="715"/>
      <c r="V65" s="716" t="str">
        <f t="shared" si="2"/>
        <v/>
      </c>
      <c r="W65" s="535" t="str">
        <f t="shared" si="3"/>
        <v/>
      </c>
      <c r="X65" s="536" t="str">
        <v>NoCashFlows</v>
      </c>
      <c r="Y65" s="637"/>
      <c r="Z65" s="634"/>
      <c r="AA65" s="638"/>
      <c r="AB65" s="639"/>
      <c r="AC65" s="640"/>
      <c r="AD65" s="640"/>
      <c r="AE65" s="640"/>
      <c r="AF65" s="640"/>
      <c r="AG65" s="640"/>
      <c r="AH65" s="641"/>
      <c r="AI65" s="638"/>
      <c r="AJ65" s="642"/>
      <c r="AK65" s="643"/>
      <c r="AL65" s="643"/>
      <c r="AM65" s="644"/>
      <c r="AN65" s="640"/>
      <c r="AO65" s="640"/>
      <c r="AP65" s="640"/>
      <c r="AQ65" s="640"/>
      <c r="AR65" s="640"/>
      <c r="AS65" s="645"/>
      <c r="AT65" s="646"/>
      <c r="AU65" s="643"/>
      <c r="AV65" s="643"/>
      <c r="AW65" s="643"/>
      <c r="AX65" s="643"/>
      <c r="AY65" s="643"/>
      <c r="AZ65" s="643"/>
      <c r="BA65" s="643"/>
      <c r="BB65" s="643"/>
      <c r="BC65" s="643"/>
      <c r="BD65" s="643"/>
      <c r="BF65" s="860" t="str">
        <f t="shared" si="4"/>
        <v/>
      </c>
      <c r="BG65" s="861" t="str">
        <f t="shared" si="4"/>
        <v/>
      </c>
      <c r="BH65" s="861" t="str">
        <f t="shared" si="4"/>
        <v/>
      </c>
      <c r="BI65" s="861" t="str">
        <f t="shared" si="4"/>
        <v/>
      </c>
      <c r="BJ65" s="861" t="str">
        <f t="shared" si="4"/>
        <v/>
      </c>
      <c r="BK65" s="861" t="str">
        <f t="shared" si="4"/>
        <v/>
      </c>
      <c r="BL65" s="859" t="str">
        <f t="shared" si="4"/>
        <v/>
      </c>
      <c r="BM65" s="457"/>
      <c r="BN65" s="859" t="str">
        <f t="shared" si="6"/>
        <v/>
      </c>
      <c r="BO65" s="859" t="str">
        <f t="shared" si="6"/>
        <v/>
      </c>
      <c r="BP65" s="859" t="str">
        <f t="shared" si="6"/>
        <v/>
      </c>
      <c r="BQ65" s="859" t="str">
        <f t="shared" si="5"/>
        <v/>
      </c>
      <c r="BR65" s="859" t="str">
        <f t="shared" si="5"/>
        <v/>
      </c>
      <c r="BS65" s="859" t="str">
        <f t="shared" si="5"/>
        <v/>
      </c>
      <c r="BT65" s="859" t="str">
        <f t="shared" si="5"/>
        <v/>
      </c>
      <c r="BZ65" s="19"/>
      <c r="CA65" s="19"/>
      <c r="CB65" s="19"/>
      <c r="CC65" s="19"/>
      <c r="CD65" s="19"/>
      <c r="CE65" s="19"/>
      <c r="CF65" s="19"/>
      <c r="CG65" s="19"/>
      <c r="CH65" s="19"/>
      <c r="CI65" s="19"/>
      <c r="CJ65" s="19"/>
      <c r="CK65" s="19"/>
      <c r="CL65" s="19"/>
      <c r="CM65" s="19"/>
      <c r="CN65" s="19"/>
      <c r="CO65" s="19"/>
      <c r="CP65" s="19"/>
      <c r="CQ65" s="19"/>
      <c r="CR65" s="19"/>
      <c r="CS65" s="19"/>
    </row>
    <row r="66" spans="1:97" s="18" customFormat="1" ht="10.5">
      <c r="A66" s="19"/>
      <c r="B66" s="632"/>
      <c r="C66" s="633"/>
      <c r="D66" s="628"/>
      <c r="E66" s="628"/>
      <c r="F66" s="632"/>
      <c r="G66" s="634"/>
      <c r="H66" s="632"/>
      <c r="I66" s="632"/>
      <c r="J66" s="632"/>
      <c r="K66" s="632"/>
      <c r="L66" s="632"/>
      <c r="M66" s="632"/>
      <c r="N66" s="632"/>
      <c r="O66" s="628"/>
      <c r="P66" s="631"/>
      <c r="Q66" s="631"/>
      <c r="R66" s="715"/>
      <c r="S66" s="715"/>
      <c r="T66" s="715"/>
      <c r="U66" s="715"/>
      <c r="V66" s="716" t="str">
        <f t="shared" si="2"/>
        <v/>
      </c>
      <c r="W66" s="535" t="str">
        <f t="shared" si="3"/>
        <v/>
      </c>
      <c r="X66" s="536" t="str">
        <v>NoCashFlows</v>
      </c>
      <c r="Y66" s="637"/>
      <c r="Z66" s="634"/>
      <c r="AA66" s="638"/>
      <c r="AB66" s="639"/>
      <c r="AC66" s="640"/>
      <c r="AD66" s="640"/>
      <c r="AE66" s="640"/>
      <c r="AF66" s="640"/>
      <c r="AG66" s="640"/>
      <c r="AH66" s="641"/>
      <c r="AI66" s="638"/>
      <c r="AJ66" s="642"/>
      <c r="AK66" s="643"/>
      <c r="AL66" s="643"/>
      <c r="AM66" s="644"/>
      <c r="AN66" s="640"/>
      <c r="AO66" s="640"/>
      <c r="AP66" s="640"/>
      <c r="AQ66" s="640"/>
      <c r="AR66" s="640"/>
      <c r="AS66" s="645"/>
      <c r="AT66" s="646"/>
      <c r="AU66" s="643"/>
      <c r="AV66" s="643"/>
      <c r="AW66" s="643"/>
      <c r="AX66" s="643"/>
      <c r="AY66" s="643"/>
      <c r="AZ66" s="643"/>
      <c r="BA66" s="643"/>
      <c r="BB66" s="643"/>
      <c r="BC66" s="643"/>
      <c r="BD66" s="643"/>
      <c r="BF66" s="860" t="str">
        <f t="shared" si="4"/>
        <v/>
      </c>
      <c r="BG66" s="861" t="str">
        <f t="shared" si="4"/>
        <v/>
      </c>
      <c r="BH66" s="861" t="str">
        <f t="shared" si="4"/>
        <v/>
      </c>
      <c r="BI66" s="861" t="str">
        <f t="shared" si="4"/>
        <v/>
      </c>
      <c r="BJ66" s="861" t="str">
        <f t="shared" si="4"/>
        <v/>
      </c>
      <c r="BK66" s="861" t="str">
        <f t="shared" si="4"/>
        <v/>
      </c>
      <c r="BL66" s="859" t="str">
        <f t="shared" si="4"/>
        <v/>
      </c>
      <c r="BM66" s="457"/>
      <c r="BN66" s="859" t="str">
        <f t="shared" si="6"/>
        <v/>
      </c>
      <c r="BO66" s="859" t="str">
        <f t="shared" si="6"/>
        <v/>
      </c>
      <c r="BP66" s="859" t="str">
        <f t="shared" si="6"/>
        <v/>
      </c>
      <c r="BQ66" s="859" t="str">
        <f t="shared" si="5"/>
        <v/>
      </c>
      <c r="BR66" s="859" t="str">
        <f t="shared" si="5"/>
        <v/>
      </c>
      <c r="BS66" s="859" t="str">
        <f t="shared" si="5"/>
        <v/>
      </c>
      <c r="BT66" s="859" t="str">
        <f t="shared" si="5"/>
        <v/>
      </c>
      <c r="BZ66" s="19"/>
      <c r="CA66" s="19"/>
      <c r="CB66" s="19"/>
      <c r="CC66" s="19"/>
      <c r="CD66" s="19"/>
      <c r="CE66" s="19"/>
      <c r="CF66" s="19"/>
      <c r="CG66" s="19"/>
      <c r="CH66" s="19"/>
      <c r="CI66" s="19"/>
      <c r="CJ66" s="19"/>
      <c r="CK66" s="19"/>
      <c r="CL66" s="19"/>
      <c r="CM66" s="19"/>
      <c r="CN66" s="19"/>
      <c r="CO66" s="19"/>
      <c r="CP66" s="19"/>
      <c r="CQ66" s="19"/>
      <c r="CR66" s="19"/>
      <c r="CS66" s="19"/>
    </row>
    <row r="67" spans="1:97" s="18" customFormat="1" ht="10.5">
      <c r="A67" s="19"/>
      <c r="B67" s="632"/>
      <c r="C67" s="633"/>
      <c r="D67" s="628"/>
      <c r="E67" s="628"/>
      <c r="F67" s="632"/>
      <c r="G67" s="634"/>
      <c r="H67" s="632"/>
      <c r="I67" s="632"/>
      <c r="J67" s="632"/>
      <c r="K67" s="632"/>
      <c r="L67" s="632"/>
      <c r="M67" s="632"/>
      <c r="N67" s="632"/>
      <c r="O67" s="628"/>
      <c r="P67" s="631"/>
      <c r="Q67" s="631"/>
      <c r="R67" s="715"/>
      <c r="S67" s="715"/>
      <c r="T67" s="715"/>
      <c r="U67" s="715"/>
      <c r="V67" s="716" t="str">
        <f t="shared" si="2"/>
        <v/>
      </c>
      <c r="W67" s="535" t="str">
        <f t="shared" si="3"/>
        <v/>
      </c>
      <c r="X67" s="536" t="str">
        <v>NoCashFlows</v>
      </c>
      <c r="Y67" s="637"/>
      <c r="Z67" s="634"/>
      <c r="AA67" s="638"/>
      <c r="AB67" s="639"/>
      <c r="AC67" s="640"/>
      <c r="AD67" s="640"/>
      <c r="AE67" s="640"/>
      <c r="AF67" s="640"/>
      <c r="AG67" s="640"/>
      <c r="AH67" s="641"/>
      <c r="AI67" s="638"/>
      <c r="AJ67" s="642"/>
      <c r="AK67" s="643"/>
      <c r="AL67" s="643"/>
      <c r="AM67" s="644"/>
      <c r="AN67" s="640"/>
      <c r="AO67" s="640"/>
      <c r="AP67" s="640"/>
      <c r="AQ67" s="640"/>
      <c r="AR67" s="640"/>
      <c r="AS67" s="645"/>
      <c r="AT67" s="646"/>
      <c r="AU67" s="643"/>
      <c r="AV67" s="643"/>
      <c r="AW67" s="643"/>
      <c r="AX67" s="643"/>
      <c r="AY67" s="643"/>
      <c r="AZ67" s="643"/>
      <c r="BA67" s="643"/>
      <c r="BB67" s="643"/>
      <c r="BC67" s="643"/>
      <c r="BD67" s="643"/>
      <c r="BF67" s="860" t="str">
        <f t="shared" si="4"/>
        <v/>
      </c>
      <c r="BG67" s="861" t="str">
        <f t="shared" si="4"/>
        <v/>
      </c>
      <c r="BH67" s="861" t="str">
        <f t="shared" si="4"/>
        <v/>
      </c>
      <c r="BI67" s="861" t="str">
        <f t="shared" si="4"/>
        <v/>
      </c>
      <c r="BJ67" s="861" t="str">
        <f t="shared" si="4"/>
        <v/>
      </c>
      <c r="BK67" s="861" t="str">
        <f t="shared" si="4"/>
        <v/>
      </c>
      <c r="BL67" s="859" t="str">
        <f t="shared" si="4"/>
        <v/>
      </c>
      <c r="BM67" s="457"/>
      <c r="BN67" s="859" t="str">
        <f t="shared" si="6"/>
        <v/>
      </c>
      <c r="BO67" s="859" t="str">
        <f t="shared" si="6"/>
        <v/>
      </c>
      <c r="BP67" s="859" t="str">
        <f t="shared" si="6"/>
        <v/>
      </c>
      <c r="BQ67" s="859" t="str">
        <f t="shared" si="5"/>
        <v/>
      </c>
      <c r="BR67" s="859" t="str">
        <f t="shared" si="5"/>
        <v/>
      </c>
      <c r="BS67" s="859" t="str">
        <f t="shared" si="5"/>
        <v/>
      </c>
      <c r="BT67" s="859" t="str">
        <f t="shared" si="5"/>
        <v/>
      </c>
      <c r="BZ67" s="19"/>
      <c r="CA67" s="19"/>
      <c r="CB67" s="19"/>
      <c r="CC67" s="19"/>
      <c r="CD67" s="19"/>
      <c r="CE67" s="19"/>
      <c r="CF67" s="19"/>
      <c r="CG67" s="19"/>
      <c r="CH67" s="19"/>
      <c r="CI67" s="19"/>
      <c r="CJ67" s="19"/>
      <c r="CK67" s="19"/>
      <c r="CL67" s="19"/>
      <c r="CM67" s="19"/>
      <c r="CN67" s="19"/>
      <c r="CO67" s="19"/>
      <c r="CP67" s="19"/>
      <c r="CQ67" s="19"/>
      <c r="CR67" s="19"/>
      <c r="CS67" s="19"/>
    </row>
    <row r="68" spans="1:97" s="18" customFormat="1" ht="10.5">
      <c r="A68" s="19"/>
      <c r="B68" s="632"/>
      <c r="C68" s="633"/>
      <c r="D68" s="628"/>
      <c r="E68" s="628"/>
      <c r="F68" s="632"/>
      <c r="G68" s="634"/>
      <c r="H68" s="632"/>
      <c r="I68" s="632"/>
      <c r="J68" s="632"/>
      <c r="K68" s="632"/>
      <c r="L68" s="632"/>
      <c r="M68" s="632"/>
      <c r="N68" s="632"/>
      <c r="O68" s="628"/>
      <c r="P68" s="631"/>
      <c r="Q68" s="631"/>
      <c r="R68" s="715"/>
      <c r="S68" s="715"/>
      <c r="T68" s="715"/>
      <c r="U68" s="715"/>
      <c r="V68" s="716" t="str">
        <f t="shared" si="2"/>
        <v/>
      </c>
      <c r="W68" s="535" t="str">
        <f t="shared" si="3"/>
        <v/>
      </c>
      <c r="X68" s="536" t="str">
        <v>NoCashFlows</v>
      </c>
      <c r="Y68" s="637"/>
      <c r="Z68" s="634"/>
      <c r="AA68" s="638"/>
      <c r="AB68" s="639"/>
      <c r="AC68" s="640"/>
      <c r="AD68" s="640"/>
      <c r="AE68" s="640"/>
      <c r="AF68" s="640"/>
      <c r="AG68" s="640"/>
      <c r="AH68" s="641"/>
      <c r="AI68" s="638"/>
      <c r="AJ68" s="642"/>
      <c r="AK68" s="643"/>
      <c r="AL68" s="643"/>
      <c r="AM68" s="644"/>
      <c r="AN68" s="640"/>
      <c r="AO68" s="640"/>
      <c r="AP68" s="640"/>
      <c r="AQ68" s="640"/>
      <c r="AR68" s="640"/>
      <c r="AS68" s="645"/>
      <c r="AT68" s="646"/>
      <c r="AU68" s="643"/>
      <c r="AV68" s="643"/>
      <c r="AW68" s="643"/>
      <c r="AX68" s="643"/>
      <c r="AY68" s="643"/>
      <c r="AZ68" s="643"/>
      <c r="BA68" s="643"/>
      <c r="BB68" s="643"/>
      <c r="BC68" s="643"/>
      <c r="BD68" s="643"/>
      <c r="BF68" s="860" t="str">
        <f t="shared" si="4"/>
        <v/>
      </c>
      <c r="BG68" s="861" t="str">
        <f t="shared" si="4"/>
        <v/>
      </c>
      <c r="BH68" s="861" t="str">
        <f t="shared" si="4"/>
        <v/>
      </c>
      <c r="BI68" s="861" t="str">
        <f t="shared" si="4"/>
        <v/>
      </c>
      <c r="BJ68" s="861" t="str">
        <f t="shared" si="4"/>
        <v/>
      </c>
      <c r="BK68" s="861" t="str">
        <f t="shared" si="4"/>
        <v/>
      </c>
      <c r="BL68" s="859" t="str">
        <f t="shared" si="4"/>
        <v/>
      </c>
      <c r="BM68" s="457"/>
      <c r="BN68" s="859" t="str">
        <f t="shared" si="6"/>
        <v/>
      </c>
      <c r="BO68" s="859" t="str">
        <f t="shared" si="6"/>
        <v/>
      </c>
      <c r="BP68" s="859" t="str">
        <f t="shared" si="6"/>
        <v/>
      </c>
      <c r="BQ68" s="859" t="str">
        <f t="shared" si="5"/>
        <v/>
      </c>
      <c r="BR68" s="859" t="str">
        <f t="shared" si="5"/>
        <v/>
      </c>
      <c r="BS68" s="859" t="str">
        <f t="shared" si="5"/>
        <v/>
      </c>
      <c r="BT68" s="859" t="str">
        <f t="shared" si="5"/>
        <v/>
      </c>
      <c r="BZ68" s="19"/>
      <c r="CA68" s="19"/>
      <c r="CB68" s="19"/>
      <c r="CC68" s="19"/>
      <c r="CD68" s="19"/>
      <c r="CE68" s="19"/>
      <c r="CF68" s="19"/>
      <c r="CG68" s="19"/>
      <c r="CH68" s="19"/>
      <c r="CI68" s="19"/>
      <c r="CJ68" s="19"/>
      <c r="CK68" s="19"/>
      <c r="CL68" s="19"/>
      <c r="CM68" s="19"/>
      <c r="CN68" s="19"/>
      <c r="CO68" s="19"/>
      <c r="CP68" s="19"/>
      <c r="CQ68" s="19"/>
      <c r="CR68" s="19"/>
      <c r="CS68" s="19"/>
    </row>
    <row r="69" spans="1:97" s="18" customFormat="1" ht="10.5">
      <c r="A69" s="19"/>
      <c r="B69" s="632"/>
      <c r="C69" s="633"/>
      <c r="D69" s="628"/>
      <c r="E69" s="628"/>
      <c r="F69" s="632"/>
      <c r="G69" s="634"/>
      <c r="H69" s="632"/>
      <c r="I69" s="632"/>
      <c r="J69" s="632"/>
      <c r="K69" s="632"/>
      <c r="L69" s="632"/>
      <c r="M69" s="632"/>
      <c r="N69" s="632"/>
      <c r="O69" s="628"/>
      <c r="P69" s="631"/>
      <c r="Q69" s="631"/>
      <c r="R69" s="715"/>
      <c r="S69" s="715"/>
      <c r="T69" s="715"/>
      <c r="U69" s="715"/>
      <c r="V69" s="716" t="str">
        <f t="shared" si="2"/>
        <v/>
      </c>
      <c r="W69" s="535" t="str">
        <f t="shared" si="3"/>
        <v/>
      </c>
      <c r="X69" s="536" t="str">
        <v>NoCashFlows</v>
      </c>
      <c r="Y69" s="637"/>
      <c r="Z69" s="634"/>
      <c r="AA69" s="638"/>
      <c r="AB69" s="639"/>
      <c r="AC69" s="640"/>
      <c r="AD69" s="640"/>
      <c r="AE69" s="640"/>
      <c r="AF69" s="640"/>
      <c r="AG69" s="640"/>
      <c r="AH69" s="641"/>
      <c r="AI69" s="638"/>
      <c r="AJ69" s="642"/>
      <c r="AK69" s="643"/>
      <c r="AL69" s="643"/>
      <c r="AM69" s="644"/>
      <c r="AN69" s="640"/>
      <c r="AO69" s="640"/>
      <c r="AP69" s="640"/>
      <c r="AQ69" s="640"/>
      <c r="AR69" s="640"/>
      <c r="AS69" s="645"/>
      <c r="AT69" s="646"/>
      <c r="AU69" s="643"/>
      <c r="AV69" s="643"/>
      <c r="AW69" s="643"/>
      <c r="AX69" s="643"/>
      <c r="AY69" s="643"/>
      <c r="AZ69" s="643"/>
      <c r="BA69" s="643"/>
      <c r="BB69" s="643"/>
      <c r="BC69" s="643"/>
      <c r="BD69" s="643"/>
      <c r="BF69" s="860" t="str">
        <f t="shared" si="4"/>
        <v/>
      </c>
      <c r="BG69" s="861" t="str">
        <f t="shared" si="4"/>
        <v/>
      </c>
      <c r="BH69" s="861" t="str">
        <f t="shared" si="4"/>
        <v/>
      </c>
      <c r="BI69" s="861" t="str">
        <f t="shared" si="4"/>
        <v/>
      </c>
      <c r="BJ69" s="861" t="str">
        <f t="shared" si="4"/>
        <v/>
      </c>
      <c r="BK69" s="861" t="str">
        <f t="shared" si="4"/>
        <v/>
      </c>
      <c r="BL69" s="859" t="str">
        <f t="shared" si="4"/>
        <v/>
      </c>
      <c r="BM69" s="457"/>
      <c r="BN69" s="859" t="str">
        <f t="shared" si="6"/>
        <v/>
      </c>
      <c r="BO69" s="859" t="str">
        <f t="shared" si="6"/>
        <v/>
      </c>
      <c r="BP69" s="859" t="str">
        <f t="shared" si="6"/>
        <v/>
      </c>
      <c r="BQ69" s="859" t="str">
        <f t="shared" si="5"/>
        <v/>
      </c>
      <c r="BR69" s="859" t="str">
        <f t="shared" si="5"/>
        <v/>
      </c>
      <c r="BS69" s="859" t="str">
        <f t="shared" si="5"/>
        <v/>
      </c>
      <c r="BT69" s="859" t="str">
        <f t="shared" si="5"/>
        <v/>
      </c>
      <c r="BZ69" s="19"/>
      <c r="CA69" s="19"/>
      <c r="CB69" s="19"/>
      <c r="CC69" s="19"/>
      <c r="CD69" s="19"/>
      <c r="CE69" s="19"/>
      <c r="CF69" s="19"/>
      <c r="CG69" s="19"/>
      <c r="CH69" s="19"/>
      <c r="CI69" s="19"/>
      <c r="CJ69" s="19"/>
      <c r="CK69" s="19"/>
      <c r="CL69" s="19"/>
      <c r="CM69" s="19"/>
      <c r="CN69" s="19"/>
      <c r="CO69" s="19"/>
      <c r="CP69" s="19"/>
      <c r="CQ69" s="19"/>
      <c r="CR69" s="19"/>
      <c r="CS69" s="19"/>
    </row>
    <row r="70" spans="1:97" s="18" customFormat="1" ht="10.5">
      <c r="A70" s="19"/>
      <c r="B70" s="632"/>
      <c r="C70" s="633"/>
      <c r="D70" s="628"/>
      <c r="E70" s="628"/>
      <c r="F70" s="632"/>
      <c r="G70" s="634"/>
      <c r="H70" s="632"/>
      <c r="I70" s="632"/>
      <c r="J70" s="632"/>
      <c r="K70" s="632"/>
      <c r="L70" s="632"/>
      <c r="M70" s="632"/>
      <c r="N70" s="632"/>
      <c r="O70" s="628"/>
      <c r="P70" s="631"/>
      <c r="Q70" s="631"/>
      <c r="R70" s="715"/>
      <c r="S70" s="715"/>
      <c r="T70" s="715"/>
      <c r="U70" s="715"/>
      <c r="V70" s="716" t="str">
        <f t="shared" si="2"/>
        <v/>
      </c>
      <c r="W70" s="535" t="str">
        <f t="shared" si="3"/>
        <v/>
      </c>
      <c r="X70" s="536" t="str">
        <v>NoCashFlows</v>
      </c>
      <c r="Y70" s="637"/>
      <c r="Z70" s="634"/>
      <c r="AA70" s="638"/>
      <c r="AB70" s="639"/>
      <c r="AC70" s="640"/>
      <c r="AD70" s="640"/>
      <c r="AE70" s="640"/>
      <c r="AF70" s="640"/>
      <c r="AG70" s="640"/>
      <c r="AH70" s="641"/>
      <c r="AI70" s="638"/>
      <c r="AJ70" s="642"/>
      <c r="AK70" s="643"/>
      <c r="AL70" s="643"/>
      <c r="AM70" s="644"/>
      <c r="AN70" s="640"/>
      <c r="AO70" s="640"/>
      <c r="AP70" s="640"/>
      <c r="AQ70" s="640"/>
      <c r="AR70" s="640"/>
      <c r="AS70" s="645"/>
      <c r="AT70" s="646"/>
      <c r="AU70" s="643"/>
      <c r="AV70" s="643"/>
      <c r="AW70" s="643"/>
      <c r="AX70" s="643"/>
      <c r="AY70" s="643"/>
      <c r="AZ70" s="643"/>
      <c r="BA70" s="643"/>
      <c r="BB70" s="643"/>
      <c r="BC70" s="643"/>
      <c r="BD70" s="643"/>
      <c r="BF70" s="860" t="str">
        <f t="shared" si="4"/>
        <v/>
      </c>
      <c r="BG70" s="861" t="str">
        <f t="shared" si="4"/>
        <v/>
      </c>
      <c r="BH70" s="861" t="str">
        <f t="shared" si="4"/>
        <v/>
      </c>
      <c r="BI70" s="861" t="str">
        <f t="shared" si="4"/>
        <v/>
      </c>
      <c r="BJ70" s="861" t="str">
        <f t="shared" si="4"/>
        <v/>
      </c>
      <c r="BK70" s="861" t="str">
        <f t="shared" si="4"/>
        <v/>
      </c>
      <c r="BL70" s="859" t="str">
        <f t="shared" si="4"/>
        <v/>
      </c>
      <c r="BM70" s="457"/>
      <c r="BN70" s="859" t="str">
        <f t="shared" si="6"/>
        <v/>
      </c>
      <c r="BO70" s="859" t="str">
        <f t="shared" si="6"/>
        <v/>
      </c>
      <c r="BP70" s="859" t="str">
        <f t="shared" si="6"/>
        <v/>
      </c>
      <c r="BQ70" s="859" t="str">
        <f t="shared" si="5"/>
        <v/>
      </c>
      <c r="BR70" s="859" t="str">
        <f t="shared" si="5"/>
        <v/>
      </c>
      <c r="BS70" s="859" t="str">
        <f t="shared" si="5"/>
        <v/>
      </c>
      <c r="BT70" s="859" t="str">
        <f t="shared" si="5"/>
        <v/>
      </c>
      <c r="BZ70" s="19"/>
      <c r="CA70" s="19"/>
      <c r="CB70" s="19"/>
      <c r="CC70" s="19"/>
      <c r="CD70" s="19"/>
      <c r="CE70" s="19"/>
      <c r="CF70" s="19"/>
      <c r="CG70" s="19"/>
      <c r="CH70" s="19"/>
      <c r="CI70" s="19"/>
      <c r="CJ70" s="19"/>
      <c r="CK70" s="19"/>
      <c r="CL70" s="19"/>
      <c r="CM70" s="19"/>
      <c r="CN70" s="19"/>
      <c r="CO70" s="19"/>
      <c r="CP70" s="19"/>
      <c r="CQ70" s="19"/>
      <c r="CR70" s="19"/>
      <c r="CS70" s="19"/>
    </row>
    <row r="71" spans="1:97" s="18" customFormat="1" ht="10.5">
      <c r="A71" s="19"/>
      <c r="B71" s="632"/>
      <c r="C71" s="633"/>
      <c r="D71" s="628"/>
      <c r="E71" s="628"/>
      <c r="F71" s="632"/>
      <c r="G71" s="634"/>
      <c r="H71" s="632"/>
      <c r="I71" s="632"/>
      <c r="J71" s="632"/>
      <c r="K71" s="632"/>
      <c r="L71" s="632"/>
      <c r="M71" s="632"/>
      <c r="N71" s="632"/>
      <c r="O71" s="628"/>
      <c r="P71" s="631"/>
      <c r="Q71" s="631"/>
      <c r="R71" s="715"/>
      <c r="S71" s="715"/>
      <c r="T71" s="715"/>
      <c r="U71" s="715"/>
      <c r="V71" s="716" t="str">
        <f t="shared" si="2"/>
        <v/>
      </c>
      <c r="W71" s="535" t="str">
        <f t="shared" si="3"/>
        <v/>
      </c>
      <c r="X71" s="536" t="str">
        <v>NoCashFlows</v>
      </c>
      <c r="Y71" s="637"/>
      <c r="Z71" s="634"/>
      <c r="AA71" s="638"/>
      <c r="AB71" s="639"/>
      <c r="AC71" s="640"/>
      <c r="AD71" s="640"/>
      <c r="AE71" s="640"/>
      <c r="AF71" s="640"/>
      <c r="AG71" s="640"/>
      <c r="AH71" s="641"/>
      <c r="AI71" s="638"/>
      <c r="AJ71" s="642"/>
      <c r="AK71" s="643"/>
      <c r="AL71" s="643"/>
      <c r="AM71" s="644"/>
      <c r="AN71" s="640"/>
      <c r="AO71" s="640"/>
      <c r="AP71" s="640"/>
      <c r="AQ71" s="640"/>
      <c r="AR71" s="640"/>
      <c r="AS71" s="645"/>
      <c r="AT71" s="646"/>
      <c r="AU71" s="643"/>
      <c r="AV71" s="643"/>
      <c r="AW71" s="643"/>
      <c r="AX71" s="643"/>
      <c r="AY71" s="643"/>
      <c r="AZ71" s="643"/>
      <c r="BA71" s="643"/>
      <c r="BB71" s="643"/>
      <c r="BC71" s="643"/>
      <c r="BD71" s="643"/>
      <c r="BF71" s="860" t="str">
        <f t="shared" si="4"/>
        <v/>
      </c>
      <c r="BG71" s="861" t="str">
        <f t="shared" si="4"/>
        <v/>
      </c>
      <c r="BH71" s="861" t="str">
        <f t="shared" si="4"/>
        <v/>
      </c>
      <c r="BI71" s="861" t="str">
        <f t="shared" ref="BI71:BL88" si="7">IF(AND(ISBLANK(AP71), ISBLANK(AE71)), "", AP71-AE71)</f>
        <v/>
      </c>
      <c r="BJ71" s="861" t="str">
        <f t="shared" si="7"/>
        <v/>
      </c>
      <c r="BK71" s="861" t="str">
        <f t="shared" si="7"/>
        <v/>
      </c>
      <c r="BL71" s="859" t="str">
        <f t="shared" si="7"/>
        <v/>
      </c>
      <c r="BM71" s="457"/>
      <c r="BN71" s="859" t="str">
        <f t="shared" si="6"/>
        <v/>
      </c>
      <c r="BO71" s="859" t="str">
        <f t="shared" si="6"/>
        <v/>
      </c>
      <c r="BP71" s="859" t="str">
        <f t="shared" si="6"/>
        <v/>
      </c>
      <c r="BQ71" s="859" t="str">
        <f t="shared" si="5"/>
        <v/>
      </c>
      <c r="BR71" s="859" t="str">
        <f t="shared" si="5"/>
        <v/>
      </c>
      <c r="BS71" s="859" t="str">
        <f t="shared" si="5"/>
        <v/>
      </c>
      <c r="BT71" s="859" t="str">
        <f t="shared" si="5"/>
        <v/>
      </c>
      <c r="BZ71" s="19"/>
      <c r="CA71" s="19"/>
      <c r="CB71" s="19"/>
      <c r="CC71" s="19"/>
      <c r="CD71" s="19"/>
      <c r="CE71" s="19"/>
      <c r="CF71" s="19"/>
      <c r="CG71" s="19"/>
      <c r="CH71" s="19"/>
      <c r="CI71" s="19"/>
      <c r="CJ71" s="19"/>
      <c r="CK71" s="19"/>
      <c r="CL71" s="19"/>
      <c r="CM71" s="19"/>
      <c r="CN71" s="19"/>
      <c r="CO71" s="19"/>
      <c r="CP71" s="19"/>
      <c r="CQ71" s="19"/>
      <c r="CR71" s="19"/>
      <c r="CS71" s="19"/>
    </row>
    <row r="72" spans="1:97" s="18" customFormat="1" ht="10.5">
      <c r="A72" s="19"/>
      <c r="B72" s="632"/>
      <c r="C72" s="633"/>
      <c r="D72" s="628"/>
      <c r="E72" s="628"/>
      <c r="F72" s="632"/>
      <c r="G72" s="634"/>
      <c r="H72" s="632"/>
      <c r="I72" s="632"/>
      <c r="J72" s="632"/>
      <c r="K72" s="632"/>
      <c r="L72" s="632"/>
      <c r="M72" s="632"/>
      <c r="N72" s="632"/>
      <c r="O72" s="628"/>
      <c r="P72" s="631"/>
      <c r="Q72" s="631"/>
      <c r="R72" s="715"/>
      <c r="S72" s="715"/>
      <c r="T72" s="715"/>
      <c r="U72" s="715"/>
      <c r="V72" s="716" t="str">
        <f t="shared" si="2"/>
        <v/>
      </c>
      <c r="W72" s="535" t="str">
        <f t="shared" si="3"/>
        <v/>
      </c>
      <c r="X72" s="536" t="str">
        <v>NoCashFlows</v>
      </c>
      <c r="Y72" s="637"/>
      <c r="Z72" s="634"/>
      <c r="AA72" s="638"/>
      <c r="AB72" s="639"/>
      <c r="AC72" s="640"/>
      <c r="AD72" s="640"/>
      <c r="AE72" s="640"/>
      <c r="AF72" s="640"/>
      <c r="AG72" s="640"/>
      <c r="AH72" s="641"/>
      <c r="AI72" s="638"/>
      <c r="AJ72" s="642"/>
      <c r="AK72" s="643"/>
      <c r="AL72" s="643"/>
      <c r="AM72" s="644"/>
      <c r="AN72" s="640"/>
      <c r="AO72" s="640"/>
      <c r="AP72" s="640"/>
      <c r="AQ72" s="640"/>
      <c r="AR72" s="640"/>
      <c r="AS72" s="645"/>
      <c r="AT72" s="646"/>
      <c r="AU72" s="643"/>
      <c r="AV72" s="643"/>
      <c r="AW72" s="643"/>
      <c r="AX72" s="643"/>
      <c r="AY72" s="643"/>
      <c r="AZ72" s="643"/>
      <c r="BA72" s="643"/>
      <c r="BB72" s="643"/>
      <c r="BC72" s="643"/>
      <c r="BD72" s="643"/>
      <c r="BF72" s="860" t="str">
        <f t="shared" ref="BF72:BH88" si="8">IF(AND(ISBLANK(AM72), ISBLANK(AB72)), "", AM72-AB72)</f>
        <v/>
      </c>
      <c r="BG72" s="861" t="str">
        <f t="shared" si="8"/>
        <v/>
      </c>
      <c r="BH72" s="861" t="str">
        <f t="shared" si="8"/>
        <v/>
      </c>
      <c r="BI72" s="861" t="str">
        <f t="shared" si="7"/>
        <v/>
      </c>
      <c r="BJ72" s="861" t="str">
        <f t="shared" si="7"/>
        <v/>
      </c>
      <c r="BK72" s="861" t="str">
        <f t="shared" si="7"/>
        <v/>
      </c>
      <c r="BL72" s="859" t="str">
        <f t="shared" si="7"/>
        <v/>
      </c>
      <c r="BM72" s="457"/>
      <c r="BN72" s="859" t="str">
        <f t="shared" si="6"/>
        <v/>
      </c>
      <c r="BO72" s="859" t="str">
        <f t="shared" si="6"/>
        <v/>
      </c>
      <c r="BP72" s="859" t="str">
        <f t="shared" si="6"/>
        <v/>
      </c>
      <c r="BQ72" s="859" t="str">
        <f t="shared" si="5"/>
        <v/>
      </c>
      <c r="BR72" s="859" t="str">
        <f t="shared" si="5"/>
        <v/>
      </c>
      <c r="BS72" s="859" t="str">
        <f t="shared" si="5"/>
        <v/>
      </c>
      <c r="BT72" s="859" t="str">
        <f t="shared" si="5"/>
        <v/>
      </c>
      <c r="BZ72" s="19"/>
      <c r="CA72" s="19"/>
      <c r="CB72" s="19"/>
      <c r="CC72" s="19"/>
      <c r="CD72" s="19"/>
      <c r="CE72" s="19"/>
      <c r="CF72" s="19"/>
      <c r="CG72" s="19"/>
      <c r="CH72" s="19"/>
      <c r="CI72" s="19"/>
      <c r="CJ72" s="19"/>
      <c r="CK72" s="19"/>
      <c r="CL72" s="19"/>
      <c r="CM72" s="19"/>
      <c r="CN72" s="19"/>
      <c r="CO72" s="19"/>
      <c r="CP72" s="19"/>
      <c r="CQ72" s="19"/>
      <c r="CR72" s="19"/>
      <c r="CS72" s="19"/>
    </row>
    <row r="73" spans="1:97" s="18" customFormat="1" ht="10.5">
      <c r="A73" s="19"/>
      <c r="B73" s="632"/>
      <c r="C73" s="633"/>
      <c r="D73" s="628"/>
      <c r="E73" s="628"/>
      <c r="F73" s="632"/>
      <c r="G73" s="634"/>
      <c r="H73" s="632"/>
      <c r="I73" s="632"/>
      <c r="J73" s="632"/>
      <c r="K73" s="632"/>
      <c r="L73" s="632"/>
      <c r="M73" s="632"/>
      <c r="N73" s="632"/>
      <c r="O73" s="628"/>
      <c r="P73" s="631"/>
      <c r="Q73" s="631"/>
      <c r="R73" s="715"/>
      <c r="S73" s="715"/>
      <c r="T73" s="715"/>
      <c r="U73" s="715"/>
      <c r="V73" s="716" t="str">
        <f t="shared" si="2"/>
        <v/>
      </c>
      <c r="W73" s="535" t="str">
        <f t="shared" si="3"/>
        <v/>
      </c>
      <c r="X73" s="536" t="str">
        <v>NoCashFlows</v>
      </c>
      <c r="Y73" s="637"/>
      <c r="Z73" s="634"/>
      <c r="AA73" s="638"/>
      <c r="AB73" s="639"/>
      <c r="AC73" s="640"/>
      <c r="AD73" s="640"/>
      <c r="AE73" s="640"/>
      <c r="AF73" s="640"/>
      <c r="AG73" s="640"/>
      <c r="AH73" s="641"/>
      <c r="AI73" s="638"/>
      <c r="AJ73" s="642"/>
      <c r="AK73" s="643"/>
      <c r="AL73" s="643"/>
      <c r="AM73" s="644"/>
      <c r="AN73" s="640"/>
      <c r="AO73" s="640"/>
      <c r="AP73" s="640"/>
      <c r="AQ73" s="640"/>
      <c r="AR73" s="640"/>
      <c r="AS73" s="645"/>
      <c r="AT73" s="646"/>
      <c r="AU73" s="643"/>
      <c r="AV73" s="643"/>
      <c r="AW73" s="643"/>
      <c r="AX73" s="643"/>
      <c r="AY73" s="643"/>
      <c r="AZ73" s="643"/>
      <c r="BA73" s="643"/>
      <c r="BB73" s="643"/>
      <c r="BC73" s="643"/>
      <c r="BD73" s="643"/>
      <c r="BF73" s="860" t="str">
        <f t="shared" si="8"/>
        <v/>
      </c>
      <c r="BG73" s="861" t="str">
        <f t="shared" si="8"/>
        <v/>
      </c>
      <c r="BH73" s="861" t="str">
        <f t="shared" si="8"/>
        <v/>
      </c>
      <c r="BI73" s="861" t="str">
        <f t="shared" si="7"/>
        <v/>
      </c>
      <c r="BJ73" s="861" t="str">
        <f t="shared" si="7"/>
        <v/>
      </c>
      <c r="BK73" s="861" t="str">
        <f t="shared" si="7"/>
        <v/>
      </c>
      <c r="BL73" s="859" t="str">
        <f t="shared" si="7"/>
        <v/>
      </c>
      <c r="BM73" s="457"/>
      <c r="BN73" s="859" t="str">
        <f t="shared" si="6"/>
        <v/>
      </c>
      <c r="BO73" s="859" t="str">
        <f t="shared" si="6"/>
        <v/>
      </c>
      <c r="BP73" s="859" t="str">
        <f t="shared" si="6"/>
        <v/>
      </c>
      <c r="BQ73" s="859" t="str">
        <f t="shared" si="5"/>
        <v/>
      </c>
      <c r="BR73" s="859" t="str">
        <f t="shared" si="5"/>
        <v/>
      </c>
      <c r="BS73" s="859" t="str">
        <f t="shared" si="5"/>
        <v/>
      </c>
      <c r="BT73" s="859" t="str">
        <f t="shared" si="5"/>
        <v/>
      </c>
      <c r="BZ73" s="19"/>
      <c r="CA73" s="19"/>
      <c r="CB73" s="19"/>
      <c r="CC73" s="19"/>
      <c r="CD73" s="19"/>
      <c r="CE73" s="19"/>
      <c r="CF73" s="19"/>
      <c r="CG73" s="19"/>
      <c r="CH73" s="19"/>
      <c r="CI73" s="19"/>
      <c r="CJ73" s="19"/>
      <c r="CK73" s="19"/>
      <c r="CL73" s="19"/>
      <c r="CM73" s="19"/>
      <c r="CN73" s="19"/>
      <c r="CO73" s="19"/>
      <c r="CP73" s="19"/>
      <c r="CQ73" s="19"/>
      <c r="CR73" s="19"/>
      <c r="CS73" s="19"/>
    </row>
    <row r="74" spans="1:97" s="18" customFormat="1" ht="10.5">
      <c r="A74" s="19"/>
      <c r="B74" s="632"/>
      <c r="C74" s="633"/>
      <c r="D74" s="628"/>
      <c r="E74" s="628"/>
      <c r="F74" s="632"/>
      <c r="G74" s="634"/>
      <c r="H74" s="632"/>
      <c r="I74" s="632"/>
      <c r="J74" s="632"/>
      <c r="K74" s="632"/>
      <c r="L74" s="632"/>
      <c r="M74" s="632"/>
      <c r="N74" s="632"/>
      <c r="O74" s="628"/>
      <c r="P74" s="631"/>
      <c r="Q74" s="631"/>
      <c r="R74" s="715"/>
      <c r="S74" s="715"/>
      <c r="T74" s="715"/>
      <c r="U74" s="715"/>
      <c r="V74" s="716" t="str">
        <f t="shared" si="2"/>
        <v/>
      </c>
      <c r="W74" s="535" t="str">
        <f t="shared" si="3"/>
        <v/>
      </c>
      <c r="X74" s="536" t="str">
        <v>NoCashFlows</v>
      </c>
      <c r="Y74" s="637"/>
      <c r="Z74" s="634"/>
      <c r="AA74" s="638"/>
      <c r="AB74" s="639"/>
      <c r="AC74" s="640"/>
      <c r="AD74" s="640"/>
      <c r="AE74" s="640"/>
      <c r="AF74" s="640"/>
      <c r="AG74" s="640"/>
      <c r="AH74" s="641"/>
      <c r="AI74" s="638"/>
      <c r="AJ74" s="642"/>
      <c r="AK74" s="643"/>
      <c r="AL74" s="643"/>
      <c r="AM74" s="644"/>
      <c r="AN74" s="640"/>
      <c r="AO74" s="640"/>
      <c r="AP74" s="640"/>
      <c r="AQ74" s="640"/>
      <c r="AR74" s="640"/>
      <c r="AS74" s="645"/>
      <c r="AT74" s="646"/>
      <c r="AU74" s="643"/>
      <c r="AV74" s="643"/>
      <c r="AW74" s="643"/>
      <c r="AX74" s="643"/>
      <c r="AY74" s="643"/>
      <c r="AZ74" s="643"/>
      <c r="BA74" s="643"/>
      <c r="BB74" s="643"/>
      <c r="BC74" s="643"/>
      <c r="BD74" s="643"/>
      <c r="BF74" s="860" t="str">
        <f t="shared" si="8"/>
        <v/>
      </c>
      <c r="BG74" s="861" t="str">
        <f t="shared" si="8"/>
        <v/>
      </c>
      <c r="BH74" s="861" t="str">
        <f t="shared" si="8"/>
        <v/>
      </c>
      <c r="BI74" s="861" t="str">
        <f t="shared" si="7"/>
        <v/>
      </c>
      <c r="BJ74" s="861" t="str">
        <f t="shared" si="7"/>
        <v/>
      </c>
      <c r="BK74" s="861" t="str">
        <f t="shared" si="7"/>
        <v/>
      </c>
      <c r="BL74" s="859" t="str">
        <f t="shared" si="7"/>
        <v/>
      </c>
      <c r="BM74" s="457"/>
      <c r="BN74" s="859" t="str">
        <f t="shared" si="6"/>
        <v/>
      </c>
      <c r="BO74" s="859" t="str">
        <f t="shared" si="6"/>
        <v/>
      </c>
      <c r="BP74" s="859" t="str">
        <f t="shared" si="6"/>
        <v/>
      </c>
      <c r="BQ74" s="859" t="str">
        <f t="shared" si="5"/>
        <v/>
      </c>
      <c r="BR74" s="859" t="str">
        <f t="shared" si="5"/>
        <v/>
      </c>
      <c r="BS74" s="859" t="str">
        <f t="shared" si="5"/>
        <v/>
      </c>
      <c r="BT74" s="859" t="str">
        <f t="shared" si="5"/>
        <v/>
      </c>
      <c r="BZ74" s="19"/>
      <c r="CA74" s="19"/>
      <c r="CB74" s="19"/>
      <c r="CC74" s="19"/>
      <c r="CD74" s="19"/>
      <c r="CE74" s="19"/>
      <c r="CF74" s="19"/>
      <c r="CG74" s="19"/>
      <c r="CH74" s="19"/>
      <c r="CI74" s="19"/>
      <c r="CJ74" s="19"/>
      <c r="CK74" s="19"/>
      <c r="CL74" s="19"/>
      <c r="CM74" s="19"/>
      <c r="CN74" s="19"/>
      <c r="CO74" s="19"/>
      <c r="CP74" s="19"/>
      <c r="CQ74" s="19"/>
      <c r="CR74" s="19"/>
      <c r="CS74" s="19"/>
    </row>
    <row r="75" spans="1:97" s="18" customFormat="1" ht="10.5">
      <c r="A75" s="19"/>
      <c r="B75" s="632"/>
      <c r="C75" s="633"/>
      <c r="D75" s="628"/>
      <c r="E75" s="628"/>
      <c r="F75" s="632"/>
      <c r="G75" s="634"/>
      <c r="H75" s="632"/>
      <c r="I75" s="632"/>
      <c r="J75" s="632"/>
      <c r="K75" s="632"/>
      <c r="L75" s="632"/>
      <c r="M75" s="632"/>
      <c r="N75" s="632"/>
      <c r="O75" s="628"/>
      <c r="P75" s="631"/>
      <c r="Q75" s="631"/>
      <c r="R75" s="715"/>
      <c r="S75" s="715"/>
      <c r="T75" s="715"/>
      <c r="U75" s="715"/>
      <c r="V75" s="716" t="str">
        <f t="shared" si="2"/>
        <v/>
      </c>
      <c r="W75" s="535" t="str">
        <f t="shared" si="3"/>
        <v/>
      </c>
      <c r="X75" s="536" t="str">
        <v>NoCashFlows</v>
      </c>
      <c r="Y75" s="637"/>
      <c r="Z75" s="634"/>
      <c r="AA75" s="638"/>
      <c r="AB75" s="639"/>
      <c r="AC75" s="640"/>
      <c r="AD75" s="640"/>
      <c r="AE75" s="640"/>
      <c r="AF75" s="640"/>
      <c r="AG75" s="640"/>
      <c r="AH75" s="641"/>
      <c r="AI75" s="638"/>
      <c r="AJ75" s="642"/>
      <c r="AK75" s="643"/>
      <c r="AL75" s="643"/>
      <c r="AM75" s="644"/>
      <c r="AN75" s="640"/>
      <c r="AO75" s="640"/>
      <c r="AP75" s="640"/>
      <c r="AQ75" s="640"/>
      <c r="AR75" s="640"/>
      <c r="AS75" s="645"/>
      <c r="AT75" s="646"/>
      <c r="AU75" s="643"/>
      <c r="AV75" s="643"/>
      <c r="AW75" s="643"/>
      <c r="AX75" s="643"/>
      <c r="AY75" s="643"/>
      <c r="AZ75" s="643"/>
      <c r="BA75" s="643"/>
      <c r="BB75" s="643"/>
      <c r="BC75" s="643"/>
      <c r="BD75" s="643"/>
      <c r="BF75" s="860" t="str">
        <f t="shared" si="8"/>
        <v/>
      </c>
      <c r="BG75" s="861" t="str">
        <f t="shared" si="8"/>
        <v/>
      </c>
      <c r="BH75" s="861" t="str">
        <f t="shared" si="8"/>
        <v/>
      </c>
      <c r="BI75" s="861" t="str">
        <f t="shared" si="7"/>
        <v/>
      </c>
      <c r="BJ75" s="861" t="str">
        <f t="shared" si="7"/>
        <v/>
      </c>
      <c r="BK75" s="861" t="str">
        <f t="shared" si="7"/>
        <v/>
      </c>
      <c r="BL75" s="859" t="str">
        <f t="shared" si="7"/>
        <v/>
      </c>
      <c r="BM75" s="457"/>
      <c r="BN75" s="859" t="str">
        <f t="shared" si="6"/>
        <v/>
      </c>
      <c r="BO75" s="859" t="str">
        <f t="shared" si="6"/>
        <v/>
      </c>
      <c r="BP75" s="859" t="str">
        <f t="shared" si="6"/>
        <v/>
      </c>
      <c r="BQ75" s="859" t="str">
        <f t="shared" si="5"/>
        <v/>
      </c>
      <c r="BR75" s="859" t="str">
        <f t="shared" si="5"/>
        <v/>
      </c>
      <c r="BS75" s="859" t="str">
        <f t="shared" si="5"/>
        <v/>
      </c>
      <c r="BT75" s="859" t="str">
        <f t="shared" si="5"/>
        <v/>
      </c>
      <c r="BZ75" s="19"/>
      <c r="CA75" s="19"/>
      <c r="CB75" s="19"/>
      <c r="CC75" s="19"/>
      <c r="CD75" s="19"/>
      <c r="CE75" s="19"/>
      <c r="CF75" s="19"/>
      <c r="CG75" s="19"/>
      <c r="CH75" s="19"/>
      <c r="CI75" s="19"/>
      <c r="CJ75" s="19"/>
      <c r="CK75" s="19"/>
      <c r="CL75" s="19"/>
      <c r="CM75" s="19"/>
      <c r="CN75" s="19"/>
      <c r="CO75" s="19"/>
      <c r="CP75" s="19"/>
      <c r="CQ75" s="19"/>
      <c r="CR75" s="19"/>
      <c r="CS75" s="19"/>
    </row>
    <row r="76" spans="1:97" s="18" customFormat="1" ht="10.5">
      <c r="A76" s="19"/>
      <c r="B76" s="632"/>
      <c r="C76" s="633"/>
      <c r="D76" s="628"/>
      <c r="E76" s="628"/>
      <c r="F76" s="632"/>
      <c r="G76" s="634"/>
      <c r="H76" s="632"/>
      <c r="I76" s="632"/>
      <c r="J76" s="632"/>
      <c r="K76" s="632"/>
      <c r="L76" s="632"/>
      <c r="M76" s="632"/>
      <c r="N76" s="632"/>
      <c r="O76" s="628"/>
      <c r="P76" s="631"/>
      <c r="Q76" s="631"/>
      <c r="R76" s="715"/>
      <c r="S76" s="715"/>
      <c r="T76" s="715"/>
      <c r="U76" s="715"/>
      <c r="V76" s="716" t="str">
        <f t="shared" si="2"/>
        <v/>
      </c>
      <c r="W76" s="535" t="str">
        <f t="shared" si="3"/>
        <v/>
      </c>
      <c r="X76" s="536" t="str">
        <v>NoCashFlows</v>
      </c>
      <c r="Y76" s="637"/>
      <c r="Z76" s="634"/>
      <c r="AA76" s="638"/>
      <c r="AB76" s="639"/>
      <c r="AC76" s="640"/>
      <c r="AD76" s="640"/>
      <c r="AE76" s="640"/>
      <c r="AF76" s="640"/>
      <c r="AG76" s="640"/>
      <c r="AH76" s="641"/>
      <c r="AI76" s="638"/>
      <c r="AJ76" s="642"/>
      <c r="AK76" s="643"/>
      <c r="AL76" s="643"/>
      <c r="AM76" s="644"/>
      <c r="AN76" s="640"/>
      <c r="AO76" s="640"/>
      <c r="AP76" s="640"/>
      <c r="AQ76" s="640"/>
      <c r="AR76" s="640"/>
      <c r="AS76" s="645"/>
      <c r="AT76" s="646"/>
      <c r="AU76" s="643"/>
      <c r="AV76" s="643"/>
      <c r="AW76" s="643"/>
      <c r="AX76" s="643"/>
      <c r="AY76" s="643"/>
      <c r="AZ76" s="643"/>
      <c r="BA76" s="643"/>
      <c r="BB76" s="643"/>
      <c r="BC76" s="643"/>
      <c r="BD76" s="643"/>
      <c r="BF76" s="860" t="str">
        <f t="shared" si="8"/>
        <v/>
      </c>
      <c r="BG76" s="861" t="str">
        <f t="shared" si="8"/>
        <v/>
      </c>
      <c r="BH76" s="861" t="str">
        <f t="shared" si="8"/>
        <v/>
      </c>
      <c r="BI76" s="861" t="str">
        <f t="shared" si="7"/>
        <v/>
      </c>
      <c r="BJ76" s="861" t="str">
        <f t="shared" si="7"/>
        <v/>
      </c>
      <c r="BK76" s="861" t="str">
        <f t="shared" si="7"/>
        <v/>
      </c>
      <c r="BL76" s="859" t="str">
        <f t="shared" si="7"/>
        <v/>
      </c>
      <c r="BM76" s="457"/>
      <c r="BN76" s="859" t="str">
        <f t="shared" si="6"/>
        <v/>
      </c>
      <c r="BO76" s="859" t="str">
        <f t="shared" si="6"/>
        <v/>
      </c>
      <c r="BP76" s="859" t="str">
        <f t="shared" si="6"/>
        <v/>
      </c>
      <c r="BQ76" s="859" t="str">
        <f t="shared" si="5"/>
        <v/>
      </c>
      <c r="BR76" s="859" t="str">
        <f t="shared" si="5"/>
        <v/>
      </c>
      <c r="BS76" s="859" t="str">
        <f t="shared" si="5"/>
        <v/>
      </c>
      <c r="BT76" s="859" t="str">
        <f t="shared" si="5"/>
        <v/>
      </c>
      <c r="BZ76" s="19"/>
      <c r="CA76" s="19"/>
      <c r="CB76" s="19"/>
      <c r="CC76" s="19"/>
      <c r="CD76" s="19"/>
      <c r="CE76" s="19"/>
      <c r="CF76" s="19"/>
      <c r="CG76" s="19"/>
      <c r="CH76" s="19"/>
      <c r="CI76" s="19"/>
      <c r="CJ76" s="19"/>
      <c r="CK76" s="19"/>
      <c r="CL76" s="19"/>
      <c r="CM76" s="19"/>
      <c r="CN76" s="19"/>
      <c r="CO76" s="19"/>
      <c r="CP76" s="19"/>
      <c r="CQ76" s="19"/>
      <c r="CR76" s="19"/>
      <c r="CS76" s="19"/>
    </row>
    <row r="77" spans="1:97" s="18" customFormat="1" ht="10.5">
      <c r="A77" s="19"/>
      <c r="B77" s="632"/>
      <c r="C77" s="633"/>
      <c r="D77" s="628"/>
      <c r="E77" s="628"/>
      <c r="F77" s="632"/>
      <c r="G77" s="634"/>
      <c r="H77" s="632"/>
      <c r="I77" s="632"/>
      <c r="J77" s="632"/>
      <c r="K77" s="632"/>
      <c r="L77" s="632"/>
      <c r="M77" s="632"/>
      <c r="N77" s="632"/>
      <c r="O77" s="628"/>
      <c r="P77" s="631"/>
      <c r="Q77" s="631"/>
      <c r="R77" s="715"/>
      <c r="S77" s="715"/>
      <c r="T77" s="715"/>
      <c r="U77" s="715"/>
      <c r="V77" s="716" t="str">
        <f t="shared" si="2"/>
        <v/>
      </c>
      <c r="W77" s="535" t="str">
        <f t="shared" si="3"/>
        <v/>
      </c>
      <c r="X77" s="536" t="str">
        <v>NoCashFlows</v>
      </c>
      <c r="Y77" s="637"/>
      <c r="Z77" s="634"/>
      <c r="AA77" s="638"/>
      <c r="AB77" s="639"/>
      <c r="AC77" s="640"/>
      <c r="AD77" s="640"/>
      <c r="AE77" s="640"/>
      <c r="AF77" s="640"/>
      <c r="AG77" s="640"/>
      <c r="AH77" s="641"/>
      <c r="AI77" s="638"/>
      <c r="AJ77" s="642"/>
      <c r="AK77" s="643"/>
      <c r="AL77" s="643"/>
      <c r="AM77" s="644"/>
      <c r="AN77" s="640"/>
      <c r="AO77" s="640"/>
      <c r="AP77" s="640"/>
      <c r="AQ77" s="640"/>
      <c r="AR77" s="640"/>
      <c r="AS77" s="645"/>
      <c r="AT77" s="646"/>
      <c r="AU77" s="643"/>
      <c r="AV77" s="643"/>
      <c r="AW77" s="643"/>
      <c r="AX77" s="643"/>
      <c r="AY77" s="643"/>
      <c r="AZ77" s="643"/>
      <c r="BA77" s="643"/>
      <c r="BB77" s="643"/>
      <c r="BC77" s="643"/>
      <c r="BD77" s="643"/>
      <c r="BF77" s="860" t="str">
        <f t="shared" si="8"/>
        <v/>
      </c>
      <c r="BG77" s="861" t="str">
        <f t="shared" si="8"/>
        <v/>
      </c>
      <c r="BH77" s="861" t="str">
        <f t="shared" si="8"/>
        <v/>
      </c>
      <c r="BI77" s="861" t="str">
        <f t="shared" si="7"/>
        <v/>
      </c>
      <c r="BJ77" s="861" t="str">
        <f t="shared" si="7"/>
        <v/>
      </c>
      <c r="BK77" s="861" t="str">
        <f t="shared" si="7"/>
        <v/>
      </c>
      <c r="BL77" s="859" t="str">
        <f t="shared" si="7"/>
        <v/>
      </c>
      <c r="BM77" s="457"/>
      <c r="BN77" s="859" t="str">
        <f t="shared" si="6"/>
        <v/>
      </c>
      <c r="BO77" s="859" t="str">
        <f t="shared" si="6"/>
        <v/>
      </c>
      <c r="BP77" s="859" t="str">
        <f t="shared" si="6"/>
        <v/>
      </c>
      <c r="BQ77" s="859" t="str">
        <f t="shared" si="5"/>
        <v/>
      </c>
      <c r="BR77" s="859" t="str">
        <f t="shared" si="5"/>
        <v/>
      </c>
      <c r="BS77" s="859" t="str">
        <f t="shared" si="5"/>
        <v/>
      </c>
      <c r="BT77" s="859" t="str">
        <f t="shared" si="5"/>
        <v/>
      </c>
      <c r="BZ77" s="19"/>
      <c r="CA77" s="19"/>
      <c r="CB77" s="19"/>
      <c r="CC77" s="19"/>
      <c r="CD77" s="19"/>
      <c r="CE77" s="19"/>
      <c r="CF77" s="19"/>
      <c r="CG77" s="19"/>
      <c r="CH77" s="19"/>
      <c r="CI77" s="19"/>
      <c r="CJ77" s="19"/>
      <c r="CK77" s="19"/>
      <c r="CL77" s="19"/>
      <c r="CM77" s="19"/>
      <c r="CN77" s="19"/>
      <c r="CO77" s="19"/>
      <c r="CP77" s="19"/>
      <c r="CQ77" s="19"/>
      <c r="CR77" s="19"/>
      <c r="CS77" s="19"/>
    </row>
    <row r="78" spans="1:97" s="18" customFormat="1" ht="10.5">
      <c r="A78" s="19"/>
      <c r="B78" s="632"/>
      <c r="C78" s="633"/>
      <c r="D78" s="628"/>
      <c r="E78" s="628"/>
      <c r="F78" s="632"/>
      <c r="G78" s="634"/>
      <c r="H78" s="632"/>
      <c r="I78" s="632"/>
      <c r="J78" s="632"/>
      <c r="K78" s="632"/>
      <c r="L78" s="632"/>
      <c r="M78" s="632"/>
      <c r="N78" s="632"/>
      <c r="O78" s="628"/>
      <c r="P78" s="631"/>
      <c r="Q78" s="631"/>
      <c r="R78" s="715"/>
      <c r="S78" s="715"/>
      <c r="T78" s="715"/>
      <c r="U78" s="715"/>
      <c r="V78" s="716" t="str">
        <f t="shared" si="2"/>
        <v/>
      </c>
      <c r="W78" s="535" t="str">
        <f t="shared" si="3"/>
        <v/>
      </c>
      <c r="X78" s="536" t="str">
        <v>NoCashFlows</v>
      </c>
      <c r="Y78" s="637"/>
      <c r="Z78" s="634"/>
      <c r="AA78" s="638"/>
      <c r="AB78" s="639"/>
      <c r="AC78" s="640"/>
      <c r="AD78" s="640"/>
      <c r="AE78" s="640"/>
      <c r="AF78" s="640"/>
      <c r="AG78" s="640"/>
      <c r="AH78" s="641"/>
      <c r="AI78" s="638"/>
      <c r="AJ78" s="642"/>
      <c r="AK78" s="643"/>
      <c r="AL78" s="643"/>
      <c r="AM78" s="644"/>
      <c r="AN78" s="640"/>
      <c r="AO78" s="640"/>
      <c r="AP78" s="640"/>
      <c r="AQ78" s="640"/>
      <c r="AR78" s="640"/>
      <c r="AS78" s="645"/>
      <c r="AT78" s="646"/>
      <c r="AU78" s="643"/>
      <c r="AV78" s="643"/>
      <c r="AW78" s="643"/>
      <c r="AX78" s="643"/>
      <c r="AY78" s="643"/>
      <c r="AZ78" s="643"/>
      <c r="BA78" s="643"/>
      <c r="BB78" s="643"/>
      <c r="BC78" s="643"/>
      <c r="BD78" s="643"/>
      <c r="BF78" s="860" t="str">
        <f t="shared" si="8"/>
        <v/>
      </c>
      <c r="BG78" s="861" t="str">
        <f t="shared" si="8"/>
        <v/>
      </c>
      <c r="BH78" s="861" t="str">
        <f t="shared" si="8"/>
        <v/>
      </c>
      <c r="BI78" s="861" t="str">
        <f t="shared" si="7"/>
        <v/>
      </c>
      <c r="BJ78" s="861" t="str">
        <f t="shared" si="7"/>
        <v/>
      </c>
      <c r="BK78" s="861" t="str">
        <f t="shared" si="7"/>
        <v/>
      </c>
      <c r="BL78" s="859" t="str">
        <f t="shared" si="7"/>
        <v/>
      </c>
      <c r="BM78" s="457"/>
      <c r="BN78" s="859" t="str">
        <f t="shared" si="6"/>
        <v/>
      </c>
      <c r="BO78" s="859" t="str">
        <f t="shared" si="6"/>
        <v/>
      </c>
      <c r="BP78" s="859" t="str">
        <f t="shared" si="6"/>
        <v/>
      </c>
      <c r="BQ78" s="859" t="str">
        <f t="shared" si="5"/>
        <v/>
      </c>
      <c r="BR78" s="859" t="str">
        <f t="shared" si="5"/>
        <v/>
      </c>
      <c r="BS78" s="859" t="str">
        <f t="shared" si="5"/>
        <v/>
      </c>
      <c r="BT78" s="859" t="str">
        <f t="shared" si="5"/>
        <v/>
      </c>
      <c r="BZ78" s="19"/>
      <c r="CA78" s="19"/>
      <c r="CB78" s="19"/>
      <c r="CC78" s="19"/>
      <c r="CD78" s="19"/>
      <c r="CE78" s="19"/>
      <c r="CF78" s="19"/>
      <c r="CG78" s="19"/>
      <c r="CH78" s="19"/>
      <c r="CI78" s="19"/>
      <c r="CJ78" s="19"/>
      <c r="CK78" s="19"/>
      <c r="CL78" s="19"/>
      <c r="CM78" s="19"/>
      <c r="CN78" s="19"/>
      <c r="CO78" s="19"/>
      <c r="CP78" s="19"/>
      <c r="CQ78" s="19"/>
      <c r="CR78" s="19"/>
      <c r="CS78" s="19"/>
    </row>
    <row r="79" spans="1:97" s="18" customFormat="1" ht="10.5">
      <c r="A79" s="19"/>
      <c r="B79" s="632"/>
      <c r="C79" s="633"/>
      <c r="D79" s="628"/>
      <c r="E79" s="628"/>
      <c r="F79" s="632"/>
      <c r="G79" s="634"/>
      <c r="H79" s="632"/>
      <c r="I79" s="632"/>
      <c r="J79" s="632"/>
      <c r="K79" s="632"/>
      <c r="L79" s="632"/>
      <c r="M79" s="632"/>
      <c r="N79" s="632"/>
      <c r="O79" s="628"/>
      <c r="P79" s="631"/>
      <c r="Q79" s="631"/>
      <c r="R79" s="715"/>
      <c r="S79" s="715"/>
      <c r="T79" s="715"/>
      <c r="U79" s="715"/>
      <c r="V79" s="716" t="str">
        <f t="shared" si="2"/>
        <v/>
      </c>
      <c r="W79" s="535" t="str">
        <f t="shared" si="3"/>
        <v/>
      </c>
      <c r="X79" s="536" t="str">
        <v>NoCashFlows</v>
      </c>
      <c r="Y79" s="637"/>
      <c r="Z79" s="634"/>
      <c r="AA79" s="638"/>
      <c r="AB79" s="639"/>
      <c r="AC79" s="640"/>
      <c r="AD79" s="640"/>
      <c r="AE79" s="640"/>
      <c r="AF79" s="640"/>
      <c r="AG79" s="640"/>
      <c r="AH79" s="641"/>
      <c r="AI79" s="638"/>
      <c r="AJ79" s="642"/>
      <c r="AK79" s="643"/>
      <c r="AL79" s="643"/>
      <c r="AM79" s="644"/>
      <c r="AN79" s="640"/>
      <c r="AO79" s="640"/>
      <c r="AP79" s="640"/>
      <c r="AQ79" s="640"/>
      <c r="AR79" s="640"/>
      <c r="AS79" s="645"/>
      <c r="AT79" s="646"/>
      <c r="AU79" s="643"/>
      <c r="AV79" s="643"/>
      <c r="AW79" s="643"/>
      <c r="AX79" s="643"/>
      <c r="AY79" s="643"/>
      <c r="AZ79" s="643"/>
      <c r="BA79" s="643"/>
      <c r="BB79" s="643"/>
      <c r="BC79" s="643"/>
      <c r="BD79" s="643"/>
      <c r="BF79" s="860" t="str">
        <f t="shared" si="8"/>
        <v/>
      </c>
      <c r="BG79" s="861" t="str">
        <f t="shared" si="8"/>
        <v/>
      </c>
      <c r="BH79" s="861" t="str">
        <f t="shared" si="8"/>
        <v/>
      </c>
      <c r="BI79" s="861" t="str">
        <f t="shared" si="7"/>
        <v/>
      </c>
      <c r="BJ79" s="861" t="str">
        <f t="shared" si="7"/>
        <v/>
      </c>
      <c r="BK79" s="861" t="str">
        <f t="shared" si="7"/>
        <v/>
      </c>
      <c r="BL79" s="859" t="str">
        <f t="shared" si="7"/>
        <v/>
      </c>
      <c r="BM79" s="457"/>
      <c r="BN79" s="859" t="str">
        <f t="shared" si="6"/>
        <v/>
      </c>
      <c r="BO79" s="859" t="str">
        <f t="shared" si="6"/>
        <v/>
      </c>
      <c r="BP79" s="859" t="str">
        <f t="shared" si="6"/>
        <v/>
      </c>
      <c r="BQ79" s="859" t="str">
        <f t="shared" si="5"/>
        <v/>
      </c>
      <c r="BR79" s="859" t="str">
        <f t="shared" si="5"/>
        <v/>
      </c>
      <c r="BS79" s="859" t="str">
        <f t="shared" si="5"/>
        <v/>
      </c>
      <c r="BT79" s="859" t="str">
        <f t="shared" si="5"/>
        <v/>
      </c>
      <c r="BZ79" s="19"/>
      <c r="CA79" s="19"/>
      <c r="CB79" s="19"/>
      <c r="CC79" s="19"/>
      <c r="CD79" s="19"/>
      <c r="CE79" s="19"/>
      <c r="CF79" s="19"/>
      <c r="CG79" s="19"/>
      <c r="CH79" s="19"/>
      <c r="CI79" s="19"/>
      <c r="CJ79" s="19"/>
      <c r="CK79" s="19"/>
      <c r="CL79" s="19"/>
      <c r="CM79" s="19"/>
      <c r="CN79" s="19"/>
      <c r="CO79" s="19"/>
      <c r="CP79" s="19"/>
      <c r="CQ79" s="19"/>
      <c r="CR79" s="19"/>
      <c r="CS79" s="19"/>
    </row>
    <row r="80" spans="1:97" s="18" customFormat="1" ht="10.5">
      <c r="A80" s="19"/>
      <c r="B80" s="632"/>
      <c r="C80" s="633"/>
      <c r="D80" s="628"/>
      <c r="E80" s="628"/>
      <c r="F80" s="632"/>
      <c r="G80" s="634"/>
      <c r="H80" s="632"/>
      <c r="I80" s="632"/>
      <c r="J80" s="632"/>
      <c r="K80" s="632"/>
      <c r="L80" s="632"/>
      <c r="M80" s="632"/>
      <c r="N80" s="632"/>
      <c r="O80" s="628"/>
      <c r="P80" s="631"/>
      <c r="Q80" s="631"/>
      <c r="R80" s="715"/>
      <c r="S80" s="715"/>
      <c r="T80" s="715"/>
      <c r="U80" s="715"/>
      <c r="V80" s="716" t="str">
        <f t="shared" si="2"/>
        <v/>
      </c>
      <c r="W80" s="535" t="str">
        <f t="shared" si="3"/>
        <v/>
      </c>
      <c r="X80" s="536" t="str">
        <v>NoCashFlows</v>
      </c>
      <c r="Y80" s="637"/>
      <c r="Z80" s="634"/>
      <c r="AA80" s="638"/>
      <c r="AB80" s="639"/>
      <c r="AC80" s="640"/>
      <c r="AD80" s="640"/>
      <c r="AE80" s="640"/>
      <c r="AF80" s="640"/>
      <c r="AG80" s="640"/>
      <c r="AH80" s="641"/>
      <c r="AI80" s="638"/>
      <c r="AJ80" s="642"/>
      <c r="AK80" s="643"/>
      <c r="AL80" s="643"/>
      <c r="AM80" s="644"/>
      <c r="AN80" s="640"/>
      <c r="AO80" s="640"/>
      <c r="AP80" s="640"/>
      <c r="AQ80" s="640"/>
      <c r="AR80" s="640"/>
      <c r="AS80" s="645"/>
      <c r="AT80" s="646"/>
      <c r="AU80" s="643"/>
      <c r="AV80" s="643"/>
      <c r="AW80" s="643"/>
      <c r="AX80" s="643"/>
      <c r="AY80" s="643"/>
      <c r="AZ80" s="643"/>
      <c r="BA80" s="643"/>
      <c r="BB80" s="643"/>
      <c r="BC80" s="643"/>
      <c r="BD80" s="643"/>
      <c r="BF80" s="860" t="str">
        <f t="shared" si="8"/>
        <v/>
      </c>
      <c r="BG80" s="861" t="str">
        <f t="shared" si="8"/>
        <v/>
      </c>
      <c r="BH80" s="861" t="str">
        <f t="shared" si="8"/>
        <v/>
      </c>
      <c r="BI80" s="861" t="str">
        <f t="shared" si="7"/>
        <v/>
      </c>
      <c r="BJ80" s="861" t="str">
        <f t="shared" si="7"/>
        <v/>
      </c>
      <c r="BK80" s="861" t="str">
        <f t="shared" si="7"/>
        <v/>
      </c>
      <c r="BL80" s="859" t="str">
        <f t="shared" si="7"/>
        <v/>
      </c>
      <c r="BM80" s="457"/>
      <c r="BN80" s="859" t="str">
        <f t="shared" si="6"/>
        <v/>
      </c>
      <c r="BO80" s="859" t="str">
        <f t="shared" si="6"/>
        <v/>
      </c>
      <c r="BP80" s="859" t="str">
        <f t="shared" si="6"/>
        <v/>
      </c>
      <c r="BQ80" s="859" t="str">
        <f t="shared" si="5"/>
        <v/>
      </c>
      <c r="BR80" s="859" t="str">
        <f t="shared" si="5"/>
        <v/>
      </c>
      <c r="BS80" s="859" t="str">
        <f t="shared" si="5"/>
        <v/>
      </c>
      <c r="BT80" s="859" t="str">
        <f t="shared" si="5"/>
        <v/>
      </c>
      <c r="BZ80" s="19"/>
      <c r="CA80" s="19"/>
      <c r="CB80" s="19"/>
      <c r="CC80" s="19"/>
      <c r="CD80" s="19"/>
      <c r="CE80" s="19"/>
      <c r="CF80" s="19"/>
      <c r="CG80" s="19"/>
      <c r="CH80" s="19"/>
      <c r="CI80" s="19"/>
      <c r="CJ80" s="19"/>
      <c r="CK80" s="19"/>
      <c r="CL80" s="19"/>
      <c r="CM80" s="19"/>
      <c r="CN80" s="19"/>
      <c r="CO80" s="19"/>
      <c r="CP80" s="19"/>
      <c r="CQ80" s="19"/>
      <c r="CR80" s="19"/>
      <c r="CS80" s="19"/>
    </row>
    <row r="81" spans="1:97" s="18" customFormat="1" ht="10.5">
      <c r="A81" s="19"/>
      <c r="B81" s="632"/>
      <c r="C81" s="633"/>
      <c r="D81" s="628"/>
      <c r="E81" s="628"/>
      <c r="F81" s="632"/>
      <c r="G81" s="634"/>
      <c r="H81" s="632"/>
      <c r="I81" s="632"/>
      <c r="J81" s="632"/>
      <c r="K81" s="632"/>
      <c r="L81" s="632"/>
      <c r="M81" s="632"/>
      <c r="N81" s="632"/>
      <c r="O81" s="628"/>
      <c r="P81" s="631"/>
      <c r="Q81" s="631"/>
      <c r="R81" s="715"/>
      <c r="S81" s="715"/>
      <c r="T81" s="715"/>
      <c r="U81" s="715"/>
      <c r="V81" s="716" t="str">
        <f t="shared" si="2"/>
        <v/>
      </c>
      <c r="W81" s="535" t="str">
        <f t="shared" si="3"/>
        <v/>
      </c>
      <c r="X81" s="536" t="str">
        <v>NoCashFlows</v>
      </c>
      <c r="Y81" s="637"/>
      <c r="Z81" s="634"/>
      <c r="AA81" s="638"/>
      <c r="AB81" s="639"/>
      <c r="AC81" s="640"/>
      <c r="AD81" s="640"/>
      <c r="AE81" s="640"/>
      <c r="AF81" s="640"/>
      <c r="AG81" s="640"/>
      <c r="AH81" s="641"/>
      <c r="AI81" s="638"/>
      <c r="AJ81" s="642"/>
      <c r="AK81" s="643"/>
      <c r="AL81" s="643"/>
      <c r="AM81" s="644"/>
      <c r="AN81" s="640"/>
      <c r="AO81" s="640"/>
      <c r="AP81" s="640"/>
      <c r="AQ81" s="640"/>
      <c r="AR81" s="640"/>
      <c r="AS81" s="645"/>
      <c r="AT81" s="646"/>
      <c r="AU81" s="643"/>
      <c r="AV81" s="643"/>
      <c r="AW81" s="643"/>
      <c r="AX81" s="643"/>
      <c r="AY81" s="643"/>
      <c r="AZ81" s="643"/>
      <c r="BA81" s="643"/>
      <c r="BB81" s="643"/>
      <c r="BC81" s="643"/>
      <c r="BD81" s="643"/>
      <c r="BF81" s="860" t="str">
        <f t="shared" si="8"/>
        <v/>
      </c>
      <c r="BG81" s="861" t="str">
        <f t="shared" si="8"/>
        <v/>
      </c>
      <c r="BH81" s="861" t="str">
        <f t="shared" si="8"/>
        <v/>
      </c>
      <c r="BI81" s="861" t="str">
        <f t="shared" si="7"/>
        <v/>
      </c>
      <c r="BJ81" s="861" t="str">
        <f t="shared" si="7"/>
        <v/>
      </c>
      <c r="BK81" s="861" t="str">
        <f t="shared" si="7"/>
        <v/>
      </c>
      <c r="BL81" s="859" t="str">
        <f t="shared" si="7"/>
        <v/>
      </c>
      <c r="BM81" s="457"/>
      <c r="BN81" s="859" t="str">
        <f t="shared" si="6"/>
        <v/>
      </c>
      <c r="BO81" s="859" t="str">
        <f t="shared" si="6"/>
        <v/>
      </c>
      <c r="BP81" s="859" t="str">
        <f t="shared" si="6"/>
        <v/>
      </c>
      <c r="BQ81" s="859" t="str">
        <f t="shared" si="5"/>
        <v/>
      </c>
      <c r="BR81" s="859" t="str">
        <f t="shared" si="5"/>
        <v/>
      </c>
      <c r="BS81" s="859" t="str">
        <f t="shared" si="5"/>
        <v/>
      </c>
      <c r="BT81" s="859" t="str">
        <f t="shared" si="5"/>
        <v/>
      </c>
      <c r="BZ81" s="19"/>
      <c r="CA81" s="19"/>
      <c r="CB81" s="19"/>
      <c r="CC81" s="19"/>
      <c r="CD81" s="19"/>
      <c r="CE81" s="19"/>
      <c r="CF81" s="19"/>
      <c r="CG81" s="19"/>
      <c r="CH81" s="19"/>
      <c r="CI81" s="19"/>
      <c r="CJ81" s="19"/>
      <c r="CK81" s="19"/>
      <c r="CL81" s="19"/>
      <c r="CM81" s="19"/>
      <c r="CN81" s="19"/>
      <c r="CO81" s="19"/>
      <c r="CP81" s="19"/>
      <c r="CQ81" s="19"/>
      <c r="CR81" s="19"/>
      <c r="CS81" s="19"/>
    </row>
    <row r="82" spans="1:97" s="18" customFormat="1" ht="10.5">
      <c r="A82" s="19"/>
      <c r="B82" s="632"/>
      <c r="C82" s="633"/>
      <c r="D82" s="628"/>
      <c r="E82" s="628"/>
      <c r="F82" s="632"/>
      <c r="G82" s="634"/>
      <c r="H82" s="632"/>
      <c r="I82" s="632"/>
      <c r="J82" s="632"/>
      <c r="K82" s="632"/>
      <c r="L82" s="632"/>
      <c r="M82" s="632"/>
      <c r="N82" s="632"/>
      <c r="O82" s="628"/>
      <c r="P82" s="631"/>
      <c r="Q82" s="631"/>
      <c r="R82" s="715"/>
      <c r="S82" s="715"/>
      <c r="T82" s="715"/>
      <c r="U82" s="715"/>
      <c r="V82" s="716" t="str">
        <f t="shared" si="2"/>
        <v/>
      </c>
      <c r="W82" s="535" t="str">
        <f t="shared" si="3"/>
        <v/>
      </c>
      <c r="X82" s="536" t="str">
        <v>NoCashFlows</v>
      </c>
      <c r="Y82" s="637"/>
      <c r="Z82" s="634"/>
      <c r="AA82" s="638"/>
      <c r="AB82" s="639"/>
      <c r="AC82" s="640"/>
      <c r="AD82" s="640"/>
      <c r="AE82" s="640"/>
      <c r="AF82" s="640"/>
      <c r="AG82" s="640"/>
      <c r="AH82" s="641"/>
      <c r="AI82" s="638"/>
      <c r="AJ82" s="642"/>
      <c r="AK82" s="643"/>
      <c r="AL82" s="643"/>
      <c r="AM82" s="644"/>
      <c r="AN82" s="640"/>
      <c r="AO82" s="640"/>
      <c r="AP82" s="640"/>
      <c r="AQ82" s="640"/>
      <c r="AR82" s="640"/>
      <c r="AS82" s="645"/>
      <c r="AT82" s="646"/>
      <c r="AU82" s="643"/>
      <c r="AV82" s="643"/>
      <c r="AW82" s="643"/>
      <c r="AX82" s="643"/>
      <c r="AY82" s="643"/>
      <c r="AZ82" s="643"/>
      <c r="BA82" s="643"/>
      <c r="BB82" s="643"/>
      <c r="BC82" s="643"/>
      <c r="BD82" s="643"/>
      <c r="BF82" s="860" t="str">
        <f t="shared" si="8"/>
        <v/>
      </c>
      <c r="BG82" s="861" t="str">
        <f t="shared" si="8"/>
        <v/>
      </c>
      <c r="BH82" s="861" t="str">
        <f t="shared" si="8"/>
        <v/>
      </c>
      <c r="BI82" s="861" t="str">
        <f t="shared" si="7"/>
        <v/>
      </c>
      <c r="BJ82" s="861" t="str">
        <f t="shared" si="7"/>
        <v/>
      </c>
      <c r="BK82" s="861" t="str">
        <f t="shared" si="7"/>
        <v/>
      </c>
      <c r="BL82" s="859" t="str">
        <f t="shared" si="7"/>
        <v/>
      </c>
      <c r="BM82" s="457"/>
      <c r="BN82" s="859" t="str">
        <f t="shared" si="6"/>
        <v/>
      </c>
      <c r="BO82" s="859" t="str">
        <f t="shared" si="6"/>
        <v/>
      </c>
      <c r="BP82" s="859" t="str">
        <f t="shared" si="6"/>
        <v/>
      </c>
      <c r="BQ82" s="859" t="str">
        <f t="shared" si="5"/>
        <v/>
      </c>
      <c r="BR82" s="859" t="str">
        <f t="shared" si="5"/>
        <v/>
      </c>
      <c r="BS82" s="859" t="str">
        <f t="shared" si="5"/>
        <v/>
      </c>
      <c r="BT82" s="859" t="str">
        <f t="shared" si="5"/>
        <v/>
      </c>
      <c r="BZ82" s="19"/>
      <c r="CA82" s="19"/>
      <c r="CB82" s="19"/>
      <c r="CC82" s="19"/>
      <c r="CD82" s="19"/>
      <c r="CE82" s="19"/>
      <c r="CF82" s="19"/>
      <c r="CG82" s="19"/>
      <c r="CH82" s="19"/>
      <c r="CI82" s="19"/>
      <c r="CJ82" s="19"/>
      <c r="CK82" s="19"/>
      <c r="CL82" s="19"/>
      <c r="CM82" s="19"/>
      <c r="CN82" s="19"/>
      <c r="CO82" s="19"/>
      <c r="CP82" s="19"/>
      <c r="CQ82" s="19"/>
      <c r="CR82" s="19"/>
      <c r="CS82" s="19"/>
    </row>
    <row r="83" spans="1:97" s="18" customFormat="1" ht="10.5">
      <c r="A83" s="19"/>
      <c r="B83" s="632"/>
      <c r="C83" s="633"/>
      <c r="D83" s="628"/>
      <c r="E83" s="628"/>
      <c r="F83" s="632"/>
      <c r="G83" s="634"/>
      <c r="H83" s="632"/>
      <c r="I83" s="632"/>
      <c r="J83" s="632"/>
      <c r="K83" s="632"/>
      <c r="L83" s="632"/>
      <c r="M83" s="632"/>
      <c r="N83" s="632"/>
      <c r="O83" s="628"/>
      <c r="P83" s="631"/>
      <c r="Q83" s="631"/>
      <c r="R83" s="715"/>
      <c r="S83" s="715"/>
      <c r="T83" s="715"/>
      <c r="U83" s="715"/>
      <c r="V83" s="716" t="str">
        <f t="shared" si="2"/>
        <v/>
      </c>
      <c r="W83" s="535" t="str">
        <f t="shared" si="3"/>
        <v/>
      </c>
      <c r="X83" s="536" t="str">
        <v>NoCashFlows</v>
      </c>
      <c r="Y83" s="637"/>
      <c r="Z83" s="634"/>
      <c r="AA83" s="638"/>
      <c r="AB83" s="639"/>
      <c r="AC83" s="640"/>
      <c r="AD83" s="640"/>
      <c r="AE83" s="640"/>
      <c r="AF83" s="640"/>
      <c r="AG83" s="640"/>
      <c r="AH83" s="641"/>
      <c r="AI83" s="638"/>
      <c r="AJ83" s="642"/>
      <c r="AK83" s="643"/>
      <c r="AL83" s="643"/>
      <c r="AM83" s="644"/>
      <c r="AN83" s="640"/>
      <c r="AO83" s="640"/>
      <c r="AP83" s="640"/>
      <c r="AQ83" s="640"/>
      <c r="AR83" s="640"/>
      <c r="AS83" s="645"/>
      <c r="AT83" s="646"/>
      <c r="AU83" s="643"/>
      <c r="AV83" s="643"/>
      <c r="AW83" s="643"/>
      <c r="AX83" s="643"/>
      <c r="AY83" s="643"/>
      <c r="AZ83" s="643"/>
      <c r="BA83" s="643"/>
      <c r="BB83" s="643"/>
      <c r="BC83" s="643"/>
      <c r="BD83" s="643"/>
      <c r="BF83" s="860" t="str">
        <f t="shared" si="8"/>
        <v/>
      </c>
      <c r="BG83" s="861" t="str">
        <f t="shared" si="8"/>
        <v/>
      </c>
      <c r="BH83" s="861" t="str">
        <f t="shared" si="8"/>
        <v/>
      </c>
      <c r="BI83" s="861" t="str">
        <f t="shared" si="7"/>
        <v/>
      </c>
      <c r="BJ83" s="861" t="str">
        <f t="shared" si="7"/>
        <v/>
      </c>
      <c r="BK83" s="861" t="str">
        <f t="shared" si="7"/>
        <v/>
      </c>
      <c r="BL83" s="859" t="str">
        <f t="shared" si="7"/>
        <v/>
      </c>
      <c r="BM83" s="457"/>
      <c r="BN83" s="859" t="str">
        <f t="shared" si="6"/>
        <v/>
      </c>
      <c r="BO83" s="859" t="str">
        <f t="shared" si="6"/>
        <v/>
      </c>
      <c r="BP83" s="859" t="str">
        <f t="shared" si="6"/>
        <v/>
      </c>
      <c r="BQ83" s="859" t="str">
        <f t="shared" si="5"/>
        <v/>
      </c>
      <c r="BR83" s="859" t="str">
        <f t="shared" si="5"/>
        <v/>
      </c>
      <c r="BS83" s="859" t="str">
        <f t="shared" si="5"/>
        <v/>
      </c>
      <c r="BT83" s="859" t="str">
        <f t="shared" si="5"/>
        <v/>
      </c>
      <c r="BZ83" s="19"/>
      <c r="CA83" s="19"/>
      <c r="CB83" s="19"/>
      <c r="CC83" s="19"/>
      <c r="CD83" s="19"/>
      <c r="CE83" s="19"/>
      <c r="CF83" s="19"/>
      <c r="CG83" s="19"/>
      <c r="CH83" s="19"/>
      <c r="CI83" s="19"/>
      <c r="CJ83" s="19"/>
      <c r="CK83" s="19"/>
      <c r="CL83" s="19"/>
      <c r="CM83" s="19"/>
      <c r="CN83" s="19"/>
      <c r="CO83" s="19"/>
      <c r="CP83" s="19"/>
      <c r="CQ83" s="19"/>
      <c r="CR83" s="19"/>
      <c r="CS83" s="19"/>
    </row>
    <row r="84" spans="1:97" s="18" customFormat="1" ht="10.5">
      <c r="A84" s="19"/>
      <c r="B84" s="632"/>
      <c r="C84" s="633"/>
      <c r="D84" s="628"/>
      <c r="E84" s="628"/>
      <c r="F84" s="632"/>
      <c r="G84" s="634"/>
      <c r="H84" s="632"/>
      <c r="I84" s="632"/>
      <c r="J84" s="632"/>
      <c r="K84" s="632"/>
      <c r="L84" s="632"/>
      <c r="M84" s="632"/>
      <c r="N84" s="632"/>
      <c r="O84" s="628"/>
      <c r="P84" s="631"/>
      <c r="Q84" s="631"/>
      <c r="R84" s="715"/>
      <c r="S84" s="715"/>
      <c r="T84" s="715"/>
      <c r="U84" s="715"/>
      <c r="V84" s="716" t="str">
        <f t="shared" ref="V84:V147" si="9">IF(AND(ISBLANK(S84), ISBLANK(U84)), "", S84+U84)</f>
        <v/>
      </c>
      <c r="W84" s="535" t="str">
        <f t="shared" ref="W84:W147" si="10">IFERROR((S84+T84)/R84,"")</f>
        <v/>
      </c>
      <c r="X84" s="536" t="str">
        <v>NoCashFlows</v>
      </c>
      <c r="Y84" s="637"/>
      <c r="Z84" s="634"/>
      <c r="AA84" s="638"/>
      <c r="AB84" s="639"/>
      <c r="AC84" s="640"/>
      <c r="AD84" s="640"/>
      <c r="AE84" s="640"/>
      <c r="AF84" s="640"/>
      <c r="AG84" s="640"/>
      <c r="AH84" s="641"/>
      <c r="AI84" s="638"/>
      <c r="AJ84" s="642"/>
      <c r="AK84" s="643"/>
      <c r="AL84" s="643"/>
      <c r="AM84" s="644"/>
      <c r="AN84" s="640"/>
      <c r="AO84" s="640"/>
      <c r="AP84" s="640"/>
      <c r="AQ84" s="640"/>
      <c r="AR84" s="640"/>
      <c r="AS84" s="645"/>
      <c r="AT84" s="646"/>
      <c r="AU84" s="643"/>
      <c r="AV84" s="643"/>
      <c r="AW84" s="643"/>
      <c r="AX84" s="643"/>
      <c r="AY84" s="643"/>
      <c r="AZ84" s="643"/>
      <c r="BA84" s="643"/>
      <c r="BB84" s="643"/>
      <c r="BC84" s="643"/>
      <c r="BD84" s="643"/>
      <c r="BF84" s="860" t="str">
        <f t="shared" si="8"/>
        <v/>
      </c>
      <c r="BG84" s="861" t="str">
        <f t="shared" si="8"/>
        <v/>
      </c>
      <c r="BH84" s="861" t="str">
        <f t="shared" si="8"/>
        <v/>
      </c>
      <c r="BI84" s="861" t="str">
        <f t="shared" si="7"/>
        <v/>
      </c>
      <c r="BJ84" s="861" t="str">
        <f t="shared" si="7"/>
        <v/>
      </c>
      <c r="BK84" s="861" t="str">
        <f t="shared" si="7"/>
        <v/>
      </c>
      <c r="BL84" s="859" t="str">
        <f t="shared" si="7"/>
        <v/>
      </c>
      <c r="BM84" s="457"/>
      <c r="BN84" s="859" t="str">
        <f t="shared" si="6"/>
        <v/>
      </c>
      <c r="BO84" s="859" t="str">
        <f t="shared" si="6"/>
        <v/>
      </c>
      <c r="BP84" s="859" t="str">
        <f t="shared" si="6"/>
        <v/>
      </c>
      <c r="BQ84" s="859" t="str">
        <f t="shared" si="5"/>
        <v/>
      </c>
      <c r="BR84" s="859" t="str">
        <f t="shared" si="5"/>
        <v/>
      </c>
      <c r="BS84" s="859" t="str">
        <f t="shared" si="5"/>
        <v/>
      </c>
      <c r="BT84" s="859" t="str">
        <f t="shared" si="5"/>
        <v/>
      </c>
      <c r="BZ84" s="19"/>
      <c r="CA84" s="19"/>
      <c r="CB84" s="19"/>
      <c r="CC84" s="19"/>
      <c r="CD84" s="19"/>
      <c r="CE84" s="19"/>
      <c r="CF84" s="19"/>
      <c r="CG84" s="19"/>
      <c r="CH84" s="19"/>
      <c r="CI84" s="19"/>
      <c r="CJ84" s="19"/>
      <c r="CK84" s="19"/>
      <c r="CL84" s="19"/>
      <c r="CM84" s="19"/>
      <c r="CN84" s="19"/>
      <c r="CO84" s="19"/>
      <c r="CP84" s="19"/>
      <c r="CQ84" s="19"/>
      <c r="CR84" s="19"/>
      <c r="CS84" s="19"/>
    </row>
    <row r="85" spans="1:97" s="18" customFormat="1" ht="10.5">
      <c r="A85" s="19"/>
      <c r="B85" s="632"/>
      <c r="C85" s="633"/>
      <c r="D85" s="628"/>
      <c r="E85" s="628"/>
      <c r="F85" s="632"/>
      <c r="G85" s="634"/>
      <c r="H85" s="632"/>
      <c r="I85" s="632"/>
      <c r="J85" s="632"/>
      <c r="K85" s="632"/>
      <c r="L85" s="632"/>
      <c r="M85" s="632"/>
      <c r="N85" s="632"/>
      <c r="O85" s="628"/>
      <c r="P85" s="631"/>
      <c r="Q85" s="631"/>
      <c r="R85" s="715"/>
      <c r="S85" s="715"/>
      <c r="T85" s="715"/>
      <c r="U85" s="715"/>
      <c r="V85" s="716" t="str">
        <f t="shared" si="9"/>
        <v/>
      </c>
      <c r="W85" s="535" t="str">
        <f t="shared" si="10"/>
        <v/>
      </c>
      <c r="X85" s="536" t="str">
        <v>NoCashFlows</v>
      </c>
      <c r="Y85" s="637"/>
      <c r="Z85" s="634"/>
      <c r="AA85" s="638"/>
      <c r="AB85" s="639"/>
      <c r="AC85" s="640"/>
      <c r="AD85" s="640"/>
      <c r="AE85" s="640"/>
      <c r="AF85" s="640"/>
      <c r="AG85" s="640"/>
      <c r="AH85" s="641"/>
      <c r="AI85" s="638"/>
      <c r="AJ85" s="642"/>
      <c r="AK85" s="643"/>
      <c r="AL85" s="643"/>
      <c r="AM85" s="644"/>
      <c r="AN85" s="640"/>
      <c r="AO85" s="640"/>
      <c r="AP85" s="640"/>
      <c r="AQ85" s="640"/>
      <c r="AR85" s="640"/>
      <c r="AS85" s="645"/>
      <c r="AT85" s="646"/>
      <c r="AU85" s="643"/>
      <c r="AV85" s="643"/>
      <c r="AW85" s="643"/>
      <c r="AX85" s="643"/>
      <c r="AY85" s="643"/>
      <c r="AZ85" s="643"/>
      <c r="BA85" s="643"/>
      <c r="BB85" s="643"/>
      <c r="BC85" s="643"/>
      <c r="BD85" s="643"/>
      <c r="BF85" s="860" t="str">
        <f t="shared" si="8"/>
        <v/>
      </c>
      <c r="BG85" s="861" t="str">
        <f t="shared" si="8"/>
        <v/>
      </c>
      <c r="BH85" s="861" t="str">
        <f t="shared" si="8"/>
        <v/>
      </c>
      <c r="BI85" s="861" t="str">
        <f t="shared" si="7"/>
        <v/>
      </c>
      <c r="BJ85" s="861" t="str">
        <f t="shared" si="7"/>
        <v/>
      </c>
      <c r="BK85" s="861" t="str">
        <f t="shared" si="7"/>
        <v/>
      </c>
      <c r="BL85" s="859" t="str">
        <f t="shared" si="7"/>
        <v/>
      </c>
      <c r="BM85" s="457"/>
      <c r="BN85" s="859" t="str">
        <f t="shared" si="6"/>
        <v/>
      </c>
      <c r="BO85" s="859" t="str">
        <f t="shared" si="6"/>
        <v/>
      </c>
      <c r="BP85" s="859" t="str">
        <f t="shared" si="6"/>
        <v/>
      </c>
      <c r="BQ85" s="859" t="str">
        <f t="shared" si="5"/>
        <v/>
      </c>
      <c r="BR85" s="859" t="str">
        <f t="shared" si="5"/>
        <v/>
      </c>
      <c r="BS85" s="859" t="str">
        <f t="shared" si="5"/>
        <v/>
      </c>
      <c r="BT85" s="859" t="str">
        <f t="shared" si="5"/>
        <v/>
      </c>
      <c r="BZ85" s="19"/>
      <c r="CA85" s="19"/>
      <c r="CB85" s="19"/>
      <c r="CC85" s="19"/>
      <c r="CD85" s="19"/>
      <c r="CE85" s="19"/>
      <c r="CF85" s="19"/>
      <c r="CG85" s="19"/>
      <c r="CH85" s="19"/>
      <c r="CI85" s="19"/>
      <c r="CJ85" s="19"/>
      <c r="CK85" s="19"/>
      <c r="CL85" s="19"/>
      <c r="CM85" s="19"/>
      <c r="CN85" s="19"/>
      <c r="CO85" s="19"/>
      <c r="CP85" s="19"/>
      <c r="CQ85" s="19"/>
      <c r="CR85" s="19"/>
      <c r="CS85" s="19"/>
    </row>
    <row r="86" spans="1:97" s="18" customFormat="1" ht="10.5">
      <c r="A86" s="19"/>
      <c r="B86" s="632"/>
      <c r="C86" s="633"/>
      <c r="D86" s="628"/>
      <c r="E86" s="628"/>
      <c r="F86" s="632"/>
      <c r="G86" s="634"/>
      <c r="H86" s="632"/>
      <c r="I86" s="632"/>
      <c r="J86" s="632"/>
      <c r="K86" s="632"/>
      <c r="L86" s="632"/>
      <c r="M86" s="632"/>
      <c r="N86" s="632"/>
      <c r="O86" s="628"/>
      <c r="P86" s="631"/>
      <c r="Q86" s="631"/>
      <c r="R86" s="715"/>
      <c r="S86" s="715"/>
      <c r="T86" s="715"/>
      <c r="U86" s="715"/>
      <c r="V86" s="716" t="str">
        <f t="shared" si="9"/>
        <v/>
      </c>
      <c r="W86" s="535" t="str">
        <f t="shared" si="10"/>
        <v/>
      </c>
      <c r="X86" s="536" t="str">
        <v>NoCashFlows</v>
      </c>
      <c r="Y86" s="637"/>
      <c r="Z86" s="634"/>
      <c r="AA86" s="638"/>
      <c r="AB86" s="639"/>
      <c r="AC86" s="640"/>
      <c r="AD86" s="640"/>
      <c r="AE86" s="640"/>
      <c r="AF86" s="640"/>
      <c r="AG86" s="640"/>
      <c r="AH86" s="641"/>
      <c r="AI86" s="638"/>
      <c r="AJ86" s="642"/>
      <c r="AK86" s="643"/>
      <c r="AL86" s="643"/>
      <c r="AM86" s="644"/>
      <c r="AN86" s="640"/>
      <c r="AO86" s="640"/>
      <c r="AP86" s="640"/>
      <c r="AQ86" s="640"/>
      <c r="AR86" s="640"/>
      <c r="AS86" s="645"/>
      <c r="AT86" s="646"/>
      <c r="AU86" s="643"/>
      <c r="AV86" s="643"/>
      <c r="AW86" s="643"/>
      <c r="AX86" s="643"/>
      <c r="AY86" s="643"/>
      <c r="AZ86" s="643"/>
      <c r="BA86" s="643"/>
      <c r="BB86" s="643"/>
      <c r="BC86" s="643"/>
      <c r="BD86" s="643"/>
      <c r="BF86" s="860" t="str">
        <f t="shared" si="8"/>
        <v/>
      </c>
      <c r="BG86" s="861" t="str">
        <f t="shared" si="8"/>
        <v/>
      </c>
      <c r="BH86" s="861" t="str">
        <f t="shared" si="8"/>
        <v/>
      </c>
      <c r="BI86" s="861" t="str">
        <f t="shared" si="7"/>
        <v/>
      </c>
      <c r="BJ86" s="861" t="str">
        <f t="shared" si="7"/>
        <v/>
      </c>
      <c r="BK86" s="861" t="str">
        <f t="shared" si="7"/>
        <v/>
      </c>
      <c r="BL86" s="859" t="str">
        <f t="shared" si="7"/>
        <v/>
      </c>
      <c r="BM86" s="457"/>
      <c r="BN86" s="859" t="str">
        <f t="shared" si="6"/>
        <v/>
      </c>
      <c r="BO86" s="859" t="str">
        <f t="shared" si="6"/>
        <v/>
      </c>
      <c r="BP86" s="859" t="str">
        <f t="shared" si="6"/>
        <v/>
      </c>
      <c r="BQ86" s="859" t="str">
        <f t="shared" si="5"/>
        <v/>
      </c>
      <c r="BR86" s="859" t="str">
        <f t="shared" si="5"/>
        <v/>
      </c>
      <c r="BS86" s="859" t="str">
        <f t="shared" si="5"/>
        <v/>
      </c>
      <c r="BT86" s="859" t="str">
        <f t="shared" si="5"/>
        <v/>
      </c>
      <c r="BZ86" s="19"/>
      <c r="CA86" s="19"/>
      <c r="CB86" s="19"/>
      <c r="CC86" s="19"/>
      <c r="CD86" s="19"/>
      <c r="CE86" s="19"/>
      <c r="CF86" s="19"/>
      <c r="CG86" s="19"/>
      <c r="CH86" s="19"/>
      <c r="CI86" s="19"/>
      <c r="CJ86" s="19"/>
      <c r="CK86" s="19"/>
      <c r="CL86" s="19"/>
      <c r="CM86" s="19"/>
      <c r="CN86" s="19"/>
      <c r="CO86" s="19"/>
      <c r="CP86" s="19"/>
      <c r="CQ86" s="19"/>
      <c r="CR86" s="19"/>
      <c r="CS86" s="19"/>
    </row>
    <row r="87" spans="1:97" s="18" customFormat="1" ht="10.5">
      <c r="A87" s="19"/>
      <c r="B87" s="632"/>
      <c r="C87" s="633"/>
      <c r="D87" s="628"/>
      <c r="E87" s="628"/>
      <c r="F87" s="632"/>
      <c r="G87" s="634"/>
      <c r="H87" s="632"/>
      <c r="I87" s="632"/>
      <c r="J87" s="632"/>
      <c r="K87" s="632"/>
      <c r="L87" s="632"/>
      <c r="M87" s="632"/>
      <c r="N87" s="632"/>
      <c r="O87" s="628"/>
      <c r="P87" s="631"/>
      <c r="Q87" s="631"/>
      <c r="R87" s="715"/>
      <c r="S87" s="715"/>
      <c r="T87" s="715"/>
      <c r="U87" s="715"/>
      <c r="V87" s="716" t="str">
        <f t="shared" si="9"/>
        <v/>
      </c>
      <c r="W87" s="535" t="str">
        <f t="shared" si="10"/>
        <v/>
      </c>
      <c r="X87" s="536" t="str">
        <v>NoCashFlows</v>
      </c>
      <c r="Y87" s="637"/>
      <c r="Z87" s="634"/>
      <c r="AA87" s="638"/>
      <c r="AB87" s="639"/>
      <c r="AC87" s="640"/>
      <c r="AD87" s="640"/>
      <c r="AE87" s="640"/>
      <c r="AF87" s="640"/>
      <c r="AG87" s="640"/>
      <c r="AH87" s="641"/>
      <c r="AI87" s="638"/>
      <c r="AJ87" s="642"/>
      <c r="AK87" s="643"/>
      <c r="AL87" s="643"/>
      <c r="AM87" s="644"/>
      <c r="AN87" s="640"/>
      <c r="AO87" s="640"/>
      <c r="AP87" s="640"/>
      <c r="AQ87" s="640"/>
      <c r="AR87" s="640"/>
      <c r="AS87" s="645"/>
      <c r="AT87" s="646"/>
      <c r="AU87" s="643"/>
      <c r="AV87" s="643"/>
      <c r="AW87" s="643"/>
      <c r="AX87" s="643"/>
      <c r="AY87" s="643"/>
      <c r="AZ87" s="643"/>
      <c r="BA87" s="643"/>
      <c r="BB87" s="643"/>
      <c r="BC87" s="643"/>
      <c r="BD87" s="643"/>
      <c r="BF87" s="860" t="str">
        <f t="shared" si="8"/>
        <v/>
      </c>
      <c r="BG87" s="861" t="str">
        <f t="shared" si="8"/>
        <v/>
      </c>
      <c r="BH87" s="861" t="str">
        <f t="shared" si="8"/>
        <v/>
      </c>
      <c r="BI87" s="861" t="str">
        <f t="shared" si="7"/>
        <v/>
      </c>
      <c r="BJ87" s="861" t="str">
        <f t="shared" si="7"/>
        <v/>
      </c>
      <c r="BK87" s="861" t="str">
        <f t="shared" si="7"/>
        <v/>
      </c>
      <c r="BL87" s="859" t="str">
        <f t="shared" si="7"/>
        <v/>
      </c>
      <c r="BM87" s="457"/>
      <c r="BN87" s="859" t="str">
        <f t="shared" si="6"/>
        <v/>
      </c>
      <c r="BO87" s="859" t="str">
        <f t="shared" si="6"/>
        <v/>
      </c>
      <c r="BP87" s="859" t="str">
        <f t="shared" si="6"/>
        <v/>
      </c>
      <c r="BQ87" s="859" t="str">
        <f t="shared" si="5"/>
        <v/>
      </c>
      <c r="BR87" s="859" t="str">
        <f t="shared" si="5"/>
        <v/>
      </c>
      <c r="BS87" s="859" t="str">
        <f t="shared" si="5"/>
        <v/>
      </c>
      <c r="BT87" s="859" t="str">
        <f t="shared" si="5"/>
        <v/>
      </c>
      <c r="BZ87" s="19"/>
      <c r="CA87" s="19"/>
      <c r="CB87" s="19"/>
      <c r="CC87" s="19"/>
      <c r="CD87" s="19"/>
      <c r="CE87" s="19"/>
      <c r="CF87" s="19"/>
      <c r="CG87" s="19"/>
      <c r="CH87" s="19"/>
      <c r="CI87" s="19"/>
      <c r="CJ87" s="19"/>
      <c r="CK87" s="19"/>
      <c r="CL87" s="19"/>
      <c r="CM87" s="19"/>
      <c r="CN87" s="19"/>
      <c r="CO87" s="19"/>
      <c r="CP87" s="19"/>
      <c r="CQ87" s="19"/>
      <c r="CR87" s="19"/>
      <c r="CS87" s="19"/>
    </row>
    <row r="88" spans="1:97" s="18" customFormat="1" ht="11.25" thickBot="1">
      <c r="A88" s="19"/>
      <c r="B88" s="632"/>
      <c r="C88" s="633"/>
      <c r="D88" s="628"/>
      <c r="E88" s="628"/>
      <c r="F88" s="632"/>
      <c r="G88" s="634"/>
      <c r="H88" s="632"/>
      <c r="I88" s="632"/>
      <c r="J88" s="632"/>
      <c r="K88" s="632"/>
      <c r="L88" s="632"/>
      <c r="M88" s="632"/>
      <c r="N88" s="632"/>
      <c r="O88" s="628"/>
      <c r="P88" s="631"/>
      <c r="Q88" s="631"/>
      <c r="R88" s="715"/>
      <c r="S88" s="715"/>
      <c r="T88" s="715"/>
      <c r="U88" s="715"/>
      <c r="V88" s="716" t="str">
        <f t="shared" si="9"/>
        <v/>
      </c>
      <c r="W88" s="535" t="str">
        <f t="shared" si="10"/>
        <v/>
      </c>
      <c r="X88" s="536" t="str">
        <v>NoCashFlows</v>
      </c>
      <c r="Y88" s="637"/>
      <c r="Z88" s="634"/>
      <c r="AA88" s="638"/>
      <c r="AB88" s="639"/>
      <c r="AC88" s="640"/>
      <c r="AD88" s="640"/>
      <c r="AE88" s="640"/>
      <c r="AF88" s="640"/>
      <c r="AG88" s="640"/>
      <c r="AH88" s="641"/>
      <c r="AI88" s="638"/>
      <c r="AJ88" s="642"/>
      <c r="AK88" s="643"/>
      <c r="AL88" s="643"/>
      <c r="AM88" s="644"/>
      <c r="AN88" s="640"/>
      <c r="AO88" s="640"/>
      <c r="AP88" s="640"/>
      <c r="AQ88" s="640"/>
      <c r="AR88" s="640"/>
      <c r="AS88" s="645"/>
      <c r="AT88" s="646"/>
      <c r="AU88" s="643"/>
      <c r="AV88" s="643"/>
      <c r="AW88" s="643"/>
      <c r="AX88" s="643"/>
      <c r="AY88" s="643"/>
      <c r="AZ88" s="643"/>
      <c r="BA88" s="643"/>
      <c r="BB88" s="643"/>
      <c r="BC88" s="643"/>
      <c r="BD88" s="643"/>
      <c r="BF88" s="860" t="str">
        <f t="shared" si="8"/>
        <v/>
      </c>
      <c r="BG88" s="861" t="str">
        <f t="shared" si="8"/>
        <v/>
      </c>
      <c r="BH88" s="861" t="str">
        <f t="shared" si="8"/>
        <v/>
      </c>
      <c r="BI88" s="861" t="str">
        <f t="shared" si="7"/>
        <v/>
      </c>
      <c r="BJ88" s="861" t="str">
        <f t="shared" si="7"/>
        <v/>
      </c>
      <c r="BK88" s="861" t="str">
        <f t="shared" si="7"/>
        <v/>
      </c>
      <c r="BL88" s="859" t="str">
        <f t="shared" si="7"/>
        <v/>
      </c>
      <c r="BM88" s="457"/>
      <c r="BN88" s="859" t="str">
        <f t="shared" si="6"/>
        <v/>
      </c>
      <c r="BO88" s="859" t="str">
        <f t="shared" si="6"/>
        <v/>
      </c>
      <c r="BP88" s="859" t="str">
        <f t="shared" si="6"/>
        <v/>
      </c>
      <c r="BQ88" s="859" t="str">
        <f t="shared" si="5"/>
        <v/>
      </c>
      <c r="BR88" s="859" t="str">
        <f t="shared" si="5"/>
        <v/>
      </c>
      <c r="BS88" s="859" t="str">
        <f t="shared" si="5"/>
        <v/>
      </c>
      <c r="BT88" s="859" t="str">
        <f t="shared" si="5"/>
        <v/>
      </c>
      <c r="BZ88" s="19"/>
      <c r="CA88" s="19"/>
      <c r="CB88" s="19"/>
      <c r="CC88" s="19"/>
      <c r="CD88" s="19"/>
      <c r="CE88" s="19"/>
      <c r="CF88" s="19"/>
      <c r="CG88" s="19"/>
      <c r="CH88" s="19"/>
      <c r="CI88" s="19"/>
      <c r="CJ88" s="19"/>
      <c r="CK88" s="19"/>
      <c r="CL88" s="19"/>
      <c r="CM88" s="19"/>
      <c r="CN88" s="19"/>
      <c r="CO88" s="19"/>
      <c r="CP88" s="19"/>
      <c r="CQ88" s="19"/>
      <c r="CR88" s="19"/>
      <c r="CS88" s="19"/>
    </row>
    <row r="89" spans="1:97" s="18" customFormat="1" ht="11.25" hidden="1" outlineLevel="1" thickBot="1">
      <c r="A89" s="19"/>
      <c r="B89" s="632"/>
      <c r="C89" s="633"/>
      <c r="D89" s="628"/>
      <c r="E89" s="628"/>
      <c r="F89" s="632"/>
      <c r="G89" s="634"/>
      <c r="H89" s="632"/>
      <c r="I89" s="632"/>
      <c r="J89" s="632"/>
      <c r="K89" s="632"/>
      <c r="L89" s="632"/>
      <c r="M89" s="632"/>
      <c r="N89" s="632"/>
      <c r="O89" s="628"/>
      <c r="P89" s="631"/>
      <c r="Q89" s="631"/>
      <c r="R89" s="715"/>
      <c r="S89" s="715"/>
      <c r="T89" s="715"/>
      <c r="U89" s="715"/>
      <c r="V89" s="716" t="str">
        <f t="shared" si="9"/>
        <v/>
      </c>
      <c r="W89" s="535" t="str">
        <f t="shared" si="10"/>
        <v/>
      </c>
      <c r="X89" s="536"/>
      <c r="Y89" s="637"/>
      <c r="Z89" s="634"/>
      <c r="AA89" s="638"/>
      <c r="AB89" s="639"/>
      <c r="AC89" s="640"/>
      <c r="AD89" s="640"/>
      <c r="AE89" s="640"/>
      <c r="AF89" s="640"/>
      <c r="AG89" s="640"/>
      <c r="AH89" s="641"/>
      <c r="AI89" s="638"/>
      <c r="AJ89" s="642"/>
      <c r="AK89" s="643"/>
      <c r="AL89" s="643"/>
      <c r="AM89" s="644"/>
      <c r="AN89" s="640"/>
      <c r="AO89" s="640"/>
      <c r="AP89" s="640"/>
      <c r="AQ89" s="640"/>
      <c r="AR89" s="640"/>
      <c r="AS89" s="645"/>
      <c r="AT89" s="646"/>
      <c r="AU89" s="643"/>
      <c r="AV89" s="643"/>
      <c r="AW89" s="643"/>
      <c r="AX89" s="643"/>
      <c r="AY89" s="643"/>
      <c r="AZ89" s="643"/>
      <c r="BA89" s="643"/>
      <c r="BB89" s="643"/>
      <c r="BC89" s="643"/>
      <c r="BD89" s="643"/>
      <c r="BF89" s="420"/>
      <c r="BG89" s="547"/>
      <c r="BH89" s="547"/>
      <c r="BI89" s="547"/>
      <c r="BJ89" s="547"/>
      <c r="BK89" s="547"/>
      <c r="BL89" s="548"/>
      <c r="BM89" s="457"/>
      <c r="BN89" s="548"/>
      <c r="BO89" s="548"/>
      <c r="BP89" s="548"/>
      <c r="BQ89" s="548"/>
      <c r="BR89" s="548"/>
      <c r="BS89" s="548"/>
      <c r="BT89" s="548"/>
      <c r="BZ89" s="19"/>
      <c r="CA89" s="19"/>
      <c r="CB89" s="19"/>
      <c r="CC89" s="19"/>
      <c r="CD89" s="19"/>
      <c r="CE89" s="19"/>
      <c r="CF89" s="19"/>
      <c r="CG89" s="19"/>
      <c r="CH89" s="19"/>
      <c r="CI89" s="19"/>
      <c r="CJ89" s="19"/>
      <c r="CK89" s="19"/>
      <c r="CL89" s="19"/>
      <c r="CM89" s="19"/>
      <c r="CN89" s="19"/>
      <c r="CO89" s="19"/>
      <c r="CP89" s="19"/>
      <c r="CQ89" s="19"/>
      <c r="CR89" s="19"/>
      <c r="CS89" s="19"/>
    </row>
    <row r="90" spans="1:97" s="18" customFormat="1" ht="11.25" hidden="1" outlineLevel="1" thickBot="1">
      <c r="A90" s="19"/>
      <c r="B90" s="632"/>
      <c r="C90" s="633"/>
      <c r="D90" s="628"/>
      <c r="E90" s="628"/>
      <c r="F90" s="632"/>
      <c r="G90" s="634"/>
      <c r="H90" s="632"/>
      <c r="I90" s="632"/>
      <c r="J90" s="632"/>
      <c r="K90" s="632"/>
      <c r="L90" s="632"/>
      <c r="M90" s="632"/>
      <c r="N90" s="632"/>
      <c r="O90" s="628"/>
      <c r="P90" s="631"/>
      <c r="Q90" s="631"/>
      <c r="R90" s="715"/>
      <c r="S90" s="715"/>
      <c r="T90" s="715"/>
      <c r="U90" s="715"/>
      <c r="V90" s="716" t="str">
        <f t="shared" si="9"/>
        <v/>
      </c>
      <c r="W90" s="535" t="str">
        <f t="shared" si="10"/>
        <v/>
      </c>
      <c r="X90" s="536"/>
      <c r="Y90" s="637"/>
      <c r="Z90" s="634"/>
      <c r="AA90" s="638"/>
      <c r="AB90" s="639"/>
      <c r="AC90" s="640"/>
      <c r="AD90" s="640"/>
      <c r="AE90" s="640"/>
      <c r="AF90" s="640"/>
      <c r="AG90" s="640"/>
      <c r="AH90" s="641"/>
      <c r="AI90" s="638"/>
      <c r="AJ90" s="642"/>
      <c r="AK90" s="643"/>
      <c r="AL90" s="643"/>
      <c r="AM90" s="644"/>
      <c r="AN90" s="640"/>
      <c r="AO90" s="640"/>
      <c r="AP90" s="640"/>
      <c r="AQ90" s="640"/>
      <c r="AR90" s="640"/>
      <c r="AS90" s="645"/>
      <c r="AT90" s="646"/>
      <c r="AU90" s="643"/>
      <c r="AV90" s="643"/>
      <c r="AW90" s="643"/>
      <c r="AX90" s="643"/>
      <c r="AY90" s="643"/>
      <c r="AZ90" s="643"/>
      <c r="BA90" s="643"/>
      <c r="BB90" s="643"/>
      <c r="BC90" s="643"/>
      <c r="BD90" s="643"/>
      <c r="BF90" s="420"/>
      <c r="BG90" s="547"/>
      <c r="BH90" s="547"/>
      <c r="BI90" s="547"/>
      <c r="BJ90" s="547"/>
      <c r="BK90" s="547"/>
      <c r="BL90" s="548"/>
      <c r="BM90" s="457"/>
      <c r="BN90" s="548"/>
      <c r="BO90" s="548"/>
      <c r="BP90" s="548"/>
      <c r="BQ90" s="548"/>
      <c r="BR90" s="548"/>
      <c r="BS90" s="548"/>
      <c r="BT90" s="548"/>
      <c r="BZ90" s="19"/>
      <c r="CA90" s="19"/>
      <c r="CB90" s="19"/>
      <c r="CC90" s="19"/>
      <c r="CD90" s="19"/>
      <c r="CE90" s="19"/>
      <c r="CF90" s="19"/>
      <c r="CG90" s="19"/>
      <c r="CH90" s="19"/>
      <c r="CI90" s="19"/>
      <c r="CJ90" s="19"/>
      <c r="CK90" s="19"/>
      <c r="CL90" s="19"/>
      <c r="CM90" s="19"/>
      <c r="CN90" s="19"/>
      <c r="CO90" s="19"/>
      <c r="CP90" s="19"/>
      <c r="CQ90" s="19"/>
      <c r="CR90" s="19"/>
      <c r="CS90" s="19"/>
    </row>
    <row r="91" spans="1:97" s="18" customFormat="1" ht="11.25" hidden="1" outlineLevel="1" thickBot="1">
      <c r="A91" s="19"/>
      <c r="B91" s="632"/>
      <c r="C91" s="633"/>
      <c r="D91" s="628"/>
      <c r="E91" s="628"/>
      <c r="F91" s="632"/>
      <c r="G91" s="634"/>
      <c r="H91" s="632"/>
      <c r="I91" s="632"/>
      <c r="J91" s="632"/>
      <c r="K91" s="632"/>
      <c r="L91" s="632"/>
      <c r="M91" s="632"/>
      <c r="N91" s="632"/>
      <c r="O91" s="628"/>
      <c r="P91" s="631"/>
      <c r="Q91" s="631"/>
      <c r="R91" s="715"/>
      <c r="S91" s="715"/>
      <c r="T91" s="715"/>
      <c r="U91" s="715"/>
      <c r="V91" s="716" t="str">
        <f t="shared" si="9"/>
        <v/>
      </c>
      <c r="W91" s="535" t="str">
        <f t="shared" si="10"/>
        <v/>
      </c>
      <c r="X91" s="536"/>
      <c r="Y91" s="637"/>
      <c r="Z91" s="634"/>
      <c r="AA91" s="638"/>
      <c r="AB91" s="639"/>
      <c r="AC91" s="640"/>
      <c r="AD91" s="640"/>
      <c r="AE91" s="640"/>
      <c r="AF91" s="640"/>
      <c r="AG91" s="640"/>
      <c r="AH91" s="641"/>
      <c r="AI91" s="638"/>
      <c r="AJ91" s="642"/>
      <c r="AK91" s="643"/>
      <c r="AL91" s="643"/>
      <c r="AM91" s="644"/>
      <c r="AN91" s="640"/>
      <c r="AO91" s="640"/>
      <c r="AP91" s="640"/>
      <c r="AQ91" s="640"/>
      <c r="AR91" s="640"/>
      <c r="AS91" s="645"/>
      <c r="AT91" s="646"/>
      <c r="AU91" s="643"/>
      <c r="AV91" s="643"/>
      <c r="AW91" s="643"/>
      <c r="AX91" s="643"/>
      <c r="AY91" s="643"/>
      <c r="AZ91" s="643"/>
      <c r="BA91" s="643"/>
      <c r="BB91" s="643"/>
      <c r="BC91" s="643"/>
      <c r="BD91" s="643"/>
      <c r="BF91" s="420"/>
      <c r="BG91" s="547"/>
      <c r="BH91" s="547"/>
      <c r="BI91" s="547"/>
      <c r="BJ91" s="547"/>
      <c r="BK91" s="547"/>
      <c r="BL91" s="548"/>
      <c r="BM91" s="457"/>
      <c r="BN91" s="548"/>
      <c r="BO91" s="548"/>
      <c r="BP91" s="548"/>
      <c r="BQ91" s="548"/>
      <c r="BR91" s="548"/>
      <c r="BS91" s="548"/>
      <c r="BT91" s="548"/>
      <c r="BZ91" s="19"/>
      <c r="CA91" s="19"/>
      <c r="CB91" s="19"/>
      <c r="CC91" s="19"/>
      <c r="CD91" s="19"/>
      <c r="CE91" s="19"/>
      <c r="CF91" s="19"/>
      <c r="CG91" s="19"/>
      <c r="CH91" s="19"/>
      <c r="CI91" s="19"/>
      <c r="CJ91" s="19"/>
      <c r="CK91" s="19"/>
      <c r="CL91" s="19"/>
      <c r="CM91" s="19"/>
      <c r="CN91" s="19"/>
      <c r="CO91" s="19"/>
      <c r="CP91" s="19"/>
      <c r="CQ91" s="19"/>
      <c r="CR91" s="19"/>
      <c r="CS91" s="19"/>
    </row>
    <row r="92" spans="1:97" s="18" customFormat="1" ht="11.25" hidden="1" outlineLevel="1" thickBot="1">
      <c r="A92" s="19"/>
      <c r="B92" s="632"/>
      <c r="C92" s="633"/>
      <c r="D92" s="628"/>
      <c r="E92" s="628"/>
      <c r="F92" s="632"/>
      <c r="G92" s="634"/>
      <c r="H92" s="632"/>
      <c r="I92" s="632"/>
      <c r="J92" s="632"/>
      <c r="K92" s="632"/>
      <c r="L92" s="632"/>
      <c r="M92" s="632"/>
      <c r="N92" s="632"/>
      <c r="O92" s="628"/>
      <c r="P92" s="631"/>
      <c r="Q92" s="631"/>
      <c r="R92" s="715"/>
      <c r="S92" s="715"/>
      <c r="T92" s="715"/>
      <c r="U92" s="715"/>
      <c r="V92" s="716" t="str">
        <f t="shared" si="9"/>
        <v/>
      </c>
      <c r="W92" s="535" t="str">
        <f t="shared" si="10"/>
        <v/>
      </c>
      <c r="X92" s="536"/>
      <c r="Y92" s="637"/>
      <c r="Z92" s="634"/>
      <c r="AA92" s="638"/>
      <c r="AB92" s="639"/>
      <c r="AC92" s="640"/>
      <c r="AD92" s="640"/>
      <c r="AE92" s="640"/>
      <c r="AF92" s="640"/>
      <c r="AG92" s="640"/>
      <c r="AH92" s="641"/>
      <c r="AI92" s="638"/>
      <c r="AJ92" s="642"/>
      <c r="AK92" s="643"/>
      <c r="AL92" s="643"/>
      <c r="AM92" s="644"/>
      <c r="AN92" s="640"/>
      <c r="AO92" s="640"/>
      <c r="AP92" s="640"/>
      <c r="AQ92" s="640"/>
      <c r="AR92" s="640"/>
      <c r="AS92" s="645"/>
      <c r="AT92" s="646"/>
      <c r="AU92" s="643"/>
      <c r="AV92" s="643"/>
      <c r="AW92" s="643"/>
      <c r="AX92" s="643"/>
      <c r="AY92" s="643"/>
      <c r="AZ92" s="643"/>
      <c r="BA92" s="643"/>
      <c r="BB92" s="643"/>
      <c r="BC92" s="643"/>
      <c r="BD92" s="643"/>
      <c r="BF92" s="420"/>
      <c r="BG92" s="547"/>
      <c r="BH92" s="547"/>
      <c r="BI92" s="547"/>
      <c r="BJ92" s="547"/>
      <c r="BK92" s="547"/>
      <c r="BL92" s="548"/>
      <c r="BM92" s="457"/>
      <c r="BN92" s="548"/>
      <c r="BO92" s="548"/>
      <c r="BP92" s="548"/>
      <c r="BQ92" s="548"/>
      <c r="BR92" s="548"/>
      <c r="BS92" s="548"/>
      <c r="BT92" s="548"/>
      <c r="BZ92" s="19"/>
      <c r="CA92" s="19"/>
      <c r="CB92" s="19"/>
      <c r="CC92" s="19"/>
      <c r="CD92" s="19"/>
      <c r="CE92" s="19"/>
      <c r="CF92" s="19"/>
      <c r="CG92" s="19"/>
      <c r="CH92" s="19"/>
      <c r="CI92" s="19"/>
      <c r="CJ92" s="19"/>
      <c r="CK92" s="19"/>
      <c r="CL92" s="19"/>
      <c r="CM92" s="19"/>
      <c r="CN92" s="19"/>
      <c r="CO92" s="19"/>
      <c r="CP92" s="19"/>
      <c r="CQ92" s="19"/>
      <c r="CR92" s="19"/>
      <c r="CS92" s="19"/>
    </row>
    <row r="93" spans="1:97" s="18" customFormat="1" ht="11.25" hidden="1" outlineLevel="1" thickBot="1">
      <c r="A93" s="19"/>
      <c r="B93" s="632"/>
      <c r="C93" s="633"/>
      <c r="D93" s="628"/>
      <c r="E93" s="628"/>
      <c r="F93" s="632"/>
      <c r="G93" s="634"/>
      <c r="H93" s="632"/>
      <c r="I93" s="632"/>
      <c r="J93" s="632"/>
      <c r="K93" s="632"/>
      <c r="L93" s="632"/>
      <c r="M93" s="632"/>
      <c r="N93" s="632"/>
      <c r="O93" s="628"/>
      <c r="P93" s="631"/>
      <c r="Q93" s="631"/>
      <c r="R93" s="715"/>
      <c r="S93" s="715"/>
      <c r="T93" s="715"/>
      <c r="U93" s="715"/>
      <c r="V93" s="716" t="str">
        <f t="shared" si="9"/>
        <v/>
      </c>
      <c r="W93" s="535" t="str">
        <f t="shared" si="10"/>
        <v/>
      </c>
      <c r="X93" s="536"/>
      <c r="Y93" s="637"/>
      <c r="Z93" s="634"/>
      <c r="AA93" s="638"/>
      <c r="AB93" s="639"/>
      <c r="AC93" s="640"/>
      <c r="AD93" s="640"/>
      <c r="AE93" s="640"/>
      <c r="AF93" s="640"/>
      <c r="AG93" s="640"/>
      <c r="AH93" s="641"/>
      <c r="AI93" s="638"/>
      <c r="AJ93" s="642"/>
      <c r="AK93" s="643"/>
      <c r="AL93" s="643"/>
      <c r="AM93" s="644"/>
      <c r="AN93" s="640"/>
      <c r="AO93" s="640"/>
      <c r="AP93" s="640"/>
      <c r="AQ93" s="640"/>
      <c r="AR93" s="640"/>
      <c r="AS93" s="645"/>
      <c r="AT93" s="646"/>
      <c r="AU93" s="643"/>
      <c r="AV93" s="643"/>
      <c r="AW93" s="643"/>
      <c r="AX93" s="643"/>
      <c r="AY93" s="643"/>
      <c r="AZ93" s="643"/>
      <c r="BA93" s="643"/>
      <c r="BB93" s="643"/>
      <c r="BC93" s="643"/>
      <c r="BD93" s="643"/>
      <c r="BF93" s="420"/>
      <c r="BG93" s="547"/>
      <c r="BH93" s="547"/>
      <c r="BI93" s="547"/>
      <c r="BJ93" s="547"/>
      <c r="BK93" s="547"/>
      <c r="BL93" s="548"/>
      <c r="BM93" s="457"/>
      <c r="BN93" s="548"/>
      <c r="BO93" s="548"/>
      <c r="BP93" s="548"/>
      <c r="BQ93" s="548"/>
      <c r="BR93" s="548"/>
      <c r="BS93" s="548"/>
      <c r="BT93" s="548"/>
      <c r="BZ93" s="19"/>
      <c r="CA93" s="19"/>
      <c r="CB93" s="19"/>
      <c r="CC93" s="19"/>
      <c r="CD93" s="19"/>
      <c r="CE93" s="19"/>
      <c r="CF93" s="19"/>
      <c r="CG93" s="19"/>
      <c r="CH93" s="19"/>
      <c r="CI93" s="19"/>
      <c r="CJ93" s="19"/>
      <c r="CK93" s="19"/>
      <c r="CL93" s="19"/>
      <c r="CM93" s="19"/>
      <c r="CN93" s="19"/>
      <c r="CO93" s="19"/>
      <c r="CP93" s="19"/>
      <c r="CQ93" s="19"/>
      <c r="CR93" s="19"/>
      <c r="CS93" s="19"/>
    </row>
    <row r="94" spans="1:97" s="18" customFormat="1" ht="11.25" hidden="1" outlineLevel="1" thickBot="1">
      <c r="A94" s="19"/>
      <c r="B94" s="632"/>
      <c r="C94" s="633"/>
      <c r="D94" s="628"/>
      <c r="E94" s="628"/>
      <c r="F94" s="632"/>
      <c r="G94" s="634"/>
      <c r="H94" s="632"/>
      <c r="I94" s="632"/>
      <c r="J94" s="632"/>
      <c r="K94" s="632"/>
      <c r="L94" s="632"/>
      <c r="M94" s="632"/>
      <c r="N94" s="632"/>
      <c r="O94" s="628"/>
      <c r="P94" s="631"/>
      <c r="Q94" s="631"/>
      <c r="R94" s="715"/>
      <c r="S94" s="715"/>
      <c r="T94" s="715"/>
      <c r="U94" s="715"/>
      <c r="V94" s="716" t="str">
        <f t="shared" si="9"/>
        <v/>
      </c>
      <c r="W94" s="535" t="str">
        <f t="shared" si="10"/>
        <v/>
      </c>
      <c r="X94" s="536"/>
      <c r="Y94" s="637"/>
      <c r="Z94" s="634"/>
      <c r="AA94" s="638"/>
      <c r="AB94" s="639"/>
      <c r="AC94" s="640"/>
      <c r="AD94" s="640"/>
      <c r="AE94" s="640"/>
      <c r="AF94" s="640"/>
      <c r="AG94" s="640"/>
      <c r="AH94" s="641"/>
      <c r="AI94" s="638"/>
      <c r="AJ94" s="642"/>
      <c r="AK94" s="643"/>
      <c r="AL94" s="643"/>
      <c r="AM94" s="644"/>
      <c r="AN94" s="640"/>
      <c r="AO94" s="640"/>
      <c r="AP94" s="640"/>
      <c r="AQ94" s="640"/>
      <c r="AR94" s="640"/>
      <c r="AS94" s="645"/>
      <c r="AT94" s="646"/>
      <c r="AU94" s="643"/>
      <c r="AV94" s="643"/>
      <c r="AW94" s="643"/>
      <c r="AX94" s="643"/>
      <c r="AY94" s="643"/>
      <c r="AZ94" s="643"/>
      <c r="BA94" s="643"/>
      <c r="BB94" s="643"/>
      <c r="BC94" s="643"/>
      <c r="BD94" s="643"/>
      <c r="BF94" s="420"/>
      <c r="BG94" s="547"/>
      <c r="BH94" s="547"/>
      <c r="BI94" s="547"/>
      <c r="BJ94" s="547"/>
      <c r="BK94" s="547"/>
      <c r="BL94" s="548"/>
      <c r="BM94" s="457"/>
      <c r="BN94" s="548"/>
      <c r="BO94" s="548"/>
      <c r="BP94" s="548"/>
      <c r="BQ94" s="548"/>
      <c r="BR94" s="548"/>
      <c r="BS94" s="548"/>
      <c r="BT94" s="548"/>
      <c r="BZ94" s="19"/>
      <c r="CA94" s="19"/>
      <c r="CB94" s="19"/>
      <c r="CC94" s="19"/>
      <c r="CD94" s="19"/>
      <c r="CE94" s="19"/>
      <c r="CF94" s="19"/>
      <c r="CG94" s="19"/>
      <c r="CH94" s="19"/>
      <c r="CI94" s="19"/>
      <c r="CJ94" s="19"/>
      <c r="CK94" s="19"/>
      <c r="CL94" s="19"/>
      <c r="CM94" s="19"/>
      <c r="CN94" s="19"/>
      <c r="CO94" s="19"/>
      <c r="CP94" s="19"/>
      <c r="CQ94" s="19"/>
      <c r="CR94" s="19"/>
      <c r="CS94" s="19"/>
    </row>
    <row r="95" spans="1:97" s="18" customFormat="1" ht="11.25" hidden="1" outlineLevel="1" thickBot="1">
      <c r="A95" s="19"/>
      <c r="B95" s="632"/>
      <c r="C95" s="633"/>
      <c r="D95" s="628"/>
      <c r="E95" s="628"/>
      <c r="F95" s="632"/>
      <c r="G95" s="634"/>
      <c r="H95" s="632"/>
      <c r="I95" s="632"/>
      <c r="J95" s="632"/>
      <c r="K95" s="632"/>
      <c r="L95" s="632"/>
      <c r="M95" s="632"/>
      <c r="N95" s="632"/>
      <c r="O95" s="628"/>
      <c r="P95" s="631"/>
      <c r="Q95" s="631"/>
      <c r="R95" s="715"/>
      <c r="S95" s="715"/>
      <c r="T95" s="715"/>
      <c r="U95" s="715"/>
      <c r="V95" s="716" t="str">
        <f t="shared" si="9"/>
        <v/>
      </c>
      <c r="W95" s="535" t="str">
        <f t="shared" si="10"/>
        <v/>
      </c>
      <c r="X95" s="536"/>
      <c r="Y95" s="637"/>
      <c r="Z95" s="634"/>
      <c r="AA95" s="638"/>
      <c r="AB95" s="639"/>
      <c r="AC95" s="640"/>
      <c r="AD95" s="640"/>
      <c r="AE95" s="640"/>
      <c r="AF95" s="640"/>
      <c r="AG95" s="640"/>
      <c r="AH95" s="641"/>
      <c r="AI95" s="638"/>
      <c r="AJ95" s="642"/>
      <c r="AK95" s="643"/>
      <c r="AL95" s="643"/>
      <c r="AM95" s="644"/>
      <c r="AN95" s="640"/>
      <c r="AO95" s="640"/>
      <c r="AP95" s="640"/>
      <c r="AQ95" s="640"/>
      <c r="AR95" s="640"/>
      <c r="AS95" s="645"/>
      <c r="AT95" s="646"/>
      <c r="AU95" s="643"/>
      <c r="AV95" s="643"/>
      <c r="AW95" s="643"/>
      <c r="AX95" s="643"/>
      <c r="AY95" s="643"/>
      <c r="AZ95" s="643"/>
      <c r="BA95" s="643"/>
      <c r="BB95" s="643"/>
      <c r="BC95" s="643"/>
      <c r="BD95" s="643"/>
      <c r="BF95" s="420"/>
      <c r="BG95" s="547"/>
      <c r="BH95" s="547"/>
      <c r="BI95" s="547"/>
      <c r="BJ95" s="547"/>
      <c r="BK95" s="547"/>
      <c r="BL95" s="548"/>
      <c r="BM95" s="457"/>
      <c r="BN95" s="548"/>
      <c r="BO95" s="548"/>
      <c r="BP95" s="548"/>
      <c r="BQ95" s="548"/>
      <c r="BR95" s="548"/>
      <c r="BS95" s="548"/>
      <c r="BT95" s="548"/>
      <c r="BZ95" s="19"/>
      <c r="CA95" s="19"/>
      <c r="CB95" s="19"/>
      <c r="CC95" s="19"/>
      <c r="CD95" s="19"/>
      <c r="CE95" s="19"/>
      <c r="CF95" s="19"/>
      <c r="CG95" s="19"/>
      <c r="CH95" s="19"/>
      <c r="CI95" s="19"/>
      <c r="CJ95" s="19"/>
      <c r="CK95" s="19"/>
      <c r="CL95" s="19"/>
      <c r="CM95" s="19"/>
      <c r="CN95" s="19"/>
      <c r="CO95" s="19"/>
      <c r="CP95" s="19"/>
      <c r="CQ95" s="19"/>
      <c r="CR95" s="19"/>
      <c r="CS95" s="19"/>
    </row>
    <row r="96" spans="1:97" s="18" customFormat="1" ht="11.25" hidden="1" outlineLevel="1" thickBot="1">
      <c r="A96" s="19"/>
      <c r="B96" s="632"/>
      <c r="C96" s="633"/>
      <c r="D96" s="628"/>
      <c r="E96" s="628"/>
      <c r="F96" s="632"/>
      <c r="G96" s="634"/>
      <c r="H96" s="632"/>
      <c r="I96" s="632"/>
      <c r="J96" s="632"/>
      <c r="K96" s="632"/>
      <c r="L96" s="632"/>
      <c r="M96" s="632"/>
      <c r="N96" s="632"/>
      <c r="O96" s="628"/>
      <c r="P96" s="631"/>
      <c r="Q96" s="631"/>
      <c r="R96" s="715"/>
      <c r="S96" s="715"/>
      <c r="T96" s="715"/>
      <c r="U96" s="715"/>
      <c r="V96" s="716" t="str">
        <f t="shared" si="9"/>
        <v/>
      </c>
      <c r="W96" s="535" t="str">
        <f t="shared" si="10"/>
        <v/>
      </c>
      <c r="X96" s="536"/>
      <c r="Y96" s="637"/>
      <c r="Z96" s="634"/>
      <c r="AA96" s="638"/>
      <c r="AB96" s="639"/>
      <c r="AC96" s="640"/>
      <c r="AD96" s="640"/>
      <c r="AE96" s="640"/>
      <c r="AF96" s="640"/>
      <c r="AG96" s="640"/>
      <c r="AH96" s="641"/>
      <c r="AI96" s="638"/>
      <c r="AJ96" s="642"/>
      <c r="AK96" s="643"/>
      <c r="AL96" s="643"/>
      <c r="AM96" s="644"/>
      <c r="AN96" s="640"/>
      <c r="AO96" s="640"/>
      <c r="AP96" s="640"/>
      <c r="AQ96" s="640"/>
      <c r="AR96" s="640"/>
      <c r="AS96" s="645"/>
      <c r="AT96" s="646"/>
      <c r="AU96" s="643"/>
      <c r="AV96" s="643"/>
      <c r="AW96" s="643"/>
      <c r="AX96" s="643"/>
      <c r="AY96" s="643"/>
      <c r="AZ96" s="643"/>
      <c r="BA96" s="643"/>
      <c r="BB96" s="643"/>
      <c r="BC96" s="643"/>
      <c r="BD96" s="643"/>
      <c r="BF96" s="420"/>
      <c r="BG96" s="547"/>
      <c r="BH96" s="547"/>
      <c r="BI96" s="547"/>
      <c r="BJ96" s="547"/>
      <c r="BK96" s="547"/>
      <c r="BL96" s="548"/>
      <c r="BM96" s="457"/>
      <c r="BN96" s="548"/>
      <c r="BO96" s="548"/>
      <c r="BP96" s="548"/>
      <c r="BQ96" s="548"/>
      <c r="BR96" s="548"/>
      <c r="BS96" s="548"/>
      <c r="BT96" s="548"/>
      <c r="BZ96" s="19"/>
      <c r="CA96" s="19"/>
      <c r="CB96" s="19"/>
      <c r="CC96" s="19"/>
      <c r="CD96" s="19"/>
      <c r="CE96" s="19"/>
      <c r="CF96" s="19"/>
      <c r="CG96" s="19"/>
      <c r="CH96" s="19"/>
      <c r="CI96" s="19"/>
      <c r="CJ96" s="19"/>
      <c r="CK96" s="19"/>
      <c r="CL96" s="19"/>
      <c r="CM96" s="19"/>
      <c r="CN96" s="19"/>
      <c r="CO96" s="19"/>
      <c r="CP96" s="19"/>
      <c r="CQ96" s="19"/>
      <c r="CR96" s="19"/>
      <c r="CS96" s="19"/>
    </row>
    <row r="97" spans="1:97" s="18" customFormat="1" ht="11.25" hidden="1" outlineLevel="1" thickBot="1">
      <c r="A97" s="19"/>
      <c r="B97" s="632"/>
      <c r="C97" s="633"/>
      <c r="D97" s="628"/>
      <c r="E97" s="628"/>
      <c r="F97" s="632"/>
      <c r="G97" s="634"/>
      <c r="H97" s="632"/>
      <c r="I97" s="632"/>
      <c r="J97" s="632"/>
      <c r="K97" s="632"/>
      <c r="L97" s="632"/>
      <c r="M97" s="632"/>
      <c r="N97" s="632"/>
      <c r="O97" s="628"/>
      <c r="P97" s="631"/>
      <c r="Q97" s="631"/>
      <c r="R97" s="715"/>
      <c r="S97" s="715"/>
      <c r="T97" s="715"/>
      <c r="U97" s="715"/>
      <c r="V97" s="716" t="str">
        <f t="shared" si="9"/>
        <v/>
      </c>
      <c r="W97" s="535" t="str">
        <f t="shared" si="10"/>
        <v/>
      </c>
      <c r="X97" s="536"/>
      <c r="Y97" s="637"/>
      <c r="Z97" s="634"/>
      <c r="AA97" s="638"/>
      <c r="AB97" s="639"/>
      <c r="AC97" s="640"/>
      <c r="AD97" s="640"/>
      <c r="AE97" s="640"/>
      <c r="AF97" s="640"/>
      <c r="AG97" s="640"/>
      <c r="AH97" s="641"/>
      <c r="AI97" s="638"/>
      <c r="AJ97" s="642"/>
      <c r="AK97" s="643"/>
      <c r="AL97" s="643"/>
      <c r="AM97" s="644"/>
      <c r="AN97" s="640"/>
      <c r="AO97" s="640"/>
      <c r="AP97" s="640"/>
      <c r="AQ97" s="640"/>
      <c r="AR97" s="640"/>
      <c r="AS97" s="645"/>
      <c r="AT97" s="646"/>
      <c r="AU97" s="643"/>
      <c r="AV97" s="643"/>
      <c r="AW97" s="643"/>
      <c r="AX97" s="643"/>
      <c r="AY97" s="643"/>
      <c r="AZ97" s="643"/>
      <c r="BA97" s="643"/>
      <c r="BB97" s="643"/>
      <c r="BC97" s="643"/>
      <c r="BD97" s="643"/>
      <c r="BF97" s="420"/>
      <c r="BG97" s="547"/>
      <c r="BH97" s="547"/>
      <c r="BI97" s="547"/>
      <c r="BJ97" s="547"/>
      <c r="BK97" s="547"/>
      <c r="BL97" s="548"/>
      <c r="BM97" s="457"/>
      <c r="BN97" s="548"/>
      <c r="BO97" s="548"/>
      <c r="BP97" s="548"/>
      <c r="BQ97" s="548"/>
      <c r="BR97" s="548"/>
      <c r="BS97" s="548"/>
      <c r="BT97" s="548"/>
      <c r="BZ97" s="19"/>
      <c r="CA97" s="19"/>
      <c r="CB97" s="19"/>
      <c r="CC97" s="19"/>
      <c r="CD97" s="19"/>
      <c r="CE97" s="19"/>
      <c r="CF97" s="19"/>
      <c r="CG97" s="19"/>
      <c r="CH97" s="19"/>
      <c r="CI97" s="19"/>
      <c r="CJ97" s="19"/>
      <c r="CK97" s="19"/>
      <c r="CL97" s="19"/>
      <c r="CM97" s="19"/>
      <c r="CN97" s="19"/>
      <c r="CO97" s="19"/>
      <c r="CP97" s="19"/>
      <c r="CQ97" s="19"/>
      <c r="CR97" s="19"/>
      <c r="CS97" s="19"/>
    </row>
    <row r="98" spans="1:97" s="18" customFormat="1" ht="11.25" hidden="1" outlineLevel="1" thickBot="1">
      <c r="A98" s="19"/>
      <c r="B98" s="632"/>
      <c r="C98" s="633"/>
      <c r="D98" s="628"/>
      <c r="E98" s="628"/>
      <c r="F98" s="632"/>
      <c r="G98" s="634"/>
      <c r="H98" s="632"/>
      <c r="I98" s="632"/>
      <c r="J98" s="632"/>
      <c r="K98" s="632"/>
      <c r="L98" s="632"/>
      <c r="M98" s="632"/>
      <c r="N98" s="632"/>
      <c r="O98" s="628"/>
      <c r="P98" s="631"/>
      <c r="Q98" s="631"/>
      <c r="R98" s="715"/>
      <c r="S98" s="715"/>
      <c r="T98" s="715"/>
      <c r="U98" s="715"/>
      <c r="V98" s="716" t="str">
        <f t="shared" si="9"/>
        <v/>
      </c>
      <c r="W98" s="535" t="str">
        <f t="shared" si="10"/>
        <v/>
      </c>
      <c r="X98" s="536"/>
      <c r="Y98" s="637"/>
      <c r="Z98" s="634"/>
      <c r="AA98" s="638"/>
      <c r="AB98" s="639"/>
      <c r="AC98" s="640"/>
      <c r="AD98" s="640"/>
      <c r="AE98" s="640"/>
      <c r="AF98" s="640"/>
      <c r="AG98" s="640"/>
      <c r="AH98" s="641"/>
      <c r="AI98" s="638"/>
      <c r="AJ98" s="642"/>
      <c r="AK98" s="643"/>
      <c r="AL98" s="643"/>
      <c r="AM98" s="644"/>
      <c r="AN98" s="640"/>
      <c r="AO98" s="640"/>
      <c r="AP98" s="640"/>
      <c r="AQ98" s="640"/>
      <c r="AR98" s="640"/>
      <c r="AS98" s="645"/>
      <c r="AT98" s="646"/>
      <c r="AU98" s="643"/>
      <c r="AV98" s="643"/>
      <c r="AW98" s="643"/>
      <c r="AX98" s="643"/>
      <c r="AY98" s="643"/>
      <c r="AZ98" s="643"/>
      <c r="BA98" s="643"/>
      <c r="BB98" s="643"/>
      <c r="BC98" s="643"/>
      <c r="BD98" s="643"/>
      <c r="BF98" s="420"/>
      <c r="BG98" s="547"/>
      <c r="BH98" s="547"/>
      <c r="BI98" s="547"/>
      <c r="BJ98" s="547"/>
      <c r="BK98" s="547"/>
      <c r="BL98" s="548"/>
      <c r="BM98" s="457"/>
      <c r="BN98" s="548"/>
      <c r="BO98" s="548"/>
      <c r="BP98" s="548"/>
      <c r="BQ98" s="548"/>
      <c r="BR98" s="548"/>
      <c r="BS98" s="548"/>
      <c r="BT98" s="548"/>
      <c r="BZ98" s="19"/>
      <c r="CA98" s="19"/>
      <c r="CB98" s="19"/>
      <c r="CC98" s="19"/>
      <c r="CD98" s="19"/>
      <c r="CE98" s="19"/>
      <c r="CF98" s="19"/>
      <c r="CG98" s="19"/>
      <c r="CH98" s="19"/>
      <c r="CI98" s="19"/>
      <c r="CJ98" s="19"/>
      <c r="CK98" s="19"/>
      <c r="CL98" s="19"/>
      <c r="CM98" s="19"/>
      <c r="CN98" s="19"/>
      <c r="CO98" s="19"/>
      <c r="CP98" s="19"/>
      <c r="CQ98" s="19"/>
      <c r="CR98" s="19"/>
      <c r="CS98" s="19"/>
    </row>
    <row r="99" spans="1:97" s="18" customFormat="1" ht="11.25" hidden="1" outlineLevel="1" thickBot="1">
      <c r="A99" s="19"/>
      <c r="B99" s="632"/>
      <c r="C99" s="633"/>
      <c r="D99" s="628"/>
      <c r="E99" s="628"/>
      <c r="F99" s="632"/>
      <c r="G99" s="634"/>
      <c r="H99" s="632"/>
      <c r="I99" s="632"/>
      <c r="J99" s="632"/>
      <c r="K99" s="632"/>
      <c r="L99" s="632"/>
      <c r="M99" s="632"/>
      <c r="N99" s="632"/>
      <c r="O99" s="628"/>
      <c r="P99" s="631"/>
      <c r="Q99" s="631"/>
      <c r="R99" s="715"/>
      <c r="S99" s="715"/>
      <c r="T99" s="715"/>
      <c r="U99" s="715"/>
      <c r="V99" s="716" t="str">
        <f t="shared" si="9"/>
        <v/>
      </c>
      <c r="W99" s="535" t="str">
        <f t="shared" si="10"/>
        <v/>
      </c>
      <c r="X99" s="536"/>
      <c r="Y99" s="637"/>
      <c r="Z99" s="634"/>
      <c r="AA99" s="638"/>
      <c r="AB99" s="639"/>
      <c r="AC99" s="640"/>
      <c r="AD99" s="640"/>
      <c r="AE99" s="640"/>
      <c r="AF99" s="640"/>
      <c r="AG99" s="640"/>
      <c r="AH99" s="641"/>
      <c r="AI99" s="638"/>
      <c r="AJ99" s="642"/>
      <c r="AK99" s="643"/>
      <c r="AL99" s="643"/>
      <c r="AM99" s="644"/>
      <c r="AN99" s="640"/>
      <c r="AO99" s="640"/>
      <c r="AP99" s="640"/>
      <c r="AQ99" s="640"/>
      <c r="AR99" s="640"/>
      <c r="AS99" s="645"/>
      <c r="AT99" s="646"/>
      <c r="AU99" s="643"/>
      <c r="AV99" s="643"/>
      <c r="AW99" s="643"/>
      <c r="AX99" s="643"/>
      <c r="AY99" s="643"/>
      <c r="AZ99" s="643"/>
      <c r="BA99" s="643"/>
      <c r="BB99" s="643"/>
      <c r="BC99" s="643"/>
      <c r="BD99" s="643"/>
      <c r="BF99" s="420"/>
      <c r="BG99" s="547"/>
      <c r="BH99" s="547"/>
      <c r="BI99" s="547"/>
      <c r="BJ99" s="547"/>
      <c r="BK99" s="547"/>
      <c r="BL99" s="548"/>
      <c r="BM99" s="457"/>
      <c r="BN99" s="548"/>
      <c r="BO99" s="548"/>
      <c r="BP99" s="548"/>
      <c r="BQ99" s="548"/>
      <c r="BR99" s="548"/>
      <c r="BS99" s="548"/>
      <c r="BT99" s="548"/>
      <c r="BZ99" s="19"/>
      <c r="CA99" s="19"/>
      <c r="CB99" s="19"/>
      <c r="CC99" s="19"/>
      <c r="CD99" s="19"/>
      <c r="CE99" s="19"/>
      <c r="CF99" s="19"/>
      <c r="CG99" s="19"/>
      <c r="CH99" s="19"/>
      <c r="CI99" s="19"/>
      <c r="CJ99" s="19"/>
      <c r="CK99" s="19"/>
      <c r="CL99" s="19"/>
      <c r="CM99" s="19"/>
      <c r="CN99" s="19"/>
      <c r="CO99" s="19"/>
      <c r="CP99" s="19"/>
      <c r="CQ99" s="19"/>
      <c r="CR99" s="19"/>
      <c r="CS99" s="19"/>
    </row>
    <row r="100" spans="1:97" s="18" customFormat="1" ht="11.25" hidden="1" outlineLevel="1" thickBot="1">
      <c r="A100" s="19"/>
      <c r="B100" s="632"/>
      <c r="C100" s="633"/>
      <c r="D100" s="628"/>
      <c r="E100" s="628"/>
      <c r="F100" s="632"/>
      <c r="G100" s="634"/>
      <c r="H100" s="632"/>
      <c r="I100" s="632"/>
      <c r="J100" s="632"/>
      <c r="K100" s="632"/>
      <c r="L100" s="632"/>
      <c r="M100" s="632"/>
      <c r="N100" s="632"/>
      <c r="O100" s="628"/>
      <c r="P100" s="631"/>
      <c r="Q100" s="631"/>
      <c r="R100" s="715"/>
      <c r="S100" s="715"/>
      <c r="T100" s="715"/>
      <c r="U100" s="715"/>
      <c r="V100" s="716" t="str">
        <f t="shared" si="9"/>
        <v/>
      </c>
      <c r="W100" s="535" t="str">
        <f t="shared" si="10"/>
        <v/>
      </c>
      <c r="X100" s="536"/>
      <c r="Y100" s="637"/>
      <c r="Z100" s="634"/>
      <c r="AA100" s="638"/>
      <c r="AB100" s="639"/>
      <c r="AC100" s="640"/>
      <c r="AD100" s="640"/>
      <c r="AE100" s="640"/>
      <c r="AF100" s="640"/>
      <c r="AG100" s="640"/>
      <c r="AH100" s="641"/>
      <c r="AI100" s="638"/>
      <c r="AJ100" s="642"/>
      <c r="AK100" s="643"/>
      <c r="AL100" s="643"/>
      <c r="AM100" s="644"/>
      <c r="AN100" s="640"/>
      <c r="AO100" s="640"/>
      <c r="AP100" s="640"/>
      <c r="AQ100" s="640"/>
      <c r="AR100" s="640"/>
      <c r="AS100" s="645"/>
      <c r="AT100" s="646"/>
      <c r="AU100" s="643"/>
      <c r="AV100" s="643"/>
      <c r="AW100" s="643"/>
      <c r="AX100" s="643"/>
      <c r="AY100" s="643"/>
      <c r="AZ100" s="643"/>
      <c r="BA100" s="643"/>
      <c r="BB100" s="643"/>
      <c r="BC100" s="643"/>
      <c r="BD100" s="643"/>
      <c r="BF100" s="420"/>
      <c r="BG100" s="547"/>
      <c r="BH100" s="547"/>
      <c r="BI100" s="547"/>
      <c r="BJ100" s="547"/>
      <c r="BK100" s="547"/>
      <c r="BL100" s="548"/>
      <c r="BM100" s="457"/>
      <c r="BN100" s="548"/>
      <c r="BO100" s="548"/>
      <c r="BP100" s="548"/>
      <c r="BQ100" s="548"/>
      <c r="BR100" s="548"/>
      <c r="BS100" s="548"/>
      <c r="BT100" s="548"/>
      <c r="BZ100" s="19"/>
      <c r="CA100" s="19"/>
      <c r="CB100" s="19"/>
      <c r="CC100" s="19"/>
      <c r="CD100" s="19"/>
      <c r="CE100" s="19"/>
      <c r="CF100" s="19"/>
      <c r="CG100" s="19"/>
      <c r="CH100" s="19"/>
      <c r="CI100" s="19"/>
      <c r="CJ100" s="19"/>
      <c r="CK100" s="19"/>
      <c r="CL100" s="19"/>
      <c r="CM100" s="19"/>
      <c r="CN100" s="19"/>
      <c r="CO100" s="19"/>
      <c r="CP100" s="19"/>
      <c r="CQ100" s="19"/>
      <c r="CR100" s="19"/>
      <c r="CS100" s="19"/>
    </row>
    <row r="101" spans="1:97" s="18" customFormat="1" ht="11.25" hidden="1" outlineLevel="1" thickBot="1">
      <c r="A101" s="19"/>
      <c r="B101" s="632"/>
      <c r="C101" s="633"/>
      <c r="D101" s="628"/>
      <c r="E101" s="628"/>
      <c r="F101" s="632"/>
      <c r="G101" s="634"/>
      <c r="H101" s="632"/>
      <c r="I101" s="632"/>
      <c r="J101" s="632"/>
      <c r="K101" s="632"/>
      <c r="L101" s="632"/>
      <c r="M101" s="632"/>
      <c r="N101" s="632"/>
      <c r="O101" s="628"/>
      <c r="P101" s="631"/>
      <c r="Q101" s="631"/>
      <c r="R101" s="715"/>
      <c r="S101" s="715"/>
      <c r="T101" s="715"/>
      <c r="U101" s="715"/>
      <c r="V101" s="716" t="str">
        <f t="shared" si="9"/>
        <v/>
      </c>
      <c r="W101" s="535" t="str">
        <f t="shared" si="10"/>
        <v/>
      </c>
      <c r="X101" s="536"/>
      <c r="Y101" s="637"/>
      <c r="Z101" s="634"/>
      <c r="AA101" s="638"/>
      <c r="AB101" s="639"/>
      <c r="AC101" s="640"/>
      <c r="AD101" s="640"/>
      <c r="AE101" s="640"/>
      <c r="AF101" s="640"/>
      <c r="AG101" s="640"/>
      <c r="AH101" s="641"/>
      <c r="AI101" s="638"/>
      <c r="AJ101" s="642"/>
      <c r="AK101" s="643"/>
      <c r="AL101" s="643"/>
      <c r="AM101" s="644"/>
      <c r="AN101" s="640"/>
      <c r="AO101" s="640"/>
      <c r="AP101" s="640"/>
      <c r="AQ101" s="640"/>
      <c r="AR101" s="640"/>
      <c r="AS101" s="645"/>
      <c r="AT101" s="646"/>
      <c r="AU101" s="643"/>
      <c r="AV101" s="643"/>
      <c r="AW101" s="643"/>
      <c r="AX101" s="643"/>
      <c r="AY101" s="643"/>
      <c r="AZ101" s="643"/>
      <c r="BA101" s="643"/>
      <c r="BB101" s="643"/>
      <c r="BC101" s="643"/>
      <c r="BD101" s="643"/>
      <c r="BF101" s="420"/>
      <c r="BG101" s="547"/>
      <c r="BH101" s="547"/>
      <c r="BI101" s="547"/>
      <c r="BJ101" s="547"/>
      <c r="BK101" s="547"/>
      <c r="BL101" s="548"/>
      <c r="BM101" s="457"/>
      <c r="BN101" s="548"/>
      <c r="BO101" s="548"/>
      <c r="BP101" s="548"/>
      <c r="BQ101" s="548"/>
      <c r="BR101" s="548"/>
      <c r="BS101" s="548"/>
      <c r="BT101" s="548"/>
      <c r="BZ101" s="19"/>
      <c r="CA101" s="19"/>
      <c r="CB101" s="19"/>
      <c r="CC101" s="19"/>
      <c r="CD101" s="19"/>
      <c r="CE101" s="19"/>
      <c r="CF101" s="19"/>
      <c r="CG101" s="19"/>
      <c r="CH101" s="19"/>
      <c r="CI101" s="19"/>
      <c r="CJ101" s="19"/>
      <c r="CK101" s="19"/>
      <c r="CL101" s="19"/>
      <c r="CM101" s="19"/>
      <c r="CN101" s="19"/>
      <c r="CO101" s="19"/>
      <c r="CP101" s="19"/>
      <c r="CQ101" s="19"/>
      <c r="CR101" s="19"/>
      <c r="CS101" s="19"/>
    </row>
    <row r="102" spans="1:97" s="18" customFormat="1" ht="11.25" hidden="1" outlineLevel="1" thickBot="1">
      <c r="A102" s="19"/>
      <c r="B102" s="632"/>
      <c r="C102" s="633"/>
      <c r="D102" s="628"/>
      <c r="E102" s="628"/>
      <c r="F102" s="632"/>
      <c r="G102" s="634"/>
      <c r="H102" s="632"/>
      <c r="I102" s="632"/>
      <c r="J102" s="632"/>
      <c r="K102" s="632"/>
      <c r="L102" s="632"/>
      <c r="M102" s="632"/>
      <c r="N102" s="632"/>
      <c r="O102" s="628"/>
      <c r="P102" s="631"/>
      <c r="Q102" s="631"/>
      <c r="R102" s="715"/>
      <c r="S102" s="715"/>
      <c r="T102" s="715"/>
      <c r="U102" s="715"/>
      <c r="V102" s="716" t="str">
        <f t="shared" si="9"/>
        <v/>
      </c>
      <c r="W102" s="535" t="str">
        <f t="shared" si="10"/>
        <v/>
      </c>
      <c r="X102" s="536"/>
      <c r="Y102" s="637"/>
      <c r="Z102" s="634"/>
      <c r="AA102" s="638"/>
      <c r="AB102" s="639"/>
      <c r="AC102" s="640"/>
      <c r="AD102" s="640"/>
      <c r="AE102" s="640"/>
      <c r="AF102" s="640"/>
      <c r="AG102" s="640"/>
      <c r="AH102" s="641"/>
      <c r="AI102" s="638"/>
      <c r="AJ102" s="642"/>
      <c r="AK102" s="643"/>
      <c r="AL102" s="643"/>
      <c r="AM102" s="644"/>
      <c r="AN102" s="640"/>
      <c r="AO102" s="640"/>
      <c r="AP102" s="640"/>
      <c r="AQ102" s="640"/>
      <c r="AR102" s="640"/>
      <c r="AS102" s="645"/>
      <c r="AT102" s="646"/>
      <c r="AU102" s="643"/>
      <c r="AV102" s="643"/>
      <c r="AW102" s="643"/>
      <c r="AX102" s="643"/>
      <c r="AY102" s="643"/>
      <c r="AZ102" s="643"/>
      <c r="BA102" s="643"/>
      <c r="BB102" s="643"/>
      <c r="BC102" s="643"/>
      <c r="BD102" s="643"/>
      <c r="BF102" s="420"/>
      <c r="BG102" s="547"/>
      <c r="BH102" s="547"/>
      <c r="BI102" s="547"/>
      <c r="BJ102" s="547"/>
      <c r="BK102" s="547"/>
      <c r="BL102" s="548"/>
      <c r="BM102" s="457"/>
      <c r="BN102" s="548"/>
      <c r="BO102" s="548"/>
      <c r="BP102" s="548"/>
      <c r="BQ102" s="548"/>
      <c r="BR102" s="548"/>
      <c r="BS102" s="548"/>
      <c r="BT102" s="548"/>
      <c r="BZ102" s="19"/>
      <c r="CA102" s="19"/>
      <c r="CB102" s="19"/>
      <c r="CC102" s="19"/>
      <c r="CD102" s="19"/>
      <c r="CE102" s="19"/>
      <c r="CF102" s="19"/>
      <c r="CG102" s="19"/>
      <c r="CH102" s="19"/>
      <c r="CI102" s="19"/>
      <c r="CJ102" s="19"/>
      <c r="CK102" s="19"/>
      <c r="CL102" s="19"/>
      <c r="CM102" s="19"/>
      <c r="CN102" s="19"/>
      <c r="CO102" s="19"/>
      <c r="CP102" s="19"/>
      <c r="CQ102" s="19"/>
      <c r="CR102" s="19"/>
      <c r="CS102" s="19"/>
    </row>
    <row r="103" spans="1:97" s="18" customFormat="1" ht="11.25" hidden="1" outlineLevel="1" thickBot="1">
      <c r="A103" s="19"/>
      <c r="B103" s="632"/>
      <c r="C103" s="633"/>
      <c r="D103" s="628"/>
      <c r="E103" s="628"/>
      <c r="F103" s="632"/>
      <c r="G103" s="634"/>
      <c r="H103" s="632"/>
      <c r="I103" s="632"/>
      <c r="J103" s="632"/>
      <c r="K103" s="632"/>
      <c r="L103" s="632"/>
      <c r="M103" s="632"/>
      <c r="N103" s="632"/>
      <c r="O103" s="628"/>
      <c r="P103" s="631"/>
      <c r="Q103" s="631"/>
      <c r="R103" s="715"/>
      <c r="S103" s="715"/>
      <c r="T103" s="715"/>
      <c r="U103" s="715"/>
      <c r="V103" s="716" t="str">
        <f t="shared" si="9"/>
        <v/>
      </c>
      <c r="W103" s="535" t="str">
        <f t="shared" si="10"/>
        <v/>
      </c>
      <c r="X103" s="536"/>
      <c r="Y103" s="637"/>
      <c r="Z103" s="634"/>
      <c r="AA103" s="638"/>
      <c r="AB103" s="639"/>
      <c r="AC103" s="640"/>
      <c r="AD103" s="640"/>
      <c r="AE103" s="640"/>
      <c r="AF103" s="640"/>
      <c r="AG103" s="640"/>
      <c r="AH103" s="641"/>
      <c r="AI103" s="638"/>
      <c r="AJ103" s="642"/>
      <c r="AK103" s="643"/>
      <c r="AL103" s="643"/>
      <c r="AM103" s="644"/>
      <c r="AN103" s="640"/>
      <c r="AO103" s="640"/>
      <c r="AP103" s="640"/>
      <c r="AQ103" s="640"/>
      <c r="AR103" s="640"/>
      <c r="AS103" s="645"/>
      <c r="AT103" s="646"/>
      <c r="AU103" s="643"/>
      <c r="AV103" s="643"/>
      <c r="AW103" s="643"/>
      <c r="AX103" s="643"/>
      <c r="AY103" s="643"/>
      <c r="AZ103" s="643"/>
      <c r="BA103" s="643"/>
      <c r="BB103" s="643"/>
      <c r="BC103" s="643"/>
      <c r="BD103" s="643"/>
      <c r="BF103" s="420"/>
      <c r="BG103" s="547"/>
      <c r="BH103" s="547"/>
      <c r="BI103" s="547"/>
      <c r="BJ103" s="547"/>
      <c r="BK103" s="547"/>
      <c r="BL103" s="548"/>
      <c r="BM103" s="457"/>
      <c r="BN103" s="548"/>
      <c r="BO103" s="548"/>
      <c r="BP103" s="548"/>
      <c r="BQ103" s="548"/>
      <c r="BR103" s="548"/>
      <c r="BS103" s="548"/>
      <c r="BT103" s="548"/>
      <c r="BZ103" s="19"/>
      <c r="CA103" s="19"/>
      <c r="CB103" s="19"/>
      <c r="CC103" s="19"/>
      <c r="CD103" s="19"/>
      <c r="CE103" s="19"/>
      <c r="CF103" s="19"/>
      <c r="CG103" s="19"/>
      <c r="CH103" s="19"/>
      <c r="CI103" s="19"/>
      <c r="CJ103" s="19"/>
      <c r="CK103" s="19"/>
      <c r="CL103" s="19"/>
      <c r="CM103" s="19"/>
      <c r="CN103" s="19"/>
      <c r="CO103" s="19"/>
      <c r="CP103" s="19"/>
      <c r="CQ103" s="19"/>
      <c r="CR103" s="19"/>
      <c r="CS103" s="19"/>
    </row>
    <row r="104" spans="1:97" s="18" customFormat="1" ht="11.25" hidden="1" outlineLevel="1" thickBot="1">
      <c r="A104" s="19"/>
      <c r="B104" s="632"/>
      <c r="C104" s="633"/>
      <c r="D104" s="628"/>
      <c r="E104" s="628"/>
      <c r="F104" s="632"/>
      <c r="G104" s="634"/>
      <c r="H104" s="632"/>
      <c r="I104" s="632"/>
      <c r="J104" s="632"/>
      <c r="K104" s="632"/>
      <c r="L104" s="632"/>
      <c r="M104" s="632"/>
      <c r="N104" s="632"/>
      <c r="O104" s="628"/>
      <c r="P104" s="631"/>
      <c r="Q104" s="631"/>
      <c r="R104" s="715"/>
      <c r="S104" s="715"/>
      <c r="T104" s="715"/>
      <c r="U104" s="715"/>
      <c r="V104" s="716" t="str">
        <f t="shared" si="9"/>
        <v/>
      </c>
      <c r="W104" s="535" t="str">
        <f t="shared" si="10"/>
        <v/>
      </c>
      <c r="X104" s="536"/>
      <c r="Y104" s="637"/>
      <c r="Z104" s="634"/>
      <c r="AA104" s="638"/>
      <c r="AB104" s="639"/>
      <c r="AC104" s="640"/>
      <c r="AD104" s="640"/>
      <c r="AE104" s="640"/>
      <c r="AF104" s="640"/>
      <c r="AG104" s="640"/>
      <c r="AH104" s="641"/>
      <c r="AI104" s="638"/>
      <c r="AJ104" s="642"/>
      <c r="AK104" s="643"/>
      <c r="AL104" s="643"/>
      <c r="AM104" s="644"/>
      <c r="AN104" s="640"/>
      <c r="AO104" s="640"/>
      <c r="AP104" s="640"/>
      <c r="AQ104" s="640"/>
      <c r="AR104" s="640"/>
      <c r="AS104" s="645"/>
      <c r="AT104" s="646"/>
      <c r="AU104" s="643"/>
      <c r="AV104" s="643"/>
      <c r="AW104" s="643"/>
      <c r="AX104" s="643"/>
      <c r="AY104" s="643"/>
      <c r="AZ104" s="643"/>
      <c r="BA104" s="643"/>
      <c r="BB104" s="643"/>
      <c r="BC104" s="643"/>
      <c r="BD104" s="643"/>
      <c r="BF104" s="420"/>
      <c r="BG104" s="547"/>
      <c r="BH104" s="547"/>
      <c r="BI104" s="547"/>
      <c r="BJ104" s="547"/>
      <c r="BK104" s="547"/>
      <c r="BL104" s="548"/>
      <c r="BM104" s="457"/>
      <c r="BN104" s="548"/>
      <c r="BO104" s="548"/>
      <c r="BP104" s="548"/>
      <c r="BQ104" s="548"/>
      <c r="BR104" s="548"/>
      <c r="BS104" s="548"/>
      <c r="BT104" s="548"/>
      <c r="BZ104" s="19"/>
      <c r="CA104" s="19"/>
      <c r="CB104" s="19"/>
      <c r="CC104" s="19"/>
      <c r="CD104" s="19"/>
      <c r="CE104" s="19"/>
      <c r="CF104" s="19"/>
      <c r="CG104" s="19"/>
      <c r="CH104" s="19"/>
      <c r="CI104" s="19"/>
      <c r="CJ104" s="19"/>
      <c r="CK104" s="19"/>
      <c r="CL104" s="19"/>
      <c r="CM104" s="19"/>
      <c r="CN104" s="19"/>
      <c r="CO104" s="19"/>
      <c r="CP104" s="19"/>
      <c r="CQ104" s="19"/>
      <c r="CR104" s="19"/>
      <c r="CS104" s="19"/>
    </row>
    <row r="105" spans="1:97" s="18" customFormat="1" ht="11.25" hidden="1" outlineLevel="1" thickBot="1">
      <c r="A105" s="19"/>
      <c r="B105" s="632"/>
      <c r="C105" s="633"/>
      <c r="D105" s="628"/>
      <c r="E105" s="628"/>
      <c r="F105" s="632"/>
      <c r="G105" s="634"/>
      <c r="H105" s="632"/>
      <c r="I105" s="632"/>
      <c r="J105" s="632"/>
      <c r="K105" s="632"/>
      <c r="L105" s="632"/>
      <c r="M105" s="632"/>
      <c r="N105" s="632"/>
      <c r="O105" s="628"/>
      <c r="P105" s="631"/>
      <c r="Q105" s="631"/>
      <c r="R105" s="715"/>
      <c r="S105" s="715"/>
      <c r="T105" s="715"/>
      <c r="U105" s="715"/>
      <c r="V105" s="716" t="str">
        <f t="shared" si="9"/>
        <v/>
      </c>
      <c r="W105" s="535" t="str">
        <f t="shared" si="10"/>
        <v/>
      </c>
      <c r="X105" s="536"/>
      <c r="Y105" s="637"/>
      <c r="Z105" s="634"/>
      <c r="AA105" s="638"/>
      <c r="AB105" s="639"/>
      <c r="AC105" s="640"/>
      <c r="AD105" s="640"/>
      <c r="AE105" s="640"/>
      <c r="AF105" s="640"/>
      <c r="AG105" s="640"/>
      <c r="AH105" s="641"/>
      <c r="AI105" s="638"/>
      <c r="AJ105" s="642"/>
      <c r="AK105" s="643"/>
      <c r="AL105" s="643"/>
      <c r="AM105" s="644"/>
      <c r="AN105" s="640"/>
      <c r="AO105" s="640"/>
      <c r="AP105" s="640"/>
      <c r="AQ105" s="640"/>
      <c r="AR105" s="640"/>
      <c r="AS105" s="645"/>
      <c r="AT105" s="646"/>
      <c r="AU105" s="643"/>
      <c r="AV105" s="643"/>
      <c r="AW105" s="643"/>
      <c r="AX105" s="643"/>
      <c r="AY105" s="643"/>
      <c r="AZ105" s="643"/>
      <c r="BA105" s="643"/>
      <c r="BB105" s="643"/>
      <c r="BC105" s="643"/>
      <c r="BD105" s="643"/>
      <c r="BF105" s="420"/>
      <c r="BG105" s="547"/>
      <c r="BH105" s="547"/>
      <c r="BI105" s="547"/>
      <c r="BJ105" s="547"/>
      <c r="BK105" s="547"/>
      <c r="BL105" s="548"/>
      <c r="BM105" s="457"/>
      <c r="BN105" s="548"/>
      <c r="BO105" s="548"/>
      <c r="BP105" s="548"/>
      <c r="BQ105" s="548"/>
      <c r="BR105" s="548"/>
      <c r="BS105" s="548"/>
      <c r="BT105" s="548"/>
      <c r="BZ105" s="19"/>
      <c r="CA105" s="19"/>
      <c r="CB105" s="19"/>
      <c r="CC105" s="19"/>
      <c r="CD105" s="19"/>
      <c r="CE105" s="19"/>
      <c r="CF105" s="19"/>
      <c r="CG105" s="19"/>
      <c r="CH105" s="19"/>
      <c r="CI105" s="19"/>
      <c r="CJ105" s="19"/>
      <c r="CK105" s="19"/>
      <c r="CL105" s="19"/>
      <c r="CM105" s="19"/>
      <c r="CN105" s="19"/>
      <c r="CO105" s="19"/>
      <c r="CP105" s="19"/>
      <c r="CQ105" s="19"/>
      <c r="CR105" s="19"/>
      <c r="CS105" s="19"/>
    </row>
    <row r="106" spans="1:97" s="18" customFormat="1" ht="11.25" hidden="1" outlineLevel="1" thickBot="1">
      <c r="A106" s="19"/>
      <c r="B106" s="632"/>
      <c r="C106" s="633"/>
      <c r="D106" s="628"/>
      <c r="E106" s="628"/>
      <c r="F106" s="632"/>
      <c r="G106" s="634"/>
      <c r="H106" s="632"/>
      <c r="I106" s="632"/>
      <c r="J106" s="632"/>
      <c r="K106" s="632"/>
      <c r="L106" s="632"/>
      <c r="M106" s="632"/>
      <c r="N106" s="632"/>
      <c r="O106" s="628"/>
      <c r="P106" s="631"/>
      <c r="Q106" s="631"/>
      <c r="R106" s="715"/>
      <c r="S106" s="715"/>
      <c r="T106" s="715"/>
      <c r="U106" s="715"/>
      <c r="V106" s="716" t="str">
        <f t="shared" si="9"/>
        <v/>
      </c>
      <c r="W106" s="535" t="str">
        <f t="shared" si="10"/>
        <v/>
      </c>
      <c r="X106" s="536"/>
      <c r="Y106" s="637"/>
      <c r="Z106" s="634"/>
      <c r="AA106" s="638"/>
      <c r="AB106" s="639"/>
      <c r="AC106" s="640"/>
      <c r="AD106" s="640"/>
      <c r="AE106" s="640"/>
      <c r="AF106" s="640"/>
      <c r="AG106" s="640"/>
      <c r="AH106" s="641"/>
      <c r="AI106" s="638"/>
      <c r="AJ106" s="642"/>
      <c r="AK106" s="643"/>
      <c r="AL106" s="643"/>
      <c r="AM106" s="644"/>
      <c r="AN106" s="640"/>
      <c r="AO106" s="640"/>
      <c r="AP106" s="640"/>
      <c r="AQ106" s="640"/>
      <c r="AR106" s="640"/>
      <c r="AS106" s="645"/>
      <c r="AT106" s="646"/>
      <c r="AU106" s="643"/>
      <c r="AV106" s="643"/>
      <c r="AW106" s="643"/>
      <c r="AX106" s="643"/>
      <c r="AY106" s="643"/>
      <c r="AZ106" s="643"/>
      <c r="BA106" s="643"/>
      <c r="BB106" s="643"/>
      <c r="BC106" s="643"/>
      <c r="BD106" s="643"/>
      <c r="BF106" s="420"/>
      <c r="BG106" s="547"/>
      <c r="BH106" s="547"/>
      <c r="BI106" s="547"/>
      <c r="BJ106" s="547"/>
      <c r="BK106" s="547"/>
      <c r="BL106" s="548"/>
      <c r="BM106" s="457"/>
      <c r="BN106" s="548"/>
      <c r="BO106" s="548"/>
      <c r="BP106" s="548"/>
      <c r="BQ106" s="548"/>
      <c r="BR106" s="548"/>
      <c r="BS106" s="548"/>
      <c r="BT106" s="548"/>
      <c r="BZ106" s="19"/>
      <c r="CA106" s="19"/>
      <c r="CB106" s="19"/>
      <c r="CC106" s="19"/>
      <c r="CD106" s="19"/>
      <c r="CE106" s="19"/>
      <c r="CF106" s="19"/>
      <c r="CG106" s="19"/>
      <c r="CH106" s="19"/>
      <c r="CI106" s="19"/>
      <c r="CJ106" s="19"/>
      <c r="CK106" s="19"/>
      <c r="CL106" s="19"/>
      <c r="CM106" s="19"/>
      <c r="CN106" s="19"/>
      <c r="CO106" s="19"/>
      <c r="CP106" s="19"/>
      <c r="CQ106" s="19"/>
      <c r="CR106" s="19"/>
      <c r="CS106" s="19"/>
    </row>
    <row r="107" spans="1:97" s="18" customFormat="1" ht="11.25" hidden="1" outlineLevel="1" thickBot="1">
      <c r="A107" s="19"/>
      <c r="B107" s="632"/>
      <c r="C107" s="633"/>
      <c r="D107" s="628"/>
      <c r="E107" s="628"/>
      <c r="F107" s="632"/>
      <c r="G107" s="634"/>
      <c r="H107" s="632"/>
      <c r="I107" s="632"/>
      <c r="J107" s="632"/>
      <c r="K107" s="632"/>
      <c r="L107" s="632"/>
      <c r="M107" s="632"/>
      <c r="N107" s="632"/>
      <c r="O107" s="628"/>
      <c r="P107" s="631"/>
      <c r="Q107" s="631"/>
      <c r="R107" s="715"/>
      <c r="S107" s="715"/>
      <c r="T107" s="715"/>
      <c r="U107" s="715"/>
      <c r="V107" s="716" t="str">
        <f t="shared" si="9"/>
        <v/>
      </c>
      <c r="W107" s="535" t="str">
        <f t="shared" si="10"/>
        <v/>
      </c>
      <c r="X107" s="536"/>
      <c r="Y107" s="637"/>
      <c r="Z107" s="634"/>
      <c r="AA107" s="638"/>
      <c r="AB107" s="639"/>
      <c r="AC107" s="640"/>
      <c r="AD107" s="640"/>
      <c r="AE107" s="640"/>
      <c r="AF107" s="640"/>
      <c r="AG107" s="640"/>
      <c r="AH107" s="641"/>
      <c r="AI107" s="638"/>
      <c r="AJ107" s="642"/>
      <c r="AK107" s="643"/>
      <c r="AL107" s="643"/>
      <c r="AM107" s="644"/>
      <c r="AN107" s="640"/>
      <c r="AO107" s="640"/>
      <c r="AP107" s="640"/>
      <c r="AQ107" s="640"/>
      <c r="AR107" s="640"/>
      <c r="AS107" s="645"/>
      <c r="AT107" s="646"/>
      <c r="AU107" s="643"/>
      <c r="AV107" s="643"/>
      <c r="AW107" s="643"/>
      <c r="AX107" s="643"/>
      <c r="AY107" s="643"/>
      <c r="AZ107" s="643"/>
      <c r="BA107" s="643"/>
      <c r="BB107" s="643"/>
      <c r="BC107" s="643"/>
      <c r="BD107" s="643"/>
      <c r="BF107" s="420"/>
      <c r="BG107" s="547"/>
      <c r="BH107" s="547"/>
      <c r="BI107" s="547"/>
      <c r="BJ107" s="547"/>
      <c r="BK107" s="547"/>
      <c r="BL107" s="548"/>
      <c r="BM107" s="457"/>
      <c r="BN107" s="548"/>
      <c r="BO107" s="548"/>
      <c r="BP107" s="548"/>
      <c r="BQ107" s="548"/>
      <c r="BR107" s="548"/>
      <c r="BS107" s="548"/>
      <c r="BT107" s="548"/>
      <c r="BZ107" s="19"/>
      <c r="CA107" s="19"/>
      <c r="CB107" s="19"/>
      <c r="CC107" s="19"/>
      <c r="CD107" s="19"/>
      <c r="CE107" s="19"/>
      <c r="CF107" s="19"/>
      <c r="CG107" s="19"/>
      <c r="CH107" s="19"/>
      <c r="CI107" s="19"/>
      <c r="CJ107" s="19"/>
      <c r="CK107" s="19"/>
      <c r="CL107" s="19"/>
      <c r="CM107" s="19"/>
      <c r="CN107" s="19"/>
      <c r="CO107" s="19"/>
      <c r="CP107" s="19"/>
      <c r="CQ107" s="19"/>
      <c r="CR107" s="19"/>
      <c r="CS107" s="19"/>
    </row>
    <row r="108" spans="1:97" s="18" customFormat="1" ht="11.25" hidden="1" outlineLevel="1" thickBot="1">
      <c r="A108" s="19"/>
      <c r="B108" s="632"/>
      <c r="C108" s="633"/>
      <c r="D108" s="628"/>
      <c r="E108" s="628"/>
      <c r="F108" s="632"/>
      <c r="G108" s="634"/>
      <c r="H108" s="632"/>
      <c r="I108" s="632"/>
      <c r="J108" s="632"/>
      <c r="K108" s="632"/>
      <c r="L108" s="632"/>
      <c r="M108" s="632"/>
      <c r="N108" s="632"/>
      <c r="O108" s="628"/>
      <c r="P108" s="631"/>
      <c r="Q108" s="631"/>
      <c r="R108" s="715"/>
      <c r="S108" s="715"/>
      <c r="T108" s="715"/>
      <c r="U108" s="715"/>
      <c r="V108" s="716" t="str">
        <f t="shared" si="9"/>
        <v/>
      </c>
      <c r="W108" s="535" t="str">
        <f t="shared" si="10"/>
        <v/>
      </c>
      <c r="X108" s="536"/>
      <c r="Y108" s="637"/>
      <c r="Z108" s="634"/>
      <c r="AA108" s="638"/>
      <c r="AB108" s="639"/>
      <c r="AC108" s="640"/>
      <c r="AD108" s="640"/>
      <c r="AE108" s="640"/>
      <c r="AF108" s="640"/>
      <c r="AG108" s="640"/>
      <c r="AH108" s="641"/>
      <c r="AI108" s="638"/>
      <c r="AJ108" s="642"/>
      <c r="AK108" s="643"/>
      <c r="AL108" s="643"/>
      <c r="AM108" s="644"/>
      <c r="AN108" s="640"/>
      <c r="AO108" s="640"/>
      <c r="AP108" s="640"/>
      <c r="AQ108" s="640"/>
      <c r="AR108" s="640"/>
      <c r="AS108" s="645"/>
      <c r="AT108" s="646"/>
      <c r="AU108" s="643"/>
      <c r="AV108" s="643"/>
      <c r="AW108" s="643"/>
      <c r="AX108" s="643"/>
      <c r="AY108" s="643"/>
      <c r="AZ108" s="643"/>
      <c r="BA108" s="643"/>
      <c r="BB108" s="643"/>
      <c r="BC108" s="643"/>
      <c r="BD108" s="643"/>
      <c r="BF108" s="420"/>
      <c r="BG108" s="547"/>
      <c r="BH108" s="547"/>
      <c r="BI108" s="547"/>
      <c r="BJ108" s="547"/>
      <c r="BK108" s="547"/>
      <c r="BL108" s="548"/>
      <c r="BM108" s="457"/>
      <c r="BN108" s="548"/>
      <c r="BO108" s="548"/>
      <c r="BP108" s="548"/>
      <c r="BQ108" s="548"/>
      <c r="BR108" s="548"/>
      <c r="BS108" s="548"/>
      <c r="BT108" s="548"/>
      <c r="BZ108" s="19"/>
      <c r="CA108" s="19"/>
      <c r="CB108" s="19"/>
      <c r="CC108" s="19"/>
      <c r="CD108" s="19"/>
      <c r="CE108" s="19"/>
      <c r="CF108" s="19"/>
      <c r="CG108" s="19"/>
      <c r="CH108" s="19"/>
      <c r="CI108" s="19"/>
      <c r="CJ108" s="19"/>
      <c r="CK108" s="19"/>
      <c r="CL108" s="19"/>
      <c r="CM108" s="19"/>
      <c r="CN108" s="19"/>
      <c r="CO108" s="19"/>
      <c r="CP108" s="19"/>
      <c r="CQ108" s="19"/>
      <c r="CR108" s="19"/>
      <c r="CS108" s="19"/>
    </row>
    <row r="109" spans="1:97" s="18" customFormat="1" ht="11.25" hidden="1" outlineLevel="1" thickBot="1">
      <c r="A109" s="19"/>
      <c r="B109" s="632"/>
      <c r="C109" s="633"/>
      <c r="D109" s="628"/>
      <c r="E109" s="628"/>
      <c r="F109" s="632"/>
      <c r="G109" s="634"/>
      <c r="H109" s="632"/>
      <c r="I109" s="632"/>
      <c r="J109" s="632"/>
      <c r="K109" s="632"/>
      <c r="L109" s="632"/>
      <c r="M109" s="632"/>
      <c r="N109" s="632"/>
      <c r="O109" s="628"/>
      <c r="P109" s="631"/>
      <c r="Q109" s="631"/>
      <c r="R109" s="715"/>
      <c r="S109" s="715"/>
      <c r="T109" s="715"/>
      <c r="U109" s="715"/>
      <c r="V109" s="716" t="str">
        <f t="shared" si="9"/>
        <v/>
      </c>
      <c r="W109" s="535" t="str">
        <f t="shared" si="10"/>
        <v/>
      </c>
      <c r="X109" s="536"/>
      <c r="Y109" s="637"/>
      <c r="Z109" s="634"/>
      <c r="AA109" s="638"/>
      <c r="AB109" s="639"/>
      <c r="AC109" s="640"/>
      <c r="AD109" s="640"/>
      <c r="AE109" s="640"/>
      <c r="AF109" s="640"/>
      <c r="AG109" s="640"/>
      <c r="AH109" s="641"/>
      <c r="AI109" s="638"/>
      <c r="AJ109" s="642"/>
      <c r="AK109" s="643"/>
      <c r="AL109" s="643"/>
      <c r="AM109" s="644"/>
      <c r="AN109" s="640"/>
      <c r="AO109" s="640"/>
      <c r="AP109" s="640"/>
      <c r="AQ109" s="640"/>
      <c r="AR109" s="640"/>
      <c r="AS109" s="645"/>
      <c r="AT109" s="646"/>
      <c r="AU109" s="643"/>
      <c r="AV109" s="643"/>
      <c r="AW109" s="643"/>
      <c r="AX109" s="643"/>
      <c r="AY109" s="643"/>
      <c r="AZ109" s="643"/>
      <c r="BA109" s="643"/>
      <c r="BB109" s="643"/>
      <c r="BC109" s="643"/>
      <c r="BD109" s="643"/>
      <c r="BF109" s="420"/>
      <c r="BG109" s="547"/>
      <c r="BH109" s="547"/>
      <c r="BI109" s="547"/>
      <c r="BJ109" s="547"/>
      <c r="BK109" s="547"/>
      <c r="BL109" s="548"/>
      <c r="BM109" s="457"/>
      <c r="BN109" s="548"/>
      <c r="BO109" s="548"/>
      <c r="BP109" s="548"/>
      <c r="BQ109" s="548"/>
      <c r="BR109" s="548"/>
      <c r="BS109" s="548"/>
      <c r="BT109" s="548"/>
      <c r="BZ109" s="19"/>
      <c r="CA109" s="19"/>
      <c r="CB109" s="19"/>
      <c r="CC109" s="19"/>
      <c r="CD109" s="19"/>
      <c r="CE109" s="19"/>
      <c r="CF109" s="19"/>
      <c r="CG109" s="19"/>
      <c r="CH109" s="19"/>
      <c r="CI109" s="19"/>
      <c r="CJ109" s="19"/>
      <c r="CK109" s="19"/>
      <c r="CL109" s="19"/>
      <c r="CM109" s="19"/>
      <c r="CN109" s="19"/>
      <c r="CO109" s="19"/>
      <c r="CP109" s="19"/>
      <c r="CQ109" s="19"/>
      <c r="CR109" s="19"/>
      <c r="CS109" s="19"/>
    </row>
    <row r="110" spans="1:97" s="18" customFormat="1" ht="11.25" hidden="1" outlineLevel="1" thickBot="1">
      <c r="A110" s="19"/>
      <c r="B110" s="632"/>
      <c r="C110" s="633"/>
      <c r="D110" s="628"/>
      <c r="E110" s="628"/>
      <c r="F110" s="632"/>
      <c r="G110" s="634"/>
      <c r="H110" s="632"/>
      <c r="I110" s="632"/>
      <c r="J110" s="632"/>
      <c r="K110" s="632"/>
      <c r="L110" s="632"/>
      <c r="M110" s="632"/>
      <c r="N110" s="632"/>
      <c r="O110" s="628"/>
      <c r="P110" s="631"/>
      <c r="Q110" s="631"/>
      <c r="R110" s="715"/>
      <c r="S110" s="715"/>
      <c r="T110" s="715"/>
      <c r="U110" s="715"/>
      <c r="V110" s="716" t="str">
        <f t="shared" si="9"/>
        <v/>
      </c>
      <c r="W110" s="535" t="str">
        <f t="shared" si="10"/>
        <v/>
      </c>
      <c r="X110" s="536"/>
      <c r="Y110" s="637"/>
      <c r="Z110" s="634"/>
      <c r="AA110" s="638"/>
      <c r="AB110" s="639"/>
      <c r="AC110" s="640"/>
      <c r="AD110" s="640"/>
      <c r="AE110" s="640"/>
      <c r="AF110" s="640"/>
      <c r="AG110" s="640"/>
      <c r="AH110" s="641"/>
      <c r="AI110" s="638"/>
      <c r="AJ110" s="642"/>
      <c r="AK110" s="643"/>
      <c r="AL110" s="643"/>
      <c r="AM110" s="644"/>
      <c r="AN110" s="640"/>
      <c r="AO110" s="640"/>
      <c r="AP110" s="640"/>
      <c r="AQ110" s="640"/>
      <c r="AR110" s="640"/>
      <c r="AS110" s="645"/>
      <c r="AT110" s="646"/>
      <c r="AU110" s="643"/>
      <c r="AV110" s="643"/>
      <c r="AW110" s="643"/>
      <c r="AX110" s="643"/>
      <c r="AY110" s="643"/>
      <c r="AZ110" s="643"/>
      <c r="BA110" s="643"/>
      <c r="BB110" s="643"/>
      <c r="BC110" s="643"/>
      <c r="BD110" s="643"/>
      <c r="BF110" s="420"/>
      <c r="BG110" s="547"/>
      <c r="BH110" s="547"/>
      <c r="BI110" s="547"/>
      <c r="BJ110" s="547"/>
      <c r="BK110" s="547"/>
      <c r="BL110" s="548"/>
      <c r="BM110" s="457"/>
      <c r="BN110" s="548"/>
      <c r="BO110" s="548"/>
      <c r="BP110" s="548"/>
      <c r="BQ110" s="548"/>
      <c r="BR110" s="548"/>
      <c r="BS110" s="548"/>
      <c r="BT110" s="548"/>
      <c r="BZ110" s="19"/>
      <c r="CA110" s="19"/>
      <c r="CB110" s="19"/>
      <c r="CC110" s="19"/>
      <c r="CD110" s="19"/>
      <c r="CE110" s="19"/>
      <c r="CF110" s="19"/>
      <c r="CG110" s="19"/>
      <c r="CH110" s="19"/>
      <c r="CI110" s="19"/>
      <c r="CJ110" s="19"/>
      <c r="CK110" s="19"/>
      <c r="CL110" s="19"/>
      <c r="CM110" s="19"/>
      <c r="CN110" s="19"/>
      <c r="CO110" s="19"/>
      <c r="CP110" s="19"/>
      <c r="CQ110" s="19"/>
      <c r="CR110" s="19"/>
      <c r="CS110" s="19"/>
    </row>
    <row r="111" spans="1:97" s="18" customFormat="1" ht="11.25" hidden="1" outlineLevel="1" thickBot="1">
      <c r="A111" s="19"/>
      <c r="B111" s="632"/>
      <c r="C111" s="633"/>
      <c r="D111" s="628"/>
      <c r="E111" s="628"/>
      <c r="F111" s="632"/>
      <c r="G111" s="634"/>
      <c r="H111" s="632"/>
      <c r="I111" s="632"/>
      <c r="J111" s="632"/>
      <c r="K111" s="632"/>
      <c r="L111" s="632"/>
      <c r="M111" s="632"/>
      <c r="N111" s="632"/>
      <c r="O111" s="628"/>
      <c r="P111" s="631"/>
      <c r="Q111" s="631"/>
      <c r="R111" s="715"/>
      <c r="S111" s="715"/>
      <c r="T111" s="715"/>
      <c r="U111" s="715"/>
      <c r="V111" s="716" t="str">
        <f t="shared" si="9"/>
        <v/>
      </c>
      <c r="W111" s="535" t="str">
        <f t="shared" si="10"/>
        <v/>
      </c>
      <c r="X111" s="536"/>
      <c r="Y111" s="637"/>
      <c r="Z111" s="634"/>
      <c r="AA111" s="638"/>
      <c r="AB111" s="639"/>
      <c r="AC111" s="640"/>
      <c r="AD111" s="640"/>
      <c r="AE111" s="640"/>
      <c r="AF111" s="640"/>
      <c r="AG111" s="640"/>
      <c r="AH111" s="641"/>
      <c r="AI111" s="638"/>
      <c r="AJ111" s="642"/>
      <c r="AK111" s="643"/>
      <c r="AL111" s="643"/>
      <c r="AM111" s="644"/>
      <c r="AN111" s="640"/>
      <c r="AO111" s="640"/>
      <c r="AP111" s="640"/>
      <c r="AQ111" s="640"/>
      <c r="AR111" s="640"/>
      <c r="AS111" s="645"/>
      <c r="AT111" s="646"/>
      <c r="AU111" s="643"/>
      <c r="AV111" s="643"/>
      <c r="AW111" s="643"/>
      <c r="AX111" s="643"/>
      <c r="AY111" s="643"/>
      <c r="AZ111" s="643"/>
      <c r="BA111" s="643"/>
      <c r="BB111" s="643"/>
      <c r="BC111" s="643"/>
      <c r="BD111" s="643"/>
      <c r="BF111" s="420"/>
      <c r="BG111" s="547"/>
      <c r="BH111" s="547"/>
      <c r="BI111" s="547"/>
      <c r="BJ111" s="547"/>
      <c r="BK111" s="547"/>
      <c r="BL111" s="548"/>
      <c r="BM111" s="457"/>
      <c r="BN111" s="548"/>
      <c r="BO111" s="548"/>
      <c r="BP111" s="548"/>
      <c r="BQ111" s="548"/>
      <c r="BR111" s="548"/>
      <c r="BS111" s="548"/>
      <c r="BT111" s="548"/>
      <c r="BZ111" s="19"/>
      <c r="CA111" s="19"/>
      <c r="CB111" s="19"/>
      <c r="CC111" s="19"/>
      <c r="CD111" s="19"/>
      <c r="CE111" s="19"/>
      <c r="CF111" s="19"/>
      <c r="CG111" s="19"/>
      <c r="CH111" s="19"/>
      <c r="CI111" s="19"/>
      <c r="CJ111" s="19"/>
      <c r="CK111" s="19"/>
      <c r="CL111" s="19"/>
      <c r="CM111" s="19"/>
      <c r="CN111" s="19"/>
      <c r="CO111" s="19"/>
      <c r="CP111" s="19"/>
      <c r="CQ111" s="19"/>
      <c r="CR111" s="19"/>
      <c r="CS111" s="19"/>
    </row>
    <row r="112" spans="1:97" s="18" customFormat="1" ht="11.25" hidden="1" outlineLevel="1" thickBot="1">
      <c r="A112" s="19"/>
      <c r="B112" s="632"/>
      <c r="C112" s="633"/>
      <c r="D112" s="628"/>
      <c r="E112" s="628"/>
      <c r="F112" s="632"/>
      <c r="G112" s="634"/>
      <c r="H112" s="632"/>
      <c r="I112" s="632"/>
      <c r="J112" s="632"/>
      <c r="K112" s="632"/>
      <c r="L112" s="632"/>
      <c r="M112" s="632"/>
      <c r="N112" s="632"/>
      <c r="O112" s="628"/>
      <c r="P112" s="631"/>
      <c r="Q112" s="631"/>
      <c r="R112" s="715"/>
      <c r="S112" s="715"/>
      <c r="T112" s="715"/>
      <c r="U112" s="715"/>
      <c r="V112" s="716" t="str">
        <f t="shared" si="9"/>
        <v/>
      </c>
      <c r="W112" s="535" t="str">
        <f t="shared" si="10"/>
        <v/>
      </c>
      <c r="X112" s="536"/>
      <c r="Y112" s="637"/>
      <c r="Z112" s="634"/>
      <c r="AA112" s="638"/>
      <c r="AB112" s="639"/>
      <c r="AC112" s="640"/>
      <c r="AD112" s="640"/>
      <c r="AE112" s="640"/>
      <c r="AF112" s="640"/>
      <c r="AG112" s="640"/>
      <c r="AH112" s="641"/>
      <c r="AI112" s="638"/>
      <c r="AJ112" s="642"/>
      <c r="AK112" s="643"/>
      <c r="AL112" s="643"/>
      <c r="AM112" s="644"/>
      <c r="AN112" s="640"/>
      <c r="AO112" s="640"/>
      <c r="AP112" s="640"/>
      <c r="AQ112" s="640"/>
      <c r="AR112" s="640"/>
      <c r="AS112" s="645"/>
      <c r="AT112" s="646"/>
      <c r="AU112" s="643"/>
      <c r="AV112" s="643"/>
      <c r="AW112" s="643"/>
      <c r="AX112" s="643"/>
      <c r="AY112" s="643"/>
      <c r="AZ112" s="643"/>
      <c r="BA112" s="643"/>
      <c r="BB112" s="643"/>
      <c r="BC112" s="643"/>
      <c r="BD112" s="643"/>
      <c r="BF112" s="420"/>
      <c r="BG112" s="547"/>
      <c r="BH112" s="547"/>
      <c r="BI112" s="547"/>
      <c r="BJ112" s="547"/>
      <c r="BK112" s="547"/>
      <c r="BL112" s="548"/>
      <c r="BM112" s="457"/>
      <c r="BN112" s="548"/>
      <c r="BO112" s="548"/>
      <c r="BP112" s="548"/>
      <c r="BQ112" s="548"/>
      <c r="BR112" s="548"/>
      <c r="BS112" s="548"/>
      <c r="BT112" s="548"/>
      <c r="BZ112" s="19"/>
      <c r="CA112" s="19"/>
      <c r="CB112" s="19"/>
      <c r="CC112" s="19"/>
      <c r="CD112" s="19"/>
      <c r="CE112" s="19"/>
      <c r="CF112" s="19"/>
      <c r="CG112" s="19"/>
      <c r="CH112" s="19"/>
      <c r="CI112" s="19"/>
      <c r="CJ112" s="19"/>
      <c r="CK112" s="19"/>
      <c r="CL112" s="19"/>
      <c r="CM112" s="19"/>
      <c r="CN112" s="19"/>
      <c r="CO112" s="19"/>
      <c r="CP112" s="19"/>
      <c r="CQ112" s="19"/>
      <c r="CR112" s="19"/>
      <c r="CS112" s="19"/>
    </row>
    <row r="113" spans="1:97" s="18" customFormat="1" ht="11.25" hidden="1" outlineLevel="1" thickBot="1">
      <c r="A113" s="19"/>
      <c r="B113" s="632"/>
      <c r="C113" s="633"/>
      <c r="D113" s="628"/>
      <c r="E113" s="628"/>
      <c r="F113" s="632"/>
      <c r="G113" s="634"/>
      <c r="H113" s="632"/>
      <c r="I113" s="632"/>
      <c r="J113" s="632"/>
      <c r="K113" s="632"/>
      <c r="L113" s="632"/>
      <c r="M113" s="632"/>
      <c r="N113" s="632"/>
      <c r="O113" s="628"/>
      <c r="P113" s="631"/>
      <c r="Q113" s="631"/>
      <c r="R113" s="715"/>
      <c r="S113" s="715"/>
      <c r="T113" s="715"/>
      <c r="U113" s="715"/>
      <c r="V113" s="716" t="str">
        <f t="shared" si="9"/>
        <v/>
      </c>
      <c r="W113" s="535" t="str">
        <f t="shared" si="10"/>
        <v/>
      </c>
      <c r="X113" s="536"/>
      <c r="Y113" s="637"/>
      <c r="Z113" s="634"/>
      <c r="AA113" s="638"/>
      <c r="AB113" s="639"/>
      <c r="AC113" s="640"/>
      <c r="AD113" s="640"/>
      <c r="AE113" s="640"/>
      <c r="AF113" s="640"/>
      <c r="AG113" s="640"/>
      <c r="AH113" s="641"/>
      <c r="AI113" s="638"/>
      <c r="AJ113" s="642"/>
      <c r="AK113" s="643"/>
      <c r="AL113" s="643"/>
      <c r="AM113" s="644"/>
      <c r="AN113" s="640"/>
      <c r="AO113" s="640"/>
      <c r="AP113" s="640"/>
      <c r="AQ113" s="640"/>
      <c r="AR113" s="640"/>
      <c r="AS113" s="645"/>
      <c r="AT113" s="646"/>
      <c r="AU113" s="643"/>
      <c r="AV113" s="643"/>
      <c r="AW113" s="643"/>
      <c r="AX113" s="643"/>
      <c r="AY113" s="643"/>
      <c r="AZ113" s="643"/>
      <c r="BA113" s="643"/>
      <c r="BB113" s="643"/>
      <c r="BC113" s="643"/>
      <c r="BD113" s="643"/>
      <c r="BF113" s="420"/>
      <c r="BG113" s="547"/>
      <c r="BH113" s="547"/>
      <c r="BI113" s="547"/>
      <c r="BJ113" s="547"/>
      <c r="BK113" s="547"/>
      <c r="BL113" s="548"/>
      <c r="BM113" s="457"/>
      <c r="BN113" s="548"/>
      <c r="BO113" s="548"/>
      <c r="BP113" s="548"/>
      <c r="BQ113" s="548"/>
      <c r="BR113" s="548"/>
      <c r="BS113" s="548"/>
      <c r="BT113" s="548"/>
      <c r="BZ113" s="19"/>
      <c r="CA113" s="19"/>
      <c r="CB113" s="19"/>
      <c r="CC113" s="19"/>
      <c r="CD113" s="19"/>
      <c r="CE113" s="19"/>
      <c r="CF113" s="19"/>
      <c r="CG113" s="19"/>
      <c r="CH113" s="19"/>
      <c r="CI113" s="19"/>
      <c r="CJ113" s="19"/>
      <c r="CK113" s="19"/>
      <c r="CL113" s="19"/>
      <c r="CM113" s="19"/>
      <c r="CN113" s="19"/>
      <c r="CO113" s="19"/>
      <c r="CP113" s="19"/>
      <c r="CQ113" s="19"/>
      <c r="CR113" s="19"/>
      <c r="CS113" s="19"/>
    </row>
    <row r="114" spans="1:97" s="18" customFormat="1" ht="11.25" hidden="1" outlineLevel="1" thickBot="1">
      <c r="A114" s="19"/>
      <c r="B114" s="632"/>
      <c r="C114" s="633"/>
      <c r="D114" s="628"/>
      <c r="E114" s="628"/>
      <c r="F114" s="632"/>
      <c r="G114" s="634"/>
      <c r="H114" s="632"/>
      <c r="I114" s="632"/>
      <c r="J114" s="632"/>
      <c r="K114" s="632"/>
      <c r="L114" s="632"/>
      <c r="M114" s="632"/>
      <c r="N114" s="632"/>
      <c r="O114" s="628"/>
      <c r="P114" s="631"/>
      <c r="Q114" s="631"/>
      <c r="R114" s="715"/>
      <c r="S114" s="715"/>
      <c r="T114" s="715"/>
      <c r="U114" s="715"/>
      <c r="V114" s="716" t="str">
        <f t="shared" si="9"/>
        <v/>
      </c>
      <c r="W114" s="535" t="str">
        <f t="shared" si="10"/>
        <v/>
      </c>
      <c r="X114" s="536"/>
      <c r="Y114" s="637"/>
      <c r="Z114" s="634"/>
      <c r="AA114" s="638"/>
      <c r="AB114" s="639"/>
      <c r="AC114" s="640"/>
      <c r="AD114" s="640"/>
      <c r="AE114" s="640"/>
      <c r="AF114" s="640"/>
      <c r="AG114" s="640"/>
      <c r="AH114" s="641"/>
      <c r="AI114" s="638"/>
      <c r="AJ114" s="642"/>
      <c r="AK114" s="643"/>
      <c r="AL114" s="643"/>
      <c r="AM114" s="644"/>
      <c r="AN114" s="640"/>
      <c r="AO114" s="640"/>
      <c r="AP114" s="640"/>
      <c r="AQ114" s="640"/>
      <c r="AR114" s="640"/>
      <c r="AS114" s="645"/>
      <c r="AT114" s="646"/>
      <c r="AU114" s="643"/>
      <c r="AV114" s="643"/>
      <c r="AW114" s="643"/>
      <c r="AX114" s="643"/>
      <c r="AY114" s="643"/>
      <c r="AZ114" s="643"/>
      <c r="BA114" s="643"/>
      <c r="BB114" s="643"/>
      <c r="BC114" s="643"/>
      <c r="BD114" s="643"/>
      <c r="BF114" s="420"/>
      <c r="BG114" s="547"/>
      <c r="BH114" s="547"/>
      <c r="BI114" s="547"/>
      <c r="BJ114" s="547"/>
      <c r="BK114" s="547"/>
      <c r="BL114" s="548"/>
      <c r="BM114" s="457"/>
      <c r="BN114" s="548"/>
      <c r="BO114" s="548"/>
      <c r="BP114" s="548"/>
      <c r="BQ114" s="548"/>
      <c r="BR114" s="548"/>
      <c r="BS114" s="548"/>
      <c r="BT114" s="548"/>
      <c r="BZ114" s="19"/>
      <c r="CA114" s="19"/>
      <c r="CB114" s="19"/>
      <c r="CC114" s="19"/>
      <c r="CD114" s="19"/>
      <c r="CE114" s="19"/>
      <c r="CF114" s="19"/>
      <c r="CG114" s="19"/>
      <c r="CH114" s="19"/>
      <c r="CI114" s="19"/>
      <c r="CJ114" s="19"/>
      <c r="CK114" s="19"/>
      <c r="CL114" s="19"/>
      <c r="CM114" s="19"/>
      <c r="CN114" s="19"/>
      <c r="CO114" s="19"/>
      <c r="CP114" s="19"/>
      <c r="CQ114" s="19"/>
      <c r="CR114" s="19"/>
      <c r="CS114" s="19"/>
    </row>
    <row r="115" spans="1:97" s="18" customFormat="1" ht="11.25" hidden="1" outlineLevel="1" thickBot="1">
      <c r="A115" s="19"/>
      <c r="B115" s="632"/>
      <c r="C115" s="633"/>
      <c r="D115" s="628"/>
      <c r="E115" s="628"/>
      <c r="F115" s="632"/>
      <c r="G115" s="634"/>
      <c r="H115" s="632"/>
      <c r="I115" s="632"/>
      <c r="J115" s="632"/>
      <c r="K115" s="632"/>
      <c r="L115" s="632"/>
      <c r="M115" s="632"/>
      <c r="N115" s="632"/>
      <c r="O115" s="628"/>
      <c r="P115" s="631"/>
      <c r="Q115" s="631"/>
      <c r="R115" s="715"/>
      <c r="S115" s="715"/>
      <c r="T115" s="715"/>
      <c r="U115" s="715"/>
      <c r="V115" s="716" t="str">
        <f t="shared" si="9"/>
        <v/>
      </c>
      <c r="W115" s="535" t="str">
        <f t="shared" si="10"/>
        <v/>
      </c>
      <c r="X115" s="536"/>
      <c r="Y115" s="637"/>
      <c r="Z115" s="634"/>
      <c r="AA115" s="638"/>
      <c r="AB115" s="639"/>
      <c r="AC115" s="640"/>
      <c r="AD115" s="640"/>
      <c r="AE115" s="640"/>
      <c r="AF115" s="640"/>
      <c r="AG115" s="640"/>
      <c r="AH115" s="641"/>
      <c r="AI115" s="638"/>
      <c r="AJ115" s="642"/>
      <c r="AK115" s="643"/>
      <c r="AL115" s="643"/>
      <c r="AM115" s="644"/>
      <c r="AN115" s="640"/>
      <c r="AO115" s="640"/>
      <c r="AP115" s="640"/>
      <c r="AQ115" s="640"/>
      <c r="AR115" s="640"/>
      <c r="AS115" s="645"/>
      <c r="AT115" s="646"/>
      <c r="AU115" s="643"/>
      <c r="AV115" s="643"/>
      <c r="AW115" s="643"/>
      <c r="AX115" s="643"/>
      <c r="AY115" s="643"/>
      <c r="AZ115" s="643"/>
      <c r="BA115" s="643"/>
      <c r="BB115" s="643"/>
      <c r="BC115" s="643"/>
      <c r="BD115" s="643"/>
      <c r="BF115" s="420"/>
      <c r="BG115" s="547"/>
      <c r="BH115" s="547"/>
      <c r="BI115" s="547"/>
      <c r="BJ115" s="547"/>
      <c r="BK115" s="547"/>
      <c r="BL115" s="548"/>
      <c r="BM115" s="457"/>
      <c r="BN115" s="548"/>
      <c r="BO115" s="548"/>
      <c r="BP115" s="548"/>
      <c r="BQ115" s="548"/>
      <c r="BR115" s="548"/>
      <c r="BS115" s="548"/>
      <c r="BT115" s="548"/>
      <c r="BZ115" s="19"/>
      <c r="CA115" s="19"/>
      <c r="CB115" s="19"/>
      <c r="CC115" s="19"/>
      <c r="CD115" s="19"/>
      <c r="CE115" s="19"/>
      <c r="CF115" s="19"/>
      <c r="CG115" s="19"/>
      <c r="CH115" s="19"/>
      <c r="CI115" s="19"/>
      <c r="CJ115" s="19"/>
      <c r="CK115" s="19"/>
      <c r="CL115" s="19"/>
      <c r="CM115" s="19"/>
      <c r="CN115" s="19"/>
      <c r="CO115" s="19"/>
      <c r="CP115" s="19"/>
      <c r="CQ115" s="19"/>
      <c r="CR115" s="19"/>
      <c r="CS115" s="19"/>
    </row>
    <row r="116" spans="1:97" s="18" customFormat="1" ht="11.25" hidden="1" outlineLevel="1" thickBot="1">
      <c r="A116" s="19"/>
      <c r="B116" s="632"/>
      <c r="C116" s="633"/>
      <c r="D116" s="628"/>
      <c r="E116" s="628"/>
      <c r="F116" s="632"/>
      <c r="G116" s="634"/>
      <c r="H116" s="632"/>
      <c r="I116" s="632"/>
      <c r="J116" s="632"/>
      <c r="K116" s="632"/>
      <c r="L116" s="632"/>
      <c r="M116" s="632"/>
      <c r="N116" s="632"/>
      <c r="O116" s="628"/>
      <c r="P116" s="631"/>
      <c r="Q116" s="631"/>
      <c r="R116" s="715"/>
      <c r="S116" s="715"/>
      <c r="T116" s="715"/>
      <c r="U116" s="715"/>
      <c r="V116" s="716" t="str">
        <f t="shared" si="9"/>
        <v/>
      </c>
      <c r="W116" s="535" t="str">
        <f t="shared" si="10"/>
        <v/>
      </c>
      <c r="X116" s="536"/>
      <c r="Y116" s="637"/>
      <c r="Z116" s="634"/>
      <c r="AA116" s="638"/>
      <c r="AB116" s="639"/>
      <c r="AC116" s="640"/>
      <c r="AD116" s="640"/>
      <c r="AE116" s="640"/>
      <c r="AF116" s="640"/>
      <c r="AG116" s="640"/>
      <c r="AH116" s="641"/>
      <c r="AI116" s="638"/>
      <c r="AJ116" s="642"/>
      <c r="AK116" s="643"/>
      <c r="AL116" s="643"/>
      <c r="AM116" s="644"/>
      <c r="AN116" s="640"/>
      <c r="AO116" s="640"/>
      <c r="AP116" s="640"/>
      <c r="AQ116" s="640"/>
      <c r="AR116" s="640"/>
      <c r="AS116" s="645"/>
      <c r="AT116" s="646"/>
      <c r="AU116" s="643"/>
      <c r="AV116" s="643"/>
      <c r="AW116" s="643"/>
      <c r="AX116" s="643"/>
      <c r="AY116" s="643"/>
      <c r="AZ116" s="643"/>
      <c r="BA116" s="643"/>
      <c r="BB116" s="643"/>
      <c r="BC116" s="643"/>
      <c r="BD116" s="643"/>
      <c r="BF116" s="420"/>
      <c r="BG116" s="547"/>
      <c r="BH116" s="547"/>
      <c r="BI116" s="547"/>
      <c r="BJ116" s="547"/>
      <c r="BK116" s="547"/>
      <c r="BL116" s="548"/>
      <c r="BM116" s="457"/>
      <c r="BN116" s="548"/>
      <c r="BO116" s="548"/>
      <c r="BP116" s="548"/>
      <c r="BQ116" s="548"/>
      <c r="BR116" s="548"/>
      <c r="BS116" s="548"/>
      <c r="BT116" s="548"/>
      <c r="BZ116" s="19"/>
      <c r="CA116" s="19"/>
      <c r="CB116" s="19"/>
      <c r="CC116" s="19"/>
      <c r="CD116" s="19"/>
      <c r="CE116" s="19"/>
      <c r="CF116" s="19"/>
      <c r="CG116" s="19"/>
      <c r="CH116" s="19"/>
      <c r="CI116" s="19"/>
      <c r="CJ116" s="19"/>
      <c r="CK116" s="19"/>
      <c r="CL116" s="19"/>
      <c r="CM116" s="19"/>
      <c r="CN116" s="19"/>
      <c r="CO116" s="19"/>
      <c r="CP116" s="19"/>
      <c r="CQ116" s="19"/>
      <c r="CR116" s="19"/>
      <c r="CS116" s="19"/>
    </row>
    <row r="117" spans="1:97" s="18" customFormat="1" ht="11.25" hidden="1" outlineLevel="1" thickBot="1">
      <c r="A117" s="19"/>
      <c r="B117" s="632"/>
      <c r="C117" s="633"/>
      <c r="D117" s="628"/>
      <c r="E117" s="628"/>
      <c r="F117" s="632"/>
      <c r="G117" s="634"/>
      <c r="H117" s="632"/>
      <c r="I117" s="632"/>
      <c r="J117" s="632"/>
      <c r="K117" s="632"/>
      <c r="L117" s="632"/>
      <c r="M117" s="632"/>
      <c r="N117" s="632"/>
      <c r="O117" s="628"/>
      <c r="P117" s="631"/>
      <c r="Q117" s="631"/>
      <c r="R117" s="715"/>
      <c r="S117" s="715"/>
      <c r="T117" s="715"/>
      <c r="U117" s="715"/>
      <c r="V117" s="716" t="str">
        <f t="shared" si="9"/>
        <v/>
      </c>
      <c r="W117" s="535" t="str">
        <f t="shared" si="10"/>
        <v/>
      </c>
      <c r="X117" s="536"/>
      <c r="Y117" s="637"/>
      <c r="Z117" s="634"/>
      <c r="AA117" s="638"/>
      <c r="AB117" s="639"/>
      <c r="AC117" s="640"/>
      <c r="AD117" s="640"/>
      <c r="AE117" s="640"/>
      <c r="AF117" s="640"/>
      <c r="AG117" s="640"/>
      <c r="AH117" s="641"/>
      <c r="AI117" s="638"/>
      <c r="AJ117" s="642"/>
      <c r="AK117" s="643"/>
      <c r="AL117" s="643"/>
      <c r="AM117" s="644"/>
      <c r="AN117" s="640"/>
      <c r="AO117" s="640"/>
      <c r="AP117" s="640"/>
      <c r="AQ117" s="640"/>
      <c r="AR117" s="640"/>
      <c r="AS117" s="645"/>
      <c r="AT117" s="646"/>
      <c r="AU117" s="643"/>
      <c r="AV117" s="643"/>
      <c r="AW117" s="643"/>
      <c r="AX117" s="643"/>
      <c r="AY117" s="643"/>
      <c r="AZ117" s="643"/>
      <c r="BA117" s="643"/>
      <c r="BB117" s="643"/>
      <c r="BC117" s="643"/>
      <c r="BD117" s="643"/>
      <c r="BF117" s="420"/>
      <c r="BG117" s="547"/>
      <c r="BH117" s="547"/>
      <c r="BI117" s="547"/>
      <c r="BJ117" s="547"/>
      <c r="BK117" s="547"/>
      <c r="BL117" s="548"/>
      <c r="BM117" s="457"/>
      <c r="BN117" s="548"/>
      <c r="BO117" s="548"/>
      <c r="BP117" s="548"/>
      <c r="BQ117" s="548"/>
      <c r="BR117" s="548"/>
      <c r="BS117" s="548"/>
      <c r="BT117" s="548"/>
      <c r="BZ117" s="19"/>
      <c r="CA117" s="19"/>
      <c r="CB117" s="19"/>
      <c r="CC117" s="19"/>
      <c r="CD117" s="19"/>
      <c r="CE117" s="19"/>
      <c r="CF117" s="19"/>
      <c r="CG117" s="19"/>
      <c r="CH117" s="19"/>
      <c r="CI117" s="19"/>
      <c r="CJ117" s="19"/>
      <c r="CK117" s="19"/>
      <c r="CL117" s="19"/>
      <c r="CM117" s="19"/>
      <c r="CN117" s="19"/>
      <c r="CO117" s="19"/>
      <c r="CP117" s="19"/>
      <c r="CQ117" s="19"/>
      <c r="CR117" s="19"/>
      <c r="CS117" s="19"/>
    </row>
    <row r="118" spans="1:97" s="18" customFormat="1" ht="11.25" hidden="1" outlineLevel="1" thickBot="1">
      <c r="A118" s="19"/>
      <c r="B118" s="632"/>
      <c r="C118" s="633"/>
      <c r="D118" s="628"/>
      <c r="E118" s="628"/>
      <c r="F118" s="632"/>
      <c r="G118" s="634"/>
      <c r="H118" s="632"/>
      <c r="I118" s="632"/>
      <c r="J118" s="632"/>
      <c r="K118" s="632"/>
      <c r="L118" s="632"/>
      <c r="M118" s="632"/>
      <c r="N118" s="632"/>
      <c r="O118" s="628"/>
      <c r="P118" s="631"/>
      <c r="Q118" s="631"/>
      <c r="R118" s="715"/>
      <c r="S118" s="715"/>
      <c r="T118" s="715"/>
      <c r="U118" s="715"/>
      <c r="V118" s="716" t="str">
        <f t="shared" si="9"/>
        <v/>
      </c>
      <c r="W118" s="535" t="str">
        <f t="shared" si="10"/>
        <v/>
      </c>
      <c r="X118" s="536"/>
      <c r="Y118" s="637"/>
      <c r="Z118" s="634"/>
      <c r="AA118" s="638"/>
      <c r="AB118" s="639"/>
      <c r="AC118" s="640"/>
      <c r="AD118" s="640"/>
      <c r="AE118" s="640"/>
      <c r="AF118" s="640"/>
      <c r="AG118" s="640"/>
      <c r="AH118" s="641"/>
      <c r="AI118" s="638"/>
      <c r="AJ118" s="642"/>
      <c r="AK118" s="643"/>
      <c r="AL118" s="643"/>
      <c r="AM118" s="644"/>
      <c r="AN118" s="640"/>
      <c r="AO118" s="640"/>
      <c r="AP118" s="640"/>
      <c r="AQ118" s="640"/>
      <c r="AR118" s="640"/>
      <c r="AS118" s="645"/>
      <c r="AT118" s="646"/>
      <c r="AU118" s="643"/>
      <c r="AV118" s="643"/>
      <c r="AW118" s="643"/>
      <c r="AX118" s="643"/>
      <c r="AY118" s="643"/>
      <c r="AZ118" s="643"/>
      <c r="BA118" s="643"/>
      <c r="BB118" s="643"/>
      <c r="BC118" s="643"/>
      <c r="BD118" s="643"/>
      <c r="BF118" s="420"/>
      <c r="BG118" s="547"/>
      <c r="BH118" s="547"/>
      <c r="BI118" s="547"/>
      <c r="BJ118" s="547"/>
      <c r="BK118" s="547"/>
      <c r="BL118" s="548"/>
      <c r="BM118" s="457"/>
      <c r="BN118" s="548"/>
      <c r="BO118" s="548"/>
      <c r="BP118" s="548"/>
      <c r="BQ118" s="548"/>
      <c r="BR118" s="548"/>
      <c r="BS118" s="548"/>
      <c r="BT118" s="548"/>
      <c r="BZ118" s="19"/>
      <c r="CA118" s="19"/>
      <c r="CB118" s="19"/>
      <c r="CC118" s="19"/>
      <c r="CD118" s="19"/>
      <c r="CE118" s="19"/>
      <c r="CF118" s="19"/>
      <c r="CG118" s="19"/>
      <c r="CH118" s="19"/>
      <c r="CI118" s="19"/>
      <c r="CJ118" s="19"/>
      <c r="CK118" s="19"/>
      <c r="CL118" s="19"/>
      <c r="CM118" s="19"/>
      <c r="CN118" s="19"/>
      <c r="CO118" s="19"/>
      <c r="CP118" s="19"/>
      <c r="CQ118" s="19"/>
      <c r="CR118" s="19"/>
      <c r="CS118" s="19"/>
    </row>
    <row r="119" spans="1:97" s="18" customFormat="1" ht="11.25" hidden="1" outlineLevel="1" thickBot="1">
      <c r="A119" s="19"/>
      <c r="B119" s="632"/>
      <c r="C119" s="633"/>
      <c r="D119" s="628"/>
      <c r="E119" s="628"/>
      <c r="F119" s="632"/>
      <c r="G119" s="634"/>
      <c r="H119" s="632"/>
      <c r="I119" s="632"/>
      <c r="J119" s="632"/>
      <c r="K119" s="632"/>
      <c r="L119" s="632"/>
      <c r="M119" s="632"/>
      <c r="N119" s="632"/>
      <c r="O119" s="628"/>
      <c r="P119" s="631"/>
      <c r="Q119" s="631"/>
      <c r="R119" s="715"/>
      <c r="S119" s="715"/>
      <c r="T119" s="715"/>
      <c r="U119" s="715"/>
      <c r="V119" s="716" t="str">
        <f t="shared" si="9"/>
        <v/>
      </c>
      <c r="W119" s="535" t="str">
        <f t="shared" si="10"/>
        <v/>
      </c>
      <c r="X119" s="536"/>
      <c r="Y119" s="637"/>
      <c r="Z119" s="634"/>
      <c r="AA119" s="638"/>
      <c r="AB119" s="639"/>
      <c r="AC119" s="640"/>
      <c r="AD119" s="640"/>
      <c r="AE119" s="640"/>
      <c r="AF119" s="640"/>
      <c r="AG119" s="640"/>
      <c r="AH119" s="641"/>
      <c r="AI119" s="638"/>
      <c r="AJ119" s="642"/>
      <c r="AK119" s="643"/>
      <c r="AL119" s="643"/>
      <c r="AM119" s="644"/>
      <c r="AN119" s="640"/>
      <c r="AO119" s="640"/>
      <c r="AP119" s="640"/>
      <c r="AQ119" s="640"/>
      <c r="AR119" s="640"/>
      <c r="AS119" s="645"/>
      <c r="AT119" s="646"/>
      <c r="AU119" s="643"/>
      <c r="AV119" s="643"/>
      <c r="AW119" s="643"/>
      <c r="AX119" s="643"/>
      <c r="AY119" s="643"/>
      <c r="AZ119" s="643"/>
      <c r="BA119" s="643"/>
      <c r="BB119" s="643"/>
      <c r="BC119" s="643"/>
      <c r="BD119" s="643"/>
      <c r="BF119" s="420"/>
      <c r="BG119" s="547"/>
      <c r="BH119" s="547"/>
      <c r="BI119" s="547"/>
      <c r="BJ119" s="547"/>
      <c r="BK119" s="547"/>
      <c r="BL119" s="548"/>
      <c r="BM119" s="457"/>
      <c r="BN119" s="548"/>
      <c r="BO119" s="548"/>
      <c r="BP119" s="548"/>
      <c r="BQ119" s="548"/>
      <c r="BR119" s="548"/>
      <c r="BS119" s="548"/>
      <c r="BT119" s="548"/>
      <c r="BZ119" s="19"/>
      <c r="CA119" s="19"/>
      <c r="CB119" s="19"/>
      <c r="CC119" s="19"/>
      <c r="CD119" s="19"/>
      <c r="CE119" s="19"/>
      <c r="CF119" s="19"/>
      <c r="CG119" s="19"/>
      <c r="CH119" s="19"/>
      <c r="CI119" s="19"/>
      <c r="CJ119" s="19"/>
      <c r="CK119" s="19"/>
      <c r="CL119" s="19"/>
      <c r="CM119" s="19"/>
      <c r="CN119" s="19"/>
      <c r="CO119" s="19"/>
      <c r="CP119" s="19"/>
      <c r="CQ119" s="19"/>
      <c r="CR119" s="19"/>
      <c r="CS119" s="19"/>
    </row>
    <row r="120" spans="1:97" s="18" customFormat="1" ht="11.25" hidden="1" outlineLevel="1" thickBot="1">
      <c r="A120" s="19"/>
      <c r="B120" s="632"/>
      <c r="C120" s="633"/>
      <c r="D120" s="628"/>
      <c r="E120" s="628"/>
      <c r="F120" s="632"/>
      <c r="G120" s="634"/>
      <c r="H120" s="632"/>
      <c r="I120" s="632"/>
      <c r="J120" s="632"/>
      <c r="K120" s="632"/>
      <c r="L120" s="632"/>
      <c r="M120" s="632"/>
      <c r="N120" s="632"/>
      <c r="O120" s="628"/>
      <c r="P120" s="631"/>
      <c r="Q120" s="631"/>
      <c r="R120" s="715"/>
      <c r="S120" s="715"/>
      <c r="T120" s="715"/>
      <c r="U120" s="715"/>
      <c r="V120" s="716" t="str">
        <f t="shared" si="9"/>
        <v/>
      </c>
      <c r="W120" s="535" t="str">
        <f t="shared" si="10"/>
        <v/>
      </c>
      <c r="X120" s="536"/>
      <c r="Y120" s="637"/>
      <c r="Z120" s="634"/>
      <c r="AA120" s="638"/>
      <c r="AB120" s="639"/>
      <c r="AC120" s="640"/>
      <c r="AD120" s="640"/>
      <c r="AE120" s="640"/>
      <c r="AF120" s="640"/>
      <c r="AG120" s="640"/>
      <c r="AH120" s="641"/>
      <c r="AI120" s="638"/>
      <c r="AJ120" s="642"/>
      <c r="AK120" s="643"/>
      <c r="AL120" s="643"/>
      <c r="AM120" s="644"/>
      <c r="AN120" s="640"/>
      <c r="AO120" s="640"/>
      <c r="AP120" s="640"/>
      <c r="AQ120" s="640"/>
      <c r="AR120" s="640"/>
      <c r="AS120" s="645"/>
      <c r="AT120" s="646"/>
      <c r="AU120" s="643"/>
      <c r="AV120" s="643"/>
      <c r="AW120" s="643"/>
      <c r="AX120" s="643"/>
      <c r="AY120" s="643"/>
      <c r="AZ120" s="643"/>
      <c r="BA120" s="643"/>
      <c r="BB120" s="643"/>
      <c r="BC120" s="643"/>
      <c r="BD120" s="643"/>
      <c r="BF120" s="420"/>
      <c r="BG120" s="547"/>
      <c r="BH120" s="547"/>
      <c r="BI120" s="547"/>
      <c r="BJ120" s="547"/>
      <c r="BK120" s="547"/>
      <c r="BL120" s="548"/>
      <c r="BM120" s="457"/>
      <c r="BN120" s="548"/>
      <c r="BO120" s="548"/>
      <c r="BP120" s="548"/>
      <c r="BQ120" s="548"/>
      <c r="BR120" s="548"/>
      <c r="BS120" s="548"/>
      <c r="BT120" s="548"/>
      <c r="BZ120" s="19"/>
      <c r="CA120" s="19"/>
      <c r="CB120" s="19"/>
      <c r="CC120" s="19"/>
      <c r="CD120" s="19"/>
      <c r="CE120" s="19"/>
      <c r="CF120" s="19"/>
      <c r="CG120" s="19"/>
      <c r="CH120" s="19"/>
      <c r="CI120" s="19"/>
      <c r="CJ120" s="19"/>
      <c r="CK120" s="19"/>
      <c r="CL120" s="19"/>
      <c r="CM120" s="19"/>
      <c r="CN120" s="19"/>
      <c r="CO120" s="19"/>
      <c r="CP120" s="19"/>
      <c r="CQ120" s="19"/>
      <c r="CR120" s="19"/>
      <c r="CS120" s="19"/>
    </row>
    <row r="121" spans="1:97" s="18" customFormat="1" ht="11.25" hidden="1" outlineLevel="1" thickBot="1">
      <c r="A121" s="19"/>
      <c r="B121" s="632"/>
      <c r="C121" s="633"/>
      <c r="D121" s="628"/>
      <c r="E121" s="628"/>
      <c r="F121" s="632"/>
      <c r="G121" s="634"/>
      <c r="H121" s="632"/>
      <c r="I121" s="632"/>
      <c r="J121" s="632"/>
      <c r="K121" s="632"/>
      <c r="L121" s="632"/>
      <c r="M121" s="632"/>
      <c r="N121" s="632"/>
      <c r="O121" s="628"/>
      <c r="P121" s="631"/>
      <c r="Q121" s="631"/>
      <c r="R121" s="715"/>
      <c r="S121" s="715"/>
      <c r="T121" s="715"/>
      <c r="U121" s="715"/>
      <c r="V121" s="716" t="str">
        <f t="shared" si="9"/>
        <v/>
      </c>
      <c r="W121" s="535" t="str">
        <f t="shared" si="10"/>
        <v/>
      </c>
      <c r="X121" s="536"/>
      <c r="Y121" s="637"/>
      <c r="Z121" s="634"/>
      <c r="AA121" s="638"/>
      <c r="AB121" s="639"/>
      <c r="AC121" s="640"/>
      <c r="AD121" s="640"/>
      <c r="AE121" s="640"/>
      <c r="AF121" s="640"/>
      <c r="AG121" s="640"/>
      <c r="AH121" s="641"/>
      <c r="AI121" s="638"/>
      <c r="AJ121" s="642"/>
      <c r="AK121" s="643"/>
      <c r="AL121" s="643"/>
      <c r="AM121" s="644"/>
      <c r="AN121" s="640"/>
      <c r="AO121" s="640"/>
      <c r="AP121" s="640"/>
      <c r="AQ121" s="640"/>
      <c r="AR121" s="640"/>
      <c r="AS121" s="645"/>
      <c r="AT121" s="646"/>
      <c r="AU121" s="643"/>
      <c r="AV121" s="643"/>
      <c r="AW121" s="643"/>
      <c r="AX121" s="643"/>
      <c r="AY121" s="643"/>
      <c r="AZ121" s="643"/>
      <c r="BA121" s="643"/>
      <c r="BB121" s="643"/>
      <c r="BC121" s="643"/>
      <c r="BD121" s="643"/>
      <c r="BF121" s="420"/>
      <c r="BG121" s="547"/>
      <c r="BH121" s="547"/>
      <c r="BI121" s="547"/>
      <c r="BJ121" s="547"/>
      <c r="BK121" s="547"/>
      <c r="BL121" s="548"/>
      <c r="BM121" s="457"/>
      <c r="BN121" s="548"/>
      <c r="BO121" s="548"/>
      <c r="BP121" s="548"/>
      <c r="BQ121" s="548"/>
      <c r="BR121" s="548"/>
      <c r="BS121" s="548"/>
      <c r="BT121" s="548"/>
      <c r="BZ121" s="19"/>
      <c r="CA121" s="19"/>
      <c r="CB121" s="19"/>
      <c r="CC121" s="19"/>
      <c r="CD121" s="19"/>
      <c r="CE121" s="19"/>
      <c r="CF121" s="19"/>
      <c r="CG121" s="19"/>
      <c r="CH121" s="19"/>
      <c r="CI121" s="19"/>
      <c r="CJ121" s="19"/>
      <c r="CK121" s="19"/>
      <c r="CL121" s="19"/>
      <c r="CM121" s="19"/>
      <c r="CN121" s="19"/>
      <c r="CO121" s="19"/>
      <c r="CP121" s="19"/>
      <c r="CQ121" s="19"/>
      <c r="CR121" s="19"/>
      <c r="CS121" s="19"/>
    </row>
    <row r="122" spans="1:97" s="18" customFormat="1" ht="11.25" hidden="1" outlineLevel="1" thickBot="1">
      <c r="A122" s="19"/>
      <c r="B122" s="632"/>
      <c r="C122" s="633"/>
      <c r="D122" s="628"/>
      <c r="E122" s="628"/>
      <c r="F122" s="632"/>
      <c r="G122" s="634"/>
      <c r="H122" s="632"/>
      <c r="I122" s="632"/>
      <c r="J122" s="632"/>
      <c r="K122" s="632"/>
      <c r="L122" s="632"/>
      <c r="M122" s="632"/>
      <c r="N122" s="632"/>
      <c r="O122" s="628"/>
      <c r="P122" s="631"/>
      <c r="Q122" s="631"/>
      <c r="R122" s="715"/>
      <c r="S122" s="715"/>
      <c r="T122" s="715"/>
      <c r="U122" s="715"/>
      <c r="V122" s="716" t="str">
        <f t="shared" si="9"/>
        <v/>
      </c>
      <c r="W122" s="535" t="str">
        <f t="shared" si="10"/>
        <v/>
      </c>
      <c r="X122" s="536"/>
      <c r="Y122" s="637"/>
      <c r="Z122" s="634"/>
      <c r="AA122" s="638"/>
      <c r="AB122" s="639"/>
      <c r="AC122" s="640"/>
      <c r="AD122" s="640"/>
      <c r="AE122" s="640"/>
      <c r="AF122" s="640"/>
      <c r="AG122" s="640"/>
      <c r="AH122" s="641"/>
      <c r="AI122" s="638"/>
      <c r="AJ122" s="642"/>
      <c r="AK122" s="643"/>
      <c r="AL122" s="643"/>
      <c r="AM122" s="644"/>
      <c r="AN122" s="640"/>
      <c r="AO122" s="640"/>
      <c r="AP122" s="640"/>
      <c r="AQ122" s="640"/>
      <c r="AR122" s="640"/>
      <c r="AS122" s="645"/>
      <c r="AT122" s="646"/>
      <c r="AU122" s="643"/>
      <c r="AV122" s="643"/>
      <c r="AW122" s="643"/>
      <c r="AX122" s="643"/>
      <c r="AY122" s="643"/>
      <c r="AZ122" s="643"/>
      <c r="BA122" s="643"/>
      <c r="BB122" s="643"/>
      <c r="BC122" s="643"/>
      <c r="BD122" s="643"/>
      <c r="BF122" s="420"/>
      <c r="BG122" s="547"/>
      <c r="BH122" s="547"/>
      <c r="BI122" s="547"/>
      <c r="BJ122" s="547"/>
      <c r="BK122" s="547"/>
      <c r="BL122" s="548"/>
      <c r="BM122" s="457"/>
      <c r="BN122" s="548"/>
      <c r="BO122" s="548"/>
      <c r="BP122" s="548"/>
      <c r="BQ122" s="548"/>
      <c r="BR122" s="548"/>
      <c r="BS122" s="548"/>
      <c r="BT122" s="548"/>
      <c r="BZ122" s="19"/>
      <c r="CA122" s="19"/>
      <c r="CB122" s="19"/>
      <c r="CC122" s="19"/>
      <c r="CD122" s="19"/>
      <c r="CE122" s="19"/>
      <c r="CF122" s="19"/>
      <c r="CG122" s="19"/>
      <c r="CH122" s="19"/>
      <c r="CI122" s="19"/>
      <c r="CJ122" s="19"/>
      <c r="CK122" s="19"/>
      <c r="CL122" s="19"/>
      <c r="CM122" s="19"/>
      <c r="CN122" s="19"/>
      <c r="CO122" s="19"/>
      <c r="CP122" s="19"/>
      <c r="CQ122" s="19"/>
      <c r="CR122" s="19"/>
      <c r="CS122" s="19"/>
    </row>
    <row r="123" spans="1:97" s="18" customFormat="1" ht="11.25" hidden="1" outlineLevel="1" thickBot="1">
      <c r="A123" s="19"/>
      <c r="B123" s="632"/>
      <c r="C123" s="633"/>
      <c r="D123" s="628"/>
      <c r="E123" s="628"/>
      <c r="F123" s="632"/>
      <c r="G123" s="634"/>
      <c r="H123" s="632"/>
      <c r="I123" s="632"/>
      <c r="J123" s="632"/>
      <c r="K123" s="632"/>
      <c r="L123" s="632"/>
      <c r="M123" s="632"/>
      <c r="N123" s="632"/>
      <c r="O123" s="628"/>
      <c r="P123" s="631"/>
      <c r="Q123" s="631"/>
      <c r="R123" s="715"/>
      <c r="S123" s="715"/>
      <c r="T123" s="715"/>
      <c r="U123" s="715"/>
      <c r="V123" s="716" t="str">
        <f t="shared" si="9"/>
        <v/>
      </c>
      <c r="W123" s="535" t="str">
        <f t="shared" si="10"/>
        <v/>
      </c>
      <c r="X123" s="536"/>
      <c r="Y123" s="637"/>
      <c r="Z123" s="634"/>
      <c r="AA123" s="638"/>
      <c r="AB123" s="639"/>
      <c r="AC123" s="640"/>
      <c r="AD123" s="640"/>
      <c r="AE123" s="640"/>
      <c r="AF123" s="640"/>
      <c r="AG123" s="640"/>
      <c r="AH123" s="641"/>
      <c r="AI123" s="638"/>
      <c r="AJ123" s="642"/>
      <c r="AK123" s="643"/>
      <c r="AL123" s="643"/>
      <c r="AM123" s="644"/>
      <c r="AN123" s="640"/>
      <c r="AO123" s="640"/>
      <c r="AP123" s="640"/>
      <c r="AQ123" s="640"/>
      <c r="AR123" s="640"/>
      <c r="AS123" s="645"/>
      <c r="AT123" s="646"/>
      <c r="AU123" s="643"/>
      <c r="AV123" s="643"/>
      <c r="AW123" s="643"/>
      <c r="AX123" s="643"/>
      <c r="AY123" s="643"/>
      <c r="AZ123" s="643"/>
      <c r="BA123" s="643"/>
      <c r="BB123" s="643"/>
      <c r="BC123" s="643"/>
      <c r="BD123" s="643"/>
      <c r="BF123" s="420"/>
      <c r="BG123" s="547"/>
      <c r="BH123" s="547"/>
      <c r="BI123" s="547"/>
      <c r="BJ123" s="547"/>
      <c r="BK123" s="547"/>
      <c r="BL123" s="548"/>
      <c r="BM123" s="457"/>
      <c r="BN123" s="548"/>
      <c r="BO123" s="548"/>
      <c r="BP123" s="548"/>
      <c r="BQ123" s="548"/>
      <c r="BR123" s="548"/>
      <c r="BS123" s="548"/>
      <c r="BT123" s="548"/>
      <c r="BZ123" s="19"/>
      <c r="CA123" s="19"/>
      <c r="CB123" s="19"/>
      <c r="CC123" s="19"/>
      <c r="CD123" s="19"/>
      <c r="CE123" s="19"/>
      <c r="CF123" s="19"/>
      <c r="CG123" s="19"/>
      <c r="CH123" s="19"/>
      <c r="CI123" s="19"/>
      <c r="CJ123" s="19"/>
      <c r="CK123" s="19"/>
      <c r="CL123" s="19"/>
      <c r="CM123" s="19"/>
      <c r="CN123" s="19"/>
      <c r="CO123" s="19"/>
      <c r="CP123" s="19"/>
      <c r="CQ123" s="19"/>
      <c r="CR123" s="19"/>
      <c r="CS123" s="19"/>
    </row>
    <row r="124" spans="1:97" s="18" customFormat="1" ht="11.25" hidden="1" outlineLevel="1" thickBot="1">
      <c r="A124" s="19"/>
      <c r="B124" s="632"/>
      <c r="C124" s="633"/>
      <c r="D124" s="628"/>
      <c r="E124" s="628"/>
      <c r="F124" s="632"/>
      <c r="G124" s="634"/>
      <c r="H124" s="632"/>
      <c r="I124" s="632"/>
      <c r="J124" s="632"/>
      <c r="K124" s="632"/>
      <c r="L124" s="632"/>
      <c r="M124" s="632"/>
      <c r="N124" s="632"/>
      <c r="O124" s="628"/>
      <c r="P124" s="631"/>
      <c r="Q124" s="631"/>
      <c r="R124" s="715"/>
      <c r="S124" s="715"/>
      <c r="T124" s="715"/>
      <c r="U124" s="715"/>
      <c r="V124" s="716" t="str">
        <f t="shared" si="9"/>
        <v/>
      </c>
      <c r="W124" s="535" t="str">
        <f t="shared" si="10"/>
        <v/>
      </c>
      <c r="X124" s="536"/>
      <c r="Y124" s="637"/>
      <c r="Z124" s="634"/>
      <c r="AA124" s="638"/>
      <c r="AB124" s="639"/>
      <c r="AC124" s="640"/>
      <c r="AD124" s="640"/>
      <c r="AE124" s="640"/>
      <c r="AF124" s="640"/>
      <c r="AG124" s="640"/>
      <c r="AH124" s="641"/>
      <c r="AI124" s="638"/>
      <c r="AJ124" s="642"/>
      <c r="AK124" s="643"/>
      <c r="AL124" s="643"/>
      <c r="AM124" s="644"/>
      <c r="AN124" s="640"/>
      <c r="AO124" s="640"/>
      <c r="AP124" s="640"/>
      <c r="AQ124" s="640"/>
      <c r="AR124" s="640"/>
      <c r="AS124" s="645"/>
      <c r="AT124" s="646"/>
      <c r="AU124" s="643"/>
      <c r="AV124" s="643"/>
      <c r="AW124" s="643"/>
      <c r="AX124" s="643"/>
      <c r="AY124" s="643"/>
      <c r="AZ124" s="643"/>
      <c r="BA124" s="643"/>
      <c r="BB124" s="643"/>
      <c r="BC124" s="643"/>
      <c r="BD124" s="643"/>
      <c r="BF124" s="420"/>
      <c r="BG124" s="547"/>
      <c r="BH124" s="547"/>
      <c r="BI124" s="547"/>
      <c r="BJ124" s="547"/>
      <c r="BK124" s="547"/>
      <c r="BL124" s="548"/>
      <c r="BM124" s="457"/>
      <c r="BN124" s="548"/>
      <c r="BO124" s="548"/>
      <c r="BP124" s="548"/>
      <c r="BQ124" s="548"/>
      <c r="BR124" s="548"/>
      <c r="BS124" s="548"/>
      <c r="BT124" s="548"/>
      <c r="BZ124" s="19"/>
      <c r="CA124" s="19"/>
      <c r="CB124" s="19"/>
      <c r="CC124" s="19"/>
      <c r="CD124" s="19"/>
      <c r="CE124" s="19"/>
      <c r="CF124" s="19"/>
      <c r="CG124" s="19"/>
      <c r="CH124" s="19"/>
      <c r="CI124" s="19"/>
      <c r="CJ124" s="19"/>
      <c r="CK124" s="19"/>
      <c r="CL124" s="19"/>
      <c r="CM124" s="19"/>
      <c r="CN124" s="19"/>
      <c r="CO124" s="19"/>
      <c r="CP124" s="19"/>
      <c r="CQ124" s="19"/>
      <c r="CR124" s="19"/>
      <c r="CS124" s="19"/>
    </row>
    <row r="125" spans="1:97" s="18" customFormat="1" ht="11.25" hidden="1" outlineLevel="1" thickBot="1">
      <c r="A125" s="19"/>
      <c r="B125" s="632"/>
      <c r="C125" s="633"/>
      <c r="D125" s="628"/>
      <c r="E125" s="628"/>
      <c r="F125" s="632"/>
      <c r="G125" s="634"/>
      <c r="H125" s="632"/>
      <c r="I125" s="632"/>
      <c r="J125" s="632"/>
      <c r="K125" s="632"/>
      <c r="L125" s="632"/>
      <c r="M125" s="632"/>
      <c r="N125" s="632"/>
      <c r="O125" s="628"/>
      <c r="P125" s="631"/>
      <c r="Q125" s="631"/>
      <c r="R125" s="715"/>
      <c r="S125" s="715"/>
      <c r="T125" s="715"/>
      <c r="U125" s="715"/>
      <c r="V125" s="716" t="str">
        <f t="shared" si="9"/>
        <v/>
      </c>
      <c r="W125" s="535" t="str">
        <f t="shared" si="10"/>
        <v/>
      </c>
      <c r="X125" s="536"/>
      <c r="Y125" s="637"/>
      <c r="Z125" s="634"/>
      <c r="AA125" s="638"/>
      <c r="AB125" s="639"/>
      <c r="AC125" s="640"/>
      <c r="AD125" s="640"/>
      <c r="AE125" s="640"/>
      <c r="AF125" s="640"/>
      <c r="AG125" s="640"/>
      <c r="AH125" s="641"/>
      <c r="AI125" s="638"/>
      <c r="AJ125" s="642"/>
      <c r="AK125" s="643"/>
      <c r="AL125" s="643"/>
      <c r="AM125" s="644"/>
      <c r="AN125" s="640"/>
      <c r="AO125" s="640"/>
      <c r="AP125" s="640"/>
      <c r="AQ125" s="640"/>
      <c r="AR125" s="640"/>
      <c r="AS125" s="645"/>
      <c r="AT125" s="646"/>
      <c r="AU125" s="643"/>
      <c r="AV125" s="643"/>
      <c r="AW125" s="643"/>
      <c r="AX125" s="643"/>
      <c r="AY125" s="643"/>
      <c r="AZ125" s="643"/>
      <c r="BA125" s="643"/>
      <c r="BB125" s="643"/>
      <c r="BC125" s="643"/>
      <c r="BD125" s="643"/>
      <c r="BF125" s="420"/>
      <c r="BG125" s="547"/>
      <c r="BH125" s="547"/>
      <c r="BI125" s="547"/>
      <c r="BJ125" s="547"/>
      <c r="BK125" s="547"/>
      <c r="BL125" s="548"/>
      <c r="BM125" s="457"/>
      <c r="BN125" s="548"/>
      <c r="BO125" s="548"/>
      <c r="BP125" s="548"/>
      <c r="BQ125" s="548"/>
      <c r="BR125" s="548"/>
      <c r="BS125" s="548"/>
      <c r="BT125" s="548"/>
      <c r="BZ125" s="19"/>
      <c r="CA125" s="19"/>
      <c r="CB125" s="19"/>
      <c r="CC125" s="19"/>
      <c r="CD125" s="19"/>
      <c r="CE125" s="19"/>
      <c r="CF125" s="19"/>
      <c r="CG125" s="19"/>
      <c r="CH125" s="19"/>
      <c r="CI125" s="19"/>
      <c r="CJ125" s="19"/>
      <c r="CK125" s="19"/>
      <c r="CL125" s="19"/>
      <c r="CM125" s="19"/>
      <c r="CN125" s="19"/>
      <c r="CO125" s="19"/>
      <c r="CP125" s="19"/>
      <c r="CQ125" s="19"/>
      <c r="CR125" s="19"/>
      <c r="CS125" s="19"/>
    </row>
    <row r="126" spans="1:97" s="18" customFormat="1" ht="11.25" hidden="1" outlineLevel="1" thickBot="1">
      <c r="A126" s="19"/>
      <c r="B126" s="632"/>
      <c r="C126" s="633"/>
      <c r="D126" s="628"/>
      <c r="E126" s="628"/>
      <c r="F126" s="632"/>
      <c r="G126" s="634"/>
      <c r="H126" s="632"/>
      <c r="I126" s="632"/>
      <c r="J126" s="632"/>
      <c r="K126" s="632"/>
      <c r="L126" s="632"/>
      <c r="M126" s="632"/>
      <c r="N126" s="632"/>
      <c r="O126" s="628"/>
      <c r="P126" s="631"/>
      <c r="Q126" s="631"/>
      <c r="R126" s="715"/>
      <c r="S126" s="715"/>
      <c r="T126" s="715"/>
      <c r="U126" s="715"/>
      <c r="V126" s="716" t="str">
        <f t="shared" si="9"/>
        <v/>
      </c>
      <c r="W126" s="535" t="str">
        <f t="shared" si="10"/>
        <v/>
      </c>
      <c r="X126" s="536"/>
      <c r="Y126" s="637"/>
      <c r="Z126" s="634"/>
      <c r="AA126" s="638"/>
      <c r="AB126" s="639"/>
      <c r="AC126" s="640"/>
      <c r="AD126" s="640"/>
      <c r="AE126" s="640"/>
      <c r="AF126" s="640"/>
      <c r="AG126" s="640"/>
      <c r="AH126" s="641"/>
      <c r="AI126" s="638"/>
      <c r="AJ126" s="642"/>
      <c r="AK126" s="643"/>
      <c r="AL126" s="643"/>
      <c r="AM126" s="644"/>
      <c r="AN126" s="640"/>
      <c r="AO126" s="640"/>
      <c r="AP126" s="640"/>
      <c r="AQ126" s="640"/>
      <c r="AR126" s="640"/>
      <c r="AS126" s="645"/>
      <c r="AT126" s="646"/>
      <c r="AU126" s="643"/>
      <c r="AV126" s="643"/>
      <c r="AW126" s="643"/>
      <c r="AX126" s="643"/>
      <c r="AY126" s="643"/>
      <c r="AZ126" s="643"/>
      <c r="BA126" s="643"/>
      <c r="BB126" s="643"/>
      <c r="BC126" s="643"/>
      <c r="BD126" s="643"/>
      <c r="BF126" s="420"/>
      <c r="BG126" s="547"/>
      <c r="BH126" s="547"/>
      <c r="BI126" s="547"/>
      <c r="BJ126" s="547"/>
      <c r="BK126" s="547"/>
      <c r="BL126" s="548"/>
      <c r="BM126" s="457"/>
      <c r="BN126" s="548"/>
      <c r="BO126" s="548"/>
      <c r="BP126" s="548"/>
      <c r="BQ126" s="548"/>
      <c r="BR126" s="548"/>
      <c r="BS126" s="548"/>
      <c r="BT126" s="548"/>
      <c r="BZ126" s="19"/>
      <c r="CA126" s="19"/>
      <c r="CB126" s="19"/>
      <c r="CC126" s="19"/>
      <c r="CD126" s="19"/>
      <c r="CE126" s="19"/>
      <c r="CF126" s="19"/>
      <c r="CG126" s="19"/>
      <c r="CH126" s="19"/>
      <c r="CI126" s="19"/>
      <c r="CJ126" s="19"/>
      <c r="CK126" s="19"/>
      <c r="CL126" s="19"/>
      <c r="CM126" s="19"/>
      <c r="CN126" s="19"/>
      <c r="CO126" s="19"/>
      <c r="CP126" s="19"/>
      <c r="CQ126" s="19"/>
      <c r="CR126" s="19"/>
      <c r="CS126" s="19"/>
    </row>
    <row r="127" spans="1:97" s="18" customFormat="1" ht="11.25" hidden="1" outlineLevel="1" thickBot="1">
      <c r="A127" s="19"/>
      <c r="B127" s="632"/>
      <c r="C127" s="633"/>
      <c r="D127" s="628"/>
      <c r="E127" s="628"/>
      <c r="F127" s="632"/>
      <c r="G127" s="634"/>
      <c r="H127" s="632"/>
      <c r="I127" s="632"/>
      <c r="J127" s="632"/>
      <c r="K127" s="632"/>
      <c r="L127" s="632"/>
      <c r="M127" s="632"/>
      <c r="N127" s="632"/>
      <c r="O127" s="628"/>
      <c r="P127" s="631"/>
      <c r="Q127" s="631"/>
      <c r="R127" s="715"/>
      <c r="S127" s="715"/>
      <c r="T127" s="715"/>
      <c r="U127" s="715"/>
      <c r="V127" s="716" t="str">
        <f t="shared" si="9"/>
        <v/>
      </c>
      <c r="W127" s="535" t="str">
        <f t="shared" si="10"/>
        <v/>
      </c>
      <c r="X127" s="536"/>
      <c r="Y127" s="637"/>
      <c r="Z127" s="634"/>
      <c r="AA127" s="638"/>
      <c r="AB127" s="639"/>
      <c r="AC127" s="640"/>
      <c r="AD127" s="640"/>
      <c r="AE127" s="640"/>
      <c r="AF127" s="640"/>
      <c r="AG127" s="640"/>
      <c r="AH127" s="641"/>
      <c r="AI127" s="638"/>
      <c r="AJ127" s="642"/>
      <c r="AK127" s="643"/>
      <c r="AL127" s="643"/>
      <c r="AM127" s="644"/>
      <c r="AN127" s="640"/>
      <c r="AO127" s="640"/>
      <c r="AP127" s="640"/>
      <c r="AQ127" s="640"/>
      <c r="AR127" s="640"/>
      <c r="AS127" s="645"/>
      <c r="AT127" s="646"/>
      <c r="AU127" s="643"/>
      <c r="AV127" s="643"/>
      <c r="AW127" s="643"/>
      <c r="AX127" s="643"/>
      <c r="AY127" s="643"/>
      <c r="AZ127" s="643"/>
      <c r="BA127" s="643"/>
      <c r="BB127" s="643"/>
      <c r="BC127" s="643"/>
      <c r="BD127" s="643"/>
      <c r="BF127" s="420"/>
      <c r="BG127" s="547"/>
      <c r="BH127" s="547"/>
      <c r="BI127" s="547"/>
      <c r="BJ127" s="547"/>
      <c r="BK127" s="547"/>
      <c r="BL127" s="548"/>
      <c r="BM127" s="457"/>
      <c r="BN127" s="548"/>
      <c r="BO127" s="548"/>
      <c r="BP127" s="548"/>
      <c r="BQ127" s="548"/>
      <c r="BR127" s="548"/>
      <c r="BS127" s="548"/>
      <c r="BT127" s="548"/>
      <c r="BZ127" s="19"/>
      <c r="CA127" s="19"/>
      <c r="CB127" s="19"/>
      <c r="CC127" s="19"/>
      <c r="CD127" s="19"/>
      <c r="CE127" s="19"/>
      <c r="CF127" s="19"/>
      <c r="CG127" s="19"/>
      <c r="CH127" s="19"/>
      <c r="CI127" s="19"/>
      <c r="CJ127" s="19"/>
      <c r="CK127" s="19"/>
      <c r="CL127" s="19"/>
      <c r="CM127" s="19"/>
      <c r="CN127" s="19"/>
      <c r="CO127" s="19"/>
      <c r="CP127" s="19"/>
      <c r="CQ127" s="19"/>
      <c r="CR127" s="19"/>
      <c r="CS127" s="19"/>
    </row>
    <row r="128" spans="1:97" s="18" customFormat="1" ht="11.25" hidden="1" outlineLevel="1" thickBot="1">
      <c r="A128" s="19"/>
      <c r="B128" s="632"/>
      <c r="C128" s="633"/>
      <c r="D128" s="628"/>
      <c r="E128" s="628"/>
      <c r="F128" s="632"/>
      <c r="G128" s="634"/>
      <c r="H128" s="632"/>
      <c r="I128" s="632"/>
      <c r="J128" s="632"/>
      <c r="K128" s="632"/>
      <c r="L128" s="632"/>
      <c r="M128" s="632"/>
      <c r="N128" s="632"/>
      <c r="O128" s="628"/>
      <c r="P128" s="631"/>
      <c r="Q128" s="631"/>
      <c r="R128" s="715"/>
      <c r="S128" s="715"/>
      <c r="T128" s="715"/>
      <c r="U128" s="715"/>
      <c r="V128" s="716" t="str">
        <f t="shared" si="9"/>
        <v/>
      </c>
      <c r="W128" s="535" t="str">
        <f t="shared" si="10"/>
        <v/>
      </c>
      <c r="X128" s="536"/>
      <c r="Y128" s="637"/>
      <c r="Z128" s="634"/>
      <c r="AA128" s="638"/>
      <c r="AB128" s="639"/>
      <c r="AC128" s="640"/>
      <c r="AD128" s="640"/>
      <c r="AE128" s="640"/>
      <c r="AF128" s="640"/>
      <c r="AG128" s="640"/>
      <c r="AH128" s="641"/>
      <c r="AI128" s="638"/>
      <c r="AJ128" s="642"/>
      <c r="AK128" s="643"/>
      <c r="AL128" s="643"/>
      <c r="AM128" s="644"/>
      <c r="AN128" s="640"/>
      <c r="AO128" s="640"/>
      <c r="AP128" s="640"/>
      <c r="AQ128" s="640"/>
      <c r="AR128" s="640"/>
      <c r="AS128" s="645"/>
      <c r="AT128" s="646"/>
      <c r="AU128" s="643"/>
      <c r="AV128" s="643"/>
      <c r="AW128" s="643"/>
      <c r="AX128" s="643"/>
      <c r="AY128" s="643"/>
      <c r="AZ128" s="643"/>
      <c r="BA128" s="643"/>
      <c r="BB128" s="643"/>
      <c r="BC128" s="643"/>
      <c r="BD128" s="643"/>
      <c r="BF128" s="420"/>
      <c r="BG128" s="547"/>
      <c r="BH128" s="547"/>
      <c r="BI128" s="547"/>
      <c r="BJ128" s="547"/>
      <c r="BK128" s="547"/>
      <c r="BL128" s="548"/>
      <c r="BM128" s="457"/>
      <c r="BN128" s="548"/>
      <c r="BO128" s="548"/>
      <c r="BP128" s="548"/>
      <c r="BQ128" s="548"/>
      <c r="BR128" s="548"/>
      <c r="BS128" s="548"/>
      <c r="BT128" s="548"/>
      <c r="BZ128" s="19"/>
      <c r="CA128" s="19"/>
      <c r="CB128" s="19"/>
      <c r="CC128" s="19"/>
      <c r="CD128" s="19"/>
      <c r="CE128" s="19"/>
      <c r="CF128" s="19"/>
      <c r="CG128" s="19"/>
      <c r="CH128" s="19"/>
      <c r="CI128" s="19"/>
      <c r="CJ128" s="19"/>
      <c r="CK128" s="19"/>
      <c r="CL128" s="19"/>
      <c r="CM128" s="19"/>
      <c r="CN128" s="19"/>
      <c r="CO128" s="19"/>
      <c r="CP128" s="19"/>
      <c r="CQ128" s="19"/>
      <c r="CR128" s="19"/>
      <c r="CS128" s="19"/>
    </row>
    <row r="129" spans="1:97" s="18" customFormat="1" ht="11.25" hidden="1" outlineLevel="1" thickBot="1">
      <c r="A129" s="19"/>
      <c r="B129" s="632"/>
      <c r="C129" s="633"/>
      <c r="D129" s="628"/>
      <c r="E129" s="628"/>
      <c r="F129" s="632"/>
      <c r="G129" s="634"/>
      <c r="H129" s="632"/>
      <c r="I129" s="632"/>
      <c r="J129" s="632"/>
      <c r="K129" s="632"/>
      <c r="L129" s="632"/>
      <c r="M129" s="632"/>
      <c r="N129" s="632"/>
      <c r="O129" s="628"/>
      <c r="P129" s="631"/>
      <c r="Q129" s="631"/>
      <c r="R129" s="715"/>
      <c r="S129" s="715"/>
      <c r="T129" s="715"/>
      <c r="U129" s="715"/>
      <c r="V129" s="716" t="str">
        <f t="shared" si="9"/>
        <v/>
      </c>
      <c r="W129" s="535" t="str">
        <f t="shared" si="10"/>
        <v/>
      </c>
      <c r="X129" s="536"/>
      <c r="Y129" s="637"/>
      <c r="Z129" s="634"/>
      <c r="AA129" s="638"/>
      <c r="AB129" s="639"/>
      <c r="AC129" s="640"/>
      <c r="AD129" s="640"/>
      <c r="AE129" s="640"/>
      <c r="AF129" s="640"/>
      <c r="AG129" s="640"/>
      <c r="AH129" s="641"/>
      <c r="AI129" s="638"/>
      <c r="AJ129" s="642"/>
      <c r="AK129" s="643"/>
      <c r="AL129" s="643"/>
      <c r="AM129" s="644"/>
      <c r="AN129" s="640"/>
      <c r="AO129" s="640"/>
      <c r="AP129" s="640"/>
      <c r="AQ129" s="640"/>
      <c r="AR129" s="640"/>
      <c r="AS129" s="645"/>
      <c r="AT129" s="646"/>
      <c r="AU129" s="643"/>
      <c r="AV129" s="643"/>
      <c r="AW129" s="643"/>
      <c r="AX129" s="643"/>
      <c r="AY129" s="643"/>
      <c r="AZ129" s="643"/>
      <c r="BA129" s="643"/>
      <c r="BB129" s="643"/>
      <c r="BC129" s="643"/>
      <c r="BD129" s="643"/>
      <c r="BF129" s="420">
        <f t="shared" ref="BF129:BL144" si="11">AM129-AB129</f>
        <v>0</v>
      </c>
      <c r="BG129" s="547">
        <f t="shared" si="11"/>
        <v>0</v>
      </c>
      <c r="BH129" s="547">
        <f t="shared" si="11"/>
        <v>0</v>
      </c>
      <c r="BI129" s="547">
        <f t="shared" si="11"/>
        <v>0</v>
      </c>
      <c r="BJ129" s="547">
        <f t="shared" si="11"/>
        <v>0</v>
      </c>
      <c r="BK129" s="547">
        <f t="shared" si="11"/>
        <v>0</v>
      </c>
      <c r="BL129" s="548">
        <f t="shared" si="11"/>
        <v>0</v>
      </c>
      <c r="BM129" s="457"/>
      <c r="BN129" s="548" t="str">
        <f t="shared" ref="BN129:BT165" si="12">IFERROR((AM129-AB129)/AB129,"")</f>
        <v/>
      </c>
      <c r="BO129" s="548" t="str">
        <f t="shared" si="12"/>
        <v/>
      </c>
      <c r="BP129" s="548" t="str">
        <f t="shared" si="12"/>
        <v/>
      </c>
      <c r="BQ129" s="548" t="str">
        <f t="shared" si="12"/>
        <v/>
      </c>
      <c r="BR129" s="548" t="str">
        <f t="shared" si="12"/>
        <v/>
      </c>
      <c r="BS129" s="548" t="str">
        <f t="shared" si="12"/>
        <v/>
      </c>
      <c r="BT129" s="548" t="str">
        <f t="shared" si="12"/>
        <v/>
      </c>
      <c r="BZ129" s="19"/>
      <c r="CA129" s="19"/>
      <c r="CB129" s="19"/>
      <c r="CC129" s="19"/>
      <c r="CD129" s="19"/>
      <c r="CE129" s="19"/>
      <c r="CF129" s="19"/>
      <c r="CG129" s="19"/>
      <c r="CH129" s="19"/>
      <c r="CI129" s="19"/>
      <c r="CJ129" s="19"/>
      <c r="CK129" s="19"/>
      <c r="CL129" s="19"/>
      <c r="CM129" s="19"/>
      <c r="CN129" s="19"/>
      <c r="CO129" s="19"/>
      <c r="CP129" s="19"/>
      <c r="CQ129" s="19"/>
      <c r="CR129" s="19"/>
      <c r="CS129" s="19"/>
    </row>
    <row r="130" spans="1:97" s="18" customFormat="1" ht="11.25" hidden="1" outlineLevel="1" thickBot="1">
      <c r="A130" s="19"/>
      <c r="B130" s="632"/>
      <c r="C130" s="633"/>
      <c r="D130" s="628"/>
      <c r="E130" s="628"/>
      <c r="F130" s="632"/>
      <c r="G130" s="634"/>
      <c r="H130" s="632"/>
      <c r="I130" s="632"/>
      <c r="J130" s="632"/>
      <c r="K130" s="632"/>
      <c r="L130" s="632"/>
      <c r="M130" s="632"/>
      <c r="N130" s="632"/>
      <c r="O130" s="628"/>
      <c r="P130" s="631"/>
      <c r="Q130" s="631"/>
      <c r="R130" s="715"/>
      <c r="S130" s="715"/>
      <c r="T130" s="715"/>
      <c r="U130" s="715"/>
      <c r="V130" s="716" t="str">
        <f t="shared" si="9"/>
        <v/>
      </c>
      <c r="W130" s="535" t="str">
        <f t="shared" si="10"/>
        <v/>
      </c>
      <c r="X130" s="536"/>
      <c r="Y130" s="637"/>
      <c r="Z130" s="634"/>
      <c r="AA130" s="638"/>
      <c r="AB130" s="639"/>
      <c r="AC130" s="640"/>
      <c r="AD130" s="640"/>
      <c r="AE130" s="640"/>
      <c r="AF130" s="640"/>
      <c r="AG130" s="640"/>
      <c r="AH130" s="641"/>
      <c r="AI130" s="638"/>
      <c r="AJ130" s="642"/>
      <c r="AK130" s="643"/>
      <c r="AL130" s="643"/>
      <c r="AM130" s="644"/>
      <c r="AN130" s="640"/>
      <c r="AO130" s="640"/>
      <c r="AP130" s="640"/>
      <c r="AQ130" s="640"/>
      <c r="AR130" s="640"/>
      <c r="AS130" s="645"/>
      <c r="AT130" s="646"/>
      <c r="AU130" s="643"/>
      <c r="AV130" s="643"/>
      <c r="AW130" s="643"/>
      <c r="AX130" s="643"/>
      <c r="AY130" s="643"/>
      <c r="AZ130" s="643"/>
      <c r="BA130" s="643"/>
      <c r="BB130" s="643"/>
      <c r="BC130" s="643"/>
      <c r="BD130" s="643"/>
      <c r="BF130" s="420">
        <f t="shared" si="11"/>
        <v>0</v>
      </c>
      <c r="BG130" s="547">
        <f t="shared" si="11"/>
        <v>0</v>
      </c>
      <c r="BH130" s="547">
        <f t="shared" si="11"/>
        <v>0</v>
      </c>
      <c r="BI130" s="547">
        <f t="shared" si="11"/>
        <v>0</v>
      </c>
      <c r="BJ130" s="547">
        <f t="shared" si="11"/>
        <v>0</v>
      </c>
      <c r="BK130" s="547">
        <f t="shared" si="11"/>
        <v>0</v>
      </c>
      <c r="BL130" s="548">
        <f t="shared" si="11"/>
        <v>0</v>
      </c>
      <c r="BM130" s="457"/>
      <c r="BN130" s="548" t="str">
        <f t="shared" si="12"/>
        <v/>
      </c>
      <c r="BO130" s="548" t="str">
        <f t="shared" si="12"/>
        <v/>
      </c>
      <c r="BP130" s="548" t="str">
        <f t="shared" si="12"/>
        <v/>
      </c>
      <c r="BQ130" s="548" t="str">
        <f t="shared" si="12"/>
        <v/>
      </c>
      <c r="BR130" s="548" t="str">
        <f t="shared" si="12"/>
        <v/>
      </c>
      <c r="BS130" s="548" t="str">
        <f t="shared" si="12"/>
        <v/>
      </c>
      <c r="BT130" s="548" t="str">
        <f t="shared" si="12"/>
        <v/>
      </c>
      <c r="BZ130" s="19"/>
      <c r="CA130" s="19"/>
      <c r="CB130" s="19"/>
      <c r="CC130" s="19"/>
      <c r="CD130" s="19"/>
      <c r="CE130" s="19"/>
      <c r="CF130" s="19"/>
      <c r="CG130" s="19"/>
      <c r="CH130" s="19"/>
      <c r="CI130" s="19"/>
      <c r="CJ130" s="19"/>
      <c r="CK130" s="19"/>
      <c r="CL130" s="19"/>
      <c r="CM130" s="19"/>
      <c r="CN130" s="19"/>
      <c r="CO130" s="19"/>
      <c r="CP130" s="19"/>
      <c r="CQ130" s="19"/>
      <c r="CR130" s="19"/>
      <c r="CS130" s="19"/>
    </row>
    <row r="131" spans="1:97" s="18" customFormat="1" ht="11.25" hidden="1" outlineLevel="1" thickBot="1">
      <c r="A131" s="19"/>
      <c r="B131" s="632"/>
      <c r="C131" s="633"/>
      <c r="D131" s="628"/>
      <c r="E131" s="628"/>
      <c r="F131" s="632"/>
      <c r="G131" s="634"/>
      <c r="H131" s="632"/>
      <c r="I131" s="632"/>
      <c r="J131" s="632"/>
      <c r="K131" s="632"/>
      <c r="L131" s="632"/>
      <c r="M131" s="632"/>
      <c r="N131" s="632"/>
      <c r="O131" s="628"/>
      <c r="P131" s="631"/>
      <c r="Q131" s="631"/>
      <c r="R131" s="715"/>
      <c r="S131" s="715"/>
      <c r="T131" s="715"/>
      <c r="U131" s="715"/>
      <c r="V131" s="716" t="str">
        <f t="shared" si="9"/>
        <v/>
      </c>
      <c r="W131" s="535" t="str">
        <f t="shared" si="10"/>
        <v/>
      </c>
      <c r="X131" s="536"/>
      <c r="Y131" s="637"/>
      <c r="Z131" s="634"/>
      <c r="AA131" s="638"/>
      <c r="AB131" s="639"/>
      <c r="AC131" s="640"/>
      <c r="AD131" s="640"/>
      <c r="AE131" s="640"/>
      <c r="AF131" s="640"/>
      <c r="AG131" s="640"/>
      <c r="AH131" s="641"/>
      <c r="AI131" s="638"/>
      <c r="AJ131" s="642"/>
      <c r="AK131" s="643"/>
      <c r="AL131" s="643"/>
      <c r="AM131" s="644"/>
      <c r="AN131" s="640"/>
      <c r="AO131" s="640"/>
      <c r="AP131" s="640"/>
      <c r="AQ131" s="640"/>
      <c r="AR131" s="640"/>
      <c r="AS131" s="645"/>
      <c r="AT131" s="646"/>
      <c r="AU131" s="643"/>
      <c r="AV131" s="643"/>
      <c r="AW131" s="643"/>
      <c r="AX131" s="643"/>
      <c r="AY131" s="643"/>
      <c r="AZ131" s="643"/>
      <c r="BA131" s="643"/>
      <c r="BB131" s="643"/>
      <c r="BC131" s="643"/>
      <c r="BD131" s="643"/>
      <c r="BF131" s="420">
        <f t="shared" si="11"/>
        <v>0</v>
      </c>
      <c r="BG131" s="547">
        <f t="shared" si="11"/>
        <v>0</v>
      </c>
      <c r="BH131" s="547">
        <f t="shared" si="11"/>
        <v>0</v>
      </c>
      <c r="BI131" s="547">
        <f t="shared" si="11"/>
        <v>0</v>
      </c>
      <c r="BJ131" s="547">
        <f t="shared" si="11"/>
        <v>0</v>
      </c>
      <c r="BK131" s="547">
        <f t="shared" si="11"/>
        <v>0</v>
      </c>
      <c r="BL131" s="548">
        <f t="shared" si="11"/>
        <v>0</v>
      </c>
      <c r="BM131" s="457"/>
      <c r="BN131" s="548" t="str">
        <f t="shared" si="12"/>
        <v/>
      </c>
      <c r="BO131" s="548" t="str">
        <f t="shared" si="12"/>
        <v/>
      </c>
      <c r="BP131" s="548" t="str">
        <f t="shared" si="12"/>
        <v/>
      </c>
      <c r="BQ131" s="548" t="str">
        <f t="shared" si="12"/>
        <v/>
      </c>
      <c r="BR131" s="548" t="str">
        <f t="shared" si="12"/>
        <v/>
      </c>
      <c r="BS131" s="548" t="str">
        <f t="shared" si="12"/>
        <v/>
      </c>
      <c r="BT131" s="548" t="str">
        <f t="shared" si="12"/>
        <v/>
      </c>
      <c r="BZ131" s="19"/>
      <c r="CA131" s="19"/>
      <c r="CB131" s="19"/>
      <c r="CC131" s="19"/>
      <c r="CD131" s="19"/>
      <c r="CE131" s="19"/>
      <c r="CF131" s="19"/>
      <c r="CG131" s="19"/>
      <c r="CH131" s="19"/>
      <c r="CI131" s="19"/>
      <c r="CJ131" s="19"/>
      <c r="CK131" s="19"/>
      <c r="CL131" s="19"/>
      <c r="CM131" s="19"/>
      <c r="CN131" s="19"/>
      <c r="CO131" s="19"/>
      <c r="CP131" s="19"/>
      <c r="CQ131" s="19"/>
      <c r="CR131" s="19"/>
      <c r="CS131" s="19"/>
    </row>
    <row r="132" spans="1:97" s="18" customFormat="1" ht="11.25" hidden="1" outlineLevel="1" thickBot="1">
      <c r="A132" s="19"/>
      <c r="B132" s="632"/>
      <c r="C132" s="633"/>
      <c r="D132" s="628"/>
      <c r="E132" s="628"/>
      <c r="F132" s="632"/>
      <c r="G132" s="634"/>
      <c r="H132" s="632"/>
      <c r="I132" s="632"/>
      <c r="J132" s="632"/>
      <c r="K132" s="632"/>
      <c r="L132" s="632"/>
      <c r="M132" s="632"/>
      <c r="N132" s="632"/>
      <c r="O132" s="628"/>
      <c r="P132" s="631"/>
      <c r="Q132" s="631"/>
      <c r="R132" s="715"/>
      <c r="S132" s="715"/>
      <c r="T132" s="715"/>
      <c r="U132" s="715"/>
      <c r="V132" s="716" t="str">
        <f t="shared" si="9"/>
        <v/>
      </c>
      <c r="W132" s="535" t="str">
        <f t="shared" si="10"/>
        <v/>
      </c>
      <c r="X132" s="536"/>
      <c r="Y132" s="637"/>
      <c r="Z132" s="634"/>
      <c r="AA132" s="638"/>
      <c r="AB132" s="639"/>
      <c r="AC132" s="640"/>
      <c r="AD132" s="640"/>
      <c r="AE132" s="640"/>
      <c r="AF132" s="640"/>
      <c r="AG132" s="640"/>
      <c r="AH132" s="641"/>
      <c r="AI132" s="638"/>
      <c r="AJ132" s="642"/>
      <c r="AK132" s="643"/>
      <c r="AL132" s="643"/>
      <c r="AM132" s="644"/>
      <c r="AN132" s="640"/>
      <c r="AO132" s="640"/>
      <c r="AP132" s="640"/>
      <c r="AQ132" s="640"/>
      <c r="AR132" s="640"/>
      <c r="AS132" s="645"/>
      <c r="AT132" s="646"/>
      <c r="AU132" s="643"/>
      <c r="AV132" s="643"/>
      <c r="AW132" s="643"/>
      <c r="AX132" s="643"/>
      <c r="AY132" s="643"/>
      <c r="AZ132" s="643"/>
      <c r="BA132" s="643"/>
      <c r="BB132" s="643"/>
      <c r="BC132" s="643"/>
      <c r="BD132" s="643"/>
      <c r="BF132" s="420">
        <f t="shared" si="11"/>
        <v>0</v>
      </c>
      <c r="BG132" s="547">
        <f t="shared" si="11"/>
        <v>0</v>
      </c>
      <c r="BH132" s="547">
        <f t="shared" si="11"/>
        <v>0</v>
      </c>
      <c r="BI132" s="547">
        <f t="shared" si="11"/>
        <v>0</v>
      </c>
      <c r="BJ132" s="547">
        <f t="shared" si="11"/>
        <v>0</v>
      </c>
      <c r="BK132" s="547">
        <f t="shared" si="11"/>
        <v>0</v>
      </c>
      <c r="BL132" s="548">
        <f t="shared" si="11"/>
        <v>0</v>
      </c>
      <c r="BM132" s="457"/>
      <c r="BN132" s="548" t="str">
        <f t="shared" si="12"/>
        <v/>
      </c>
      <c r="BO132" s="548" t="str">
        <f t="shared" si="12"/>
        <v/>
      </c>
      <c r="BP132" s="548" t="str">
        <f t="shared" si="12"/>
        <v/>
      </c>
      <c r="BQ132" s="548" t="str">
        <f t="shared" si="12"/>
        <v/>
      </c>
      <c r="BR132" s="548" t="str">
        <f t="shared" si="12"/>
        <v/>
      </c>
      <c r="BS132" s="548" t="str">
        <f t="shared" si="12"/>
        <v/>
      </c>
      <c r="BT132" s="548" t="str">
        <f t="shared" si="12"/>
        <v/>
      </c>
      <c r="BZ132" s="19"/>
      <c r="CA132" s="19"/>
      <c r="CB132" s="19"/>
      <c r="CC132" s="19"/>
      <c r="CD132" s="19"/>
      <c r="CE132" s="19"/>
      <c r="CF132" s="19"/>
      <c r="CG132" s="19"/>
      <c r="CH132" s="19"/>
      <c r="CI132" s="19"/>
      <c r="CJ132" s="19"/>
      <c r="CK132" s="19"/>
      <c r="CL132" s="19"/>
      <c r="CM132" s="19"/>
      <c r="CN132" s="19"/>
      <c r="CO132" s="19"/>
      <c r="CP132" s="19"/>
      <c r="CQ132" s="19"/>
      <c r="CR132" s="19"/>
      <c r="CS132" s="19"/>
    </row>
    <row r="133" spans="1:97" s="18" customFormat="1" ht="11.25" hidden="1" outlineLevel="1" thickBot="1">
      <c r="A133" s="19"/>
      <c r="B133" s="632"/>
      <c r="C133" s="633"/>
      <c r="D133" s="628"/>
      <c r="E133" s="628"/>
      <c r="F133" s="632"/>
      <c r="G133" s="634"/>
      <c r="H133" s="632"/>
      <c r="I133" s="632"/>
      <c r="J133" s="632"/>
      <c r="K133" s="632"/>
      <c r="L133" s="632"/>
      <c r="M133" s="632"/>
      <c r="N133" s="632"/>
      <c r="O133" s="628"/>
      <c r="P133" s="631"/>
      <c r="Q133" s="631"/>
      <c r="R133" s="715"/>
      <c r="S133" s="715"/>
      <c r="T133" s="715"/>
      <c r="U133" s="715"/>
      <c r="V133" s="716" t="str">
        <f t="shared" si="9"/>
        <v/>
      </c>
      <c r="W133" s="535" t="str">
        <f t="shared" si="10"/>
        <v/>
      </c>
      <c r="X133" s="536"/>
      <c r="Y133" s="637"/>
      <c r="Z133" s="634"/>
      <c r="AA133" s="638"/>
      <c r="AB133" s="639"/>
      <c r="AC133" s="640"/>
      <c r="AD133" s="640"/>
      <c r="AE133" s="640"/>
      <c r="AF133" s="640"/>
      <c r="AG133" s="640"/>
      <c r="AH133" s="641"/>
      <c r="AI133" s="638"/>
      <c r="AJ133" s="642"/>
      <c r="AK133" s="643"/>
      <c r="AL133" s="643"/>
      <c r="AM133" s="644"/>
      <c r="AN133" s="640"/>
      <c r="AO133" s="640"/>
      <c r="AP133" s="640"/>
      <c r="AQ133" s="640"/>
      <c r="AR133" s="640"/>
      <c r="AS133" s="645"/>
      <c r="AT133" s="646"/>
      <c r="AU133" s="643"/>
      <c r="AV133" s="643"/>
      <c r="AW133" s="643"/>
      <c r="AX133" s="643"/>
      <c r="AY133" s="643"/>
      <c r="AZ133" s="643"/>
      <c r="BA133" s="643"/>
      <c r="BB133" s="643"/>
      <c r="BC133" s="643"/>
      <c r="BD133" s="643"/>
      <c r="BF133" s="420">
        <f t="shared" si="11"/>
        <v>0</v>
      </c>
      <c r="BG133" s="547">
        <f t="shared" si="11"/>
        <v>0</v>
      </c>
      <c r="BH133" s="547">
        <f t="shared" si="11"/>
        <v>0</v>
      </c>
      <c r="BI133" s="547">
        <f t="shared" si="11"/>
        <v>0</v>
      </c>
      <c r="BJ133" s="547">
        <f t="shared" si="11"/>
        <v>0</v>
      </c>
      <c r="BK133" s="547">
        <f t="shared" si="11"/>
        <v>0</v>
      </c>
      <c r="BL133" s="548">
        <f t="shared" si="11"/>
        <v>0</v>
      </c>
      <c r="BM133" s="457"/>
      <c r="BN133" s="548" t="str">
        <f t="shared" si="12"/>
        <v/>
      </c>
      <c r="BO133" s="548" t="str">
        <f t="shared" si="12"/>
        <v/>
      </c>
      <c r="BP133" s="548" t="str">
        <f t="shared" si="12"/>
        <v/>
      </c>
      <c r="BQ133" s="548" t="str">
        <f t="shared" si="12"/>
        <v/>
      </c>
      <c r="BR133" s="548" t="str">
        <f t="shared" si="12"/>
        <v/>
      </c>
      <c r="BS133" s="548" t="str">
        <f t="shared" si="12"/>
        <v/>
      </c>
      <c r="BT133" s="548" t="str">
        <f t="shared" si="12"/>
        <v/>
      </c>
      <c r="BZ133" s="19"/>
      <c r="CA133" s="19"/>
      <c r="CB133" s="19"/>
      <c r="CC133" s="19"/>
      <c r="CD133" s="19"/>
      <c r="CE133" s="19"/>
      <c r="CF133" s="19"/>
      <c r="CG133" s="19"/>
      <c r="CH133" s="19"/>
      <c r="CI133" s="19"/>
      <c r="CJ133" s="19"/>
      <c r="CK133" s="19"/>
      <c r="CL133" s="19"/>
      <c r="CM133" s="19"/>
      <c r="CN133" s="19"/>
      <c r="CO133" s="19"/>
      <c r="CP133" s="19"/>
      <c r="CQ133" s="19"/>
      <c r="CR133" s="19"/>
      <c r="CS133" s="19"/>
    </row>
    <row r="134" spans="1:97" s="18" customFormat="1" ht="11.25" hidden="1" outlineLevel="1" thickBot="1">
      <c r="A134" s="19"/>
      <c r="B134" s="632"/>
      <c r="C134" s="633"/>
      <c r="D134" s="628"/>
      <c r="E134" s="628"/>
      <c r="F134" s="632"/>
      <c r="G134" s="634"/>
      <c r="H134" s="632"/>
      <c r="I134" s="632"/>
      <c r="J134" s="632"/>
      <c r="K134" s="632"/>
      <c r="L134" s="632"/>
      <c r="M134" s="632"/>
      <c r="N134" s="632"/>
      <c r="O134" s="628"/>
      <c r="P134" s="631"/>
      <c r="Q134" s="631"/>
      <c r="R134" s="715"/>
      <c r="S134" s="715"/>
      <c r="T134" s="715"/>
      <c r="U134" s="715"/>
      <c r="V134" s="716" t="str">
        <f t="shared" si="9"/>
        <v/>
      </c>
      <c r="W134" s="535" t="str">
        <f t="shared" si="10"/>
        <v/>
      </c>
      <c r="X134" s="536"/>
      <c r="Y134" s="637"/>
      <c r="Z134" s="634"/>
      <c r="AA134" s="638"/>
      <c r="AB134" s="639"/>
      <c r="AC134" s="640"/>
      <c r="AD134" s="640"/>
      <c r="AE134" s="640"/>
      <c r="AF134" s="640"/>
      <c r="AG134" s="640"/>
      <c r="AH134" s="641"/>
      <c r="AI134" s="638"/>
      <c r="AJ134" s="642"/>
      <c r="AK134" s="643"/>
      <c r="AL134" s="643"/>
      <c r="AM134" s="644"/>
      <c r="AN134" s="640"/>
      <c r="AO134" s="640"/>
      <c r="AP134" s="640"/>
      <c r="AQ134" s="640"/>
      <c r="AR134" s="640"/>
      <c r="AS134" s="645"/>
      <c r="AT134" s="646"/>
      <c r="AU134" s="643"/>
      <c r="AV134" s="643"/>
      <c r="AW134" s="643"/>
      <c r="AX134" s="643"/>
      <c r="AY134" s="643"/>
      <c r="AZ134" s="643"/>
      <c r="BA134" s="643"/>
      <c r="BB134" s="643"/>
      <c r="BC134" s="643"/>
      <c r="BD134" s="643"/>
      <c r="BF134" s="420">
        <f t="shared" si="11"/>
        <v>0</v>
      </c>
      <c r="BG134" s="547">
        <f t="shared" si="11"/>
        <v>0</v>
      </c>
      <c r="BH134" s="547">
        <f t="shared" si="11"/>
        <v>0</v>
      </c>
      <c r="BI134" s="547">
        <f t="shared" si="11"/>
        <v>0</v>
      </c>
      <c r="BJ134" s="547">
        <f t="shared" si="11"/>
        <v>0</v>
      </c>
      <c r="BK134" s="547">
        <f t="shared" si="11"/>
        <v>0</v>
      </c>
      <c r="BL134" s="548">
        <f t="shared" si="11"/>
        <v>0</v>
      </c>
      <c r="BM134" s="457"/>
      <c r="BN134" s="548" t="str">
        <f t="shared" si="12"/>
        <v/>
      </c>
      <c r="BO134" s="548" t="str">
        <f t="shared" si="12"/>
        <v/>
      </c>
      <c r="BP134" s="548" t="str">
        <f t="shared" si="12"/>
        <v/>
      </c>
      <c r="BQ134" s="548" t="str">
        <f t="shared" si="12"/>
        <v/>
      </c>
      <c r="BR134" s="548" t="str">
        <f t="shared" si="12"/>
        <v/>
      </c>
      <c r="BS134" s="548" t="str">
        <f t="shared" si="12"/>
        <v/>
      </c>
      <c r="BT134" s="548" t="str">
        <f t="shared" si="12"/>
        <v/>
      </c>
      <c r="BZ134" s="19"/>
      <c r="CA134" s="19"/>
      <c r="CB134" s="19"/>
      <c r="CC134" s="19"/>
      <c r="CD134" s="19"/>
      <c r="CE134" s="19"/>
      <c r="CF134" s="19"/>
      <c r="CG134" s="19"/>
      <c r="CH134" s="19"/>
      <c r="CI134" s="19"/>
      <c r="CJ134" s="19"/>
      <c r="CK134" s="19"/>
      <c r="CL134" s="19"/>
      <c r="CM134" s="19"/>
      <c r="CN134" s="19"/>
      <c r="CO134" s="19"/>
      <c r="CP134" s="19"/>
      <c r="CQ134" s="19"/>
      <c r="CR134" s="19"/>
      <c r="CS134" s="19"/>
    </row>
    <row r="135" spans="1:97" s="18" customFormat="1" ht="11.25" hidden="1" outlineLevel="1" thickBot="1">
      <c r="A135" s="19"/>
      <c r="B135" s="632"/>
      <c r="C135" s="633"/>
      <c r="D135" s="628"/>
      <c r="E135" s="628"/>
      <c r="F135" s="632"/>
      <c r="G135" s="634"/>
      <c r="H135" s="632"/>
      <c r="I135" s="632"/>
      <c r="J135" s="632"/>
      <c r="K135" s="632"/>
      <c r="L135" s="632"/>
      <c r="M135" s="632"/>
      <c r="N135" s="632"/>
      <c r="O135" s="628"/>
      <c r="P135" s="631"/>
      <c r="Q135" s="631"/>
      <c r="R135" s="715"/>
      <c r="S135" s="715"/>
      <c r="T135" s="715"/>
      <c r="U135" s="715"/>
      <c r="V135" s="716" t="str">
        <f t="shared" si="9"/>
        <v/>
      </c>
      <c r="W135" s="535" t="str">
        <f t="shared" si="10"/>
        <v/>
      </c>
      <c r="X135" s="536"/>
      <c r="Y135" s="637"/>
      <c r="Z135" s="634"/>
      <c r="AA135" s="638"/>
      <c r="AB135" s="639"/>
      <c r="AC135" s="640"/>
      <c r="AD135" s="640"/>
      <c r="AE135" s="640"/>
      <c r="AF135" s="640"/>
      <c r="AG135" s="640"/>
      <c r="AH135" s="641"/>
      <c r="AI135" s="638"/>
      <c r="AJ135" s="642"/>
      <c r="AK135" s="643"/>
      <c r="AL135" s="643"/>
      <c r="AM135" s="644"/>
      <c r="AN135" s="640"/>
      <c r="AO135" s="640"/>
      <c r="AP135" s="640"/>
      <c r="AQ135" s="640"/>
      <c r="AR135" s="640"/>
      <c r="AS135" s="645"/>
      <c r="AT135" s="646"/>
      <c r="AU135" s="643"/>
      <c r="AV135" s="643"/>
      <c r="AW135" s="643"/>
      <c r="AX135" s="643"/>
      <c r="AY135" s="643"/>
      <c r="AZ135" s="643"/>
      <c r="BA135" s="643"/>
      <c r="BB135" s="643"/>
      <c r="BC135" s="643"/>
      <c r="BD135" s="643"/>
      <c r="BF135" s="420">
        <f t="shared" si="11"/>
        <v>0</v>
      </c>
      <c r="BG135" s="547">
        <f t="shared" si="11"/>
        <v>0</v>
      </c>
      <c r="BH135" s="547">
        <f t="shared" si="11"/>
        <v>0</v>
      </c>
      <c r="BI135" s="547">
        <f t="shared" si="11"/>
        <v>0</v>
      </c>
      <c r="BJ135" s="547">
        <f t="shared" si="11"/>
        <v>0</v>
      </c>
      <c r="BK135" s="547">
        <f t="shared" si="11"/>
        <v>0</v>
      </c>
      <c r="BL135" s="548">
        <f t="shared" si="11"/>
        <v>0</v>
      </c>
      <c r="BM135" s="457"/>
      <c r="BN135" s="548" t="str">
        <f t="shared" si="12"/>
        <v/>
      </c>
      <c r="BO135" s="548" t="str">
        <f t="shared" si="12"/>
        <v/>
      </c>
      <c r="BP135" s="548" t="str">
        <f t="shared" si="12"/>
        <v/>
      </c>
      <c r="BQ135" s="548" t="str">
        <f t="shared" si="12"/>
        <v/>
      </c>
      <c r="BR135" s="548" t="str">
        <f t="shared" si="12"/>
        <v/>
      </c>
      <c r="BS135" s="548" t="str">
        <f t="shared" si="12"/>
        <v/>
      </c>
      <c r="BT135" s="548" t="str">
        <f t="shared" si="12"/>
        <v/>
      </c>
      <c r="BZ135" s="19"/>
      <c r="CA135" s="19"/>
      <c r="CB135" s="19"/>
      <c r="CC135" s="19"/>
      <c r="CD135" s="19"/>
      <c r="CE135" s="19"/>
      <c r="CF135" s="19"/>
      <c r="CG135" s="19"/>
      <c r="CH135" s="19"/>
      <c r="CI135" s="19"/>
      <c r="CJ135" s="19"/>
      <c r="CK135" s="19"/>
      <c r="CL135" s="19"/>
      <c r="CM135" s="19"/>
      <c r="CN135" s="19"/>
      <c r="CO135" s="19"/>
      <c r="CP135" s="19"/>
      <c r="CQ135" s="19"/>
      <c r="CR135" s="19"/>
      <c r="CS135" s="19"/>
    </row>
    <row r="136" spans="1:97" s="18" customFormat="1" ht="11.25" hidden="1" outlineLevel="1" thickBot="1">
      <c r="A136" s="19"/>
      <c r="B136" s="632"/>
      <c r="C136" s="633"/>
      <c r="D136" s="628"/>
      <c r="E136" s="628"/>
      <c r="F136" s="632"/>
      <c r="G136" s="634"/>
      <c r="H136" s="632"/>
      <c r="I136" s="632"/>
      <c r="J136" s="632"/>
      <c r="K136" s="632"/>
      <c r="L136" s="632"/>
      <c r="M136" s="632"/>
      <c r="N136" s="632"/>
      <c r="O136" s="628"/>
      <c r="P136" s="631"/>
      <c r="Q136" s="631"/>
      <c r="R136" s="715"/>
      <c r="S136" s="715"/>
      <c r="T136" s="715"/>
      <c r="U136" s="715"/>
      <c r="V136" s="716" t="str">
        <f t="shared" si="9"/>
        <v/>
      </c>
      <c r="W136" s="535" t="str">
        <f t="shared" si="10"/>
        <v/>
      </c>
      <c r="X136" s="536"/>
      <c r="Y136" s="637"/>
      <c r="Z136" s="634"/>
      <c r="AA136" s="638"/>
      <c r="AB136" s="639"/>
      <c r="AC136" s="640"/>
      <c r="AD136" s="640"/>
      <c r="AE136" s="640"/>
      <c r="AF136" s="640"/>
      <c r="AG136" s="640"/>
      <c r="AH136" s="641"/>
      <c r="AI136" s="638"/>
      <c r="AJ136" s="642"/>
      <c r="AK136" s="643"/>
      <c r="AL136" s="643"/>
      <c r="AM136" s="644"/>
      <c r="AN136" s="640"/>
      <c r="AO136" s="640"/>
      <c r="AP136" s="640"/>
      <c r="AQ136" s="640"/>
      <c r="AR136" s="640"/>
      <c r="AS136" s="645"/>
      <c r="AT136" s="646"/>
      <c r="AU136" s="643"/>
      <c r="AV136" s="643"/>
      <c r="AW136" s="643"/>
      <c r="AX136" s="643"/>
      <c r="AY136" s="643"/>
      <c r="AZ136" s="643"/>
      <c r="BA136" s="643"/>
      <c r="BB136" s="643"/>
      <c r="BC136" s="643"/>
      <c r="BD136" s="643"/>
      <c r="BF136" s="420">
        <f t="shared" si="11"/>
        <v>0</v>
      </c>
      <c r="BG136" s="547">
        <f t="shared" si="11"/>
        <v>0</v>
      </c>
      <c r="BH136" s="547">
        <f t="shared" si="11"/>
        <v>0</v>
      </c>
      <c r="BI136" s="547">
        <f t="shared" si="11"/>
        <v>0</v>
      </c>
      <c r="BJ136" s="547">
        <f t="shared" si="11"/>
        <v>0</v>
      </c>
      <c r="BK136" s="547">
        <f t="shared" si="11"/>
        <v>0</v>
      </c>
      <c r="BL136" s="548">
        <f t="shared" si="11"/>
        <v>0</v>
      </c>
      <c r="BM136" s="457"/>
      <c r="BN136" s="548" t="str">
        <f t="shared" si="12"/>
        <v/>
      </c>
      <c r="BO136" s="548" t="str">
        <f t="shared" si="12"/>
        <v/>
      </c>
      <c r="BP136" s="548" t="str">
        <f t="shared" si="12"/>
        <v/>
      </c>
      <c r="BQ136" s="548" t="str">
        <f t="shared" si="12"/>
        <v/>
      </c>
      <c r="BR136" s="548" t="str">
        <f t="shared" si="12"/>
        <v/>
      </c>
      <c r="BS136" s="548" t="str">
        <f t="shared" si="12"/>
        <v/>
      </c>
      <c r="BT136" s="548" t="str">
        <f t="shared" si="12"/>
        <v/>
      </c>
      <c r="BZ136" s="19"/>
      <c r="CA136" s="19"/>
      <c r="CB136" s="19"/>
      <c r="CC136" s="19"/>
      <c r="CD136" s="19"/>
      <c r="CE136" s="19"/>
      <c r="CF136" s="19"/>
      <c r="CG136" s="19"/>
      <c r="CH136" s="19"/>
      <c r="CI136" s="19"/>
      <c r="CJ136" s="19"/>
      <c r="CK136" s="19"/>
      <c r="CL136" s="19"/>
      <c r="CM136" s="19"/>
      <c r="CN136" s="19"/>
      <c r="CO136" s="19"/>
      <c r="CP136" s="19"/>
      <c r="CQ136" s="19"/>
      <c r="CR136" s="19"/>
      <c r="CS136" s="19"/>
    </row>
    <row r="137" spans="1:97" s="18" customFormat="1" ht="11.25" hidden="1" outlineLevel="1" thickBot="1">
      <c r="A137" s="19"/>
      <c r="B137" s="632"/>
      <c r="C137" s="633"/>
      <c r="D137" s="628"/>
      <c r="E137" s="628"/>
      <c r="F137" s="632"/>
      <c r="G137" s="634"/>
      <c r="H137" s="632"/>
      <c r="I137" s="632"/>
      <c r="J137" s="632"/>
      <c r="K137" s="632"/>
      <c r="L137" s="632"/>
      <c r="M137" s="632"/>
      <c r="N137" s="632"/>
      <c r="O137" s="628"/>
      <c r="P137" s="631"/>
      <c r="Q137" s="631"/>
      <c r="R137" s="715"/>
      <c r="S137" s="715"/>
      <c r="T137" s="715"/>
      <c r="U137" s="715"/>
      <c r="V137" s="716" t="str">
        <f t="shared" si="9"/>
        <v/>
      </c>
      <c r="W137" s="535" t="str">
        <f t="shared" si="10"/>
        <v/>
      </c>
      <c r="X137" s="536"/>
      <c r="Y137" s="637"/>
      <c r="Z137" s="634"/>
      <c r="AA137" s="638"/>
      <c r="AB137" s="639"/>
      <c r="AC137" s="640"/>
      <c r="AD137" s="640"/>
      <c r="AE137" s="640"/>
      <c r="AF137" s="640"/>
      <c r="AG137" s="640"/>
      <c r="AH137" s="641"/>
      <c r="AI137" s="638"/>
      <c r="AJ137" s="642"/>
      <c r="AK137" s="643"/>
      <c r="AL137" s="643"/>
      <c r="AM137" s="644"/>
      <c r="AN137" s="640"/>
      <c r="AO137" s="640"/>
      <c r="AP137" s="640"/>
      <c r="AQ137" s="640"/>
      <c r="AR137" s="640"/>
      <c r="AS137" s="645"/>
      <c r="AT137" s="646"/>
      <c r="AU137" s="643"/>
      <c r="AV137" s="643"/>
      <c r="AW137" s="643"/>
      <c r="AX137" s="643"/>
      <c r="AY137" s="643"/>
      <c r="AZ137" s="643"/>
      <c r="BA137" s="643"/>
      <c r="BB137" s="643"/>
      <c r="BC137" s="643"/>
      <c r="BD137" s="643"/>
      <c r="BF137" s="420">
        <f t="shared" si="11"/>
        <v>0</v>
      </c>
      <c r="BG137" s="547">
        <f t="shared" si="11"/>
        <v>0</v>
      </c>
      <c r="BH137" s="547">
        <f t="shared" si="11"/>
        <v>0</v>
      </c>
      <c r="BI137" s="547">
        <f t="shared" si="11"/>
        <v>0</v>
      </c>
      <c r="BJ137" s="547">
        <f t="shared" si="11"/>
        <v>0</v>
      </c>
      <c r="BK137" s="547">
        <f t="shared" si="11"/>
        <v>0</v>
      </c>
      <c r="BL137" s="548">
        <f t="shared" si="11"/>
        <v>0</v>
      </c>
      <c r="BM137" s="457"/>
      <c r="BN137" s="548" t="str">
        <f t="shared" si="12"/>
        <v/>
      </c>
      <c r="BO137" s="548" t="str">
        <f t="shared" si="12"/>
        <v/>
      </c>
      <c r="BP137" s="548" t="str">
        <f t="shared" si="12"/>
        <v/>
      </c>
      <c r="BQ137" s="548" t="str">
        <f t="shared" si="12"/>
        <v/>
      </c>
      <c r="BR137" s="548" t="str">
        <f t="shared" si="12"/>
        <v/>
      </c>
      <c r="BS137" s="548" t="str">
        <f t="shared" si="12"/>
        <v/>
      </c>
      <c r="BT137" s="548" t="str">
        <f t="shared" si="12"/>
        <v/>
      </c>
      <c r="BZ137" s="19"/>
      <c r="CA137" s="19"/>
      <c r="CB137" s="19"/>
      <c r="CC137" s="19"/>
      <c r="CD137" s="19"/>
      <c r="CE137" s="19"/>
      <c r="CF137" s="19"/>
      <c r="CG137" s="19"/>
      <c r="CH137" s="19"/>
      <c r="CI137" s="19"/>
      <c r="CJ137" s="19"/>
      <c r="CK137" s="19"/>
      <c r="CL137" s="19"/>
      <c r="CM137" s="19"/>
      <c r="CN137" s="19"/>
      <c r="CO137" s="19"/>
      <c r="CP137" s="19"/>
      <c r="CQ137" s="19"/>
      <c r="CR137" s="19"/>
      <c r="CS137" s="19"/>
    </row>
    <row r="138" spans="1:97" s="18" customFormat="1" ht="11.25" hidden="1" outlineLevel="1" thickBot="1">
      <c r="A138" s="19"/>
      <c r="B138" s="632"/>
      <c r="C138" s="633"/>
      <c r="D138" s="628"/>
      <c r="E138" s="628"/>
      <c r="F138" s="632"/>
      <c r="G138" s="634"/>
      <c r="H138" s="632"/>
      <c r="I138" s="632"/>
      <c r="J138" s="632"/>
      <c r="K138" s="632"/>
      <c r="L138" s="632"/>
      <c r="M138" s="632"/>
      <c r="N138" s="632"/>
      <c r="O138" s="628"/>
      <c r="P138" s="631"/>
      <c r="Q138" s="631"/>
      <c r="R138" s="715"/>
      <c r="S138" s="715"/>
      <c r="T138" s="715"/>
      <c r="U138" s="715"/>
      <c r="V138" s="716" t="str">
        <f t="shared" si="9"/>
        <v/>
      </c>
      <c r="W138" s="535" t="str">
        <f t="shared" si="10"/>
        <v/>
      </c>
      <c r="X138" s="536"/>
      <c r="Y138" s="637"/>
      <c r="Z138" s="634"/>
      <c r="AA138" s="638"/>
      <c r="AB138" s="639"/>
      <c r="AC138" s="640"/>
      <c r="AD138" s="640"/>
      <c r="AE138" s="640"/>
      <c r="AF138" s="640"/>
      <c r="AG138" s="640"/>
      <c r="AH138" s="641"/>
      <c r="AI138" s="638"/>
      <c r="AJ138" s="642"/>
      <c r="AK138" s="643"/>
      <c r="AL138" s="643"/>
      <c r="AM138" s="644"/>
      <c r="AN138" s="640"/>
      <c r="AO138" s="640"/>
      <c r="AP138" s="640"/>
      <c r="AQ138" s="640"/>
      <c r="AR138" s="640"/>
      <c r="AS138" s="645"/>
      <c r="AT138" s="646"/>
      <c r="AU138" s="643"/>
      <c r="AV138" s="643"/>
      <c r="AW138" s="643"/>
      <c r="AX138" s="643"/>
      <c r="AY138" s="643"/>
      <c r="AZ138" s="643"/>
      <c r="BA138" s="643"/>
      <c r="BB138" s="643"/>
      <c r="BC138" s="643"/>
      <c r="BD138" s="643"/>
      <c r="BF138" s="420">
        <f t="shared" si="11"/>
        <v>0</v>
      </c>
      <c r="BG138" s="547">
        <f t="shared" si="11"/>
        <v>0</v>
      </c>
      <c r="BH138" s="547">
        <f t="shared" si="11"/>
        <v>0</v>
      </c>
      <c r="BI138" s="547">
        <f t="shared" si="11"/>
        <v>0</v>
      </c>
      <c r="BJ138" s="547">
        <f t="shared" si="11"/>
        <v>0</v>
      </c>
      <c r="BK138" s="547">
        <f t="shared" si="11"/>
        <v>0</v>
      </c>
      <c r="BL138" s="548">
        <f t="shared" si="11"/>
        <v>0</v>
      </c>
      <c r="BM138" s="457"/>
      <c r="BN138" s="548" t="str">
        <f t="shared" si="12"/>
        <v/>
      </c>
      <c r="BO138" s="548" t="str">
        <f t="shared" si="12"/>
        <v/>
      </c>
      <c r="BP138" s="548" t="str">
        <f t="shared" si="12"/>
        <v/>
      </c>
      <c r="BQ138" s="548" t="str">
        <f t="shared" si="12"/>
        <v/>
      </c>
      <c r="BR138" s="548" t="str">
        <f t="shared" si="12"/>
        <v/>
      </c>
      <c r="BS138" s="548" t="str">
        <f t="shared" si="12"/>
        <v/>
      </c>
      <c r="BT138" s="548" t="str">
        <f t="shared" si="12"/>
        <v/>
      </c>
      <c r="BZ138" s="19"/>
      <c r="CA138" s="19"/>
      <c r="CB138" s="19"/>
      <c r="CC138" s="19"/>
      <c r="CD138" s="19"/>
      <c r="CE138" s="19"/>
      <c r="CF138" s="19"/>
      <c r="CG138" s="19"/>
      <c r="CH138" s="19"/>
      <c r="CI138" s="19"/>
      <c r="CJ138" s="19"/>
      <c r="CK138" s="19"/>
      <c r="CL138" s="19"/>
      <c r="CM138" s="19"/>
      <c r="CN138" s="19"/>
      <c r="CO138" s="19"/>
      <c r="CP138" s="19"/>
      <c r="CQ138" s="19"/>
      <c r="CR138" s="19"/>
      <c r="CS138" s="19"/>
    </row>
    <row r="139" spans="1:97" s="18" customFormat="1" ht="11.25" hidden="1" outlineLevel="1" thickBot="1">
      <c r="A139" s="19"/>
      <c r="B139" s="632"/>
      <c r="C139" s="633"/>
      <c r="D139" s="628"/>
      <c r="E139" s="628"/>
      <c r="F139" s="632"/>
      <c r="G139" s="634"/>
      <c r="H139" s="632"/>
      <c r="I139" s="632"/>
      <c r="J139" s="632"/>
      <c r="K139" s="632"/>
      <c r="L139" s="632"/>
      <c r="M139" s="632"/>
      <c r="N139" s="632"/>
      <c r="O139" s="628"/>
      <c r="P139" s="631"/>
      <c r="Q139" s="631"/>
      <c r="R139" s="715"/>
      <c r="S139" s="715"/>
      <c r="T139" s="715"/>
      <c r="U139" s="715"/>
      <c r="V139" s="716" t="str">
        <f t="shared" si="9"/>
        <v/>
      </c>
      <c r="W139" s="535" t="str">
        <f t="shared" si="10"/>
        <v/>
      </c>
      <c r="X139" s="536"/>
      <c r="Y139" s="637"/>
      <c r="Z139" s="634"/>
      <c r="AA139" s="638"/>
      <c r="AB139" s="639"/>
      <c r="AC139" s="640"/>
      <c r="AD139" s="640"/>
      <c r="AE139" s="640"/>
      <c r="AF139" s="640"/>
      <c r="AG139" s="640"/>
      <c r="AH139" s="641"/>
      <c r="AI139" s="638"/>
      <c r="AJ139" s="642"/>
      <c r="AK139" s="643"/>
      <c r="AL139" s="643"/>
      <c r="AM139" s="644"/>
      <c r="AN139" s="640"/>
      <c r="AO139" s="640"/>
      <c r="AP139" s="640"/>
      <c r="AQ139" s="640"/>
      <c r="AR139" s="640"/>
      <c r="AS139" s="645"/>
      <c r="AT139" s="646"/>
      <c r="AU139" s="643"/>
      <c r="AV139" s="643"/>
      <c r="AW139" s="643"/>
      <c r="AX139" s="643"/>
      <c r="AY139" s="643"/>
      <c r="AZ139" s="643"/>
      <c r="BA139" s="643"/>
      <c r="BB139" s="643"/>
      <c r="BC139" s="643"/>
      <c r="BD139" s="643"/>
      <c r="BF139" s="420">
        <f t="shared" si="11"/>
        <v>0</v>
      </c>
      <c r="BG139" s="547">
        <f t="shared" si="11"/>
        <v>0</v>
      </c>
      <c r="BH139" s="547">
        <f t="shared" si="11"/>
        <v>0</v>
      </c>
      <c r="BI139" s="547">
        <f t="shared" si="11"/>
        <v>0</v>
      </c>
      <c r="BJ139" s="547">
        <f t="shared" si="11"/>
        <v>0</v>
      </c>
      <c r="BK139" s="547">
        <f t="shared" si="11"/>
        <v>0</v>
      </c>
      <c r="BL139" s="548">
        <f t="shared" si="11"/>
        <v>0</v>
      </c>
      <c r="BM139" s="457"/>
      <c r="BN139" s="548" t="str">
        <f t="shared" si="12"/>
        <v/>
      </c>
      <c r="BO139" s="548" t="str">
        <f t="shared" si="12"/>
        <v/>
      </c>
      <c r="BP139" s="548" t="str">
        <f t="shared" si="12"/>
        <v/>
      </c>
      <c r="BQ139" s="548" t="str">
        <f t="shared" si="12"/>
        <v/>
      </c>
      <c r="BR139" s="548" t="str">
        <f t="shared" si="12"/>
        <v/>
      </c>
      <c r="BS139" s="548" t="str">
        <f t="shared" si="12"/>
        <v/>
      </c>
      <c r="BT139" s="548" t="str">
        <f t="shared" si="12"/>
        <v/>
      </c>
      <c r="BZ139" s="19"/>
      <c r="CA139" s="19"/>
      <c r="CB139" s="19"/>
      <c r="CC139" s="19"/>
      <c r="CD139" s="19"/>
      <c r="CE139" s="19"/>
      <c r="CF139" s="19"/>
      <c r="CG139" s="19"/>
      <c r="CH139" s="19"/>
      <c r="CI139" s="19"/>
      <c r="CJ139" s="19"/>
      <c r="CK139" s="19"/>
      <c r="CL139" s="19"/>
      <c r="CM139" s="19"/>
      <c r="CN139" s="19"/>
      <c r="CO139" s="19"/>
      <c r="CP139" s="19"/>
      <c r="CQ139" s="19"/>
      <c r="CR139" s="19"/>
      <c r="CS139" s="19"/>
    </row>
    <row r="140" spans="1:97" s="18" customFormat="1" ht="11.25" hidden="1" outlineLevel="1" thickBot="1">
      <c r="A140" s="19"/>
      <c r="B140" s="632"/>
      <c r="C140" s="633"/>
      <c r="D140" s="628"/>
      <c r="E140" s="628"/>
      <c r="F140" s="632"/>
      <c r="G140" s="634"/>
      <c r="H140" s="632"/>
      <c r="I140" s="632"/>
      <c r="J140" s="632"/>
      <c r="K140" s="632"/>
      <c r="L140" s="632"/>
      <c r="M140" s="632"/>
      <c r="N140" s="632"/>
      <c r="O140" s="628"/>
      <c r="P140" s="631"/>
      <c r="Q140" s="631"/>
      <c r="R140" s="715"/>
      <c r="S140" s="715"/>
      <c r="T140" s="715"/>
      <c r="U140" s="715"/>
      <c r="V140" s="716" t="str">
        <f t="shared" si="9"/>
        <v/>
      </c>
      <c r="W140" s="535" t="str">
        <f t="shared" si="10"/>
        <v/>
      </c>
      <c r="X140" s="536"/>
      <c r="Y140" s="637"/>
      <c r="Z140" s="634"/>
      <c r="AA140" s="638"/>
      <c r="AB140" s="639"/>
      <c r="AC140" s="640"/>
      <c r="AD140" s="640"/>
      <c r="AE140" s="640"/>
      <c r="AF140" s="640"/>
      <c r="AG140" s="640"/>
      <c r="AH140" s="641"/>
      <c r="AI140" s="638"/>
      <c r="AJ140" s="642"/>
      <c r="AK140" s="643"/>
      <c r="AL140" s="643"/>
      <c r="AM140" s="644"/>
      <c r="AN140" s="640"/>
      <c r="AO140" s="640"/>
      <c r="AP140" s="640"/>
      <c r="AQ140" s="640"/>
      <c r="AR140" s="640"/>
      <c r="AS140" s="645"/>
      <c r="AT140" s="646"/>
      <c r="AU140" s="643"/>
      <c r="AV140" s="643"/>
      <c r="AW140" s="643"/>
      <c r="AX140" s="643"/>
      <c r="AY140" s="643"/>
      <c r="AZ140" s="643"/>
      <c r="BA140" s="643"/>
      <c r="BB140" s="643"/>
      <c r="BC140" s="643"/>
      <c r="BD140" s="643"/>
      <c r="BF140" s="420">
        <f t="shared" si="11"/>
        <v>0</v>
      </c>
      <c r="BG140" s="547">
        <f t="shared" si="11"/>
        <v>0</v>
      </c>
      <c r="BH140" s="547">
        <f t="shared" si="11"/>
        <v>0</v>
      </c>
      <c r="BI140" s="547">
        <f t="shared" si="11"/>
        <v>0</v>
      </c>
      <c r="BJ140" s="547">
        <f t="shared" si="11"/>
        <v>0</v>
      </c>
      <c r="BK140" s="547">
        <f t="shared" si="11"/>
        <v>0</v>
      </c>
      <c r="BL140" s="548">
        <f t="shared" si="11"/>
        <v>0</v>
      </c>
      <c r="BM140" s="457"/>
      <c r="BN140" s="548" t="str">
        <f t="shared" si="12"/>
        <v/>
      </c>
      <c r="BO140" s="548" t="str">
        <f t="shared" si="12"/>
        <v/>
      </c>
      <c r="BP140" s="548" t="str">
        <f t="shared" si="12"/>
        <v/>
      </c>
      <c r="BQ140" s="548" t="str">
        <f t="shared" si="12"/>
        <v/>
      </c>
      <c r="BR140" s="548" t="str">
        <f t="shared" si="12"/>
        <v/>
      </c>
      <c r="BS140" s="548" t="str">
        <f t="shared" si="12"/>
        <v/>
      </c>
      <c r="BT140" s="548" t="str">
        <f t="shared" si="12"/>
        <v/>
      </c>
      <c r="BZ140" s="19"/>
      <c r="CA140" s="19"/>
      <c r="CB140" s="19"/>
      <c r="CC140" s="19"/>
      <c r="CD140" s="19"/>
      <c r="CE140" s="19"/>
      <c r="CF140" s="19"/>
      <c r="CG140" s="19"/>
      <c r="CH140" s="19"/>
      <c r="CI140" s="19"/>
      <c r="CJ140" s="19"/>
      <c r="CK140" s="19"/>
      <c r="CL140" s="19"/>
      <c r="CM140" s="19"/>
      <c r="CN140" s="19"/>
      <c r="CO140" s="19"/>
      <c r="CP140" s="19"/>
      <c r="CQ140" s="19"/>
      <c r="CR140" s="19"/>
      <c r="CS140" s="19"/>
    </row>
    <row r="141" spans="1:97" s="18" customFormat="1" ht="11.25" hidden="1" outlineLevel="1" thickBot="1">
      <c r="A141" s="19"/>
      <c r="B141" s="632"/>
      <c r="C141" s="633"/>
      <c r="D141" s="628"/>
      <c r="E141" s="628"/>
      <c r="F141" s="632"/>
      <c r="G141" s="634"/>
      <c r="H141" s="632"/>
      <c r="I141" s="632"/>
      <c r="J141" s="632"/>
      <c r="K141" s="632"/>
      <c r="L141" s="632"/>
      <c r="M141" s="632"/>
      <c r="N141" s="632"/>
      <c r="O141" s="628"/>
      <c r="P141" s="631"/>
      <c r="Q141" s="631"/>
      <c r="R141" s="715"/>
      <c r="S141" s="715"/>
      <c r="T141" s="715"/>
      <c r="U141" s="715"/>
      <c r="V141" s="716" t="str">
        <f t="shared" si="9"/>
        <v/>
      </c>
      <c r="W141" s="535" t="str">
        <f t="shared" si="10"/>
        <v/>
      </c>
      <c r="X141" s="536"/>
      <c r="Y141" s="637"/>
      <c r="Z141" s="634"/>
      <c r="AA141" s="638"/>
      <c r="AB141" s="639"/>
      <c r="AC141" s="640"/>
      <c r="AD141" s="640"/>
      <c r="AE141" s="640"/>
      <c r="AF141" s="640"/>
      <c r="AG141" s="640"/>
      <c r="AH141" s="641"/>
      <c r="AI141" s="638"/>
      <c r="AJ141" s="642"/>
      <c r="AK141" s="643"/>
      <c r="AL141" s="643"/>
      <c r="AM141" s="644"/>
      <c r="AN141" s="640"/>
      <c r="AO141" s="640"/>
      <c r="AP141" s="640"/>
      <c r="AQ141" s="640"/>
      <c r="AR141" s="640"/>
      <c r="AS141" s="645"/>
      <c r="AT141" s="646"/>
      <c r="AU141" s="643"/>
      <c r="AV141" s="643"/>
      <c r="AW141" s="643"/>
      <c r="AX141" s="643"/>
      <c r="AY141" s="643"/>
      <c r="AZ141" s="643"/>
      <c r="BA141" s="643"/>
      <c r="BB141" s="643"/>
      <c r="BC141" s="643"/>
      <c r="BD141" s="643"/>
      <c r="BF141" s="420">
        <f t="shared" si="11"/>
        <v>0</v>
      </c>
      <c r="BG141" s="547">
        <f t="shared" si="11"/>
        <v>0</v>
      </c>
      <c r="BH141" s="547">
        <f t="shared" si="11"/>
        <v>0</v>
      </c>
      <c r="BI141" s="547">
        <f t="shared" si="11"/>
        <v>0</v>
      </c>
      <c r="BJ141" s="547">
        <f t="shared" si="11"/>
        <v>0</v>
      </c>
      <c r="BK141" s="547">
        <f t="shared" si="11"/>
        <v>0</v>
      </c>
      <c r="BL141" s="548">
        <f t="shared" si="11"/>
        <v>0</v>
      </c>
      <c r="BM141" s="457"/>
      <c r="BN141" s="548" t="str">
        <f t="shared" si="12"/>
        <v/>
      </c>
      <c r="BO141" s="548" t="str">
        <f t="shared" si="12"/>
        <v/>
      </c>
      <c r="BP141" s="548" t="str">
        <f t="shared" si="12"/>
        <v/>
      </c>
      <c r="BQ141" s="548" t="str">
        <f t="shared" si="12"/>
        <v/>
      </c>
      <c r="BR141" s="548" t="str">
        <f t="shared" si="12"/>
        <v/>
      </c>
      <c r="BS141" s="548" t="str">
        <f t="shared" si="12"/>
        <v/>
      </c>
      <c r="BT141" s="548" t="str">
        <f t="shared" si="12"/>
        <v/>
      </c>
      <c r="BZ141" s="19"/>
      <c r="CA141" s="19"/>
      <c r="CB141" s="19"/>
      <c r="CC141" s="19"/>
      <c r="CD141" s="19"/>
      <c r="CE141" s="19"/>
      <c r="CF141" s="19"/>
      <c r="CG141" s="19"/>
      <c r="CH141" s="19"/>
      <c r="CI141" s="19"/>
      <c r="CJ141" s="19"/>
      <c r="CK141" s="19"/>
      <c r="CL141" s="19"/>
      <c r="CM141" s="19"/>
      <c r="CN141" s="19"/>
      <c r="CO141" s="19"/>
      <c r="CP141" s="19"/>
      <c r="CQ141" s="19"/>
      <c r="CR141" s="19"/>
      <c r="CS141" s="19"/>
    </row>
    <row r="142" spans="1:97" s="18" customFormat="1" ht="11.25" hidden="1" outlineLevel="1" thickBot="1">
      <c r="A142" s="19"/>
      <c r="B142" s="632"/>
      <c r="C142" s="633"/>
      <c r="D142" s="628"/>
      <c r="E142" s="628"/>
      <c r="F142" s="632"/>
      <c r="G142" s="634"/>
      <c r="H142" s="632"/>
      <c r="I142" s="632"/>
      <c r="J142" s="632"/>
      <c r="K142" s="632"/>
      <c r="L142" s="632"/>
      <c r="M142" s="632"/>
      <c r="N142" s="632"/>
      <c r="O142" s="628"/>
      <c r="P142" s="631"/>
      <c r="Q142" s="631"/>
      <c r="R142" s="715"/>
      <c r="S142" s="715"/>
      <c r="T142" s="715"/>
      <c r="U142" s="715"/>
      <c r="V142" s="716" t="str">
        <f t="shared" si="9"/>
        <v/>
      </c>
      <c r="W142" s="535" t="str">
        <f t="shared" si="10"/>
        <v/>
      </c>
      <c r="X142" s="536"/>
      <c r="Y142" s="637"/>
      <c r="Z142" s="634"/>
      <c r="AA142" s="638"/>
      <c r="AB142" s="639"/>
      <c r="AC142" s="640"/>
      <c r="AD142" s="640"/>
      <c r="AE142" s="640"/>
      <c r="AF142" s="640"/>
      <c r="AG142" s="640"/>
      <c r="AH142" s="641"/>
      <c r="AI142" s="638"/>
      <c r="AJ142" s="642"/>
      <c r="AK142" s="643"/>
      <c r="AL142" s="643"/>
      <c r="AM142" s="644"/>
      <c r="AN142" s="640"/>
      <c r="AO142" s="640"/>
      <c r="AP142" s="640"/>
      <c r="AQ142" s="640"/>
      <c r="AR142" s="640"/>
      <c r="AS142" s="645"/>
      <c r="AT142" s="646"/>
      <c r="AU142" s="643"/>
      <c r="AV142" s="643"/>
      <c r="AW142" s="643"/>
      <c r="AX142" s="643"/>
      <c r="AY142" s="643"/>
      <c r="AZ142" s="643"/>
      <c r="BA142" s="643"/>
      <c r="BB142" s="643"/>
      <c r="BC142" s="643"/>
      <c r="BD142" s="643"/>
      <c r="BF142" s="420">
        <f t="shared" si="11"/>
        <v>0</v>
      </c>
      <c r="BG142" s="547">
        <f t="shared" si="11"/>
        <v>0</v>
      </c>
      <c r="BH142" s="547">
        <f t="shared" si="11"/>
        <v>0</v>
      </c>
      <c r="BI142" s="547">
        <f t="shared" si="11"/>
        <v>0</v>
      </c>
      <c r="BJ142" s="547">
        <f t="shared" si="11"/>
        <v>0</v>
      </c>
      <c r="BK142" s="547">
        <f t="shared" si="11"/>
        <v>0</v>
      </c>
      <c r="BL142" s="548">
        <f t="shared" si="11"/>
        <v>0</v>
      </c>
      <c r="BM142" s="457"/>
      <c r="BN142" s="548" t="str">
        <f t="shared" si="12"/>
        <v/>
      </c>
      <c r="BO142" s="548" t="str">
        <f t="shared" si="12"/>
        <v/>
      </c>
      <c r="BP142" s="548" t="str">
        <f t="shared" si="12"/>
        <v/>
      </c>
      <c r="BQ142" s="548" t="str">
        <f t="shared" si="12"/>
        <v/>
      </c>
      <c r="BR142" s="548" t="str">
        <f t="shared" si="12"/>
        <v/>
      </c>
      <c r="BS142" s="548" t="str">
        <f t="shared" si="12"/>
        <v/>
      </c>
      <c r="BT142" s="548" t="str">
        <f t="shared" si="12"/>
        <v/>
      </c>
      <c r="BZ142" s="19"/>
      <c r="CA142" s="19"/>
      <c r="CB142" s="19"/>
      <c r="CC142" s="19"/>
      <c r="CD142" s="19"/>
      <c r="CE142" s="19"/>
      <c r="CF142" s="19"/>
      <c r="CG142" s="19"/>
      <c r="CH142" s="19"/>
      <c r="CI142" s="19"/>
      <c r="CJ142" s="19"/>
      <c r="CK142" s="19"/>
      <c r="CL142" s="19"/>
      <c r="CM142" s="19"/>
      <c r="CN142" s="19"/>
      <c r="CO142" s="19"/>
      <c r="CP142" s="19"/>
      <c r="CQ142" s="19"/>
      <c r="CR142" s="19"/>
      <c r="CS142" s="19"/>
    </row>
    <row r="143" spans="1:97" s="18" customFormat="1" ht="11.25" hidden="1" outlineLevel="1" thickBot="1">
      <c r="A143" s="19"/>
      <c r="B143" s="632"/>
      <c r="C143" s="633"/>
      <c r="D143" s="628"/>
      <c r="E143" s="628"/>
      <c r="F143" s="632"/>
      <c r="G143" s="634"/>
      <c r="H143" s="632"/>
      <c r="I143" s="632"/>
      <c r="J143" s="632"/>
      <c r="K143" s="632"/>
      <c r="L143" s="632"/>
      <c r="M143" s="632"/>
      <c r="N143" s="632"/>
      <c r="O143" s="628"/>
      <c r="P143" s="631"/>
      <c r="Q143" s="631"/>
      <c r="R143" s="715"/>
      <c r="S143" s="715"/>
      <c r="T143" s="715"/>
      <c r="U143" s="715"/>
      <c r="V143" s="716" t="str">
        <f t="shared" si="9"/>
        <v/>
      </c>
      <c r="W143" s="535" t="str">
        <f t="shared" si="10"/>
        <v/>
      </c>
      <c r="X143" s="536"/>
      <c r="Y143" s="637"/>
      <c r="Z143" s="634"/>
      <c r="AA143" s="638"/>
      <c r="AB143" s="639"/>
      <c r="AC143" s="640"/>
      <c r="AD143" s="640"/>
      <c r="AE143" s="640"/>
      <c r="AF143" s="640"/>
      <c r="AG143" s="640"/>
      <c r="AH143" s="641"/>
      <c r="AI143" s="638"/>
      <c r="AJ143" s="642"/>
      <c r="AK143" s="643"/>
      <c r="AL143" s="643"/>
      <c r="AM143" s="644"/>
      <c r="AN143" s="640"/>
      <c r="AO143" s="640"/>
      <c r="AP143" s="640"/>
      <c r="AQ143" s="640"/>
      <c r="AR143" s="640"/>
      <c r="AS143" s="645"/>
      <c r="AT143" s="646"/>
      <c r="AU143" s="643"/>
      <c r="AV143" s="643"/>
      <c r="AW143" s="643"/>
      <c r="AX143" s="643"/>
      <c r="AY143" s="643"/>
      <c r="AZ143" s="643"/>
      <c r="BA143" s="643"/>
      <c r="BB143" s="643"/>
      <c r="BC143" s="643"/>
      <c r="BD143" s="643"/>
      <c r="BF143" s="420">
        <f t="shared" si="11"/>
        <v>0</v>
      </c>
      <c r="BG143" s="547">
        <f t="shared" si="11"/>
        <v>0</v>
      </c>
      <c r="BH143" s="547">
        <f t="shared" si="11"/>
        <v>0</v>
      </c>
      <c r="BI143" s="547">
        <f t="shared" si="11"/>
        <v>0</v>
      </c>
      <c r="BJ143" s="547">
        <f t="shared" si="11"/>
        <v>0</v>
      </c>
      <c r="BK143" s="547">
        <f t="shared" si="11"/>
        <v>0</v>
      </c>
      <c r="BL143" s="548">
        <f t="shared" si="11"/>
        <v>0</v>
      </c>
      <c r="BM143" s="457"/>
      <c r="BN143" s="548" t="str">
        <f t="shared" si="12"/>
        <v/>
      </c>
      <c r="BO143" s="548" t="str">
        <f t="shared" si="12"/>
        <v/>
      </c>
      <c r="BP143" s="548" t="str">
        <f t="shared" si="12"/>
        <v/>
      </c>
      <c r="BQ143" s="548" t="str">
        <f t="shared" si="12"/>
        <v/>
      </c>
      <c r="BR143" s="548" t="str">
        <f t="shared" si="12"/>
        <v/>
      </c>
      <c r="BS143" s="548" t="str">
        <f t="shared" si="12"/>
        <v/>
      </c>
      <c r="BT143" s="548" t="str">
        <f t="shared" si="12"/>
        <v/>
      </c>
      <c r="BZ143" s="19"/>
      <c r="CA143" s="19"/>
      <c r="CB143" s="19"/>
      <c r="CC143" s="19"/>
      <c r="CD143" s="19"/>
      <c r="CE143" s="19"/>
      <c r="CF143" s="19"/>
      <c r="CG143" s="19"/>
      <c r="CH143" s="19"/>
      <c r="CI143" s="19"/>
      <c r="CJ143" s="19"/>
      <c r="CK143" s="19"/>
      <c r="CL143" s="19"/>
      <c r="CM143" s="19"/>
      <c r="CN143" s="19"/>
      <c r="CO143" s="19"/>
      <c r="CP143" s="19"/>
      <c r="CQ143" s="19"/>
      <c r="CR143" s="19"/>
      <c r="CS143" s="19"/>
    </row>
    <row r="144" spans="1:97" s="18" customFormat="1" ht="11.25" hidden="1" outlineLevel="1" thickBot="1">
      <c r="A144" s="19"/>
      <c r="B144" s="632"/>
      <c r="C144" s="633"/>
      <c r="D144" s="628"/>
      <c r="E144" s="628"/>
      <c r="F144" s="632"/>
      <c r="G144" s="634"/>
      <c r="H144" s="632"/>
      <c r="I144" s="632"/>
      <c r="J144" s="632"/>
      <c r="K144" s="632"/>
      <c r="L144" s="632"/>
      <c r="M144" s="632"/>
      <c r="N144" s="632"/>
      <c r="O144" s="628"/>
      <c r="P144" s="631"/>
      <c r="Q144" s="631"/>
      <c r="R144" s="715"/>
      <c r="S144" s="715"/>
      <c r="T144" s="715"/>
      <c r="U144" s="715"/>
      <c r="V144" s="716" t="str">
        <f t="shared" si="9"/>
        <v/>
      </c>
      <c r="W144" s="535" t="str">
        <f t="shared" si="10"/>
        <v/>
      </c>
      <c r="X144" s="536"/>
      <c r="Y144" s="637"/>
      <c r="Z144" s="634"/>
      <c r="AA144" s="638"/>
      <c r="AB144" s="639"/>
      <c r="AC144" s="640"/>
      <c r="AD144" s="640"/>
      <c r="AE144" s="640"/>
      <c r="AF144" s="640"/>
      <c r="AG144" s="640"/>
      <c r="AH144" s="641"/>
      <c r="AI144" s="638"/>
      <c r="AJ144" s="642"/>
      <c r="AK144" s="643"/>
      <c r="AL144" s="643"/>
      <c r="AM144" s="644"/>
      <c r="AN144" s="640"/>
      <c r="AO144" s="640"/>
      <c r="AP144" s="640"/>
      <c r="AQ144" s="640"/>
      <c r="AR144" s="640"/>
      <c r="AS144" s="645"/>
      <c r="AT144" s="646"/>
      <c r="AU144" s="643"/>
      <c r="AV144" s="643"/>
      <c r="AW144" s="643"/>
      <c r="AX144" s="643"/>
      <c r="AY144" s="643"/>
      <c r="AZ144" s="643"/>
      <c r="BA144" s="643"/>
      <c r="BB144" s="643"/>
      <c r="BC144" s="643"/>
      <c r="BD144" s="643"/>
      <c r="BF144" s="420">
        <f t="shared" si="11"/>
        <v>0</v>
      </c>
      <c r="BG144" s="547">
        <f t="shared" si="11"/>
        <v>0</v>
      </c>
      <c r="BH144" s="547">
        <f t="shared" si="11"/>
        <v>0</v>
      </c>
      <c r="BI144" s="547">
        <f t="shared" si="11"/>
        <v>0</v>
      </c>
      <c r="BJ144" s="547">
        <f t="shared" si="11"/>
        <v>0</v>
      </c>
      <c r="BK144" s="547">
        <f t="shared" si="11"/>
        <v>0</v>
      </c>
      <c r="BL144" s="548">
        <f t="shared" si="11"/>
        <v>0</v>
      </c>
      <c r="BM144" s="457"/>
      <c r="BN144" s="548" t="str">
        <f t="shared" si="12"/>
        <v/>
      </c>
      <c r="BO144" s="548" t="str">
        <f t="shared" si="12"/>
        <v/>
      </c>
      <c r="BP144" s="548" t="str">
        <f t="shared" si="12"/>
        <v/>
      </c>
      <c r="BQ144" s="548" t="str">
        <f t="shared" si="12"/>
        <v/>
      </c>
      <c r="BR144" s="548" t="str">
        <f t="shared" si="12"/>
        <v/>
      </c>
      <c r="BS144" s="548" t="str">
        <f t="shared" si="12"/>
        <v/>
      </c>
      <c r="BT144" s="548" t="str">
        <f t="shared" si="12"/>
        <v/>
      </c>
      <c r="BZ144" s="19"/>
      <c r="CA144" s="19"/>
      <c r="CB144" s="19"/>
      <c r="CC144" s="19"/>
      <c r="CD144" s="19"/>
      <c r="CE144" s="19"/>
      <c r="CF144" s="19"/>
      <c r="CG144" s="19"/>
      <c r="CH144" s="19"/>
      <c r="CI144" s="19"/>
      <c r="CJ144" s="19"/>
      <c r="CK144" s="19"/>
      <c r="CL144" s="19"/>
      <c r="CM144" s="19"/>
      <c r="CN144" s="19"/>
      <c r="CO144" s="19"/>
      <c r="CP144" s="19"/>
      <c r="CQ144" s="19"/>
      <c r="CR144" s="19"/>
      <c r="CS144" s="19"/>
    </row>
    <row r="145" spans="1:97" s="18" customFormat="1" ht="11.25" hidden="1" outlineLevel="1" thickBot="1">
      <c r="A145" s="19"/>
      <c r="B145" s="632"/>
      <c r="C145" s="633"/>
      <c r="D145" s="628"/>
      <c r="E145" s="628"/>
      <c r="F145" s="632"/>
      <c r="G145" s="634"/>
      <c r="H145" s="632"/>
      <c r="I145" s="632"/>
      <c r="J145" s="632"/>
      <c r="K145" s="632"/>
      <c r="L145" s="632"/>
      <c r="M145" s="632"/>
      <c r="N145" s="632"/>
      <c r="O145" s="628"/>
      <c r="P145" s="631"/>
      <c r="Q145" s="631"/>
      <c r="R145" s="715"/>
      <c r="S145" s="715"/>
      <c r="T145" s="715"/>
      <c r="U145" s="715"/>
      <c r="V145" s="716" t="str">
        <f t="shared" si="9"/>
        <v/>
      </c>
      <c r="W145" s="535" t="str">
        <f t="shared" si="10"/>
        <v/>
      </c>
      <c r="X145" s="536"/>
      <c r="Y145" s="637"/>
      <c r="Z145" s="634"/>
      <c r="AA145" s="638"/>
      <c r="AB145" s="639"/>
      <c r="AC145" s="640"/>
      <c r="AD145" s="640"/>
      <c r="AE145" s="640"/>
      <c r="AF145" s="640"/>
      <c r="AG145" s="640"/>
      <c r="AH145" s="641"/>
      <c r="AI145" s="638"/>
      <c r="AJ145" s="642"/>
      <c r="AK145" s="643"/>
      <c r="AL145" s="643"/>
      <c r="AM145" s="644"/>
      <c r="AN145" s="640"/>
      <c r="AO145" s="640"/>
      <c r="AP145" s="640"/>
      <c r="AQ145" s="640"/>
      <c r="AR145" s="640"/>
      <c r="AS145" s="645"/>
      <c r="AT145" s="646"/>
      <c r="AU145" s="643"/>
      <c r="AV145" s="643"/>
      <c r="AW145" s="643"/>
      <c r="AX145" s="643"/>
      <c r="AY145" s="643"/>
      <c r="AZ145" s="643"/>
      <c r="BA145" s="643"/>
      <c r="BB145" s="643"/>
      <c r="BC145" s="643"/>
      <c r="BD145" s="643"/>
      <c r="BF145" s="420">
        <f t="shared" ref="BF145:BL170" si="13">AM145-AB145</f>
        <v>0</v>
      </c>
      <c r="BG145" s="547">
        <f t="shared" si="13"/>
        <v>0</v>
      </c>
      <c r="BH145" s="547">
        <f t="shared" si="13"/>
        <v>0</v>
      </c>
      <c r="BI145" s="547">
        <f t="shared" si="13"/>
        <v>0</v>
      </c>
      <c r="BJ145" s="547">
        <f t="shared" si="13"/>
        <v>0</v>
      </c>
      <c r="BK145" s="547">
        <f t="shared" si="13"/>
        <v>0</v>
      </c>
      <c r="BL145" s="548">
        <f t="shared" si="13"/>
        <v>0</v>
      </c>
      <c r="BM145" s="457"/>
      <c r="BN145" s="548" t="str">
        <f t="shared" si="12"/>
        <v/>
      </c>
      <c r="BO145" s="548" t="str">
        <f t="shared" si="12"/>
        <v/>
      </c>
      <c r="BP145" s="548" t="str">
        <f t="shared" si="12"/>
        <v/>
      </c>
      <c r="BQ145" s="548" t="str">
        <f t="shared" si="12"/>
        <v/>
      </c>
      <c r="BR145" s="548" t="str">
        <f t="shared" si="12"/>
        <v/>
      </c>
      <c r="BS145" s="548" t="str">
        <f t="shared" si="12"/>
        <v/>
      </c>
      <c r="BT145" s="548" t="str">
        <f t="shared" si="12"/>
        <v/>
      </c>
      <c r="BZ145" s="19"/>
      <c r="CA145" s="19"/>
      <c r="CB145" s="19"/>
      <c r="CC145" s="19"/>
      <c r="CD145" s="19"/>
      <c r="CE145" s="19"/>
      <c r="CF145" s="19"/>
      <c r="CG145" s="19"/>
      <c r="CH145" s="19"/>
      <c r="CI145" s="19"/>
      <c r="CJ145" s="19"/>
      <c r="CK145" s="19"/>
      <c r="CL145" s="19"/>
      <c r="CM145" s="19"/>
      <c r="CN145" s="19"/>
      <c r="CO145" s="19"/>
      <c r="CP145" s="19"/>
      <c r="CQ145" s="19"/>
      <c r="CR145" s="19"/>
      <c r="CS145" s="19"/>
    </row>
    <row r="146" spans="1:97" s="18" customFormat="1" ht="11.25" hidden="1" outlineLevel="1" thickBot="1">
      <c r="A146" s="19"/>
      <c r="B146" s="632"/>
      <c r="C146" s="633"/>
      <c r="D146" s="628"/>
      <c r="E146" s="628"/>
      <c r="F146" s="632"/>
      <c r="G146" s="634"/>
      <c r="H146" s="632"/>
      <c r="I146" s="632"/>
      <c r="J146" s="632"/>
      <c r="K146" s="632"/>
      <c r="L146" s="632"/>
      <c r="M146" s="632"/>
      <c r="N146" s="632"/>
      <c r="O146" s="628"/>
      <c r="P146" s="631"/>
      <c r="Q146" s="631"/>
      <c r="R146" s="715"/>
      <c r="S146" s="715"/>
      <c r="T146" s="715"/>
      <c r="U146" s="715"/>
      <c r="V146" s="716" t="str">
        <f t="shared" si="9"/>
        <v/>
      </c>
      <c r="W146" s="535" t="str">
        <f t="shared" si="10"/>
        <v/>
      </c>
      <c r="X146" s="536"/>
      <c r="Y146" s="637"/>
      <c r="Z146" s="634"/>
      <c r="AA146" s="638"/>
      <c r="AB146" s="639"/>
      <c r="AC146" s="640"/>
      <c r="AD146" s="640"/>
      <c r="AE146" s="640"/>
      <c r="AF146" s="640"/>
      <c r="AG146" s="640"/>
      <c r="AH146" s="641"/>
      <c r="AI146" s="638"/>
      <c r="AJ146" s="642"/>
      <c r="AK146" s="643"/>
      <c r="AL146" s="643"/>
      <c r="AM146" s="644"/>
      <c r="AN146" s="640"/>
      <c r="AO146" s="640"/>
      <c r="AP146" s="640"/>
      <c r="AQ146" s="640"/>
      <c r="AR146" s="640"/>
      <c r="AS146" s="645"/>
      <c r="AT146" s="646"/>
      <c r="AU146" s="643"/>
      <c r="AV146" s="643"/>
      <c r="AW146" s="643"/>
      <c r="AX146" s="643"/>
      <c r="AY146" s="643"/>
      <c r="AZ146" s="643"/>
      <c r="BA146" s="643"/>
      <c r="BB146" s="643"/>
      <c r="BC146" s="643"/>
      <c r="BD146" s="643"/>
      <c r="BF146" s="420">
        <f t="shared" si="13"/>
        <v>0</v>
      </c>
      <c r="BG146" s="547">
        <f t="shared" si="13"/>
        <v>0</v>
      </c>
      <c r="BH146" s="547">
        <f t="shared" si="13"/>
        <v>0</v>
      </c>
      <c r="BI146" s="547">
        <f t="shared" si="13"/>
        <v>0</v>
      </c>
      <c r="BJ146" s="547">
        <f t="shared" si="13"/>
        <v>0</v>
      </c>
      <c r="BK146" s="547">
        <f t="shared" si="13"/>
        <v>0</v>
      </c>
      <c r="BL146" s="548">
        <f t="shared" si="13"/>
        <v>0</v>
      </c>
      <c r="BM146" s="457"/>
      <c r="BN146" s="548" t="str">
        <f t="shared" si="12"/>
        <v/>
      </c>
      <c r="BO146" s="548" t="str">
        <f t="shared" si="12"/>
        <v/>
      </c>
      <c r="BP146" s="548" t="str">
        <f t="shared" si="12"/>
        <v/>
      </c>
      <c r="BQ146" s="548" t="str">
        <f t="shared" si="12"/>
        <v/>
      </c>
      <c r="BR146" s="548" t="str">
        <f t="shared" si="12"/>
        <v/>
      </c>
      <c r="BS146" s="548" t="str">
        <f t="shared" si="12"/>
        <v/>
      </c>
      <c r="BT146" s="548" t="str">
        <f t="shared" si="12"/>
        <v/>
      </c>
      <c r="BZ146" s="19"/>
      <c r="CA146" s="19"/>
      <c r="CB146" s="19"/>
      <c r="CC146" s="19"/>
      <c r="CD146" s="19"/>
      <c r="CE146" s="19"/>
      <c r="CF146" s="19"/>
      <c r="CG146" s="19"/>
      <c r="CH146" s="19"/>
      <c r="CI146" s="19"/>
      <c r="CJ146" s="19"/>
      <c r="CK146" s="19"/>
      <c r="CL146" s="19"/>
      <c r="CM146" s="19"/>
      <c r="CN146" s="19"/>
      <c r="CO146" s="19"/>
      <c r="CP146" s="19"/>
      <c r="CQ146" s="19"/>
      <c r="CR146" s="19"/>
      <c r="CS146" s="19"/>
    </row>
    <row r="147" spans="1:97" s="18" customFormat="1" ht="11.25" hidden="1" outlineLevel="1" thickBot="1">
      <c r="A147" s="19"/>
      <c r="B147" s="632"/>
      <c r="C147" s="633"/>
      <c r="D147" s="628"/>
      <c r="E147" s="628"/>
      <c r="F147" s="632"/>
      <c r="G147" s="634"/>
      <c r="H147" s="632"/>
      <c r="I147" s="632"/>
      <c r="J147" s="632"/>
      <c r="K147" s="632"/>
      <c r="L147" s="632"/>
      <c r="M147" s="632"/>
      <c r="N147" s="632"/>
      <c r="O147" s="628"/>
      <c r="P147" s="631"/>
      <c r="Q147" s="631"/>
      <c r="R147" s="715"/>
      <c r="S147" s="715"/>
      <c r="T147" s="715"/>
      <c r="U147" s="715"/>
      <c r="V147" s="716" t="str">
        <f t="shared" si="9"/>
        <v/>
      </c>
      <c r="W147" s="535" t="str">
        <f t="shared" si="10"/>
        <v/>
      </c>
      <c r="X147" s="536"/>
      <c r="Y147" s="637"/>
      <c r="Z147" s="634"/>
      <c r="AA147" s="638"/>
      <c r="AB147" s="639"/>
      <c r="AC147" s="640"/>
      <c r="AD147" s="640"/>
      <c r="AE147" s="640"/>
      <c r="AF147" s="640"/>
      <c r="AG147" s="640"/>
      <c r="AH147" s="641"/>
      <c r="AI147" s="638"/>
      <c r="AJ147" s="642"/>
      <c r="AK147" s="643"/>
      <c r="AL147" s="643"/>
      <c r="AM147" s="644"/>
      <c r="AN147" s="640"/>
      <c r="AO147" s="640"/>
      <c r="AP147" s="640"/>
      <c r="AQ147" s="640"/>
      <c r="AR147" s="640"/>
      <c r="AS147" s="645"/>
      <c r="AT147" s="646"/>
      <c r="AU147" s="643"/>
      <c r="AV147" s="643"/>
      <c r="AW147" s="643"/>
      <c r="AX147" s="643"/>
      <c r="AY147" s="643"/>
      <c r="AZ147" s="643"/>
      <c r="BA147" s="643"/>
      <c r="BB147" s="643"/>
      <c r="BC147" s="643"/>
      <c r="BD147" s="643"/>
      <c r="BF147" s="420">
        <f t="shared" si="13"/>
        <v>0</v>
      </c>
      <c r="BG147" s="547">
        <f t="shared" si="13"/>
        <v>0</v>
      </c>
      <c r="BH147" s="547">
        <f t="shared" si="13"/>
        <v>0</v>
      </c>
      <c r="BI147" s="547">
        <f t="shared" si="13"/>
        <v>0</v>
      </c>
      <c r="BJ147" s="547">
        <f t="shared" si="13"/>
        <v>0</v>
      </c>
      <c r="BK147" s="547">
        <f t="shared" si="13"/>
        <v>0</v>
      </c>
      <c r="BL147" s="548">
        <f t="shared" si="13"/>
        <v>0</v>
      </c>
      <c r="BM147" s="457"/>
      <c r="BN147" s="548" t="str">
        <f t="shared" si="12"/>
        <v/>
      </c>
      <c r="BO147" s="548" t="str">
        <f t="shared" si="12"/>
        <v/>
      </c>
      <c r="BP147" s="548" t="str">
        <f t="shared" si="12"/>
        <v/>
      </c>
      <c r="BQ147" s="548" t="str">
        <f t="shared" si="12"/>
        <v/>
      </c>
      <c r="BR147" s="548" t="str">
        <f t="shared" si="12"/>
        <v/>
      </c>
      <c r="BS147" s="548" t="str">
        <f t="shared" si="12"/>
        <v/>
      </c>
      <c r="BT147" s="548" t="str">
        <f t="shared" si="12"/>
        <v/>
      </c>
      <c r="BZ147" s="19"/>
      <c r="CA147" s="19"/>
      <c r="CB147" s="19"/>
      <c r="CC147" s="19"/>
      <c r="CD147" s="19"/>
      <c r="CE147" s="19"/>
      <c r="CF147" s="19"/>
      <c r="CG147" s="19"/>
      <c r="CH147" s="19"/>
      <c r="CI147" s="19"/>
      <c r="CJ147" s="19"/>
      <c r="CK147" s="19"/>
      <c r="CL147" s="19"/>
      <c r="CM147" s="19"/>
      <c r="CN147" s="19"/>
      <c r="CO147" s="19"/>
      <c r="CP147" s="19"/>
      <c r="CQ147" s="19"/>
      <c r="CR147" s="19"/>
      <c r="CS147" s="19"/>
    </row>
    <row r="148" spans="1:97" s="18" customFormat="1" ht="11.25" hidden="1" outlineLevel="1" thickBot="1">
      <c r="A148" s="19"/>
      <c r="B148" s="632"/>
      <c r="C148" s="633"/>
      <c r="D148" s="628"/>
      <c r="E148" s="628"/>
      <c r="F148" s="632"/>
      <c r="G148" s="634"/>
      <c r="H148" s="632"/>
      <c r="I148" s="632"/>
      <c r="J148" s="632"/>
      <c r="K148" s="632"/>
      <c r="L148" s="632"/>
      <c r="M148" s="632"/>
      <c r="N148" s="632"/>
      <c r="O148" s="628"/>
      <c r="P148" s="631"/>
      <c r="Q148" s="631"/>
      <c r="R148" s="715"/>
      <c r="S148" s="715"/>
      <c r="T148" s="715"/>
      <c r="U148" s="715"/>
      <c r="V148" s="716" t="str">
        <f t="shared" ref="V148:V171" si="14">IF(AND(ISBLANK(S148), ISBLANK(U148)), "", S148+U148)</f>
        <v/>
      </c>
      <c r="W148" s="535" t="str">
        <f t="shared" ref="W148:W171" si="15">IFERROR((S148+T148)/R148,"")</f>
        <v/>
      </c>
      <c r="X148" s="536"/>
      <c r="Y148" s="637"/>
      <c r="Z148" s="634"/>
      <c r="AA148" s="638"/>
      <c r="AB148" s="639"/>
      <c r="AC148" s="640"/>
      <c r="AD148" s="640"/>
      <c r="AE148" s="640"/>
      <c r="AF148" s="640"/>
      <c r="AG148" s="640"/>
      <c r="AH148" s="641"/>
      <c r="AI148" s="638"/>
      <c r="AJ148" s="642"/>
      <c r="AK148" s="643"/>
      <c r="AL148" s="643"/>
      <c r="AM148" s="644"/>
      <c r="AN148" s="640"/>
      <c r="AO148" s="640"/>
      <c r="AP148" s="640"/>
      <c r="AQ148" s="640"/>
      <c r="AR148" s="640"/>
      <c r="AS148" s="645"/>
      <c r="AT148" s="646"/>
      <c r="AU148" s="643"/>
      <c r="AV148" s="643"/>
      <c r="AW148" s="643"/>
      <c r="AX148" s="643"/>
      <c r="AY148" s="643"/>
      <c r="AZ148" s="643"/>
      <c r="BA148" s="643"/>
      <c r="BB148" s="643"/>
      <c r="BC148" s="643"/>
      <c r="BD148" s="643"/>
      <c r="BF148" s="420">
        <f t="shared" si="13"/>
        <v>0</v>
      </c>
      <c r="BG148" s="547">
        <f t="shared" si="13"/>
        <v>0</v>
      </c>
      <c r="BH148" s="547">
        <f t="shared" si="13"/>
        <v>0</v>
      </c>
      <c r="BI148" s="547">
        <f t="shared" si="13"/>
        <v>0</v>
      </c>
      <c r="BJ148" s="547">
        <f t="shared" si="13"/>
        <v>0</v>
      </c>
      <c r="BK148" s="547">
        <f t="shared" si="13"/>
        <v>0</v>
      </c>
      <c r="BL148" s="548">
        <f t="shared" si="13"/>
        <v>0</v>
      </c>
      <c r="BM148" s="457"/>
      <c r="BN148" s="548" t="str">
        <f t="shared" si="12"/>
        <v/>
      </c>
      <c r="BO148" s="548" t="str">
        <f t="shared" si="12"/>
        <v/>
      </c>
      <c r="BP148" s="548" t="str">
        <f t="shared" si="12"/>
        <v/>
      </c>
      <c r="BQ148" s="548" t="str">
        <f t="shared" si="12"/>
        <v/>
      </c>
      <c r="BR148" s="548" t="str">
        <f t="shared" si="12"/>
        <v/>
      </c>
      <c r="BS148" s="548" t="str">
        <f t="shared" si="12"/>
        <v/>
      </c>
      <c r="BT148" s="548" t="str">
        <f t="shared" si="12"/>
        <v/>
      </c>
      <c r="BZ148" s="19"/>
      <c r="CA148" s="19"/>
      <c r="CB148" s="19"/>
      <c r="CC148" s="19"/>
      <c r="CD148" s="19"/>
      <c r="CE148" s="19"/>
      <c r="CF148" s="19"/>
      <c r="CG148" s="19"/>
      <c r="CH148" s="19"/>
      <c r="CI148" s="19"/>
      <c r="CJ148" s="19"/>
      <c r="CK148" s="19"/>
      <c r="CL148" s="19"/>
      <c r="CM148" s="19"/>
      <c r="CN148" s="19"/>
      <c r="CO148" s="19"/>
      <c r="CP148" s="19"/>
      <c r="CQ148" s="19"/>
      <c r="CR148" s="19"/>
      <c r="CS148" s="19"/>
    </row>
    <row r="149" spans="1:97" s="18" customFormat="1" ht="11.25" hidden="1" outlineLevel="1" thickBot="1">
      <c r="A149" s="19"/>
      <c r="B149" s="632"/>
      <c r="C149" s="633"/>
      <c r="D149" s="628"/>
      <c r="E149" s="628"/>
      <c r="F149" s="632"/>
      <c r="G149" s="634"/>
      <c r="H149" s="632"/>
      <c r="I149" s="632"/>
      <c r="J149" s="632"/>
      <c r="K149" s="632"/>
      <c r="L149" s="632"/>
      <c r="M149" s="632"/>
      <c r="N149" s="632"/>
      <c r="O149" s="628"/>
      <c r="P149" s="631"/>
      <c r="Q149" s="631"/>
      <c r="R149" s="715"/>
      <c r="S149" s="715"/>
      <c r="T149" s="715"/>
      <c r="U149" s="715"/>
      <c r="V149" s="716" t="str">
        <f t="shared" si="14"/>
        <v/>
      </c>
      <c r="W149" s="535" t="str">
        <f t="shared" si="15"/>
        <v/>
      </c>
      <c r="X149" s="536"/>
      <c r="Y149" s="637"/>
      <c r="Z149" s="634"/>
      <c r="AA149" s="638"/>
      <c r="AB149" s="639"/>
      <c r="AC149" s="640"/>
      <c r="AD149" s="640"/>
      <c r="AE149" s="640"/>
      <c r="AF149" s="640"/>
      <c r="AG149" s="640"/>
      <c r="AH149" s="641"/>
      <c r="AI149" s="638"/>
      <c r="AJ149" s="642"/>
      <c r="AK149" s="643"/>
      <c r="AL149" s="643"/>
      <c r="AM149" s="644"/>
      <c r="AN149" s="640"/>
      <c r="AO149" s="640"/>
      <c r="AP149" s="640"/>
      <c r="AQ149" s="640"/>
      <c r="AR149" s="640"/>
      <c r="AS149" s="645"/>
      <c r="AT149" s="646"/>
      <c r="AU149" s="643"/>
      <c r="AV149" s="643"/>
      <c r="AW149" s="643"/>
      <c r="AX149" s="643"/>
      <c r="AY149" s="643"/>
      <c r="AZ149" s="643"/>
      <c r="BA149" s="643"/>
      <c r="BB149" s="643"/>
      <c r="BC149" s="643"/>
      <c r="BD149" s="643"/>
      <c r="BF149" s="420">
        <f t="shared" si="13"/>
        <v>0</v>
      </c>
      <c r="BG149" s="547">
        <f t="shared" si="13"/>
        <v>0</v>
      </c>
      <c r="BH149" s="547">
        <f t="shared" si="13"/>
        <v>0</v>
      </c>
      <c r="BI149" s="547">
        <f t="shared" si="13"/>
        <v>0</v>
      </c>
      <c r="BJ149" s="547">
        <f t="shared" si="13"/>
        <v>0</v>
      </c>
      <c r="BK149" s="547">
        <f t="shared" si="13"/>
        <v>0</v>
      </c>
      <c r="BL149" s="548">
        <f t="shared" si="13"/>
        <v>0</v>
      </c>
      <c r="BM149" s="457"/>
      <c r="BN149" s="548" t="str">
        <f t="shared" si="12"/>
        <v/>
      </c>
      <c r="BO149" s="548" t="str">
        <f t="shared" si="12"/>
        <v/>
      </c>
      <c r="BP149" s="548" t="str">
        <f t="shared" si="12"/>
        <v/>
      </c>
      <c r="BQ149" s="548" t="str">
        <f t="shared" si="12"/>
        <v/>
      </c>
      <c r="BR149" s="548" t="str">
        <f t="shared" si="12"/>
        <v/>
      </c>
      <c r="BS149" s="548" t="str">
        <f t="shared" si="12"/>
        <v/>
      </c>
      <c r="BT149" s="548" t="str">
        <f t="shared" si="12"/>
        <v/>
      </c>
      <c r="BZ149" s="19"/>
      <c r="CA149" s="19"/>
      <c r="CB149" s="19"/>
      <c r="CC149" s="19"/>
      <c r="CD149" s="19"/>
      <c r="CE149" s="19"/>
      <c r="CF149" s="19"/>
      <c r="CG149" s="19"/>
      <c r="CH149" s="19"/>
      <c r="CI149" s="19"/>
      <c r="CJ149" s="19"/>
      <c r="CK149" s="19"/>
      <c r="CL149" s="19"/>
      <c r="CM149" s="19"/>
      <c r="CN149" s="19"/>
      <c r="CO149" s="19"/>
      <c r="CP149" s="19"/>
      <c r="CQ149" s="19"/>
      <c r="CR149" s="19"/>
      <c r="CS149" s="19"/>
    </row>
    <row r="150" spans="1:97" s="18" customFormat="1" ht="11.25" hidden="1" outlineLevel="1" thickBot="1">
      <c r="A150" s="19"/>
      <c r="B150" s="632"/>
      <c r="C150" s="633"/>
      <c r="D150" s="628"/>
      <c r="E150" s="628"/>
      <c r="F150" s="632"/>
      <c r="G150" s="634"/>
      <c r="H150" s="632"/>
      <c r="I150" s="632"/>
      <c r="J150" s="632"/>
      <c r="K150" s="632"/>
      <c r="L150" s="632"/>
      <c r="M150" s="632"/>
      <c r="N150" s="632"/>
      <c r="O150" s="628"/>
      <c r="P150" s="631"/>
      <c r="Q150" s="631"/>
      <c r="R150" s="715"/>
      <c r="S150" s="715"/>
      <c r="T150" s="715"/>
      <c r="U150" s="715"/>
      <c r="V150" s="716" t="str">
        <f t="shared" si="14"/>
        <v/>
      </c>
      <c r="W150" s="535" t="str">
        <f t="shared" si="15"/>
        <v/>
      </c>
      <c r="X150" s="536"/>
      <c r="Y150" s="637"/>
      <c r="Z150" s="634"/>
      <c r="AA150" s="638"/>
      <c r="AB150" s="639"/>
      <c r="AC150" s="640"/>
      <c r="AD150" s="640"/>
      <c r="AE150" s="640"/>
      <c r="AF150" s="640"/>
      <c r="AG150" s="640"/>
      <c r="AH150" s="641"/>
      <c r="AI150" s="638"/>
      <c r="AJ150" s="642"/>
      <c r="AK150" s="643"/>
      <c r="AL150" s="643"/>
      <c r="AM150" s="644"/>
      <c r="AN150" s="640"/>
      <c r="AO150" s="640"/>
      <c r="AP150" s="640"/>
      <c r="AQ150" s="640"/>
      <c r="AR150" s="640"/>
      <c r="AS150" s="645"/>
      <c r="AT150" s="646"/>
      <c r="AU150" s="643"/>
      <c r="AV150" s="643"/>
      <c r="AW150" s="643"/>
      <c r="AX150" s="643"/>
      <c r="AY150" s="643"/>
      <c r="AZ150" s="643"/>
      <c r="BA150" s="643"/>
      <c r="BB150" s="643"/>
      <c r="BC150" s="643"/>
      <c r="BD150" s="643"/>
      <c r="BF150" s="420">
        <f t="shared" si="13"/>
        <v>0</v>
      </c>
      <c r="BG150" s="547">
        <f t="shared" si="13"/>
        <v>0</v>
      </c>
      <c r="BH150" s="547">
        <f t="shared" si="13"/>
        <v>0</v>
      </c>
      <c r="BI150" s="547">
        <f t="shared" si="13"/>
        <v>0</v>
      </c>
      <c r="BJ150" s="547">
        <f t="shared" si="13"/>
        <v>0</v>
      </c>
      <c r="BK150" s="547">
        <f t="shared" si="13"/>
        <v>0</v>
      </c>
      <c r="BL150" s="548">
        <f t="shared" si="13"/>
        <v>0</v>
      </c>
      <c r="BM150" s="457"/>
      <c r="BN150" s="548" t="str">
        <f t="shared" si="12"/>
        <v/>
      </c>
      <c r="BO150" s="548" t="str">
        <f t="shared" si="12"/>
        <v/>
      </c>
      <c r="BP150" s="548" t="str">
        <f t="shared" si="12"/>
        <v/>
      </c>
      <c r="BQ150" s="548" t="str">
        <f t="shared" si="12"/>
        <v/>
      </c>
      <c r="BR150" s="548" t="str">
        <f t="shared" si="12"/>
        <v/>
      </c>
      <c r="BS150" s="548" t="str">
        <f t="shared" si="12"/>
        <v/>
      </c>
      <c r="BT150" s="548" t="str">
        <f t="shared" si="12"/>
        <v/>
      </c>
      <c r="BZ150" s="19"/>
      <c r="CA150" s="19"/>
      <c r="CB150" s="19"/>
      <c r="CC150" s="19"/>
      <c r="CD150" s="19"/>
      <c r="CE150" s="19"/>
      <c r="CF150" s="19"/>
      <c r="CG150" s="19"/>
      <c r="CH150" s="19"/>
      <c r="CI150" s="19"/>
      <c r="CJ150" s="19"/>
      <c r="CK150" s="19"/>
      <c r="CL150" s="19"/>
      <c r="CM150" s="19"/>
      <c r="CN150" s="19"/>
      <c r="CO150" s="19"/>
      <c r="CP150" s="19"/>
      <c r="CQ150" s="19"/>
      <c r="CR150" s="19"/>
      <c r="CS150" s="19"/>
    </row>
    <row r="151" spans="1:97" s="18" customFormat="1" ht="11.25" hidden="1" outlineLevel="1" thickBot="1">
      <c r="A151" s="19"/>
      <c r="B151" s="632"/>
      <c r="C151" s="633"/>
      <c r="D151" s="628"/>
      <c r="E151" s="628"/>
      <c r="F151" s="632"/>
      <c r="G151" s="634"/>
      <c r="H151" s="632"/>
      <c r="I151" s="632"/>
      <c r="J151" s="632"/>
      <c r="K151" s="632"/>
      <c r="L151" s="632"/>
      <c r="M151" s="632"/>
      <c r="N151" s="632"/>
      <c r="O151" s="628"/>
      <c r="P151" s="631"/>
      <c r="Q151" s="631"/>
      <c r="R151" s="715"/>
      <c r="S151" s="715"/>
      <c r="T151" s="715"/>
      <c r="U151" s="715"/>
      <c r="V151" s="716" t="str">
        <f t="shared" si="14"/>
        <v/>
      </c>
      <c r="W151" s="535" t="str">
        <f t="shared" si="15"/>
        <v/>
      </c>
      <c r="X151" s="536"/>
      <c r="Y151" s="637"/>
      <c r="Z151" s="634"/>
      <c r="AA151" s="638"/>
      <c r="AB151" s="639"/>
      <c r="AC151" s="640"/>
      <c r="AD151" s="640"/>
      <c r="AE151" s="640"/>
      <c r="AF151" s="640"/>
      <c r="AG151" s="640"/>
      <c r="AH151" s="641"/>
      <c r="AI151" s="638"/>
      <c r="AJ151" s="642"/>
      <c r="AK151" s="643"/>
      <c r="AL151" s="643"/>
      <c r="AM151" s="644"/>
      <c r="AN151" s="640"/>
      <c r="AO151" s="640"/>
      <c r="AP151" s="640"/>
      <c r="AQ151" s="640"/>
      <c r="AR151" s="640"/>
      <c r="AS151" s="645"/>
      <c r="AT151" s="646"/>
      <c r="AU151" s="643"/>
      <c r="AV151" s="643"/>
      <c r="AW151" s="643"/>
      <c r="AX151" s="643"/>
      <c r="AY151" s="643"/>
      <c r="AZ151" s="643"/>
      <c r="BA151" s="643"/>
      <c r="BB151" s="643"/>
      <c r="BC151" s="643"/>
      <c r="BD151" s="643"/>
      <c r="BF151" s="420">
        <f t="shared" si="13"/>
        <v>0</v>
      </c>
      <c r="BG151" s="547">
        <f t="shared" si="13"/>
        <v>0</v>
      </c>
      <c r="BH151" s="547">
        <f t="shared" si="13"/>
        <v>0</v>
      </c>
      <c r="BI151" s="547">
        <f t="shared" si="13"/>
        <v>0</v>
      </c>
      <c r="BJ151" s="547">
        <f t="shared" si="13"/>
        <v>0</v>
      </c>
      <c r="BK151" s="547">
        <f t="shared" si="13"/>
        <v>0</v>
      </c>
      <c r="BL151" s="548">
        <f t="shared" si="13"/>
        <v>0</v>
      </c>
      <c r="BM151" s="457"/>
      <c r="BN151" s="548" t="str">
        <f t="shared" si="12"/>
        <v/>
      </c>
      <c r="BO151" s="548" t="str">
        <f t="shared" si="12"/>
        <v/>
      </c>
      <c r="BP151" s="548" t="str">
        <f t="shared" si="12"/>
        <v/>
      </c>
      <c r="BQ151" s="548" t="str">
        <f t="shared" si="12"/>
        <v/>
      </c>
      <c r="BR151" s="548" t="str">
        <f t="shared" si="12"/>
        <v/>
      </c>
      <c r="BS151" s="548" t="str">
        <f t="shared" si="12"/>
        <v/>
      </c>
      <c r="BT151" s="548" t="str">
        <f t="shared" si="12"/>
        <v/>
      </c>
      <c r="BZ151" s="19"/>
      <c r="CA151" s="19"/>
      <c r="CB151" s="19"/>
      <c r="CC151" s="19"/>
      <c r="CD151" s="19"/>
      <c r="CE151" s="19"/>
      <c r="CF151" s="19"/>
      <c r="CG151" s="19"/>
      <c r="CH151" s="19"/>
      <c r="CI151" s="19"/>
      <c r="CJ151" s="19"/>
      <c r="CK151" s="19"/>
      <c r="CL151" s="19"/>
      <c r="CM151" s="19"/>
      <c r="CN151" s="19"/>
      <c r="CO151" s="19"/>
      <c r="CP151" s="19"/>
      <c r="CQ151" s="19"/>
      <c r="CR151" s="19"/>
      <c r="CS151" s="19"/>
    </row>
    <row r="152" spans="1:97" s="18" customFormat="1" ht="11.25" hidden="1" outlineLevel="1" thickBot="1">
      <c r="A152" s="19"/>
      <c r="B152" s="632"/>
      <c r="C152" s="633"/>
      <c r="D152" s="628"/>
      <c r="E152" s="628"/>
      <c r="F152" s="632"/>
      <c r="G152" s="634"/>
      <c r="H152" s="632"/>
      <c r="I152" s="632"/>
      <c r="J152" s="632"/>
      <c r="K152" s="632"/>
      <c r="L152" s="632"/>
      <c r="M152" s="632"/>
      <c r="N152" s="632"/>
      <c r="O152" s="628"/>
      <c r="P152" s="631"/>
      <c r="Q152" s="631"/>
      <c r="R152" s="715"/>
      <c r="S152" s="715"/>
      <c r="T152" s="715"/>
      <c r="U152" s="715"/>
      <c r="V152" s="716" t="str">
        <f t="shared" si="14"/>
        <v/>
      </c>
      <c r="W152" s="535" t="str">
        <f t="shared" si="15"/>
        <v/>
      </c>
      <c r="X152" s="536"/>
      <c r="Y152" s="637"/>
      <c r="Z152" s="634"/>
      <c r="AA152" s="638"/>
      <c r="AB152" s="639"/>
      <c r="AC152" s="640"/>
      <c r="AD152" s="640"/>
      <c r="AE152" s="640"/>
      <c r="AF152" s="640"/>
      <c r="AG152" s="640"/>
      <c r="AH152" s="641"/>
      <c r="AI152" s="638"/>
      <c r="AJ152" s="642"/>
      <c r="AK152" s="643"/>
      <c r="AL152" s="643"/>
      <c r="AM152" s="644"/>
      <c r="AN152" s="640"/>
      <c r="AO152" s="640"/>
      <c r="AP152" s="640"/>
      <c r="AQ152" s="640"/>
      <c r="AR152" s="640"/>
      <c r="AS152" s="645"/>
      <c r="AT152" s="646"/>
      <c r="AU152" s="643"/>
      <c r="AV152" s="643"/>
      <c r="AW152" s="643"/>
      <c r="AX152" s="643"/>
      <c r="AY152" s="643"/>
      <c r="AZ152" s="643"/>
      <c r="BA152" s="643"/>
      <c r="BB152" s="643"/>
      <c r="BC152" s="643"/>
      <c r="BD152" s="643"/>
      <c r="BF152" s="420">
        <f t="shared" si="13"/>
        <v>0</v>
      </c>
      <c r="BG152" s="547">
        <f t="shared" si="13"/>
        <v>0</v>
      </c>
      <c r="BH152" s="547">
        <f t="shared" si="13"/>
        <v>0</v>
      </c>
      <c r="BI152" s="547">
        <f t="shared" si="13"/>
        <v>0</v>
      </c>
      <c r="BJ152" s="547">
        <f t="shared" si="13"/>
        <v>0</v>
      </c>
      <c r="BK152" s="547">
        <f t="shared" si="13"/>
        <v>0</v>
      </c>
      <c r="BL152" s="548">
        <f t="shared" si="13"/>
        <v>0</v>
      </c>
      <c r="BM152" s="457"/>
      <c r="BN152" s="548" t="str">
        <f t="shared" si="12"/>
        <v/>
      </c>
      <c r="BO152" s="548" t="str">
        <f t="shared" si="12"/>
        <v/>
      </c>
      <c r="BP152" s="548" t="str">
        <f t="shared" si="12"/>
        <v/>
      </c>
      <c r="BQ152" s="548" t="str">
        <f t="shared" si="12"/>
        <v/>
      </c>
      <c r="BR152" s="548" t="str">
        <f t="shared" si="12"/>
        <v/>
      </c>
      <c r="BS152" s="548" t="str">
        <f t="shared" si="12"/>
        <v/>
      </c>
      <c r="BT152" s="548" t="str">
        <f t="shared" si="12"/>
        <v/>
      </c>
      <c r="BZ152" s="19"/>
      <c r="CA152" s="19"/>
      <c r="CB152" s="19"/>
      <c r="CC152" s="19"/>
      <c r="CD152" s="19"/>
      <c r="CE152" s="19"/>
      <c r="CF152" s="19"/>
      <c r="CG152" s="19"/>
      <c r="CH152" s="19"/>
      <c r="CI152" s="19"/>
      <c r="CJ152" s="19"/>
      <c r="CK152" s="19"/>
      <c r="CL152" s="19"/>
      <c r="CM152" s="19"/>
      <c r="CN152" s="19"/>
      <c r="CO152" s="19"/>
      <c r="CP152" s="19"/>
      <c r="CQ152" s="19"/>
      <c r="CR152" s="19"/>
      <c r="CS152" s="19"/>
    </row>
    <row r="153" spans="1:97" s="18" customFormat="1" ht="11.25" hidden="1" outlineLevel="1" thickBot="1">
      <c r="A153" s="19"/>
      <c r="B153" s="632"/>
      <c r="C153" s="633"/>
      <c r="D153" s="628"/>
      <c r="E153" s="628"/>
      <c r="F153" s="632"/>
      <c r="G153" s="634"/>
      <c r="H153" s="632"/>
      <c r="I153" s="632"/>
      <c r="J153" s="632"/>
      <c r="K153" s="632"/>
      <c r="L153" s="632"/>
      <c r="M153" s="632"/>
      <c r="N153" s="632"/>
      <c r="O153" s="628"/>
      <c r="P153" s="631"/>
      <c r="Q153" s="631"/>
      <c r="R153" s="715"/>
      <c r="S153" s="715"/>
      <c r="T153" s="715"/>
      <c r="U153" s="715"/>
      <c r="V153" s="716" t="str">
        <f t="shared" si="14"/>
        <v/>
      </c>
      <c r="W153" s="535" t="str">
        <f t="shared" si="15"/>
        <v/>
      </c>
      <c r="X153" s="536"/>
      <c r="Y153" s="637"/>
      <c r="Z153" s="634"/>
      <c r="AA153" s="638"/>
      <c r="AB153" s="639"/>
      <c r="AC153" s="640"/>
      <c r="AD153" s="640"/>
      <c r="AE153" s="640"/>
      <c r="AF153" s="640"/>
      <c r="AG153" s="640"/>
      <c r="AH153" s="641"/>
      <c r="AI153" s="638"/>
      <c r="AJ153" s="642"/>
      <c r="AK153" s="643"/>
      <c r="AL153" s="643"/>
      <c r="AM153" s="644"/>
      <c r="AN153" s="640"/>
      <c r="AO153" s="640"/>
      <c r="AP153" s="640"/>
      <c r="AQ153" s="640"/>
      <c r="AR153" s="640"/>
      <c r="AS153" s="645"/>
      <c r="AT153" s="646"/>
      <c r="AU153" s="643"/>
      <c r="AV153" s="643"/>
      <c r="AW153" s="643"/>
      <c r="AX153" s="643"/>
      <c r="AY153" s="643"/>
      <c r="AZ153" s="643"/>
      <c r="BA153" s="643"/>
      <c r="BB153" s="643"/>
      <c r="BC153" s="643"/>
      <c r="BD153" s="643"/>
      <c r="BF153" s="420">
        <f t="shared" si="13"/>
        <v>0</v>
      </c>
      <c r="BG153" s="547">
        <f t="shared" si="13"/>
        <v>0</v>
      </c>
      <c r="BH153" s="547">
        <f t="shared" si="13"/>
        <v>0</v>
      </c>
      <c r="BI153" s="547">
        <f t="shared" si="13"/>
        <v>0</v>
      </c>
      <c r="BJ153" s="547">
        <f t="shared" si="13"/>
        <v>0</v>
      </c>
      <c r="BK153" s="547">
        <f t="shared" si="13"/>
        <v>0</v>
      </c>
      <c r="BL153" s="548">
        <f t="shared" si="13"/>
        <v>0</v>
      </c>
      <c r="BM153" s="457"/>
      <c r="BN153" s="548" t="str">
        <f t="shared" si="12"/>
        <v/>
      </c>
      <c r="BO153" s="548" t="str">
        <f t="shared" si="12"/>
        <v/>
      </c>
      <c r="BP153" s="548" t="str">
        <f t="shared" si="12"/>
        <v/>
      </c>
      <c r="BQ153" s="548" t="str">
        <f t="shared" si="12"/>
        <v/>
      </c>
      <c r="BR153" s="548" t="str">
        <f t="shared" si="12"/>
        <v/>
      </c>
      <c r="BS153" s="548" t="str">
        <f t="shared" si="12"/>
        <v/>
      </c>
      <c r="BT153" s="548" t="str">
        <f t="shared" si="12"/>
        <v/>
      </c>
      <c r="BZ153" s="19"/>
      <c r="CA153" s="19"/>
      <c r="CB153" s="19"/>
      <c r="CC153" s="19"/>
      <c r="CD153" s="19"/>
      <c r="CE153" s="19"/>
      <c r="CF153" s="19"/>
      <c r="CG153" s="19"/>
      <c r="CH153" s="19"/>
      <c r="CI153" s="19"/>
      <c r="CJ153" s="19"/>
      <c r="CK153" s="19"/>
      <c r="CL153" s="19"/>
      <c r="CM153" s="19"/>
      <c r="CN153" s="19"/>
      <c r="CO153" s="19"/>
      <c r="CP153" s="19"/>
      <c r="CQ153" s="19"/>
      <c r="CR153" s="19"/>
      <c r="CS153" s="19"/>
    </row>
    <row r="154" spans="1:97" s="18" customFormat="1" ht="11.25" hidden="1" outlineLevel="1" thickBot="1">
      <c r="A154" s="19"/>
      <c r="B154" s="632"/>
      <c r="C154" s="633"/>
      <c r="D154" s="628"/>
      <c r="E154" s="628"/>
      <c r="F154" s="632"/>
      <c r="G154" s="634"/>
      <c r="H154" s="632"/>
      <c r="I154" s="632"/>
      <c r="J154" s="632"/>
      <c r="K154" s="632"/>
      <c r="L154" s="632"/>
      <c r="M154" s="632"/>
      <c r="N154" s="632"/>
      <c r="O154" s="628"/>
      <c r="P154" s="631"/>
      <c r="Q154" s="631"/>
      <c r="R154" s="715"/>
      <c r="S154" s="715"/>
      <c r="T154" s="715"/>
      <c r="U154" s="715"/>
      <c r="V154" s="716" t="str">
        <f t="shared" si="14"/>
        <v/>
      </c>
      <c r="W154" s="535" t="str">
        <f t="shared" si="15"/>
        <v/>
      </c>
      <c r="X154" s="536"/>
      <c r="Y154" s="637"/>
      <c r="Z154" s="634"/>
      <c r="AA154" s="638"/>
      <c r="AB154" s="639"/>
      <c r="AC154" s="640"/>
      <c r="AD154" s="640"/>
      <c r="AE154" s="640"/>
      <c r="AF154" s="640"/>
      <c r="AG154" s="640"/>
      <c r="AH154" s="641"/>
      <c r="AI154" s="638"/>
      <c r="AJ154" s="642"/>
      <c r="AK154" s="643"/>
      <c r="AL154" s="643"/>
      <c r="AM154" s="644"/>
      <c r="AN154" s="640"/>
      <c r="AO154" s="640"/>
      <c r="AP154" s="640"/>
      <c r="AQ154" s="640"/>
      <c r="AR154" s="640"/>
      <c r="AS154" s="645"/>
      <c r="AT154" s="646"/>
      <c r="AU154" s="643"/>
      <c r="AV154" s="643"/>
      <c r="AW154" s="643"/>
      <c r="AX154" s="643"/>
      <c r="AY154" s="643"/>
      <c r="AZ154" s="643"/>
      <c r="BA154" s="643"/>
      <c r="BB154" s="643"/>
      <c r="BC154" s="643"/>
      <c r="BD154" s="643"/>
      <c r="BF154" s="420">
        <f t="shared" si="13"/>
        <v>0</v>
      </c>
      <c r="BG154" s="547">
        <f t="shared" si="13"/>
        <v>0</v>
      </c>
      <c r="BH154" s="547">
        <f t="shared" si="13"/>
        <v>0</v>
      </c>
      <c r="BI154" s="547">
        <f t="shared" si="13"/>
        <v>0</v>
      </c>
      <c r="BJ154" s="547">
        <f t="shared" si="13"/>
        <v>0</v>
      </c>
      <c r="BK154" s="547">
        <f t="shared" si="13"/>
        <v>0</v>
      </c>
      <c r="BL154" s="548">
        <f t="shared" si="13"/>
        <v>0</v>
      </c>
      <c r="BM154" s="457"/>
      <c r="BN154" s="548" t="str">
        <f t="shared" si="12"/>
        <v/>
      </c>
      <c r="BO154" s="548" t="str">
        <f t="shared" si="12"/>
        <v/>
      </c>
      <c r="BP154" s="548" t="str">
        <f t="shared" si="12"/>
        <v/>
      </c>
      <c r="BQ154" s="548" t="str">
        <f t="shared" si="12"/>
        <v/>
      </c>
      <c r="BR154" s="548" t="str">
        <f t="shared" si="12"/>
        <v/>
      </c>
      <c r="BS154" s="548" t="str">
        <f t="shared" si="12"/>
        <v/>
      </c>
      <c r="BT154" s="548" t="str">
        <f t="shared" si="12"/>
        <v/>
      </c>
      <c r="BZ154" s="19"/>
      <c r="CA154" s="19"/>
      <c r="CB154" s="19"/>
      <c r="CC154" s="19"/>
      <c r="CD154" s="19"/>
      <c r="CE154" s="19"/>
      <c r="CF154" s="19"/>
      <c r="CG154" s="19"/>
      <c r="CH154" s="19"/>
      <c r="CI154" s="19"/>
      <c r="CJ154" s="19"/>
      <c r="CK154" s="19"/>
      <c r="CL154" s="19"/>
      <c r="CM154" s="19"/>
      <c r="CN154" s="19"/>
      <c r="CO154" s="19"/>
      <c r="CP154" s="19"/>
      <c r="CQ154" s="19"/>
      <c r="CR154" s="19"/>
      <c r="CS154" s="19"/>
    </row>
    <row r="155" spans="1:97" s="18" customFormat="1" ht="11.25" hidden="1" outlineLevel="1" thickBot="1">
      <c r="A155" s="19"/>
      <c r="B155" s="632"/>
      <c r="C155" s="633"/>
      <c r="D155" s="628"/>
      <c r="E155" s="628"/>
      <c r="F155" s="632"/>
      <c r="G155" s="634"/>
      <c r="H155" s="632"/>
      <c r="I155" s="632"/>
      <c r="J155" s="632"/>
      <c r="K155" s="632"/>
      <c r="L155" s="632"/>
      <c r="M155" s="632"/>
      <c r="N155" s="632"/>
      <c r="O155" s="628"/>
      <c r="P155" s="631"/>
      <c r="Q155" s="631"/>
      <c r="R155" s="715"/>
      <c r="S155" s="715"/>
      <c r="T155" s="715"/>
      <c r="U155" s="715"/>
      <c r="V155" s="716" t="str">
        <f t="shared" si="14"/>
        <v/>
      </c>
      <c r="W155" s="535" t="str">
        <f t="shared" si="15"/>
        <v/>
      </c>
      <c r="X155" s="536"/>
      <c r="Y155" s="637"/>
      <c r="Z155" s="634"/>
      <c r="AA155" s="638"/>
      <c r="AB155" s="639"/>
      <c r="AC155" s="640"/>
      <c r="AD155" s="640"/>
      <c r="AE155" s="640"/>
      <c r="AF155" s="640"/>
      <c r="AG155" s="640"/>
      <c r="AH155" s="641"/>
      <c r="AI155" s="638"/>
      <c r="AJ155" s="642"/>
      <c r="AK155" s="643"/>
      <c r="AL155" s="643"/>
      <c r="AM155" s="644"/>
      <c r="AN155" s="640"/>
      <c r="AO155" s="640"/>
      <c r="AP155" s="640"/>
      <c r="AQ155" s="640"/>
      <c r="AR155" s="640"/>
      <c r="AS155" s="645"/>
      <c r="AT155" s="646"/>
      <c r="AU155" s="643"/>
      <c r="AV155" s="643"/>
      <c r="AW155" s="643"/>
      <c r="AX155" s="643"/>
      <c r="AY155" s="643"/>
      <c r="AZ155" s="643"/>
      <c r="BA155" s="643"/>
      <c r="BB155" s="643"/>
      <c r="BC155" s="643"/>
      <c r="BD155" s="643"/>
      <c r="BF155" s="420">
        <f t="shared" si="13"/>
        <v>0</v>
      </c>
      <c r="BG155" s="547">
        <f t="shared" si="13"/>
        <v>0</v>
      </c>
      <c r="BH155" s="547">
        <f t="shared" si="13"/>
        <v>0</v>
      </c>
      <c r="BI155" s="547">
        <f t="shared" si="13"/>
        <v>0</v>
      </c>
      <c r="BJ155" s="547">
        <f t="shared" si="13"/>
        <v>0</v>
      </c>
      <c r="BK155" s="547">
        <f t="shared" si="13"/>
        <v>0</v>
      </c>
      <c r="BL155" s="548">
        <f t="shared" si="13"/>
        <v>0</v>
      </c>
      <c r="BM155" s="457"/>
      <c r="BN155" s="548" t="str">
        <f t="shared" si="12"/>
        <v/>
      </c>
      <c r="BO155" s="548" t="str">
        <f t="shared" si="12"/>
        <v/>
      </c>
      <c r="BP155" s="548" t="str">
        <f t="shared" si="12"/>
        <v/>
      </c>
      <c r="BQ155" s="548" t="str">
        <f t="shared" si="12"/>
        <v/>
      </c>
      <c r="BR155" s="548" t="str">
        <f t="shared" si="12"/>
        <v/>
      </c>
      <c r="BS155" s="548" t="str">
        <f t="shared" si="12"/>
        <v/>
      </c>
      <c r="BT155" s="548" t="str">
        <f t="shared" si="12"/>
        <v/>
      </c>
      <c r="BZ155" s="19"/>
      <c r="CA155" s="19"/>
      <c r="CB155" s="19"/>
      <c r="CC155" s="19"/>
      <c r="CD155" s="19"/>
      <c r="CE155" s="19"/>
      <c r="CF155" s="19"/>
      <c r="CG155" s="19"/>
      <c r="CH155" s="19"/>
      <c r="CI155" s="19"/>
      <c r="CJ155" s="19"/>
      <c r="CK155" s="19"/>
      <c r="CL155" s="19"/>
      <c r="CM155" s="19"/>
      <c r="CN155" s="19"/>
      <c r="CO155" s="19"/>
      <c r="CP155" s="19"/>
      <c r="CQ155" s="19"/>
      <c r="CR155" s="19"/>
      <c r="CS155" s="19"/>
    </row>
    <row r="156" spans="1:97" s="18" customFormat="1" ht="11.25" hidden="1" outlineLevel="1" thickBot="1">
      <c r="A156" s="19"/>
      <c r="B156" s="632"/>
      <c r="C156" s="633"/>
      <c r="D156" s="628"/>
      <c r="E156" s="628"/>
      <c r="F156" s="632"/>
      <c r="G156" s="634"/>
      <c r="H156" s="632"/>
      <c r="I156" s="632"/>
      <c r="J156" s="632"/>
      <c r="K156" s="632"/>
      <c r="L156" s="632"/>
      <c r="M156" s="632"/>
      <c r="N156" s="632"/>
      <c r="O156" s="628"/>
      <c r="P156" s="631"/>
      <c r="Q156" s="631"/>
      <c r="R156" s="715"/>
      <c r="S156" s="715"/>
      <c r="T156" s="715"/>
      <c r="U156" s="715"/>
      <c r="V156" s="716" t="str">
        <f t="shared" si="14"/>
        <v/>
      </c>
      <c r="W156" s="535" t="str">
        <f t="shared" si="15"/>
        <v/>
      </c>
      <c r="X156" s="536"/>
      <c r="Y156" s="637"/>
      <c r="Z156" s="634"/>
      <c r="AA156" s="638"/>
      <c r="AB156" s="639"/>
      <c r="AC156" s="640"/>
      <c r="AD156" s="640"/>
      <c r="AE156" s="640"/>
      <c r="AF156" s="640"/>
      <c r="AG156" s="640"/>
      <c r="AH156" s="641"/>
      <c r="AI156" s="638"/>
      <c r="AJ156" s="642"/>
      <c r="AK156" s="643"/>
      <c r="AL156" s="643"/>
      <c r="AM156" s="644"/>
      <c r="AN156" s="640"/>
      <c r="AO156" s="640"/>
      <c r="AP156" s="640"/>
      <c r="AQ156" s="640"/>
      <c r="AR156" s="640"/>
      <c r="AS156" s="645"/>
      <c r="AT156" s="646"/>
      <c r="AU156" s="643"/>
      <c r="AV156" s="643"/>
      <c r="AW156" s="643"/>
      <c r="AX156" s="643"/>
      <c r="AY156" s="643"/>
      <c r="AZ156" s="643"/>
      <c r="BA156" s="643"/>
      <c r="BB156" s="643"/>
      <c r="BC156" s="643"/>
      <c r="BD156" s="643"/>
      <c r="BF156" s="420">
        <f t="shared" si="13"/>
        <v>0</v>
      </c>
      <c r="BG156" s="547">
        <f t="shared" si="13"/>
        <v>0</v>
      </c>
      <c r="BH156" s="547">
        <f t="shared" si="13"/>
        <v>0</v>
      </c>
      <c r="BI156" s="547">
        <f t="shared" si="13"/>
        <v>0</v>
      </c>
      <c r="BJ156" s="547">
        <f t="shared" si="13"/>
        <v>0</v>
      </c>
      <c r="BK156" s="547">
        <f t="shared" si="13"/>
        <v>0</v>
      </c>
      <c r="BL156" s="548">
        <f t="shared" si="13"/>
        <v>0</v>
      </c>
      <c r="BM156" s="457"/>
      <c r="BN156" s="548" t="str">
        <f t="shared" si="12"/>
        <v/>
      </c>
      <c r="BO156" s="548" t="str">
        <f t="shared" si="12"/>
        <v/>
      </c>
      <c r="BP156" s="548" t="str">
        <f t="shared" si="12"/>
        <v/>
      </c>
      <c r="BQ156" s="548" t="str">
        <f t="shared" si="12"/>
        <v/>
      </c>
      <c r="BR156" s="548" t="str">
        <f t="shared" si="12"/>
        <v/>
      </c>
      <c r="BS156" s="548" t="str">
        <f t="shared" si="12"/>
        <v/>
      </c>
      <c r="BT156" s="548" t="str">
        <f t="shared" si="12"/>
        <v/>
      </c>
      <c r="BZ156" s="19"/>
      <c r="CA156" s="19"/>
      <c r="CB156" s="19"/>
      <c r="CC156" s="19"/>
      <c r="CD156" s="19"/>
      <c r="CE156" s="19"/>
      <c r="CF156" s="19"/>
      <c r="CG156" s="19"/>
      <c r="CH156" s="19"/>
      <c r="CI156" s="19"/>
      <c r="CJ156" s="19"/>
      <c r="CK156" s="19"/>
      <c r="CL156" s="19"/>
      <c r="CM156" s="19"/>
      <c r="CN156" s="19"/>
      <c r="CO156" s="19"/>
      <c r="CP156" s="19"/>
      <c r="CQ156" s="19"/>
      <c r="CR156" s="19"/>
      <c r="CS156" s="19"/>
    </row>
    <row r="157" spans="1:97" s="18" customFormat="1" ht="11.25" hidden="1" outlineLevel="1" thickBot="1">
      <c r="A157" s="19"/>
      <c r="B157" s="632"/>
      <c r="C157" s="633"/>
      <c r="D157" s="628"/>
      <c r="E157" s="628"/>
      <c r="F157" s="632"/>
      <c r="G157" s="634"/>
      <c r="H157" s="632"/>
      <c r="I157" s="632"/>
      <c r="J157" s="632"/>
      <c r="K157" s="632"/>
      <c r="L157" s="632"/>
      <c r="M157" s="632"/>
      <c r="N157" s="632"/>
      <c r="O157" s="628"/>
      <c r="P157" s="631"/>
      <c r="Q157" s="631"/>
      <c r="R157" s="715"/>
      <c r="S157" s="715"/>
      <c r="T157" s="715"/>
      <c r="U157" s="715"/>
      <c r="V157" s="716" t="str">
        <f t="shared" si="14"/>
        <v/>
      </c>
      <c r="W157" s="535" t="str">
        <f t="shared" si="15"/>
        <v/>
      </c>
      <c r="X157" s="536"/>
      <c r="Y157" s="637"/>
      <c r="Z157" s="634"/>
      <c r="AA157" s="638"/>
      <c r="AB157" s="639"/>
      <c r="AC157" s="640"/>
      <c r="AD157" s="640"/>
      <c r="AE157" s="640"/>
      <c r="AF157" s="640"/>
      <c r="AG157" s="640"/>
      <c r="AH157" s="641"/>
      <c r="AI157" s="638"/>
      <c r="AJ157" s="642"/>
      <c r="AK157" s="643"/>
      <c r="AL157" s="643"/>
      <c r="AM157" s="644"/>
      <c r="AN157" s="640"/>
      <c r="AO157" s="640"/>
      <c r="AP157" s="640"/>
      <c r="AQ157" s="640"/>
      <c r="AR157" s="640"/>
      <c r="AS157" s="645"/>
      <c r="AT157" s="646"/>
      <c r="AU157" s="643"/>
      <c r="AV157" s="643"/>
      <c r="AW157" s="643"/>
      <c r="AX157" s="643"/>
      <c r="AY157" s="643"/>
      <c r="AZ157" s="643"/>
      <c r="BA157" s="643"/>
      <c r="BB157" s="643"/>
      <c r="BC157" s="643"/>
      <c r="BD157" s="643"/>
      <c r="BF157" s="420">
        <f t="shared" si="13"/>
        <v>0</v>
      </c>
      <c r="BG157" s="547">
        <f t="shared" si="13"/>
        <v>0</v>
      </c>
      <c r="BH157" s="547">
        <f t="shared" si="13"/>
        <v>0</v>
      </c>
      <c r="BI157" s="547">
        <f t="shared" si="13"/>
        <v>0</v>
      </c>
      <c r="BJ157" s="547">
        <f t="shared" si="13"/>
        <v>0</v>
      </c>
      <c r="BK157" s="547">
        <f t="shared" si="13"/>
        <v>0</v>
      </c>
      <c r="BL157" s="548">
        <f t="shared" si="13"/>
        <v>0</v>
      </c>
      <c r="BM157" s="457"/>
      <c r="BN157" s="548" t="str">
        <f t="shared" si="12"/>
        <v/>
      </c>
      <c r="BO157" s="548" t="str">
        <f t="shared" si="12"/>
        <v/>
      </c>
      <c r="BP157" s="548" t="str">
        <f t="shared" si="12"/>
        <v/>
      </c>
      <c r="BQ157" s="548" t="str">
        <f t="shared" si="12"/>
        <v/>
      </c>
      <c r="BR157" s="548" t="str">
        <f t="shared" si="12"/>
        <v/>
      </c>
      <c r="BS157" s="548" t="str">
        <f t="shared" si="12"/>
        <v/>
      </c>
      <c r="BT157" s="548" t="str">
        <f t="shared" si="12"/>
        <v/>
      </c>
      <c r="BZ157" s="19"/>
      <c r="CA157" s="19"/>
      <c r="CB157" s="19"/>
      <c r="CC157" s="19"/>
      <c r="CD157" s="19"/>
      <c r="CE157" s="19"/>
      <c r="CF157" s="19"/>
      <c r="CG157" s="19"/>
      <c r="CH157" s="19"/>
      <c r="CI157" s="19"/>
      <c r="CJ157" s="19"/>
      <c r="CK157" s="19"/>
      <c r="CL157" s="19"/>
      <c r="CM157" s="19"/>
      <c r="CN157" s="19"/>
      <c r="CO157" s="19"/>
      <c r="CP157" s="19"/>
      <c r="CQ157" s="19"/>
      <c r="CR157" s="19"/>
      <c r="CS157" s="19"/>
    </row>
    <row r="158" spans="1:97" s="18" customFormat="1" ht="11.25" hidden="1" outlineLevel="1" thickBot="1">
      <c r="A158" s="19"/>
      <c r="B158" s="632"/>
      <c r="C158" s="633"/>
      <c r="D158" s="628"/>
      <c r="E158" s="628"/>
      <c r="F158" s="632"/>
      <c r="G158" s="634"/>
      <c r="H158" s="632"/>
      <c r="I158" s="632"/>
      <c r="J158" s="632"/>
      <c r="K158" s="632"/>
      <c r="L158" s="632"/>
      <c r="M158" s="632"/>
      <c r="N158" s="632"/>
      <c r="O158" s="628"/>
      <c r="P158" s="631"/>
      <c r="Q158" s="631"/>
      <c r="R158" s="715"/>
      <c r="S158" s="715"/>
      <c r="T158" s="715"/>
      <c r="U158" s="715"/>
      <c r="V158" s="716" t="str">
        <f t="shared" si="14"/>
        <v/>
      </c>
      <c r="W158" s="535" t="str">
        <f t="shared" si="15"/>
        <v/>
      </c>
      <c r="X158" s="536"/>
      <c r="Y158" s="637"/>
      <c r="Z158" s="634"/>
      <c r="AA158" s="638"/>
      <c r="AB158" s="639"/>
      <c r="AC158" s="640"/>
      <c r="AD158" s="640"/>
      <c r="AE158" s="640"/>
      <c r="AF158" s="640"/>
      <c r="AG158" s="640"/>
      <c r="AH158" s="641"/>
      <c r="AI158" s="638"/>
      <c r="AJ158" s="642"/>
      <c r="AK158" s="643"/>
      <c r="AL158" s="643"/>
      <c r="AM158" s="644"/>
      <c r="AN158" s="640"/>
      <c r="AO158" s="640"/>
      <c r="AP158" s="640"/>
      <c r="AQ158" s="640"/>
      <c r="AR158" s="640"/>
      <c r="AS158" s="645"/>
      <c r="AT158" s="646"/>
      <c r="AU158" s="643"/>
      <c r="AV158" s="643"/>
      <c r="AW158" s="643"/>
      <c r="AX158" s="643"/>
      <c r="AY158" s="643"/>
      <c r="AZ158" s="643"/>
      <c r="BA158" s="643"/>
      <c r="BB158" s="643"/>
      <c r="BC158" s="643"/>
      <c r="BD158" s="643"/>
      <c r="BF158" s="420">
        <f t="shared" si="13"/>
        <v>0</v>
      </c>
      <c r="BG158" s="547">
        <f t="shared" si="13"/>
        <v>0</v>
      </c>
      <c r="BH158" s="547">
        <f t="shared" si="13"/>
        <v>0</v>
      </c>
      <c r="BI158" s="547">
        <f t="shared" si="13"/>
        <v>0</v>
      </c>
      <c r="BJ158" s="547">
        <f t="shared" si="13"/>
        <v>0</v>
      </c>
      <c r="BK158" s="547">
        <f t="shared" si="13"/>
        <v>0</v>
      </c>
      <c r="BL158" s="548">
        <f t="shared" si="13"/>
        <v>0</v>
      </c>
      <c r="BM158" s="457"/>
      <c r="BN158" s="548" t="str">
        <f t="shared" si="12"/>
        <v/>
      </c>
      <c r="BO158" s="548" t="str">
        <f t="shared" si="12"/>
        <v/>
      </c>
      <c r="BP158" s="548" t="str">
        <f t="shared" si="12"/>
        <v/>
      </c>
      <c r="BQ158" s="548" t="str">
        <f t="shared" si="12"/>
        <v/>
      </c>
      <c r="BR158" s="548" t="str">
        <f t="shared" si="12"/>
        <v/>
      </c>
      <c r="BS158" s="548" t="str">
        <f t="shared" si="12"/>
        <v/>
      </c>
      <c r="BT158" s="548" t="str">
        <f t="shared" si="12"/>
        <v/>
      </c>
      <c r="BZ158" s="19"/>
      <c r="CA158" s="19"/>
      <c r="CB158" s="19"/>
      <c r="CC158" s="19"/>
      <c r="CD158" s="19"/>
      <c r="CE158" s="19"/>
      <c r="CF158" s="19"/>
      <c r="CG158" s="19"/>
      <c r="CH158" s="19"/>
      <c r="CI158" s="19"/>
      <c r="CJ158" s="19"/>
      <c r="CK158" s="19"/>
      <c r="CL158" s="19"/>
      <c r="CM158" s="19"/>
      <c r="CN158" s="19"/>
      <c r="CO158" s="19"/>
      <c r="CP158" s="19"/>
      <c r="CQ158" s="19"/>
      <c r="CR158" s="19"/>
      <c r="CS158" s="19"/>
    </row>
    <row r="159" spans="1:97" s="18" customFormat="1" ht="11.25" hidden="1" outlineLevel="1" thickBot="1">
      <c r="A159" s="19"/>
      <c r="B159" s="632"/>
      <c r="C159" s="633"/>
      <c r="D159" s="628"/>
      <c r="E159" s="628"/>
      <c r="F159" s="632"/>
      <c r="G159" s="634"/>
      <c r="H159" s="632"/>
      <c r="I159" s="632"/>
      <c r="J159" s="632"/>
      <c r="K159" s="632"/>
      <c r="L159" s="632"/>
      <c r="M159" s="632"/>
      <c r="N159" s="632"/>
      <c r="O159" s="628"/>
      <c r="P159" s="631"/>
      <c r="Q159" s="631"/>
      <c r="R159" s="715"/>
      <c r="S159" s="715"/>
      <c r="T159" s="715"/>
      <c r="U159" s="715"/>
      <c r="V159" s="716" t="str">
        <f t="shared" si="14"/>
        <v/>
      </c>
      <c r="W159" s="535" t="str">
        <f t="shared" si="15"/>
        <v/>
      </c>
      <c r="X159" s="536"/>
      <c r="Y159" s="637"/>
      <c r="Z159" s="634"/>
      <c r="AA159" s="638"/>
      <c r="AB159" s="639"/>
      <c r="AC159" s="640"/>
      <c r="AD159" s="640"/>
      <c r="AE159" s="640"/>
      <c r="AF159" s="640"/>
      <c r="AG159" s="640"/>
      <c r="AH159" s="641"/>
      <c r="AI159" s="638"/>
      <c r="AJ159" s="642"/>
      <c r="AK159" s="643"/>
      <c r="AL159" s="643"/>
      <c r="AM159" s="644"/>
      <c r="AN159" s="640"/>
      <c r="AO159" s="640"/>
      <c r="AP159" s="640"/>
      <c r="AQ159" s="640"/>
      <c r="AR159" s="640"/>
      <c r="AS159" s="645"/>
      <c r="AT159" s="646"/>
      <c r="AU159" s="643"/>
      <c r="AV159" s="643"/>
      <c r="AW159" s="643"/>
      <c r="AX159" s="643"/>
      <c r="AY159" s="643"/>
      <c r="AZ159" s="643"/>
      <c r="BA159" s="643"/>
      <c r="BB159" s="643"/>
      <c r="BC159" s="643"/>
      <c r="BD159" s="643"/>
      <c r="BF159" s="420">
        <f t="shared" si="13"/>
        <v>0</v>
      </c>
      <c r="BG159" s="547">
        <f t="shared" si="13"/>
        <v>0</v>
      </c>
      <c r="BH159" s="547">
        <f t="shared" si="13"/>
        <v>0</v>
      </c>
      <c r="BI159" s="547">
        <f t="shared" si="13"/>
        <v>0</v>
      </c>
      <c r="BJ159" s="547">
        <f t="shared" si="13"/>
        <v>0</v>
      </c>
      <c r="BK159" s="547">
        <f t="shared" si="13"/>
        <v>0</v>
      </c>
      <c r="BL159" s="548">
        <f t="shared" si="13"/>
        <v>0</v>
      </c>
      <c r="BM159" s="457"/>
      <c r="BN159" s="548" t="str">
        <f t="shared" si="12"/>
        <v/>
      </c>
      <c r="BO159" s="548" t="str">
        <f t="shared" si="12"/>
        <v/>
      </c>
      <c r="BP159" s="548" t="str">
        <f t="shared" si="12"/>
        <v/>
      </c>
      <c r="BQ159" s="548" t="str">
        <f t="shared" si="12"/>
        <v/>
      </c>
      <c r="BR159" s="548" t="str">
        <f t="shared" si="12"/>
        <v/>
      </c>
      <c r="BS159" s="548" t="str">
        <f t="shared" si="12"/>
        <v/>
      </c>
      <c r="BT159" s="548" t="str">
        <f t="shared" si="12"/>
        <v/>
      </c>
      <c r="BZ159" s="19"/>
      <c r="CA159" s="19"/>
      <c r="CB159" s="19"/>
      <c r="CC159" s="19"/>
      <c r="CD159" s="19"/>
      <c r="CE159" s="19"/>
      <c r="CF159" s="19"/>
      <c r="CG159" s="19"/>
      <c r="CH159" s="19"/>
      <c r="CI159" s="19"/>
      <c r="CJ159" s="19"/>
      <c r="CK159" s="19"/>
      <c r="CL159" s="19"/>
      <c r="CM159" s="19"/>
      <c r="CN159" s="19"/>
      <c r="CO159" s="19"/>
      <c r="CP159" s="19"/>
      <c r="CQ159" s="19"/>
      <c r="CR159" s="19"/>
      <c r="CS159" s="19"/>
    </row>
    <row r="160" spans="1:97" s="18" customFormat="1" ht="11.25" hidden="1" outlineLevel="1" thickBot="1">
      <c r="A160" s="19"/>
      <c r="B160" s="632"/>
      <c r="C160" s="633"/>
      <c r="D160" s="628"/>
      <c r="E160" s="628"/>
      <c r="F160" s="632"/>
      <c r="G160" s="634"/>
      <c r="H160" s="632"/>
      <c r="I160" s="632"/>
      <c r="J160" s="632"/>
      <c r="K160" s="632"/>
      <c r="L160" s="632"/>
      <c r="M160" s="632"/>
      <c r="N160" s="632"/>
      <c r="O160" s="628"/>
      <c r="P160" s="631"/>
      <c r="Q160" s="631"/>
      <c r="R160" s="715"/>
      <c r="S160" s="715"/>
      <c r="T160" s="715"/>
      <c r="U160" s="715"/>
      <c r="V160" s="716" t="str">
        <f t="shared" si="14"/>
        <v/>
      </c>
      <c r="W160" s="535" t="str">
        <f t="shared" si="15"/>
        <v/>
      </c>
      <c r="X160" s="536"/>
      <c r="Y160" s="637"/>
      <c r="Z160" s="634"/>
      <c r="AA160" s="638"/>
      <c r="AB160" s="639"/>
      <c r="AC160" s="640"/>
      <c r="AD160" s="640"/>
      <c r="AE160" s="640"/>
      <c r="AF160" s="640"/>
      <c r="AG160" s="640"/>
      <c r="AH160" s="641"/>
      <c r="AI160" s="638"/>
      <c r="AJ160" s="642"/>
      <c r="AK160" s="643"/>
      <c r="AL160" s="643"/>
      <c r="AM160" s="644"/>
      <c r="AN160" s="640"/>
      <c r="AO160" s="640"/>
      <c r="AP160" s="640"/>
      <c r="AQ160" s="640"/>
      <c r="AR160" s="640"/>
      <c r="AS160" s="645"/>
      <c r="AT160" s="646"/>
      <c r="AU160" s="643"/>
      <c r="AV160" s="643"/>
      <c r="AW160" s="643"/>
      <c r="AX160" s="643"/>
      <c r="AY160" s="643"/>
      <c r="AZ160" s="643"/>
      <c r="BA160" s="643"/>
      <c r="BB160" s="643"/>
      <c r="BC160" s="643"/>
      <c r="BD160" s="643"/>
      <c r="BF160" s="420">
        <f t="shared" si="13"/>
        <v>0</v>
      </c>
      <c r="BG160" s="547">
        <f t="shared" si="13"/>
        <v>0</v>
      </c>
      <c r="BH160" s="547">
        <f t="shared" si="13"/>
        <v>0</v>
      </c>
      <c r="BI160" s="547">
        <f t="shared" si="13"/>
        <v>0</v>
      </c>
      <c r="BJ160" s="547">
        <f t="shared" si="13"/>
        <v>0</v>
      </c>
      <c r="BK160" s="547">
        <f t="shared" si="13"/>
        <v>0</v>
      </c>
      <c r="BL160" s="548">
        <f t="shared" si="13"/>
        <v>0</v>
      </c>
      <c r="BM160" s="457"/>
      <c r="BN160" s="548" t="str">
        <f t="shared" si="12"/>
        <v/>
      </c>
      <c r="BO160" s="548" t="str">
        <f t="shared" si="12"/>
        <v/>
      </c>
      <c r="BP160" s="548" t="str">
        <f t="shared" si="12"/>
        <v/>
      </c>
      <c r="BQ160" s="548" t="str">
        <f t="shared" si="12"/>
        <v/>
      </c>
      <c r="BR160" s="548" t="str">
        <f t="shared" si="12"/>
        <v/>
      </c>
      <c r="BS160" s="548" t="str">
        <f t="shared" si="12"/>
        <v/>
      </c>
      <c r="BT160" s="548" t="str">
        <f t="shared" si="12"/>
        <v/>
      </c>
      <c r="BZ160" s="19"/>
      <c r="CA160" s="19"/>
      <c r="CB160" s="19"/>
      <c r="CC160" s="19"/>
      <c r="CD160" s="19"/>
      <c r="CE160" s="19"/>
      <c r="CF160" s="19"/>
      <c r="CG160" s="19"/>
      <c r="CH160" s="19"/>
      <c r="CI160" s="19"/>
      <c r="CJ160" s="19"/>
      <c r="CK160" s="19"/>
      <c r="CL160" s="19"/>
      <c r="CM160" s="19"/>
      <c r="CN160" s="19"/>
      <c r="CO160" s="19"/>
      <c r="CP160" s="19"/>
      <c r="CQ160" s="19"/>
      <c r="CR160" s="19"/>
      <c r="CS160" s="19"/>
    </row>
    <row r="161" spans="1:101" s="18" customFormat="1" ht="11.25" hidden="1" outlineLevel="1" thickBot="1">
      <c r="A161" s="19"/>
      <c r="B161" s="632"/>
      <c r="C161" s="633"/>
      <c r="D161" s="628"/>
      <c r="E161" s="628"/>
      <c r="F161" s="632"/>
      <c r="G161" s="634"/>
      <c r="H161" s="632"/>
      <c r="I161" s="632"/>
      <c r="J161" s="632"/>
      <c r="K161" s="632"/>
      <c r="L161" s="632"/>
      <c r="M161" s="632"/>
      <c r="N161" s="632"/>
      <c r="O161" s="628"/>
      <c r="P161" s="631"/>
      <c r="Q161" s="631"/>
      <c r="R161" s="715"/>
      <c r="S161" s="715"/>
      <c r="T161" s="715"/>
      <c r="U161" s="715"/>
      <c r="V161" s="716" t="str">
        <f t="shared" si="14"/>
        <v/>
      </c>
      <c r="W161" s="535" t="str">
        <f t="shared" si="15"/>
        <v/>
      </c>
      <c r="X161" s="536"/>
      <c r="Y161" s="637"/>
      <c r="Z161" s="634"/>
      <c r="AA161" s="638"/>
      <c r="AB161" s="639"/>
      <c r="AC161" s="640"/>
      <c r="AD161" s="640"/>
      <c r="AE161" s="640"/>
      <c r="AF161" s="640"/>
      <c r="AG161" s="640"/>
      <c r="AH161" s="641"/>
      <c r="AI161" s="638"/>
      <c r="AJ161" s="642"/>
      <c r="AK161" s="643"/>
      <c r="AL161" s="643"/>
      <c r="AM161" s="644"/>
      <c r="AN161" s="640"/>
      <c r="AO161" s="640"/>
      <c r="AP161" s="640"/>
      <c r="AQ161" s="640"/>
      <c r="AR161" s="640"/>
      <c r="AS161" s="645"/>
      <c r="AT161" s="646"/>
      <c r="AU161" s="643"/>
      <c r="AV161" s="643"/>
      <c r="AW161" s="643"/>
      <c r="AX161" s="643"/>
      <c r="AY161" s="643"/>
      <c r="AZ161" s="643"/>
      <c r="BA161" s="643"/>
      <c r="BB161" s="643"/>
      <c r="BC161" s="643"/>
      <c r="BD161" s="643"/>
      <c r="BF161" s="420">
        <f t="shared" si="13"/>
        <v>0</v>
      </c>
      <c r="BG161" s="547">
        <f t="shared" si="13"/>
        <v>0</v>
      </c>
      <c r="BH161" s="547">
        <f t="shared" si="13"/>
        <v>0</v>
      </c>
      <c r="BI161" s="547">
        <f t="shared" si="13"/>
        <v>0</v>
      </c>
      <c r="BJ161" s="547">
        <f t="shared" si="13"/>
        <v>0</v>
      </c>
      <c r="BK161" s="547">
        <f t="shared" si="13"/>
        <v>0</v>
      </c>
      <c r="BL161" s="548">
        <f t="shared" si="13"/>
        <v>0</v>
      </c>
      <c r="BM161" s="457"/>
      <c r="BN161" s="548" t="str">
        <f t="shared" si="12"/>
        <v/>
      </c>
      <c r="BO161" s="548" t="str">
        <f t="shared" si="12"/>
        <v/>
      </c>
      <c r="BP161" s="548" t="str">
        <f t="shared" si="12"/>
        <v/>
      </c>
      <c r="BQ161" s="548" t="str">
        <f t="shared" si="12"/>
        <v/>
      </c>
      <c r="BR161" s="548" t="str">
        <f t="shared" si="12"/>
        <v/>
      </c>
      <c r="BS161" s="548" t="str">
        <f t="shared" si="12"/>
        <v/>
      </c>
      <c r="BT161" s="548" t="str">
        <f t="shared" si="12"/>
        <v/>
      </c>
      <c r="BZ161" s="19"/>
      <c r="CA161" s="19"/>
      <c r="CB161" s="19"/>
      <c r="CC161" s="19"/>
      <c r="CD161" s="19"/>
      <c r="CE161" s="19"/>
      <c r="CF161" s="19"/>
      <c r="CG161" s="19"/>
      <c r="CH161" s="19"/>
      <c r="CI161" s="19"/>
      <c r="CJ161" s="19"/>
      <c r="CK161" s="19"/>
      <c r="CL161" s="19"/>
      <c r="CM161" s="19"/>
      <c r="CN161" s="19"/>
      <c r="CO161" s="19"/>
      <c r="CP161" s="19"/>
      <c r="CQ161" s="19"/>
      <c r="CR161" s="19"/>
      <c r="CS161" s="19"/>
    </row>
    <row r="162" spans="1:101" s="18" customFormat="1" ht="11.25" hidden="1" outlineLevel="1" thickBot="1">
      <c r="A162" s="19"/>
      <c r="B162" s="632"/>
      <c r="C162" s="633"/>
      <c r="D162" s="628"/>
      <c r="E162" s="628"/>
      <c r="F162" s="632"/>
      <c r="G162" s="634"/>
      <c r="H162" s="632"/>
      <c r="I162" s="632"/>
      <c r="J162" s="632"/>
      <c r="K162" s="632"/>
      <c r="L162" s="632"/>
      <c r="M162" s="632"/>
      <c r="N162" s="632"/>
      <c r="O162" s="628"/>
      <c r="P162" s="631"/>
      <c r="Q162" s="631"/>
      <c r="R162" s="715"/>
      <c r="S162" s="715"/>
      <c r="T162" s="715"/>
      <c r="U162" s="715"/>
      <c r="V162" s="716" t="str">
        <f t="shared" si="14"/>
        <v/>
      </c>
      <c r="W162" s="535" t="str">
        <f t="shared" si="15"/>
        <v/>
      </c>
      <c r="X162" s="536"/>
      <c r="Y162" s="637"/>
      <c r="Z162" s="634"/>
      <c r="AA162" s="638"/>
      <c r="AB162" s="639"/>
      <c r="AC162" s="640"/>
      <c r="AD162" s="640"/>
      <c r="AE162" s="640"/>
      <c r="AF162" s="640"/>
      <c r="AG162" s="640"/>
      <c r="AH162" s="641"/>
      <c r="AI162" s="638"/>
      <c r="AJ162" s="642"/>
      <c r="AK162" s="643"/>
      <c r="AL162" s="643"/>
      <c r="AM162" s="644"/>
      <c r="AN162" s="640"/>
      <c r="AO162" s="640"/>
      <c r="AP162" s="640"/>
      <c r="AQ162" s="640"/>
      <c r="AR162" s="640"/>
      <c r="AS162" s="645"/>
      <c r="AT162" s="646"/>
      <c r="AU162" s="643"/>
      <c r="AV162" s="643"/>
      <c r="AW162" s="643"/>
      <c r="AX162" s="643"/>
      <c r="AY162" s="643"/>
      <c r="AZ162" s="643"/>
      <c r="BA162" s="643"/>
      <c r="BB162" s="643"/>
      <c r="BC162" s="643"/>
      <c r="BD162" s="643"/>
      <c r="BF162" s="420">
        <f t="shared" si="13"/>
        <v>0</v>
      </c>
      <c r="BG162" s="547">
        <f t="shared" si="13"/>
        <v>0</v>
      </c>
      <c r="BH162" s="547">
        <f t="shared" si="13"/>
        <v>0</v>
      </c>
      <c r="BI162" s="547">
        <f t="shared" si="13"/>
        <v>0</v>
      </c>
      <c r="BJ162" s="547">
        <f t="shared" si="13"/>
        <v>0</v>
      </c>
      <c r="BK162" s="547">
        <f t="shared" si="13"/>
        <v>0</v>
      </c>
      <c r="BL162" s="548">
        <f t="shared" si="13"/>
        <v>0</v>
      </c>
      <c r="BM162" s="457"/>
      <c r="BN162" s="548" t="str">
        <f t="shared" si="12"/>
        <v/>
      </c>
      <c r="BO162" s="548" t="str">
        <f t="shared" si="12"/>
        <v/>
      </c>
      <c r="BP162" s="548" t="str">
        <f t="shared" si="12"/>
        <v/>
      </c>
      <c r="BQ162" s="548" t="str">
        <f t="shared" si="12"/>
        <v/>
      </c>
      <c r="BR162" s="548" t="str">
        <f t="shared" si="12"/>
        <v/>
      </c>
      <c r="BS162" s="548" t="str">
        <f t="shared" si="12"/>
        <v/>
      </c>
      <c r="BT162" s="548" t="str">
        <f t="shared" si="12"/>
        <v/>
      </c>
      <c r="BZ162" s="19"/>
      <c r="CA162" s="19"/>
      <c r="CB162" s="19"/>
      <c r="CC162" s="19"/>
      <c r="CD162" s="19"/>
      <c r="CE162" s="19"/>
      <c r="CF162" s="19"/>
      <c r="CG162" s="19"/>
      <c r="CH162" s="19"/>
      <c r="CI162" s="19"/>
      <c r="CJ162" s="19"/>
      <c r="CK162" s="19"/>
      <c r="CL162" s="19"/>
      <c r="CM162" s="19"/>
      <c r="CN162" s="19"/>
      <c r="CO162" s="19"/>
      <c r="CP162" s="19"/>
      <c r="CQ162" s="19"/>
      <c r="CR162" s="19"/>
      <c r="CS162" s="19"/>
    </row>
    <row r="163" spans="1:101" s="18" customFormat="1" ht="11.25" hidden="1" outlineLevel="1" thickBot="1">
      <c r="A163" s="19"/>
      <c r="B163" s="632"/>
      <c r="C163" s="633"/>
      <c r="D163" s="628"/>
      <c r="E163" s="628"/>
      <c r="F163" s="632"/>
      <c r="G163" s="634"/>
      <c r="H163" s="632"/>
      <c r="I163" s="632"/>
      <c r="J163" s="632"/>
      <c r="K163" s="632"/>
      <c r="L163" s="632"/>
      <c r="M163" s="632"/>
      <c r="N163" s="632"/>
      <c r="O163" s="628"/>
      <c r="P163" s="631"/>
      <c r="Q163" s="631"/>
      <c r="R163" s="715"/>
      <c r="S163" s="715"/>
      <c r="T163" s="715"/>
      <c r="U163" s="715"/>
      <c r="V163" s="716" t="str">
        <f t="shared" si="14"/>
        <v/>
      </c>
      <c r="W163" s="535" t="str">
        <f t="shared" si="15"/>
        <v/>
      </c>
      <c r="X163" s="536"/>
      <c r="Y163" s="637"/>
      <c r="Z163" s="634"/>
      <c r="AA163" s="638"/>
      <c r="AB163" s="639"/>
      <c r="AC163" s="640"/>
      <c r="AD163" s="640"/>
      <c r="AE163" s="640"/>
      <c r="AF163" s="640"/>
      <c r="AG163" s="640"/>
      <c r="AH163" s="641"/>
      <c r="AI163" s="638"/>
      <c r="AJ163" s="642"/>
      <c r="AK163" s="643"/>
      <c r="AL163" s="643"/>
      <c r="AM163" s="644"/>
      <c r="AN163" s="640"/>
      <c r="AO163" s="640"/>
      <c r="AP163" s="640"/>
      <c r="AQ163" s="640"/>
      <c r="AR163" s="640"/>
      <c r="AS163" s="645"/>
      <c r="AT163" s="646"/>
      <c r="AU163" s="643"/>
      <c r="AV163" s="643"/>
      <c r="AW163" s="643"/>
      <c r="AX163" s="643"/>
      <c r="AY163" s="643"/>
      <c r="AZ163" s="643"/>
      <c r="BA163" s="643"/>
      <c r="BB163" s="643"/>
      <c r="BC163" s="643"/>
      <c r="BD163" s="643"/>
      <c r="BF163" s="420">
        <f t="shared" si="13"/>
        <v>0</v>
      </c>
      <c r="BG163" s="547">
        <f t="shared" si="13"/>
        <v>0</v>
      </c>
      <c r="BH163" s="547">
        <f t="shared" si="13"/>
        <v>0</v>
      </c>
      <c r="BI163" s="547">
        <f t="shared" si="13"/>
        <v>0</v>
      </c>
      <c r="BJ163" s="547">
        <f t="shared" si="13"/>
        <v>0</v>
      </c>
      <c r="BK163" s="547">
        <f t="shared" si="13"/>
        <v>0</v>
      </c>
      <c r="BL163" s="548">
        <f t="shared" si="13"/>
        <v>0</v>
      </c>
      <c r="BM163" s="457"/>
      <c r="BN163" s="548" t="str">
        <f t="shared" si="12"/>
        <v/>
      </c>
      <c r="BO163" s="548" t="str">
        <f t="shared" si="12"/>
        <v/>
      </c>
      <c r="BP163" s="548" t="str">
        <f t="shared" si="12"/>
        <v/>
      </c>
      <c r="BQ163" s="548" t="str">
        <f t="shared" si="12"/>
        <v/>
      </c>
      <c r="BR163" s="548" t="str">
        <f t="shared" si="12"/>
        <v/>
      </c>
      <c r="BS163" s="548" t="str">
        <f t="shared" si="12"/>
        <v/>
      </c>
      <c r="BT163" s="548" t="str">
        <f t="shared" si="12"/>
        <v/>
      </c>
      <c r="BZ163" s="19"/>
      <c r="CA163" s="19"/>
      <c r="CB163" s="19"/>
      <c r="CC163" s="19"/>
      <c r="CD163" s="19"/>
      <c r="CE163" s="19"/>
      <c r="CF163" s="19"/>
      <c r="CG163" s="19"/>
      <c r="CH163" s="19"/>
      <c r="CI163" s="19"/>
      <c r="CJ163" s="19"/>
      <c r="CK163" s="19"/>
      <c r="CL163" s="19"/>
      <c r="CM163" s="19"/>
      <c r="CN163" s="19"/>
      <c r="CO163" s="19"/>
      <c r="CP163" s="19"/>
      <c r="CQ163" s="19"/>
      <c r="CR163" s="19"/>
      <c r="CS163" s="19"/>
    </row>
    <row r="164" spans="1:101" s="18" customFormat="1" ht="11.25" hidden="1" outlineLevel="1" thickBot="1">
      <c r="A164" s="19"/>
      <c r="B164" s="632"/>
      <c r="C164" s="633"/>
      <c r="D164" s="628"/>
      <c r="E164" s="628"/>
      <c r="F164" s="632"/>
      <c r="G164" s="634"/>
      <c r="H164" s="632"/>
      <c r="I164" s="632"/>
      <c r="J164" s="632"/>
      <c r="K164" s="632"/>
      <c r="L164" s="632"/>
      <c r="M164" s="632"/>
      <c r="N164" s="632"/>
      <c r="O164" s="628"/>
      <c r="P164" s="631"/>
      <c r="Q164" s="631"/>
      <c r="R164" s="715"/>
      <c r="S164" s="715"/>
      <c r="T164" s="715"/>
      <c r="U164" s="715"/>
      <c r="V164" s="716" t="str">
        <f t="shared" si="14"/>
        <v/>
      </c>
      <c r="W164" s="535" t="str">
        <f t="shared" si="15"/>
        <v/>
      </c>
      <c r="X164" s="536"/>
      <c r="Y164" s="637"/>
      <c r="Z164" s="634"/>
      <c r="AA164" s="638"/>
      <c r="AB164" s="639"/>
      <c r="AC164" s="640"/>
      <c r="AD164" s="640"/>
      <c r="AE164" s="640"/>
      <c r="AF164" s="640"/>
      <c r="AG164" s="640"/>
      <c r="AH164" s="641"/>
      <c r="AI164" s="638"/>
      <c r="AJ164" s="642"/>
      <c r="AK164" s="643"/>
      <c r="AL164" s="643"/>
      <c r="AM164" s="644"/>
      <c r="AN164" s="640"/>
      <c r="AO164" s="640"/>
      <c r="AP164" s="640"/>
      <c r="AQ164" s="640"/>
      <c r="AR164" s="640"/>
      <c r="AS164" s="645"/>
      <c r="AT164" s="646"/>
      <c r="AU164" s="643"/>
      <c r="AV164" s="643"/>
      <c r="AW164" s="643"/>
      <c r="AX164" s="643"/>
      <c r="AY164" s="643"/>
      <c r="AZ164" s="643"/>
      <c r="BA164" s="643"/>
      <c r="BB164" s="643"/>
      <c r="BC164" s="643"/>
      <c r="BD164" s="643"/>
      <c r="BF164" s="420">
        <f t="shared" si="13"/>
        <v>0</v>
      </c>
      <c r="BG164" s="547">
        <f t="shared" si="13"/>
        <v>0</v>
      </c>
      <c r="BH164" s="547">
        <f t="shared" si="13"/>
        <v>0</v>
      </c>
      <c r="BI164" s="547">
        <f t="shared" si="13"/>
        <v>0</v>
      </c>
      <c r="BJ164" s="547">
        <f t="shared" si="13"/>
        <v>0</v>
      </c>
      <c r="BK164" s="547">
        <f t="shared" si="13"/>
        <v>0</v>
      </c>
      <c r="BL164" s="548">
        <f t="shared" si="13"/>
        <v>0</v>
      </c>
      <c r="BM164" s="457"/>
      <c r="BN164" s="548" t="str">
        <f t="shared" si="12"/>
        <v/>
      </c>
      <c r="BO164" s="548" t="str">
        <f t="shared" si="12"/>
        <v/>
      </c>
      <c r="BP164" s="548" t="str">
        <f t="shared" si="12"/>
        <v/>
      </c>
      <c r="BQ164" s="548" t="str">
        <f t="shared" si="12"/>
        <v/>
      </c>
      <c r="BR164" s="548" t="str">
        <f t="shared" si="12"/>
        <v/>
      </c>
      <c r="BS164" s="548" t="str">
        <f t="shared" si="12"/>
        <v/>
      </c>
      <c r="BT164" s="548" t="str">
        <f t="shared" si="12"/>
        <v/>
      </c>
      <c r="BZ164" s="19"/>
      <c r="CA164" s="19"/>
      <c r="CB164" s="19"/>
      <c r="CC164" s="19"/>
      <c r="CD164" s="19"/>
      <c r="CE164" s="19"/>
      <c r="CF164" s="19"/>
      <c r="CG164" s="19"/>
      <c r="CH164" s="19"/>
      <c r="CI164" s="19"/>
      <c r="CJ164" s="19"/>
      <c r="CK164" s="19"/>
      <c r="CL164" s="19"/>
      <c r="CM164" s="19"/>
      <c r="CN164" s="19"/>
      <c r="CO164" s="19"/>
      <c r="CP164" s="19"/>
      <c r="CQ164" s="19"/>
      <c r="CR164" s="19"/>
      <c r="CS164" s="19"/>
    </row>
    <row r="165" spans="1:101" s="18" customFormat="1" ht="11.25" hidden="1" outlineLevel="1" thickBot="1">
      <c r="A165" s="19"/>
      <c r="B165" s="632"/>
      <c r="C165" s="633"/>
      <c r="D165" s="628"/>
      <c r="E165" s="628"/>
      <c r="F165" s="632"/>
      <c r="G165" s="634"/>
      <c r="H165" s="632"/>
      <c r="I165" s="632"/>
      <c r="J165" s="632"/>
      <c r="K165" s="632"/>
      <c r="L165" s="632"/>
      <c r="M165" s="632"/>
      <c r="N165" s="632"/>
      <c r="O165" s="628"/>
      <c r="P165" s="631"/>
      <c r="Q165" s="631"/>
      <c r="R165" s="715"/>
      <c r="S165" s="715"/>
      <c r="T165" s="715"/>
      <c r="U165" s="715"/>
      <c r="V165" s="716" t="str">
        <f t="shared" si="14"/>
        <v/>
      </c>
      <c r="W165" s="535" t="str">
        <f t="shared" si="15"/>
        <v/>
      </c>
      <c r="X165" s="536"/>
      <c r="Y165" s="637"/>
      <c r="Z165" s="634"/>
      <c r="AA165" s="638"/>
      <c r="AB165" s="639"/>
      <c r="AC165" s="640"/>
      <c r="AD165" s="640"/>
      <c r="AE165" s="640"/>
      <c r="AF165" s="640"/>
      <c r="AG165" s="640"/>
      <c r="AH165" s="641"/>
      <c r="AI165" s="638"/>
      <c r="AJ165" s="642"/>
      <c r="AK165" s="643"/>
      <c r="AL165" s="643"/>
      <c r="AM165" s="644"/>
      <c r="AN165" s="640"/>
      <c r="AO165" s="640"/>
      <c r="AP165" s="640"/>
      <c r="AQ165" s="640"/>
      <c r="AR165" s="640"/>
      <c r="AS165" s="645"/>
      <c r="AT165" s="646"/>
      <c r="AU165" s="643"/>
      <c r="AV165" s="643"/>
      <c r="AW165" s="643"/>
      <c r="AX165" s="643"/>
      <c r="AY165" s="643"/>
      <c r="AZ165" s="643"/>
      <c r="BA165" s="643"/>
      <c r="BB165" s="643"/>
      <c r="BC165" s="643"/>
      <c r="BD165" s="643"/>
      <c r="BF165" s="420">
        <f t="shared" si="13"/>
        <v>0</v>
      </c>
      <c r="BG165" s="547">
        <f t="shared" si="13"/>
        <v>0</v>
      </c>
      <c r="BH165" s="547">
        <f t="shared" si="13"/>
        <v>0</v>
      </c>
      <c r="BI165" s="547">
        <f t="shared" si="13"/>
        <v>0</v>
      </c>
      <c r="BJ165" s="547">
        <f t="shared" si="13"/>
        <v>0</v>
      </c>
      <c r="BK165" s="547">
        <f t="shared" si="13"/>
        <v>0</v>
      </c>
      <c r="BL165" s="548">
        <f t="shared" si="13"/>
        <v>0</v>
      </c>
      <c r="BM165" s="457"/>
      <c r="BN165" s="548" t="str">
        <f t="shared" si="12"/>
        <v/>
      </c>
      <c r="BO165" s="548" t="str">
        <f t="shared" si="12"/>
        <v/>
      </c>
      <c r="BP165" s="548" t="str">
        <f t="shared" si="12"/>
        <v/>
      </c>
      <c r="BQ165" s="548" t="str">
        <f t="shared" ref="BQ165:BT170" si="16">IFERROR((AP165-AE165)/AE165,"")</f>
        <v/>
      </c>
      <c r="BR165" s="548" t="str">
        <f t="shared" si="16"/>
        <v/>
      </c>
      <c r="BS165" s="548" t="str">
        <f t="shared" si="16"/>
        <v/>
      </c>
      <c r="BT165" s="548" t="str">
        <f t="shared" si="16"/>
        <v/>
      </c>
      <c r="BZ165" s="19"/>
      <c r="CA165" s="19"/>
      <c r="CB165" s="19"/>
      <c r="CC165" s="19"/>
      <c r="CD165" s="19"/>
      <c r="CE165" s="19"/>
      <c r="CF165" s="19"/>
      <c r="CG165" s="19"/>
      <c r="CH165" s="19"/>
      <c r="CI165" s="19"/>
      <c r="CJ165" s="19"/>
      <c r="CK165" s="19"/>
      <c r="CL165" s="19"/>
      <c r="CM165" s="19"/>
      <c r="CN165" s="19"/>
      <c r="CO165" s="19"/>
      <c r="CP165" s="19"/>
      <c r="CQ165" s="19"/>
      <c r="CR165" s="19"/>
      <c r="CS165" s="19"/>
    </row>
    <row r="166" spans="1:101" s="18" customFormat="1" ht="11.25" hidden="1" outlineLevel="1" thickBot="1">
      <c r="A166" s="19"/>
      <c r="B166" s="632"/>
      <c r="C166" s="633"/>
      <c r="D166" s="628"/>
      <c r="E166" s="628"/>
      <c r="F166" s="632"/>
      <c r="G166" s="634"/>
      <c r="H166" s="632"/>
      <c r="I166" s="632"/>
      <c r="J166" s="632"/>
      <c r="K166" s="632"/>
      <c r="L166" s="632"/>
      <c r="M166" s="632"/>
      <c r="N166" s="632"/>
      <c r="O166" s="628"/>
      <c r="P166" s="631"/>
      <c r="Q166" s="631"/>
      <c r="R166" s="715"/>
      <c r="S166" s="715"/>
      <c r="T166" s="715"/>
      <c r="U166" s="715"/>
      <c r="V166" s="716" t="str">
        <f t="shared" si="14"/>
        <v/>
      </c>
      <c r="W166" s="535" t="str">
        <f t="shared" si="15"/>
        <v/>
      </c>
      <c r="X166" s="536"/>
      <c r="Y166" s="637"/>
      <c r="Z166" s="634"/>
      <c r="AA166" s="638"/>
      <c r="AB166" s="639"/>
      <c r="AC166" s="640"/>
      <c r="AD166" s="640"/>
      <c r="AE166" s="640"/>
      <c r="AF166" s="640"/>
      <c r="AG166" s="640"/>
      <c r="AH166" s="641"/>
      <c r="AI166" s="638"/>
      <c r="AJ166" s="642"/>
      <c r="AK166" s="643"/>
      <c r="AL166" s="643"/>
      <c r="AM166" s="644"/>
      <c r="AN166" s="640"/>
      <c r="AO166" s="640"/>
      <c r="AP166" s="640"/>
      <c r="AQ166" s="640"/>
      <c r="AR166" s="640"/>
      <c r="AS166" s="645"/>
      <c r="AT166" s="646"/>
      <c r="AU166" s="643"/>
      <c r="AV166" s="643"/>
      <c r="AW166" s="643"/>
      <c r="AX166" s="643"/>
      <c r="AY166" s="643"/>
      <c r="AZ166" s="643"/>
      <c r="BA166" s="643"/>
      <c r="BB166" s="643"/>
      <c r="BC166" s="643"/>
      <c r="BD166" s="643"/>
      <c r="BF166" s="420">
        <f t="shared" si="13"/>
        <v>0</v>
      </c>
      <c r="BG166" s="547">
        <f t="shared" si="13"/>
        <v>0</v>
      </c>
      <c r="BH166" s="547">
        <f t="shared" si="13"/>
        <v>0</v>
      </c>
      <c r="BI166" s="547">
        <f t="shared" si="13"/>
        <v>0</v>
      </c>
      <c r="BJ166" s="547">
        <f t="shared" si="13"/>
        <v>0</v>
      </c>
      <c r="BK166" s="547">
        <f t="shared" si="13"/>
        <v>0</v>
      </c>
      <c r="BL166" s="548">
        <f t="shared" si="13"/>
        <v>0</v>
      </c>
      <c r="BM166" s="457"/>
      <c r="BN166" s="548" t="str">
        <f t="shared" ref="BN166:BP170" si="17">IFERROR((AM166-AB166)/AB166,"")</f>
        <v/>
      </c>
      <c r="BO166" s="548" t="str">
        <f t="shared" si="17"/>
        <v/>
      </c>
      <c r="BP166" s="548" t="str">
        <f t="shared" si="17"/>
        <v/>
      </c>
      <c r="BQ166" s="548" t="str">
        <f t="shared" si="16"/>
        <v/>
      </c>
      <c r="BR166" s="548" t="str">
        <f t="shared" si="16"/>
        <v/>
      </c>
      <c r="BS166" s="548" t="str">
        <f t="shared" si="16"/>
        <v/>
      </c>
      <c r="BT166" s="548" t="str">
        <f t="shared" si="16"/>
        <v/>
      </c>
      <c r="BZ166" s="19"/>
      <c r="CA166" s="19"/>
      <c r="CB166" s="19"/>
      <c r="CC166" s="19"/>
      <c r="CD166" s="19"/>
      <c r="CE166" s="19"/>
      <c r="CF166" s="19"/>
      <c r="CG166" s="19"/>
      <c r="CH166" s="19"/>
      <c r="CI166" s="19"/>
      <c r="CJ166" s="19"/>
      <c r="CK166" s="19"/>
      <c r="CL166" s="19"/>
      <c r="CM166" s="19"/>
      <c r="CN166" s="19"/>
      <c r="CO166" s="19"/>
      <c r="CP166" s="19"/>
      <c r="CQ166" s="19"/>
      <c r="CR166" s="19"/>
      <c r="CS166" s="19"/>
    </row>
    <row r="167" spans="1:101" s="18" customFormat="1" ht="11.25" hidden="1" outlineLevel="1" thickBot="1">
      <c r="A167" s="19"/>
      <c r="B167" s="632"/>
      <c r="C167" s="633"/>
      <c r="D167" s="628"/>
      <c r="E167" s="628"/>
      <c r="F167" s="632"/>
      <c r="G167" s="634"/>
      <c r="H167" s="632"/>
      <c r="I167" s="632"/>
      <c r="J167" s="632"/>
      <c r="K167" s="632"/>
      <c r="L167" s="632"/>
      <c r="M167" s="632"/>
      <c r="N167" s="632"/>
      <c r="O167" s="628"/>
      <c r="P167" s="631"/>
      <c r="Q167" s="631"/>
      <c r="R167" s="715"/>
      <c r="S167" s="715"/>
      <c r="T167" s="715"/>
      <c r="U167" s="715"/>
      <c r="V167" s="716" t="str">
        <f t="shared" si="14"/>
        <v/>
      </c>
      <c r="W167" s="535" t="str">
        <f t="shared" si="15"/>
        <v/>
      </c>
      <c r="X167" s="536"/>
      <c r="Y167" s="637"/>
      <c r="Z167" s="634"/>
      <c r="AA167" s="638"/>
      <c r="AB167" s="639"/>
      <c r="AC167" s="640"/>
      <c r="AD167" s="640"/>
      <c r="AE167" s="640"/>
      <c r="AF167" s="640"/>
      <c r="AG167" s="640"/>
      <c r="AH167" s="641"/>
      <c r="AI167" s="638"/>
      <c r="AJ167" s="642"/>
      <c r="AK167" s="643"/>
      <c r="AL167" s="643"/>
      <c r="AM167" s="644"/>
      <c r="AN167" s="640"/>
      <c r="AO167" s="640"/>
      <c r="AP167" s="640"/>
      <c r="AQ167" s="640"/>
      <c r="AR167" s="640"/>
      <c r="AS167" s="645"/>
      <c r="AT167" s="646"/>
      <c r="AU167" s="643"/>
      <c r="AV167" s="643"/>
      <c r="AW167" s="643"/>
      <c r="AX167" s="643"/>
      <c r="AY167" s="643"/>
      <c r="AZ167" s="643"/>
      <c r="BA167" s="643"/>
      <c r="BB167" s="643"/>
      <c r="BC167" s="643"/>
      <c r="BD167" s="643"/>
      <c r="BF167" s="420">
        <f t="shared" si="13"/>
        <v>0</v>
      </c>
      <c r="BG167" s="547">
        <f t="shared" si="13"/>
        <v>0</v>
      </c>
      <c r="BH167" s="547">
        <f t="shared" si="13"/>
        <v>0</v>
      </c>
      <c r="BI167" s="547">
        <f t="shared" si="13"/>
        <v>0</v>
      </c>
      <c r="BJ167" s="547">
        <f t="shared" si="13"/>
        <v>0</v>
      </c>
      <c r="BK167" s="547">
        <f t="shared" si="13"/>
        <v>0</v>
      </c>
      <c r="BL167" s="548">
        <f t="shared" si="13"/>
        <v>0</v>
      </c>
      <c r="BM167" s="457"/>
      <c r="BN167" s="548" t="str">
        <f t="shared" si="17"/>
        <v/>
      </c>
      <c r="BO167" s="548" t="str">
        <f t="shared" si="17"/>
        <v/>
      </c>
      <c r="BP167" s="548" t="str">
        <f t="shared" si="17"/>
        <v/>
      </c>
      <c r="BQ167" s="548" t="str">
        <f t="shared" si="16"/>
        <v/>
      </c>
      <c r="BR167" s="548" t="str">
        <f t="shared" si="16"/>
        <v/>
      </c>
      <c r="BS167" s="548" t="str">
        <f t="shared" si="16"/>
        <v/>
      </c>
      <c r="BT167" s="548" t="str">
        <f t="shared" si="16"/>
        <v/>
      </c>
      <c r="BZ167" s="19"/>
      <c r="CA167" s="19"/>
      <c r="CB167" s="19"/>
      <c r="CC167" s="19"/>
      <c r="CD167" s="19"/>
      <c r="CE167" s="19"/>
      <c r="CF167" s="19"/>
      <c r="CG167" s="19"/>
      <c r="CH167" s="19"/>
      <c r="CI167" s="19"/>
      <c r="CJ167" s="19"/>
      <c r="CK167" s="19"/>
      <c r="CL167" s="19"/>
      <c r="CM167" s="19"/>
      <c r="CN167" s="19"/>
      <c r="CO167" s="19"/>
      <c r="CP167" s="19"/>
      <c r="CQ167" s="19"/>
      <c r="CR167" s="19"/>
      <c r="CS167" s="19"/>
    </row>
    <row r="168" spans="1:101" s="18" customFormat="1" ht="11.25" hidden="1" outlineLevel="1" thickBot="1">
      <c r="A168" s="19"/>
      <c r="B168" s="632"/>
      <c r="C168" s="633"/>
      <c r="D168" s="628"/>
      <c r="E168" s="628"/>
      <c r="F168" s="632"/>
      <c r="G168" s="634"/>
      <c r="H168" s="632"/>
      <c r="I168" s="632"/>
      <c r="J168" s="632"/>
      <c r="K168" s="632"/>
      <c r="L168" s="632"/>
      <c r="M168" s="632"/>
      <c r="N168" s="632"/>
      <c r="O168" s="628"/>
      <c r="P168" s="631"/>
      <c r="Q168" s="631"/>
      <c r="R168" s="715"/>
      <c r="S168" s="715"/>
      <c r="T168" s="715"/>
      <c r="U168" s="715"/>
      <c r="V168" s="716" t="str">
        <f t="shared" si="14"/>
        <v/>
      </c>
      <c r="W168" s="535" t="str">
        <f t="shared" si="15"/>
        <v/>
      </c>
      <c r="X168" s="536"/>
      <c r="Y168" s="637"/>
      <c r="Z168" s="634"/>
      <c r="AA168" s="638"/>
      <c r="AB168" s="639"/>
      <c r="AC168" s="640"/>
      <c r="AD168" s="640"/>
      <c r="AE168" s="640"/>
      <c r="AF168" s="640"/>
      <c r="AG168" s="640"/>
      <c r="AH168" s="641"/>
      <c r="AI168" s="638"/>
      <c r="AJ168" s="642"/>
      <c r="AK168" s="643"/>
      <c r="AL168" s="643"/>
      <c r="AM168" s="644"/>
      <c r="AN168" s="640"/>
      <c r="AO168" s="640"/>
      <c r="AP168" s="640"/>
      <c r="AQ168" s="640"/>
      <c r="AR168" s="640"/>
      <c r="AS168" s="645"/>
      <c r="AT168" s="646"/>
      <c r="AU168" s="643"/>
      <c r="AV168" s="643"/>
      <c r="AW168" s="643"/>
      <c r="AX168" s="643"/>
      <c r="AY168" s="643"/>
      <c r="AZ168" s="643"/>
      <c r="BA168" s="643"/>
      <c r="BB168" s="643"/>
      <c r="BC168" s="643"/>
      <c r="BD168" s="643"/>
      <c r="BF168" s="420">
        <f t="shared" si="13"/>
        <v>0</v>
      </c>
      <c r="BG168" s="547">
        <f t="shared" si="13"/>
        <v>0</v>
      </c>
      <c r="BH168" s="547">
        <f t="shared" si="13"/>
        <v>0</v>
      </c>
      <c r="BI168" s="547">
        <f t="shared" si="13"/>
        <v>0</v>
      </c>
      <c r="BJ168" s="547">
        <f t="shared" si="13"/>
        <v>0</v>
      </c>
      <c r="BK168" s="547">
        <f t="shared" si="13"/>
        <v>0</v>
      </c>
      <c r="BL168" s="548">
        <f t="shared" si="13"/>
        <v>0</v>
      </c>
      <c r="BM168" s="457"/>
      <c r="BN168" s="548" t="str">
        <f t="shared" si="17"/>
        <v/>
      </c>
      <c r="BO168" s="548" t="str">
        <f t="shared" si="17"/>
        <v/>
      </c>
      <c r="BP168" s="548" t="str">
        <f t="shared" si="17"/>
        <v/>
      </c>
      <c r="BQ168" s="548" t="str">
        <f t="shared" si="16"/>
        <v/>
      </c>
      <c r="BR168" s="548" t="str">
        <f t="shared" si="16"/>
        <v/>
      </c>
      <c r="BS168" s="548" t="str">
        <f t="shared" si="16"/>
        <v/>
      </c>
      <c r="BT168" s="548" t="str">
        <f t="shared" si="16"/>
        <v/>
      </c>
      <c r="BZ168" s="19"/>
      <c r="CA168" s="19"/>
      <c r="CB168" s="19"/>
      <c r="CC168" s="19"/>
      <c r="CD168" s="19"/>
      <c r="CE168" s="19"/>
      <c r="CF168" s="19"/>
      <c r="CG168" s="19"/>
      <c r="CH168" s="19"/>
      <c r="CI168" s="19"/>
      <c r="CJ168" s="19"/>
      <c r="CK168" s="19"/>
      <c r="CL168" s="19"/>
      <c r="CM168" s="19"/>
      <c r="CN168" s="19"/>
      <c r="CO168" s="19"/>
      <c r="CP168" s="19"/>
      <c r="CQ168" s="19"/>
      <c r="CR168" s="19"/>
      <c r="CS168" s="19"/>
    </row>
    <row r="169" spans="1:101" s="18" customFormat="1" ht="11.25" hidden="1" outlineLevel="1" thickBot="1">
      <c r="A169" s="19"/>
      <c r="B169" s="632"/>
      <c r="C169" s="633"/>
      <c r="D169" s="628"/>
      <c r="E169" s="628"/>
      <c r="F169" s="632"/>
      <c r="G169" s="634"/>
      <c r="H169" s="632"/>
      <c r="I169" s="632"/>
      <c r="J169" s="632"/>
      <c r="K169" s="632"/>
      <c r="L169" s="632"/>
      <c r="M169" s="632"/>
      <c r="N169" s="632"/>
      <c r="O169" s="628"/>
      <c r="P169" s="631"/>
      <c r="Q169" s="631"/>
      <c r="R169" s="715"/>
      <c r="S169" s="715"/>
      <c r="T169" s="715"/>
      <c r="U169" s="715"/>
      <c r="V169" s="716" t="str">
        <f t="shared" si="14"/>
        <v/>
      </c>
      <c r="W169" s="535" t="str">
        <f t="shared" si="15"/>
        <v/>
      </c>
      <c r="X169" s="536"/>
      <c r="Y169" s="637"/>
      <c r="Z169" s="634"/>
      <c r="AA169" s="638"/>
      <c r="AB169" s="639"/>
      <c r="AC169" s="640"/>
      <c r="AD169" s="640"/>
      <c r="AE169" s="640"/>
      <c r="AF169" s="640"/>
      <c r="AG169" s="640"/>
      <c r="AH169" s="641"/>
      <c r="AI169" s="638"/>
      <c r="AJ169" s="642"/>
      <c r="AK169" s="643"/>
      <c r="AL169" s="643"/>
      <c r="AM169" s="644"/>
      <c r="AN169" s="640"/>
      <c r="AO169" s="640"/>
      <c r="AP169" s="640"/>
      <c r="AQ169" s="640"/>
      <c r="AR169" s="640"/>
      <c r="AS169" s="645"/>
      <c r="AT169" s="646"/>
      <c r="AU169" s="643"/>
      <c r="AV169" s="643"/>
      <c r="AW169" s="643"/>
      <c r="AX169" s="643"/>
      <c r="AY169" s="643"/>
      <c r="AZ169" s="643"/>
      <c r="BA169" s="643"/>
      <c r="BB169" s="643"/>
      <c r="BC169" s="643"/>
      <c r="BD169" s="643"/>
      <c r="BF169" s="420">
        <f t="shared" si="13"/>
        <v>0</v>
      </c>
      <c r="BG169" s="547">
        <f t="shared" si="13"/>
        <v>0</v>
      </c>
      <c r="BH169" s="547">
        <f t="shared" si="13"/>
        <v>0</v>
      </c>
      <c r="BI169" s="547">
        <f t="shared" si="13"/>
        <v>0</v>
      </c>
      <c r="BJ169" s="547">
        <f t="shared" si="13"/>
        <v>0</v>
      </c>
      <c r="BK169" s="547">
        <f t="shared" si="13"/>
        <v>0</v>
      </c>
      <c r="BL169" s="548">
        <f t="shared" si="13"/>
        <v>0</v>
      </c>
      <c r="BM169" s="457"/>
      <c r="BN169" s="548" t="str">
        <f t="shared" si="17"/>
        <v/>
      </c>
      <c r="BO169" s="548" t="str">
        <f t="shared" si="17"/>
        <v/>
      </c>
      <c r="BP169" s="548" t="str">
        <f t="shared" si="17"/>
        <v/>
      </c>
      <c r="BQ169" s="548" t="str">
        <f t="shared" si="16"/>
        <v/>
      </c>
      <c r="BR169" s="548" t="str">
        <f t="shared" si="16"/>
        <v/>
      </c>
      <c r="BS169" s="548" t="str">
        <f t="shared" si="16"/>
        <v/>
      </c>
      <c r="BT169" s="548" t="str">
        <f t="shared" si="16"/>
        <v/>
      </c>
      <c r="BZ169" s="19"/>
      <c r="CA169" s="19"/>
      <c r="CB169" s="19"/>
      <c r="CC169" s="19"/>
      <c r="CD169" s="19"/>
      <c r="CE169" s="19"/>
      <c r="CF169" s="19"/>
      <c r="CG169" s="19"/>
      <c r="CH169" s="19"/>
      <c r="CI169" s="19"/>
      <c r="CJ169" s="19"/>
      <c r="CK169" s="19"/>
      <c r="CL169" s="19"/>
      <c r="CM169" s="19"/>
      <c r="CN169" s="19"/>
      <c r="CO169" s="19"/>
      <c r="CP169" s="19"/>
      <c r="CQ169" s="19"/>
      <c r="CR169" s="19"/>
      <c r="CS169" s="19"/>
    </row>
    <row r="170" spans="1:101" s="18" customFormat="1" ht="11.25" hidden="1" outlineLevel="1" thickBot="1">
      <c r="A170" s="19"/>
      <c r="B170" s="632"/>
      <c r="C170" s="633"/>
      <c r="D170" s="628"/>
      <c r="E170" s="628"/>
      <c r="F170" s="632"/>
      <c r="G170" s="634"/>
      <c r="H170" s="632"/>
      <c r="I170" s="632"/>
      <c r="J170" s="632"/>
      <c r="K170" s="632"/>
      <c r="L170" s="632"/>
      <c r="M170" s="632"/>
      <c r="N170" s="632"/>
      <c r="O170" s="628"/>
      <c r="P170" s="631"/>
      <c r="Q170" s="631"/>
      <c r="R170" s="715"/>
      <c r="S170" s="715"/>
      <c r="T170" s="715"/>
      <c r="U170" s="715"/>
      <c r="V170" s="716" t="str">
        <f t="shared" si="14"/>
        <v/>
      </c>
      <c r="W170" s="535" t="str">
        <f t="shared" si="15"/>
        <v/>
      </c>
      <c r="X170" s="536"/>
      <c r="Y170" s="637"/>
      <c r="Z170" s="634"/>
      <c r="AA170" s="638"/>
      <c r="AB170" s="639"/>
      <c r="AC170" s="640"/>
      <c r="AD170" s="640"/>
      <c r="AE170" s="640"/>
      <c r="AF170" s="640"/>
      <c r="AG170" s="640"/>
      <c r="AH170" s="641"/>
      <c r="AI170" s="638"/>
      <c r="AJ170" s="642"/>
      <c r="AK170" s="643"/>
      <c r="AL170" s="643"/>
      <c r="AM170" s="644"/>
      <c r="AN170" s="640"/>
      <c r="AO170" s="640"/>
      <c r="AP170" s="640"/>
      <c r="AQ170" s="640"/>
      <c r="AR170" s="640"/>
      <c r="AS170" s="645"/>
      <c r="AT170" s="646"/>
      <c r="AU170" s="643"/>
      <c r="AV170" s="643"/>
      <c r="AW170" s="643"/>
      <c r="AX170" s="643"/>
      <c r="AY170" s="643"/>
      <c r="AZ170" s="643"/>
      <c r="BA170" s="643"/>
      <c r="BB170" s="643"/>
      <c r="BC170" s="643"/>
      <c r="BD170" s="643"/>
      <c r="BF170" s="420">
        <f t="shared" si="13"/>
        <v>0</v>
      </c>
      <c r="BG170" s="547">
        <f t="shared" si="13"/>
        <v>0</v>
      </c>
      <c r="BH170" s="547">
        <f t="shared" si="13"/>
        <v>0</v>
      </c>
      <c r="BI170" s="547">
        <f t="shared" si="13"/>
        <v>0</v>
      </c>
      <c r="BJ170" s="547">
        <f t="shared" si="13"/>
        <v>0</v>
      </c>
      <c r="BK170" s="547">
        <f t="shared" si="13"/>
        <v>0</v>
      </c>
      <c r="BL170" s="548">
        <f t="shared" si="13"/>
        <v>0</v>
      </c>
      <c r="BM170" s="457"/>
      <c r="BN170" s="548" t="str">
        <f t="shared" si="17"/>
        <v/>
      </c>
      <c r="BO170" s="548" t="str">
        <f t="shared" si="17"/>
        <v/>
      </c>
      <c r="BP170" s="548" t="str">
        <f t="shared" si="17"/>
        <v/>
      </c>
      <c r="BQ170" s="548" t="str">
        <f t="shared" si="16"/>
        <v/>
      </c>
      <c r="BR170" s="548" t="str">
        <f t="shared" si="16"/>
        <v/>
      </c>
      <c r="BS170" s="548" t="str">
        <f t="shared" si="16"/>
        <v/>
      </c>
      <c r="BT170" s="548" t="str">
        <f t="shared" si="16"/>
        <v/>
      </c>
      <c r="BZ170" s="19"/>
      <c r="CA170" s="19"/>
      <c r="CB170" s="19"/>
      <c r="CC170" s="19"/>
      <c r="CD170" s="19"/>
      <c r="CE170" s="19"/>
      <c r="CF170" s="19"/>
      <c r="CG170" s="19"/>
      <c r="CH170" s="19"/>
      <c r="CI170" s="19"/>
      <c r="CJ170" s="19"/>
      <c r="CK170" s="19"/>
      <c r="CL170" s="19"/>
      <c r="CM170" s="19"/>
      <c r="CN170" s="19"/>
      <c r="CO170" s="19"/>
      <c r="CP170" s="19"/>
      <c r="CQ170" s="19"/>
      <c r="CR170" s="19"/>
      <c r="CS170" s="19"/>
    </row>
    <row r="171" spans="1:101" s="18" customFormat="1" ht="11.25" collapsed="1" thickBot="1">
      <c r="A171" s="19"/>
      <c r="B171" s="537" t="s">
        <v>584</v>
      </c>
      <c r="C171" s="537"/>
      <c r="D171" s="537"/>
      <c r="E171" s="537"/>
      <c r="F171" s="538"/>
      <c r="G171" s="538"/>
      <c r="H171" s="538"/>
      <c r="I171" s="538"/>
      <c r="J171" s="538"/>
      <c r="K171" s="538"/>
      <c r="L171" s="538"/>
      <c r="M171" s="538"/>
      <c r="N171" s="538"/>
      <c r="O171" s="538"/>
      <c r="P171" s="539"/>
      <c r="Q171" s="683" t="s">
        <v>585</v>
      </c>
      <c r="R171" s="717">
        <f>SUM(R19:R170)</f>
        <v>0</v>
      </c>
      <c r="S171" s="717">
        <f>SUM(S19:S170)</f>
        <v>0</v>
      </c>
      <c r="T171" s="717">
        <f>SUM(T19:T170)</f>
        <v>0</v>
      </c>
      <c r="U171" s="717">
        <f>SUM(U19:U170)</f>
        <v>0</v>
      </c>
      <c r="V171" s="718">
        <f t="shared" si="14"/>
        <v>0</v>
      </c>
      <c r="W171" s="535" t="str">
        <f t="shared" si="15"/>
        <v/>
      </c>
      <c r="X171" s="540" t="str" cm="1">
        <f t="array" ref="X171">IFERROR(XIRR(_xlfn._xlws.FILTER('Historical Cash Flows (3)'!BZ14:BZ66,('Historical Cash Flows (3)'!BZ14:BZ66&lt;&gt;0)*('Historical Cash Flows (3)'!BZ14:BZ66&lt;&gt;"")),_xlfn._xlws.FILTER('Historical Cash Flows (3)'!C14:C66,('Historical Cash Flows (3)'!BZ14:BZ66&lt;&gt;0)*('Historical Cash Flows (3)'!BZ14:BZ66&lt;&gt;""))),"NoCashFlows")</f>
        <v>NoCashFlows</v>
      </c>
      <c r="Y171" s="647" t="s">
        <v>586</v>
      </c>
      <c r="Z171" s="648"/>
      <c r="AA171" s="638"/>
      <c r="AB171" s="638"/>
      <c r="AC171" s="638"/>
      <c r="AD171" s="638"/>
      <c r="AE171" s="638"/>
      <c r="AF171" s="638"/>
      <c r="AG171" s="638"/>
      <c r="AH171" s="638"/>
      <c r="AI171" s="638"/>
      <c r="AJ171" s="638"/>
      <c r="AK171" s="638"/>
      <c r="AL171" s="638"/>
      <c r="AM171" s="638"/>
      <c r="AN171" s="638"/>
      <c r="AO171" s="638"/>
      <c r="AP171" s="638"/>
      <c r="AQ171" s="638"/>
      <c r="AR171" s="638"/>
      <c r="AS171" s="638"/>
      <c r="AT171" s="649"/>
      <c r="AU171" s="638"/>
      <c r="AV171" s="638"/>
      <c r="AW171" s="638"/>
      <c r="AX171" s="638"/>
      <c r="AY171" s="638"/>
      <c r="AZ171" s="638"/>
      <c r="BA171" s="638"/>
      <c r="BB171" s="638"/>
      <c r="BC171" s="638"/>
      <c r="BD171" s="638"/>
      <c r="BF171" s="19"/>
      <c r="BG171" s="453"/>
      <c r="BH171" s="453"/>
      <c r="BI171" s="453"/>
      <c r="BJ171" s="453"/>
      <c r="BK171" s="453"/>
      <c r="BL171" s="19"/>
      <c r="BN171" s="19"/>
      <c r="BO171" s="453"/>
      <c r="BP171" s="453"/>
      <c r="BQ171" s="453"/>
      <c r="BR171" s="453"/>
      <c r="BS171" s="453"/>
      <c r="BT171" s="19"/>
      <c r="BZ171" s="19"/>
      <c r="CA171" s="19"/>
      <c r="CB171" s="19"/>
      <c r="CD171" s="19"/>
      <c r="CE171" s="19"/>
      <c r="CF171" s="19"/>
      <c r="CG171" s="19"/>
      <c r="CH171" s="19"/>
      <c r="CI171" s="19"/>
      <c r="CJ171" s="19"/>
      <c r="CK171" s="19"/>
      <c r="CL171" s="19"/>
      <c r="CM171" s="19"/>
      <c r="CN171" s="19"/>
      <c r="CO171" s="19"/>
      <c r="CP171" s="19"/>
      <c r="CQ171" s="19"/>
      <c r="CR171" s="19"/>
      <c r="CS171" s="19"/>
      <c r="CT171" s="19"/>
      <c r="CU171" s="19"/>
      <c r="CV171" s="19"/>
      <c r="CW171" s="19"/>
    </row>
    <row r="172" spans="1:101" s="18" customFormat="1" ht="11.25" thickBot="1">
      <c r="A172" s="19"/>
      <c r="B172" s="543"/>
      <c r="C172" s="543"/>
      <c r="D172" s="543"/>
      <c r="E172" s="543"/>
      <c r="F172" s="543"/>
      <c r="G172" s="543"/>
      <c r="H172" s="543"/>
      <c r="I172" s="543"/>
      <c r="J172" s="543"/>
      <c r="K172" s="543"/>
      <c r="L172" s="543"/>
      <c r="M172" s="543"/>
      <c r="N172" s="543"/>
      <c r="O172" s="543"/>
      <c r="P172" s="543"/>
      <c r="Q172" s="274"/>
      <c r="R172" s="539"/>
      <c r="S172" s="539"/>
      <c r="T172" s="539"/>
      <c r="U172" s="539"/>
      <c r="V172" s="539"/>
      <c r="W172" s="544"/>
      <c r="X172" s="540" t="str">
        <f>'Fund Cash Flows (3)'!NetLP</f>
        <v/>
      </c>
      <c r="Y172" s="541" t="s">
        <v>587</v>
      </c>
      <c r="Z172" s="542"/>
      <c r="AA172" s="19"/>
      <c r="AB172" s="19"/>
      <c r="AC172" s="19"/>
      <c r="AD172" s="19"/>
      <c r="AE172" s="19"/>
      <c r="AF172" s="19"/>
      <c r="AG172" s="19"/>
      <c r="AH172" s="19"/>
      <c r="AI172" s="19"/>
      <c r="AJ172" s="19"/>
      <c r="AK172" s="19"/>
      <c r="AL172" s="19"/>
      <c r="AM172" s="19"/>
      <c r="AN172" s="19"/>
      <c r="AO172" s="19"/>
      <c r="AP172" s="19"/>
      <c r="AQ172" s="19"/>
      <c r="AR172" s="19"/>
      <c r="AS172" s="19"/>
      <c r="AU172" s="19"/>
      <c r="AV172" s="19"/>
      <c r="AW172" s="19"/>
      <c r="AX172" s="19"/>
      <c r="AY172" s="19"/>
      <c r="AZ172" s="19"/>
      <c r="BA172" s="19"/>
      <c r="BB172" s="19"/>
      <c r="BC172" s="19"/>
      <c r="BD172" s="19"/>
      <c r="BF172" s="19"/>
      <c r="BG172" s="19"/>
      <c r="BH172" s="19"/>
      <c r="BI172" s="19"/>
      <c r="BJ172" s="19"/>
      <c r="BK172" s="19"/>
      <c r="BL172" s="19"/>
      <c r="BN172" s="19"/>
      <c r="BO172" s="19"/>
      <c r="BP172" s="19"/>
      <c r="BQ172" s="19"/>
      <c r="BR172" s="19"/>
      <c r="BS172" s="19"/>
      <c r="BT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row>
    <row r="173" spans="1:101" s="18" customFormat="1" ht="10.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U173" s="19"/>
      <c r="AV173" s="19"/>
      <c r="AW173" s="19"/>
      <c r="AX173" s="19"/>
      <c r="AY173" s="19"/>
      <c r="AZ173" s="19"/>
      <c r="BA173" s="19"/>
      <c r="BB173" s="19"/>
      <c r="BC173" s="19"/>
      <c r="BD173" s="19"/>
      <c r="BE173" s="19"/>
      <c r="BF173" s="19"/>
      <c r="BG173" s="19"/>
      <c r="BH173" s="19"/>
      <c r="BI173" s="19"/>
      <c r="BJ173" s="19"/>
      <c r="BK173" s="19"/>
      <c r="BL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row>
    <row r="174" spans="1:101" s="18" customFormat="1" ht="11.25" thickBot="1">
      <c r="A174" s="19"/>
      <c r="B174" s="20" t="s">
        <v>588</v>
      </c>
      <c r="C174" s="20"/>
      <c r="D174" s="20"/>
      <c r="E174" s="20"/>
      <c r="F174" s="20"/>
      <c r="G174" s="20"/>
      <c r="H174" s="20"/>
      <c r="I174" s="20"/>
      <c r="J174" s="20"/>
      <c r="K174" s="20"/>
      <c r="L174" s="20"/>
      <c r="M174" s="20"/>
      <c r="N174" s="20"/>
      <c r="O174" s="20"/>
      <c r="P174" s="20"/>
      <c r="Q174" s="20"/>
      <c r="R174" s="20"/>
      <c r="S174" s="20"/>
      <c r="T174" s="20"/>
      <c r="U174" s="20"/>
      <c r="V174" s="20"/>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U174" s="19"/>
      <c r="AV174" s="19"/>
      <c r="AW174" s="19"/>
      <c r="AX174" s="19"/>
      <c r="AY174" s="19"/>
      <c r="AZ174" s="19"/>
      <c r="BA174" s="19"/>
      <c r="BB174" s="19"/>
      <c r="BC174" s="19"/>
      <c r="BD174" s="19"/>
      <c r="BE174" s="19"/>
      <c r="BF174" s="19"/>
      <c r="BG174" s="19"/>
      <c r="BH174" s="19"/>
      <c r="BI174" s="19"/>
      <c r="BJ174" s="19"/>
      <c r="BK174" s="19"/>
      <c r="BL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row>
    <row r="175" spans="1:101" s="18" customFormat="1" ht="10.5">
      <c r="A175" s="19"/>
      <c r="B175" s="21" t="s">
        <v>589</v>
      </c>
      <c r="C175" s="21"/>
      <c r="D175" s="21"/>
      <c r="E175" s="21"/>
      <c r="F175" s="21"/>
      <c r="G175" s="21"/>
      <c r="H175" s="21"/>
      <c r="I175" s="21"/>
      <c r="J175" s="24"/>
      <c r="K175" s="24"/>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U175" s="19"/>
      <c r="AV175" s="19"/>
      <c r="AW175" s="19"/>
      <c r="AX175" s="19"/>
      <c r="AY175" s="19"/>
      <c r="AZ175" s="19"/>
      <c r="BA175" s="19"/>
      <c r="BB175" s="19"/>
      <c r="BC175" s="19"/>
      <c r="BD175" s="19"/>
      <c r="BE175" s="19"/>
      <c r="BF175" s="19"/>
      <c r="BG175" s="19"/>
      <c r="BH175" s="19"/>
      <c r="BI175" s="19"/>
      <c r="BJ175" s="19"/>
      <c r="BK175" s="19"/>
      <c r="BL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row>
    <row r="176" spans="1:101" s="18" customFormat="1" ht="69.75" customHeight="1">
      <c r="A176" s="19"/>
      <c r="B176" s="1263"/>
      <c r="C176" s="1263"/>
      <c r="D176" s="1263"/>
      <c r="E176" s="1263"/>
      <c r="F176" s="1263"/>
      <c r="G176" s="1263"/>
      <c r="H176" s="1263"/>
      <c r="I176" s="1263"/>
      <c r="J176" s="1263"/>
      <c r="K176" s="1263"/>
      <c r="L176" s="1263"/>
      <c r="M176" s="1263"/>
      <c r="N176" s="1263"/>
      <c r="O176" s="1263"/>
      <c r="P176" s="1263"/>
      <c r="Q176" s="1263"/>
      <c r="R176" s="1263"/>
      <c r="S176" s="1263"/>
      <c r="T176" s="1263"/>
      <c r="U176" s="1263"/>
      <c r="V176" s="1264"/>
      <c r="W176" s="22"/>
      <c r="X176" s="22"/>
      <c r="Y176" s="22"/>
      <c r="Z176" s="22"/>
      <c r="AA176" s="22"/>
      <c r="AB176" s="19"/>
      <c r="AC176" s="22"/>
      <c r="AD176" s="22"/>
      <c r="AE176" s="19"/>
      <c r="AF176" s="19"/>
      <c r="AG176" s="19"/>
      <c r="AH176" s="19"/>
      <c r="AI176" s="19"/>
      <c r="AJ176" s="19"/>
      <c r="AK176" s="19"/>
      <c r="AL176" s="19"/>
      <c r="AM176" s="19"/>
      <c r="AN176" s="19"/>
      <c r="AO176" s="19"/>
      <c r="AP176" s="19"/>
      <c r="AQ176" s="19"/>
      <c r="AR176" s="19"/>
      <c r="AS176" s="19"/>
      <c r="AU176" s="19"/>
      <c r="AV176" s="19"/>
      <c r="AW176" s="19"/>
      <c r="AX176" s="19"/>
      <c r="AY176" s="19"/>
      <c r="AZ176" s="19"/>
      <c r="BA176" s="19"/>
      <c r="BB176" s="19"/>
      <c r="BC176" s="19"/>
      <c r="BD176" s="19"/>
      <c r="BE176" s="19"/>
      <c r="BF176" s="19"/>
      <c r="BG176" s="22"/>
      <c r="BH176" s="22"/>
      <c r="BI176" s="19"/>
      <c r="BJ176" s="19"/>
      <c r="BK176" s="19"/>
      <c r="BL176" s="19"/>
      <c r="BN176" s="19"/>
      <c r="BO176" s="22"/>
      <c r="BP176" s="22"/>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row>
    <row r="177" spans="1:101" s="18" customFormat="1" ht="10.5">
      <c r="A177" s="19"/>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19"/>
      <c r="AC177" s="22"/>
      <c r="AD177" s="22"/>
      <c r="AE177" s="19"/>
      <c r="AF177" s="19"/>
      <c r="AG177" s="19"/>
      <c r="AH177" s="19"/>
      <c r="AI177" s="19"/>
      <c r="AJ177" s="19"/>
      <c r="AK177" s="19"/>
      <c r="AL177" s="19"/>
      <c r="AM177" s="19"/>
      <c r="AN177" s="19"/>
      <c r="AO177" s="19"/>
      <c r="AP177" s="19"/>
      <c r="AQ177" s="19"/>
      <c r="AR177" s="19"/>
      <c r="AS177" s="19"/>
      <c r="AU177" s="19"/>
      <c r="AV177" s="19"/>
      <c r="AW177" s="19"/>
      <c r="AX177" s="19"/>
      <c r="AY177" s="19"/>
      <c r="AZ177" s="19"/>
      <c r="BA177" s="19"/>
      <c r="BB177" s="19"/>
      <c r="BC177" s="19"/>
      <c r="BD177" s="19"/>
      <c r="BE177" s="19"/>
      <c r="BF177" s="19"/>
      <c r="BG177" s="22"/>
      <c r="BH177" s="22"/>
      <c r="BI177" s="19"/>
      <c r="BJ177" s="19"/>
      <c r="BK177" s="19"/>
      <c r="BL177" s="19"/>
      <c r="BN177" s="19"/>
      <c r="BO177" s="22"/>
      <c r="BP177" s="22"/>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row>
    <row r="178" spans="1:101" s="18" customFormat="1" ht="10.5">
      <c r="A178" s="19"/>
      <c r="B178" s="21" t="s">
        <v>590</v>
      </c>
      <c r="C178" s="21"/>
      <c r="D178" s="21"/>
      <c r="E178" s="21"/>
      <c r="F178" s="21"/>
      <c r="G178" s="21"/>
      <c r="H178" s="21"/>
      <c r="I178" s="21"/>
      <c r="J178" s="21"/>
      <c r="K178" s="21"/>
      <c r="L178" s="19"/>
      <c r="M178" s="19"/>
      <c r="N178" s="19"/>
      <c r="O178" s="19"/>
      <c r="P178" s="19"/>
      <c r="Q178" s="19"/>
      <c r="R178" s="19"/>
      <c r="S178" s="19"/>
      <c r="T178" s="19"/>
      <c r="U178" s="19"/>
      <c r="V178" s="19"/>
      <c r="W178" s="22"/>
      <c r="X178" s="22"/>
      <c r="Y178" s="22"/>
      <c r="Z178" s="22"/>
      <c r="AA178" s="22"/>
      <c r="AB178" s="19"/>
      <c r="AC178" s="22"/>
      <c r="AD178" s="22"/>
      <c r="AE178" s="19"/>
      <c r="AF178" s="19"/>
      <c r="AG178" s="19"/>
      <c r="AH178" s="19"/>
      <c r="AI178" s="19"/>
      <c r="AJ178" s="19"/>
      <c r="AK178" s="19"/>
      <c r="AL178" s="19"/>
      <c r="AM178" s="19"/>
      <c r="AN178" s="19"/>
      <c r="AO178" s="19"/>
      <c r="AP178" s="19"/>
      <c r="AQ178" s="19"/>
      <c r="AR178" s="19"/>
      <c r="AS178" s="19"/>
      <c r="AU178" s="19"/>
      <c r="AV178" s="19"/>
      <c r="AW178" s="19"/>
      <c r="AX178" s="19"/>
      <c r="AY178" s="19"/>
      <c r="AZ178" s="19"/>
      <c r="BA178" s="19"/>
      <c r="BB178" s="19"/>
      <c r="BC178" s="19"/>
      <c r="BD178" s="19"/>
      <c r="BE178" s="19"/>
      <c r="BF178" s="19"/>
      <c r="BG178" s="22"/>
      <c r="BH178" s="22"/>
      <c r="BI178" s="19"/>
      <c r="BJ178" s="19"/>
      <c r="BK178" s="19"/>
      <c r="BL178" s="19"/>
      <c r="BN178" s="19"/>
      <c r="BO178" s="22"/>
      <c r="BP178" s="22"/>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row>
    <row r="179" spans="1:101" s="18" customFormat="1" ht="71.25" customHeight="1">
      <c r="A179" s="19"/>
      <c r="B179" s="1263"/>
      <c r="C179" s="1263"/>
      <c r="D179" s="1263"/>
      <c r="E179" s="1263"/>
      <c r="F179" s="1263"/>
      <c r="G179" s="1263"/>
      <c r="H179" s="1263"/>
      <c r="I179" s="1263"/>
      <c r="J179" s="1263"/>
      <c r="K179" s="1263"/>
      <c r="L179" s="1263"/>
      <c r="M179" s="1263"/>
      <c r="N179" s="1263"/>
      <c r="O179" s="1263"/>
      <c r="P179" s="1263"/>
      <c r="Q179" s="1263"/>
      <c r="R179" s="1263"/>
      <c r="S179" s="1263"/>
      <c r="T179" s="1263"/>
      <c r="U179" s="1263"/>
      <c r="V179" s="1264"/>
      <c r="W179" s="22"/>
      <c r="X179" s="22"/>
      <c r="Y179" s="22"/>
      <c r="Z179" s="22"/>
      <c r="AA179" s="22"/>
      <c r="AB179" s="19"/>
      <c r="AC179" s="22"/>
      <c r="AD179" s="22"/>
      <c r="AE179" s="19"/>
      <c r="AF179" s="19"/>
      <c r="AG179" s="19"/>
      <c r="AH179" s="19"/>
      <c r="AI179" s="19"/>
      <c r="AJ179" s="19"/>
      <c r="AK179" s="19"/>
      <c r="AL179" s="19"/>
      <c r="AM179" s="19"/>
      <c r="AN179" s="19"/>
      <c r="AO179" s="19"/>
      <c r="AP179" s="19"/>
      <c r="AQ179" s="19"/>
      <c r="AR179" s="19"/>
      <c r="AS179" s="19"/>
      <c r="AU179" s="19"/>
      <c r="AV179" s="19"/>
      <c r="AW179" s="19"/>
      <c r="AX179" s="19"/>
      <c r="AY179" s="19"/>
      <c r="AZ179" s="19"/>
      <c r="BA179" s="19"/>
      <c r="BB179" s="19"/>
      <c r="BC179" s="19"/>
      <c r="BD179" s="19"/>
      <c r="BE179" s="19"/>
      <c r="BF179" s="19"/>
      <c r="BG179" s="22"/>
      <c r="BH179" s="22"/>
      <c r="BI179" s="19"/>
      <c r="BJ179" s="19"/>
      <c r="BK179" s="19"/>
      <c r="BL179" s="19"/>
      <c r="BN179" s="19"/>
      <c r="BO179" s="22"/>
      <c r="BP179" s="22"/>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row>
    <row r="180" spans="1:101" s="18" customFormat="1" ht="10.5">
      <c r="A180" s="19"/>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19"/>
      <c r="AC180" s="22"/>
      <c r="AD180" s="22"/>
      <c r="AE180" s="19"/>
      <c r="AF180" s="19"/>
      <c r="AG180" s="19"/>
      <c r="AH180" s="19"/>
      <c r="AI180" s="19"/>
      <c r="AJ180" s="19"/>
      <c r="AK180" s="19"/>
      <c r="AL180" s="19"/>
      <c r="AM180" s="19"/>
      <c r="AN180" s="19"/>
      <c r="AO180" s="19"/>
      <c r="AP180" s="19"/>
      <c r="AQ180" s="19"/>
      <c r="AR180" s="19"/>
      <c r="AS180" s="19"/>
      <c r="AU180" s="19"/>
      <c r="AV180" s="19"/>
      <c r="AW180" s="19"/>
      <c r="AX180" s="19"/>
      <c r="AY180" s="19"/>
      <c r="AZ180" s="19"/>
      <c r="BA180" s="19"/>
      <c r="BB180" s="19"/>
      <c r="BC180" s="19"/>
      <c r="BD180" s="19"/>
      <c r="BE180" s="19"/>
      <c r="BF180" s="19"/>
      <c r="BG180" s="22"/>
      <c r="BH180" s="22"/>
      <c r="BI180" s="19"/>
      <c r="BJ180" s="19"/>
      <c r="BK180" s="19"/>
      <c r="BL180" s="19"/>
      <c r="BN180" s="19"/>
      <c r="BO180" s="22"/>
      <c r="BP180" s="22"/>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row>
    <row r="181" spans="1:101" s="18" customFormat="1" ht="11.25" thickBot="1">
      <c r="A181" s="19"/>
      <c r="B181" s="20" t="s">
        <v>591</v>
      </c>
      <c r="C181" s="20"/>
      <c r="D181" s="20"/>
      <c r="E181" s="20"/>
      <c r="F181" s="20"/>
      <c r="G181" s="20"/>
      <c r="H181" s="20"/>
      <c r="I181" s="20"/>
      <c r="J181" s="20"/>
      <c r="K181" s="20"/>
      <c r="L181" s="20"/>
      <c r="M181" s="20"/>
      <c r="N181" s="20"/>
      <c r="O181" s="20"/>
      <c r="P181" s="20"/>
      <c r="Q181" s="20"/>
      <c r="R181" s="20"/>
      <c r="S181" s="20"/>
      <c r="T181" s="20"/>
      <c r="U181" s="20"/>
      <c r="V181" s="20"/>
      <c r="W181" s="22"/>
      <c r="X181" s="22"/>
      <c r="Y181" s="22"/>
      <c r="Z181" s="22"/>
      <c r="AA181" s="22"/>
      <c r="AB181" s="19"/>
      <c r="AC181" s="22"/>
      <c r="AD181" s="22"/>
      <c r="AE181" s="19"/>
      <c r="AF181" s="19"/>
      <c r="AG181" s="19"/>
      <c r="AH181" s="19"/>
      <c r="AI181" s="19"/>
      <c r="AJ181" s="19"/>
      <c r="AK181" s="19"/>
      <c r="AL181" s="19"/>
      <c r="AM181" s="19"/>
      <c r="AN181" s="19"/>
      <c r="AO181" s="19"/>
      <c r="AP181" s="19"/>
      <c r="AQ181" s="19"/>
      <c r="AR181" s="19"/>
      <c r="AS181" s="19"/>
      <c r="AU181" s="19"/>
      <c r="AV181" s="19"/>
      <c r="AW181" s="19"/>
      <c r="AX181" s="19"/>
      <c r="AY181" s="19"/>
      <c r="AZ181" s="19"/>
      <c r="BA181" s="19"/>
      <c r="BB181" s="19"/>
      <c r="BC181" s="19"/>
      <c r="BD181" s="19"/>
      <c r="BE181" s="19"/>
      <c r="BF181" s="19"/>
      <c r="BG181" s="22"/>
      <c r="BH181" s="22"/>
      <c r="BI181" s="19"/>
      <c r="BJ181" s="19"/>
      <c r="BK181" s="19"/>
      <c r="BL181" s="19"/>
      <c r="BN181" s="19"/>
      <c r="BO181" s="22"/>
      <c r="BP181" s="22"/>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row>
    <row r="182" spans="1:101" s="18" customFormat="1" ht="10.5">
      <c r="A182" s="19"/>
      <c r="B182" s="21" t="s">
        <v>592</v>
      </c>
      <c r="C182" s="21"/>
      <c r="D182" s="21"/>
      <c r="E182" s="21"/>
      <c r="F182" s="21"/>
      <c r="G182" s="21"/>
      <c r="H182" s="21"/>
      <c r="I182" s="21"/>
      <c r="J182" s="21"/>
      <c r="K182" s="21"/>
      <c r="L182" s="19"/>
      <c r="M182" s="19"/>
      <c r="N182" s="19"/>
      <c r="O182" s="19"/>
      <c r="P182" s="19"/>
      <c r="Q182" s="19"/>
      <c r="R182" s="19"/>
      <c r="S182" s="19"/>
      <c r="T182" s="19"/>
      <c r="U182" s="19"/>
      <c r="V182" s="19"/>
      <c r="W182" s="22"/>
      <c r="X182" s="22"/>
      <c r="Y182" s="22"/>
      <c r="Z182" s="22"/>
      <c r="AA182" s="22"/>
      <c r="AB182" s="19"/>
      <c r="AC182" s="22"/>
      <c r="AD182" s="22"/>
      <c r="AE182" s="19"/>
      <c r="AF182" s="19"/>
      <c r="AG182" s="19"/>
      <c r="AH182" s="19"/>
      <c r="AI182" s="19"/>
      <c r="AJ182" s="19"/>
      <c r="AK182" s="19"/>
      <c r="AL182" s="19"/>
      <c r="AM182" s="19"/>
      <c r="AN182" s="19"/>
      <c r="AO182" s="19"/>
      <c r="AP182" s="19"/>
      <c r="AQ182" s="19"/>
      <c r="AR182" s="19"/>
      <c r="AS182" s="19"/>
      <c r="AU182" s="19"/>
      <c r="AV182" s="19"/>
      <c r="AW182" s="19"/>
      <c r="AX182" s="19"/>
      <c r="AY182" s="19"/>
      <c r="AZ182" s="19"/>
      <c r="BA182" s="19"/>
      <c r="BB182" s="19"/>
      <c r="BC182" s="19"/>
      <c r="BD182" s="19"/>
      <c r="BE182" s="19"/>
      <c r="BF182" s="19"/>
      <c r="BG182" s="22"/>
      <c r="BH182" s="22"/>
      <c r="BI182" s="19"/>
      <c r="BJ182" s="19"/>
      <c r="BK182" s="19"/>
      <c r="BL182" s="19"/>
      <c r="BN182" s="19"/>
      <c r="BO182" s="22"/>
      <c r="BP182" s="22"/>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row>
    <row r="183" spans="1:101" s="18" customFormat="1" ht="50.25" customHeight="1">
      <c r="A183" s="19"/>
      <c r="B183" s="1263"/>
      <c r="C183" s="1263"/>
      <c r="D183" s="1263"/>
      <c r="E183" s="1263"/>
      <c r="F183" s="1263"/>
      <c r="G183" s="1263"/>
      <c r="H183" s="1263"/>
      <c r="I183" s="1263"/>
      <c r="J183" s="1263"/>
      <c r="K183" s="1263"/>
      <c r="L183" s="1263"/>
      <c r="M183" s="1263"/>
      <c r="N183" s="1263"/>
      <c r="O183" s="1263"/>
      <c r="P183" s="1263"/>
      <c r="Q183" s="1263"/>
      <c r="R183" s="1263"/>
      <c r="S183" s="1263"/>
      <c r="T183" s="1263"/>
      <c r="U183" s="1263"/>
      <c r="V183" s="1264"/>
      <c r="W183" s="22"/>
      <c r="X183" s="22"/>
      <c r="Y183" s="22"/>
      <c r="Z183" s="22"/>
      <c r="AA183" s="22"/>
      <c r="AB183" s="19"/>
      <c r="AC183" s="22"/>
      <c r="AD183" s="22"/>
      <c r="AE183" s="19"/>
      <c r="AF183" s="19"/>
      <c r="AG183" s="19"/>
      <c r="AH183" s="19"/>
      <c r="AI183" s="19"/>
      <c r="AJ183" s="19"/>
      <c r="AK183" s="19"/>
      <c r="AL183" s="19"/>
      <c r="AM183" s="19"/>
      <c r="AN183" s="19"/>
      <c r="AO183" s="19"/>
      <c r="AP183" s="19"/>
      <c r="AQ183" s="19"/>
      <c r="AR183" s="19"/>
      <c r="AS183" s="19"/>
      <c r="AU183" s="19"/>
      <c r="AV183" s="19"/>
      <c r="AW183" s="19"/>
      <c r="AX183" s="19"/>
      <c r="AY183" s="19"/>
      <c r="AZ183" s="19"/>
      <c r="BA183" s="19"/>
      <c r="BB183" s="19"/>
      <c r="BC183" s="19"/>
      <c r="BD183" s="19"/>
      <c r="BE183" s="19"/>
      <c r="BF183" s="19"/>
      <c r="BG183" s="22"/>
      <c r="BH183" s="22"/>
      <c r="BI183" s="19"/>
      <c r="BJ183" s="19"/>
      <c r="BK183" s="19"/>
      <c r="BL183" s="19"/>
      <c r="BN183" s="19"/>
      <c r="BO183" s="22"/>
      <c r="BP183" s="22"/>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row>
    <row r="184" spans="1:101" s="19" customFormat="1" ht="10.5" hidden="1">
      <c r="AT184" s="18"/>
      <c r="BM184" s="18"/>
    </row>
    <row r="185" spans="1:101" s="19" customFormat="1" ht="10.5" hidden="1">
      <c r="AT185" s="18"/>
      <c r="BM185" s="18"/>
    </row>
    <row r="186" spans="1:101" s="19" customFormat="1" ht="10.5" hidden="1">
      <c r="AT186" s="18"/>
      <c r="BM186" s="18"/>
    </row>
    <row r="187" spans="1:101" s="9" customFormat="1" hidden="1">
      <c r="AB187" s="19"/>
      <c r="AI187" s="19"/>
      <c r="AJ187" s="19"/>
      <c r="AK187" s="19"/>
      <c r="AL187" s="19"/>
      <c r="AM187" s="19"/>
      <c r="AN187" s="19"/>
      <c r="AO187" s="19"/>
      <c r="AP187" s="19"/>
      <c r="AQ187" s="19"/>
      <c r="AR187" s="19"/>
      <c r="AS187" s="19"/>
      <c r="AT187" s="18"/>
      <c r="AU187" s="19"/>
      <c r="AV187" s="19"/>
      <c r="AW187" s="19"/>
      <c r="AX187" s="19"/>
      <c r="AY187" s="19"/>
      <c r="AZ187" s="19"/>
      <c r="BA187" s="19"/>
      <c r="BB187" s="19"/>
      <c r="BC187" s="19"/>
      <c r="BD187" s="19"/>
      <c r="BE187" s="19"/>
      <c r="BF187" s="19"/>
      <c r="BM187"/>
      <c r="BN187" s="19"/>
      <c r="BU187" s="19"/>
      <c r="BV187" s="19"/>
      <c r="BW187" s="19"/>
      <c r="BX187" s="19"/>
      <c r="BY187" s="19"/>
      <c r="BZ187" s="19"/>
      <c r="CA187" s="19"/>
      <c r="CB187" s="19"/>
      <c r="CC187" s="19"/>
      <c r="CD187" s="19"/>
      <c r="CE187" s="19"/>
      <c r="CF187" s="19"/>
      <c r="CG187" s="19"/>
      <c r="CH187" s="19"/>
    </row>
    <row r="188" spans="1:101" s="9" customFormat="1" hidden="1">
      <c r="AB188" s="19"/>
      <c r="AI188" s="19"/>
      <c r="AJ188" s="19"/>
      <c r="AK188" s="19"/>
      <c r="AL188" s="19"/>
      <c r="AM188" s="19"/>
      <c r="AN188" s="19"/>
      <c r="AO188" s="19"/>
      <c r="AP188" s="19"/>
      <c r="AQ188" s="19"/>
      <c r="AR188" s="19"/>
      <c r="AS188" s="19"/>
      <c r="AT188" s="18"/>
      <c r="AU188" s="19"/>
      <c r="AV188" s="19"/>
      <c r="AW188" s="19"/>
      <c r="AX188" s="19"/>
      <c r="AY188" s="19"/>
      <c r="AZ188" s="19"/>
      <c r="BA188" s="19"/>
      <c r="BB188" s="19"/>
      <c r="BC188" s="19"/>
      <c r="BD188" s="19"/>
      <c r="BE188" s="19"/>
      <c r="BF188" s="19"/>
      <c r="BM188"/>
      <c r="BN188" s="19"/>
      <c r="BU188" s="19"/>
      <c r="BV188" s="19"/>
      <c r="BW188" s="19"/>
      <c r="BX188" s="19"/>
      <c r="BY188" s="19"/>
      <c r="BZ188" s="19"/>
      <c r="CA188" s="19"/>
      <c r="CB188" s="19"/>
      <c r="CC188" s="19"/>
      <c r="CD188" s="19"/>
      <c r="CE188" s="19"/>
      <c r="CF188" s="19"/>
      <c r="CG188" s="19"/>
      <c r="CH188" s="19"/>
    </row>
    <row r="189" spans="1:101" s="9" customFormat="1" hidden="1">
      <c r="AB189" s="19"/>
      <c r="AI189" s="19"/>
      <c r="AJ189" s="19"/>
      <c r="AK189" s="19"/>
      <c r="AL189" s="19"/>
      <c r="AM189" s="19"/>
      <c r="AN189" s="19"/>
      <c r="AO189" s="19"/>
      <c r="AP189" s="19"/>
      <c r="AQ189" s="19"/>
      <c r="AR189" s="19"/>
      <c r="AS189" s="19"/>
      <c r="AT189" s="18"/>
      <c r="AU189" s="19"/>
      <c r="AV189" s="19"/>
      <c r="AW189" s="19"/>
      <c r="AX189" s="19"/>
      <c r="AY189" s="19"/>
      <c r="AZ189" s="19"/>
      <c r="BA189" s="19"/>
      <c r="BB189" s="19"/>
      <c r="BC189" s="19"/>
      <c r="BD189" s="19"/>
      <c r="BE189" s="19"/>
      <c r="BF189" s="19"/>
      <c r="BM189"/>
      <c r="BN189" s="19"/>
      <c r="BU189" s="19"/>
      <c r="BV189" s="19"/>
      <c r="BW189" s="19"/>
      <c r="BX189" s="19"/>
      <c r="BY189" s="19"/>
      <c r="BZ189" s="19"/>
      <c r="CA189" s="19"/>
      <c r="CB189" s="19"/>
      <c r="CC189" s="19"/>
      <c r="CD189" s="19"/>
      <c r="CE189" s="19"/>
      <c r="CF189" s="19"/>
      <c r="CG189" s="19"/>
      <c r="CH189" s="19"/>
    </row>
    <row r="190" spans="1:101" s="9" customFormat="1" hidden="1">
      <c r="AB190" s="19"/>
      <c r="AI190" s="19"/>
      <c r="AJ190" s="19"/>
      <c r="AK190" s="19"/>
      <c r="AL190" s="19"/>
      <c r="AM190" s="19"/>
      <c r="AN190" s="19"/>
      <c r="AO190" s="19"/>
      <c r="AP190" s="19"/>
      <c r="AQ190" s="19"/>
      <c r="AR190" s="19"/>
      <c r="AS190" s="19"/>
      <c r="AT190" s="18"/>
      <c r="AU190" s="19"/>
      <c r="AV190" s="19"/>
      <c r="AW190" s="19"/>
      <c r="AX190" s="19"/>
      <c r="AY190" s="19"/>
      <c r="AZ190" s="19"/>
      <c r="BA190" s="19"/>
      <c r="BB190" s="19"/>
      <c r="BC190" s="19"/>
      <c r="BD190" s="19"/>
      <c r="BE190" s="19"/>
      <c r="BF190" s="19"/>
      <c r="BM190"/>
      <c r="BN190" s="19"/>
      <c r="BU190" s="19"/>
      <c r="BV190" s="19"/>
      <c r="BW190" s="19"/>
      <c r="BX190" s="19"/>
      <c r="BY190" s="19"/>
      <c r="BZ190" s="19"/>
      <c r="CA190" s="19"/>
      <c r="CB190" s="19"/>
      <c r="CC190" s="19"/>
      <c r="CD190" s="19"/>
      <c r="CE190" s="19"/>
      <c r="CF190" s="19"/>
      <c r="CG190" s="19"/>
      <c r="CH190" s="19"/>
    </row>
    <row r="191" spans="1:101" s="9" customFormat="1" hidden="1">
      <c r="AB191" s="19"/>
      <c r="AI191" s="19"/>
      <c r="AJ191" s="19"/>
      <c r="AK191" s="19"/>
      <c r="AL191" s="19"/>
      <c r="AM191" s="19"/>
      <c r="AN191" s="19"/>
      <c r="AO191" s="19"/>
      <c r="AP191" s="19"/>
      <c r="AQ191" s="19"/>
      <c r="AR191" s="19"/>
      <c r="AS191" s="19"/>
      <c r="AT191" s="18"/>
      <c r="AU191" s="19"/>
      <c r="AV191" s="19"/>
      <c r="AW191" s="19"/>
      <c r="AX191" s="19"/>
      <c r="AY191" s="19"/>
      <c r="AZ191" s="19"/>
      <c r="BA191" s="19"/>
      <c r="BB191" s="19"/>
      <c r="BC191" s="19"/>
      <c r="BD191" s="19"/>
      <c r="BE191" s="19"/>
      <c r="BF191" s="19"/>
      <c r="BM191"/>
      <c r="BN191" s="19"/>
      <c r="BU191" s="19"/>
      <c r="BV191" s="19"/>
      <c r="BW191" s="19"/>
      <c r="BX191" s="19"/>
      <c r="BY191" s="19"/>
      <c r="BZ191" s="19"/>
      <c r="CA191" s="19"/>
      <c r="CB191" s="19"/>
      <c r="CC191" s="19"/>
      <c r="CD191" s="19"/>
      <c r="CE191" s="19"/>
      <c r="CF191" s="19"/>
      <c r="CG191" s="19"/>
      <c r="CH191" s="19"/>
    </row>
    <row r="192" spans="1:101" s="9" customFormat="1" hidden="1">
      <c r="AB192" s="19"/>
      <c r="AI192" s="19"/>
      <c r="AJ192" s="19"/>
      <c r="AK192" s="19"/>
      <c r="AL192" s="19"/>
      <c r="AM192" s="19"/>
      <c r="AN192" s="19"/>
      <c r="AO192" s="19"/>
      <c r="AP192" s="19"/>
      <c r="AQ192" s="19"/>
      <c r="AR192" s="19"/>
      <c r="AS192" s="19"/>
      <c r="AT192" s="18"/>
      <c r="AU192" s="19"/>
      <c r="AV192" s="19"/>
      <c r="AW192" s="19"/>
      <c r="AX192" s="19"/>
      <c r="AY192" s="19"/>
      <c r="AZ192" s="19"/>
      <c r="BA192" s="19"/>
      <c r="BB192" s="19"/>
      <c r="BC192" s="19"/>
      <c r="BD192" s="19"/>
      <c r="BE192" s="19"/>
      <c r="BF192" s="19"/>
      <c r="BM192"/>
      <c r="BN192" s="19"/>
      <c r="BU192" s="19"/>
      <c r="BV192" s="19"/>
      <c r="BW192" s="19"/>
      <c r="BX192" s="19"/>
      <c r="BY192" s="19"/>
      <c r="BZ192" s="19"/>
      <c r="CA192" s="19"/>
      <c r="CB192" s="19"/>
      <c r="CC192" s="19"/>
      <c r="CD192" s="19"/>
      <c r="CE192" s="19"/>
      <c r="CF192" s="19"/>
      <c r="CG192" s="19"/>
      <c r="CH192" s="19"/>
    </row>
    <row r="193" spans="28:86" s="9" customFormat="1" hidden="1">
      <c r="AB193" s="19"/>
      <c r="AI193" s="19"/>
      <c r="AJ193" s="19"/>
      <c r="AK193" s="19"/>
      <c r="AL193" s="19"/>
      <c r="AM193" s="19"/>
      <c r="AN193" s="19"/>
      <c r="AO193" s="19"/>
      <c r="AP193" s="19"/>
      <c r="AQ193" s="19"/>
      <c r="AR193" s="19"/>
      <c r="AS193" s="19"/>
      <c r="AT193" s="18"/>
      <c r="AU193" s="19"/>
      <c r="AV193" s="19"/>
      <c r="AW193" s="19"/>
      <c r="AX193" s="19"/>
      <c r="AY193" s="19"/>
      <c r="AZ193" s="19"/>
      <c r="BA193" s="19"/>
      <c r="BB193" s="19"/>
      <c r="BC193" s="19"/>
      <c r="BD193" s="19"/>
      <c r="BE193" s="19"/>
      <c r="BF193" s="19"/>
      <c r="BM193"/>
      <c r="BN193" s="19"/>
      <c r="BU193" s="19"/>
      <c r="BV193" s="19"/>
      <c r="BW193" s="19"/>
      <c r="BX193" s="19"/>
      <c r="BY193" s="19"/>
      <c r="BZ193" s="19"/>
      <c r="CA193" s="19"/>
      <c r="CB193" s="19"/>
      <c r="CC193" s="19"/>
      <c r="CD193" s="19"/>
      <c r="CE193" s="19"/>
      <c r="CF193" s="19"/>
      <c r="CG193" s="19"/>
      <c r="CH193" s="19"/>
    </row>
    <row r="194" spans="28:86" s="9" customFormat="1" hidden="1">
      <c r="AB194" s="19"/>
      <c r="AI194" s="19"/>
      <c r="AJ194" s="19"/>
      <c r="AK194" s="19"/>
      <c r="AL194" s="19"/>
      <c r="AM194" s="19"/>
      <c r="AN194" s="19"/>
      <c r="AO194" s="19"/>
      <c r="AP194" s="19"/>
      <c r="AQ194" s="19"/>
      <c r="AR194" s="19"/>
      <c r="AS194" s="19"/>
      <c r="AT194" s="18"/>
      <c r="AU194" s="19"/>
      <c r="AV194" s="19"/>
      <c r="AW194" s="19"/>
      <c r="AX194" s="19"/>
      <c r="AY194" s="19"/>
      <c r="AZ194" s="19"/>
      <c r="BA194" s="19"/>
      <c r="BB194" s="19"/>
      <c r="BC194" s="19"/>
      <c r="BD194" s="19"/>
      <c r="BE194" s="19"/>
      <c r="BF194" s="19"/>
      <c r="BM194"/>
      <c r="BN194" s="19"/>
      <c r="BU194" s="19"/>
      <c r="BV194" s="19"/>
      <c r="BW194" s="19"/>
      <c r="BX194" s="19"/>
      <c r="BY194" s="19"/>
      <c r="BZ194" s="19"/>
      <c r="CA194" s="19"/>
      <c r="CB194" s="19"/>
      <c r="CC194" s="19"/>
      <c r="CD194" s="19"/>
      <c r="CE194" s="19"/>
      <c r="CF194" s="19"/>
      <c r="CG194" s="19"/>
      <c r="CH194" s="19"/>
    </row>
    <row r="195" spans="28:86" s="9" customFormat="1" hidden="1">
      <c r="AB195" s="19"/>
      <c r="AI195" s="19"/>
      <c r="AJ195" s="19"/>
      <c r="AK195" s="19"/>
      <c r="AL195" s="19"/>
      <c r="AM195" s="19"/>
      <c r="AN195" s="19"/>
      <c r="AO195" s="19"/>
      <c r="AP195" s="19"/>
      <c r="AQ195" s="19"/>
      <c r="AR195" s="19"/>
      <c r="AS195" s="19"/>
      <c r="AT195" s="18"/>
      <c r="AU195" s="19"/>
      <c r="AV195" s="19"/>
      <c r="AW195" s="19"/>
      <c r="AX195" s="19"/>
      <c r="AY195" s="19"/>
      <c r="AZ195" s="19"/>
      <c r="BA195" s="19"/>
      <c r="BB195" s="19"/>
      <c r="BC195" s="19"/>
      <c r="BD195" s="19"/>
      <c r="BE195" s="19"/>
      <c r="BF195" s="19"/>
      <c r="BM195"/>
      <c r="BN195" s="19"/>
      <c r="BU195" s="19"/>
      <c r="BV195" s="19"/>
      <c r="BW195" s="19"/>
      <c r="BX195" s="19"/>
      <c r="BY195" s="19"/>
      <c r="BZ195" s="19"/>
      <c r="CA195" s="19"/>
      <c r="CB195" s="19"/>
      <c r="CC195" s="19"/>
      <c r="CD195" s="19"/>
      <c r="CE195" s="19"/>
      <c r="CF195" s="19"/>
      <c r="CG195" s="19"/>
      <c r="CH195" s="19"/>
    </row>
    <row r="196" spans="28:86" s="9" customFormat="1" hidden="1">
      <c r="AB196" s="19"/>
      <c r="AI196" s="19"/>
      <c r="AJ196" s="19"/>
      <c r="AK196" s="19"/>
      <c r="AL196" s="19"/>
      <c r="AM196" s="19"/>
      <c r="AN196" s="19"/>
      <c r="AO196" s="19"/>
      <c r="AP196" s="19"/>
      <c r="AQ196" s="19"/>
      <c r="AR196" s="19"/>
      <c r="AS196" s="19"/>
      <c r="AT196" s="18"/>
      <c r="AU196" s="19"/>
      <c r="AV196" s="19"/>
      <c r="AW196" s="19"/>
      <c r="AX196" s="19"/>
      <c r="AY196" s="19"/>
      <c r="AZ196" s="19"/>
      <c r="BA196" s="19"/>
      <c r="BB196" s="19"/>
      <c r="BC196" s="19"/>
      <c r="BD196" s="19"/>
      <c r="BE196" s="19"/>
      <c r="BF196" s="19"/>
      <c r="BM196"/>
      <c r="BN196" s="19"/>
      <c r="BU196" s="19"/>
      <c r="BV196" s="19"/>
      <c r="BW196" s="19"/>
      <c r="BX196" s="19"/>
      <c r="BY196" s="19"/>
      <c r="BZ196" s="19"/>
      <c r="CA196" s="19"/>
      <c r="CB196" s="19"/>
      <c r="CC196" s="19"/>
      <c r="CD196" s="19"/>
      <c r="CE196" s="19"/>
      <c r="CF196" s="19"/>
      <c r="CG196" s="19"/>
      <c r="CH196" s="19"/>
    </row>
    <row r="197" spans="28:86" s="9" customFormat="1" hidden="1">
      <c r="AB197" s="19"/>
      <c r="AI197" s="19"/>
      <c r="AJ197" s="19"/>
      <c r="AK197" s="19"/>
      <c r="AL197" s="19"/>
      <c r="AM197" s="19"/>
      <c r="AN197" s="19"/>
      <c r="AO197" s="19"/>
      <c r="AP197" s="19"/>
      <c r="AQ197" s="19"/>
      <c r="AR197" s="19"/>
      <c r="AS197" s="19"/>
      <c r="AT197" s="18"/>
      <c r="AU197" s="19"/>
      <c r="AV197" s="19"/>
      <c r="AW197" s="19"/>
      <c r="AX197" s="19"/>
      <c r="AY197" s="19"/>
      <c r="AZ197" s="19"/>
      <c r="BA197" s="19"/>
      <c r="BB197" s="19"/>
      <c r="BC197" s="19"/>
      <c r="BD197" s="19"/>
      <c r="BE197" s="19"/>
      <c r="BF197" s="19"/>
      <c r="BM197"/>
      <c r="BN197" s="19"/>
      <c r="BU197" s="19"/>
      <c r="BV197" s="19"/>
      <c r="BW197" s="19"/>
      <c r="BX197" s="19"/>
      <c r="BY197" s="19"/>
      <c r="BZ197" s="19"/>
      <c r="CA197" s="19"/>
      <c r="CB197" s="19"/>
      <c r="CC197" s="19"/>
      <c r="CD197" s="19"/>
      <c r="CE197" s="19"/>
      <c r="CF197" s="19"/>
      <c r="CG197" s="19"/>
      <c r="CH197" s="19"/>
    </row>
    <row r="198" spans="28:86" s="9" customFormat="1" hidden="1">
      <c r="AB198" s="19"/>
      <c r="AI198" s="19"/>
      <c r="AJ198" s="19"/>
      <c r="AK198" s="19"/>
      <c r="AL198" s="19"/>
      <c r="AM198" s="19"/>
      <c r="AN198" s="19"/>
      <c r="AO198" s="19"/>
      <c r="AP198" s="19"/>
      <c r="AQ198" s="19"/>
      <c r="AR198" s="19"/>
      <c r="AS198" s="19"/>
      <c r="AT198" s="18"/>
      <c r="AU198" s="19"/>
      <c r="AV198" s="19"/>
      <c r="AW198" s="19"/>
      <c r="AX198" s="19"/>
      <c r="AY198" s="19"/>
      <c r="AZ198" s="19"/>
      <c r="BA198" s="19"/>
      <c r="BB198" s="19"/>
      <c r="BC198" s="19"/>
      <c r="BD198" s="19"/>
      <c r="BE198" s="19"/>
      <c r="BF198" s="19"/>
      <c r="BM198"/>
      <c r="BN198" s="19"/>
      <c r="BU198" s="19"/>
      <c r="BV198" s="19"/>
      <c r="BW198" s="19"/>
      <c r="BX198" s="19"/>
      <c r="BY198" s="19"/>
      <c r="BZ198" s="19"/>
      <c r="CA198" s="19"/>
      <c r="CB198" s="19"/>
      <c r="CC198" s="19"/>
      <c r="CD198" s="19"/>
      <c r="CE198" s="19"/>
      <c r="CF198" s="19"/>
      <c r="CG198" s="19"/>
      <c r="CH198" s="19"/>
    </row>
    <row r="199" spans="28:86" s="9" customFormat="1" hidden="1">
      <c r="AB199" s="19"/>
      <c r="AI199" s="19"/>
      <c r="AJ199" s="19"/>
      <c r="AK199" s="19"/>
      <c r="AL199" s="19"/>
      <c r="AM199" s="19"/>
      <c r="AN199" s="19"/>
      <c r="AO199" s="19"/>
      <c r="AP199" s="19"/>
      <c r="AQ199" s="19"/>
      <c r="AR199" s="19"/>
      <c r="AS199" s="19"/>
      <c r="AT199" s="18"/>
      <c r="AU199" s="19"/>
      <c r="AV199" s="19"/>
      <c r="AW199" s="19"/>
      <c r="AX199" s="19"/>
      <c r="AY199" s="19"/>
      <c r="AZ199" s="19"/>
      <c r="BA199" s="19"/>
      <c r="BB199" s="19"/>
      <c r="BC199" s="19"/>
      <c r="BD199" s="19"/>
      <c r="BE199" s="19"/>
      <c r="BF199" s="19"/>
      <c r="BM199"/>
      <c r="BN199" s="19"/>
      <c r="BU199" s="19"/>
      <c r="BV199" s="19"/>
      <c r="BW199" s="19"/>
      <c r="BX199" s="19"/>
      <c r="BY199" s="19"/>
      <c r="BZ199" s="19"/>
      <c r="CA199" s="19"/>
      <c r="CB199" s="19"/>
      <c r="CC199" s="19"/>
      <c r="CD199" s="19"/>
      <c r="CE199" s="19"/>
      <c r="CF199" s="19"/>
      <c r="CG199" s="19"/>
      <c r="CH199" s="19"/>
    </row>
    <row r="200" spans="28:86" s="9" customFormat="1" hidden="1">
      <c r="AB200" s="19"/>
      <c r="AI200" s="19"/>
      <c r="AJ200" s="19"/>
      <c r="AK200" s="19"/>
      <c r="AL200" s="19"/>
      <c r="AM200" s="19"/>
      <c r="AN200" s="19"/>
      <c r="AO200" s="19"/>
      <c r="AP200" s="19"/>
      <c r="AQ200" s="19"/>
      <c r="AR200" s="19"/>
      <c r="AS200" s="19"/>
      <c r="AT200" s="18"/>
      <c r="AU200" s="19"/>
      <c r="AV200" s="19"/>
      <c r="AW200" s="19"/>
      <c r="AX200" s="19"/>
      <c r="AY200" s="19"/>
      <c r="AZ200" s="19"/>
      <c r="BA200" s="19"/>
      <c r="BB200" s="19"/>
      <c r="BC200" s="19"/>
      <c r="BD200" s="19"/>
      <c r="BE200" s="19"/>
      <c r="BF200" s="19"/>
      <c r="BM200"/>
      <c r="BN200" s="19"/>
      <c r="BU200" s="19"/>
      <c r="BV200" s="19"/>
      <c r="BW200" s="19"/>
      <c r="BX200" s="19"/>
      <c r="BY200" s="19"/>
      <c r="BZ200" s="19"/>
      <c r="CA200" s="19"/>
      <c r="CB200" s="19"/>
      <c r="CC200" s="19"/>
      <c r="CD200" s="19"/>
      <c r="CE200" s="19"/>
      <c r="CF200" s="19"/>
      <c r="CG200" s="19"/>
      <c r="CH200" s="19"/>
    </row>
    <row r="201" spans="28:86" s="9" customFormat="1" hidden="1">
      <c r="AB201" s="19"/>
      <c r="AI201" s="19"/>
      <c r="AJ201" s="19"/>
      <c r="AK201" s="19"/>
      <c r="AL201" s="19"/>
      <c r="AM201" s="19"/>
      <c r="AN201" s="19"/>
      <c r="AO201" s="19"/>
      <c r="AP201" s="19"/>
      <c r="AQ201" s="19"/>
      <c r="AR201" s="19"/>
      <c r="AS201" s="19"/>
      <c r="AT201" s="18"/>
      <c r="AU201" s="19"/>
      <c r="AV201" s="19"/>
      <c r="AW201" s="19"/>
      <c r="AX201" s="19"/>
      <c r="AY201" s="19"/>
      <c r="AZ201" s="19"/>
      <c r="BA201" s="19"/>
      <c r="BB201" s="19"/>
      <c r="BC201" s="19"/>
      <c r="BD201" s="19"/>
      <c r="BE201" s="19"/>
      <c r="BF201" s="19"/>
      <c r="BM201"/>
      <c r="BN201" s="19"/>
      <c r="BU201" s="19"/>
      <c r="BV201" s="19"/>
      <c r="BW201" s="19"/>
      <c r="BX201" s="19"/>
      <c r="BY201" s="19"/>
      <c r="BZ201" s="19"/>
      <c r="CA201" s="19"/>
      <c r="CB201" s="19"/>
      <c r="CC201" s="19"/>
      <c r="CD201" s="19"/>
      <c r="CE201" s="19"/>
      <c r="CF201" s="19"/>
      <c r="CG201" s="19"/>
      <c r="CH201" s="19"/>
    </row>
    <row r="202" spans="28:86" s="9" customFormat="1" hidden="1">
      <c r="AB202" s="19"/>
      <c r="AI202" s="19"/>
      <c r="AJ202" s="19"/>
      <c r="AK202" s="19"/>
      <c r="AL202" s="19"/>
      <c r="AM202" s="19"/>
      <c r="AN202" s="19"/>
      <c r="AO202" s="19"/>
      <c r="AP202" s="19"/>
      <c r="AQ202" s="19"/>
      <c r="AR202" s="19"/>
      <c r="AS202" s="19"/>
      <c r="AT202" s="18"/>
      <c r="AU202" s="19"/>
      <c r="AV202" s="19"/>
      <c r="AW202" s="19"/>
      <c r="AX202" s="19"/>
      <c r="AY202" s="19"/>
      <c r="AZ202" s="19"/>
      <c r="BA202" s="19"/>
      <c r="BB202" s="19"/>
      <c r="BC202" s="19"/>
      <c r="BD202" s="19"/>
      <c r="BE202" s="19"/>
      <c r="BF202" s="19"/>
      <c r="BM202"/>
      <c r="BN202" s="19"/>
      <c r="BU202" s="19"/>
      <c r="BV202" s="19"/>
      <c r="BW202" s="19"/>
      <c r="BX202" s="19"/>
      <c r="BY202" s="19"/>
      <c r="BZ202" s="19"/>
      <c r="CA202" s="19"/>
      <c r="CB202" s="19"/>
      <c r="CC202" s="19"/>
      <c r="CD202" s="19"/>
      <c r="CE202" s="19"/>
      <c r="CF202" s="19"/>
      <c r="CG202" s="19"/>
      <c r="CH202" s="19"/>
    </row>
    <row r="203" spans="28:86" s="9" customFormat="1" hidden="1">
      <c r="AB203" s="19"/>
      <c r="AI203" s="19"/>
      <c r="AJ203" s="19"/>
      <c r="AK203" s="19"/>
      <c r="AL203" s="19"/>
      <c r="AM203" s="19"/>
      <c r="AN203" s="19"/>
      <c r="AO203" s="19"/>
      <c r="AP203" s="19"/>
      <c r="AQ203" s="19"/>
      <c r="AR203" s="19"/>
      <c r="AS203" s="19"/>
      <c r="AT203" s="18"/>
      <c r="AU203" s="19"/>
      <c r="AV203" s="19"/>
      <c r="AW203" s="19"/>
      <c r="AX203" s="19"/>
      <c r="AY203" s="19"/>
      <c r="AZ203" s="19"/>
      <c r="BA203" s="19"/>
      <c r="BB203" s="19"/>
      <c r="BC203" s="19"/>
      <c r="BD203" s="19"/>
      <c r="BE203" s="19"/>
      <c r="BF203" s="19"/>
      <c r="BM203"/>
      <c r="BN203" s="19"/>
      <c r="BU203" s="19"/>
      <c r="BV203" s="19"/>
      <c r="BW203" s="19"/>
      <c r="BX203" s="19"/>
      <c r="BY203" s="19"/>
      <c r="BZ203" s="19"/>
      <c r="CA203" s="19"/>
      <c r="CB203" s="19"/>
      <c r="CC203" s="19"/>
      <c r="CD203" s="19"/>
      <c r="CE203" s="19"/>
      <c r="CF203" s="19"/>
      <c r="CG203" s="19"/>
      <c r="CH203" s="19"/>
    </row>
    <row r="204" spans="28:86" s="9" customFormat="1" hidden="1">
      <c r="AB204" s="19"/>
      <c r="AI204" s="19"/>
      <c r="AJ204" s="19"/>
      <c r="AK204" s="19"/>
      <c r="AL204" s="19"/>
      <c r="AM204" s="19"/>
      <c r="AN204" s="19"/>
      <c r="AO204" s="19"/>
      <c r="AP204" s="19"/>
      <c r="AQ204" s="19"/>
      <c r="AR204" s="19"/>
      <c r="AS204" s="19"/>
      <c r="AT204" s="18"/>
      <c r="AU204" s="19"/>
      <c r="AV204" s="19"/>
      <c r="AW204" s="19"/>
      <c r="AX204" s="19"/>
      <c r="AY204" s="19"/>
      <c r="AZ204" s="19"/>
      <c r="BA204" s="19"/>
      <c r="BB204" s="19"/>
      <c r="BC204" s="19"/>
      <c r="BD204" s="19"/>
      <c r="BE204" s="19"/>
      <c r="BF204" s="19"/>
      <c r="BM204"/>
      <c r="BN204" s="19"/>
      <c r="BU204" s="19"/>
      <c r="BV204" s="19"/>
      <c r="BW204" s="19"/>
      <c r="BX204" s="19"/>
      <c r="BY204" s="19"/>
      <c r="BZ204" s="19"/>
      <c r="CA204" s="19"/>
      <c r="CB204" s="19"/>
      <c r="CC204" s="19"/>
      <c r="CD204" s="19"/>
      <c r="CE204" s="19"/>
      <c r="CF204" s="19"/>
      <c r="CG204" s="19"/>
      <c r="CH204" s="19"/>
    </row>
    <row r="205" spans="28:86" s="9" customFormat="1" hidden="1">
      <c r="AB205" s="19"/>
      <c r="AI205" s="19"/>
      <c r="AJ205" s="19"/>
      <c r="AK205" s="19"/>
      <c r="AL205" s="19"/>
      <c r="AM205" s="19"/>
      <c r="AN205" s="19"/>
      <c r="AO205" s="19"/>
      <c r="AP205" s="19"/>
      <c r="AQ205" s="19"/>
      <c r="AR205" s="19"/>
      <c r="AS205" s="19"/>
      <c r="AT205" s="18"/>
      <c r="AU205" s="19"/>
      <c r="AV205" s="19"/>
      <c r="AW205" s="19"/>
      <c r="AX205" s="19"/>
      <c r="AY205" s="19"/>
      <c r="AZ205" s="19"/>
      <c r="BA205" s="19"/>
      <c r="BB205" s="19"/>
      <c r="BC205" s="19"/>
      <c r="BD205" s="19"/>
      <c r="BE205" s="19"/>
      <c r="BF205" s="19"/>
      <c r="BM205"/>
      <c r="BN205" s="19"/>
      <c r="BU205" s="19"/>
      <c r="BV205" s="19"/>
      <c r="BW205" s="19"/>
      <c r="BX205" s="19"/>
      <c r="BY205" s="19"/>
      <c r="BZ205" s="19"/>
      <c r="CA205" s="19"/>
      <c r="CB205" s="19"/>
      <c r="CC205" s="19"/>
      <c r="CD205" s="19"/>
      <c r="CE205" s="19"/>
      <c r="CF205" s="19"/>
      <c r="CG205" s="19"/>
      <c r="CH205" s="19"/>
    </row>
    <row r="206" spans="28:86" s="9" customFormat="1" hidden="1">
      <c r="AB206" s="19"/>
      <c r="AI206" s="19"/>
      <c r="AJ206" s="19"/>
      <c r="AK206" s="19"/>
      <c r="AL206" s="19"/>
      <c r="AM206" s="19"/>
      <c r="AN206" s="19"/>
      <c r="AO206" s="19"/>
      <c r="AP206" s="19"/>
      <c r="AQ206" s="19"/>
      <c r="AR206" s="19"/>
      <c r="AS206" s="19"/>
      <c r="AT206" s="18"/>
      <c r="AU206" s="19"/>
      <c r="AV206" s="19"/>
      <c r="AW206" s="19"/>
      <c r="AX206" s="19"/>
      <c r="AY206" s="19"/>
      <c r="AZ206" s="19"/>
      <c r="BA206" s="19"/>
      <c r="BB206" s="19"/>
      <c r="BC206" s="19"/>
      <c r="BD206" s="19"/>
      <c r="BE206" s="19"/>
      <c r="BF206" s="19"/>
      <c r="BM206"/>
      <c r="BN206" s="19"/>
      <c r="BU206" s="19"/>
      <c r="BV206" s="19"/>
      <c r="BW206" s="19"/>
      <c r="BX206" s="19"/>
      <c r="BY206" s="19"/>
      <c r="BZ206" s="19"/>
      <c r="CA206" s="19"/>
      <c r="CB206" s="19"/>
      <c r="CC206" s="19"/>
      <c r="CD206" s="19"/>
      <c r="CE206" s="19"/>
      <c r="CF206" s="19"/>
      <c r="CG206" s="19"/>
      <c r="CH206" s="19"/>
    </row>
    <row r="207" spans="28:86" s="9" customFormat="1" hidden="1">
      <c r="AB207" s="19"/>
      <c r="AI207" s="19"/>
      <c r="AJ207" s="19"/>
      <c r="AK207" s="19"/>
      <c r="AL207" s="19"/>
      <c r="AM207" s="19"/>
      <c r="AN207" s="19"/>
      <c r="AO207" s="19"/>
      <c r="AP207" s="19"/>
      <c r="AQ207" s="19"/>
      <c r="AR207" s="19"/>
      <c r="AS207" s="19"/>
      <c r="AT207" s="18"/>
      <c r="AU207" s="19"/>
      <c r="AV207" s="19"/>
      <c r="AW207" s="19"/>
      <c r="AX207" s="19"/>
      <c r="AY207" s="19"/>
      <c r="AZ207" s="19"/>
      <c r="BA207" s="19"/>
      <c r="BB207" s="19"/>
      <c r="BC207" s="19"/>
      <c r="BD207" s="19"/>
      <c r="BE207" s="19"/>
      <c r="BF207" s="19"/>
      <c r="BM207"/>
      <c r="BN207" s="19"/>
      <c r="BU207" s="19"/>
      <c r="BV207" s="19"/>
      <c r="BW207" s="19"/>
      <c r="BX207" s="19"/>
      <c r="BY207" s="19"/>
      <c r="BZ207" s="19"/>
      <c r="CA207" s="19"/>
      <c r="CB207" s="19"/>
      <c r="CC207" s="19"/>
      <c r="CD207" s="19"/>
      <c r="CE207" s="19"/>
      <c r="CF207" s="19"/>
      <c r="CG207" s="19"/>
      <c r="CH207" s="19"/>
    </row>
    <row r="208" spans="28:86" s="9" customFormat="1" hidden="1">
      <c r="AB208" s="19"/>
      <c r="AI208" s="19"/>
      <c r="AJ208" s="19"/>
      <c r="AK208" s="19"/>
      <c r="AL208" s="19"/>
      <c r="AM208" s="19"/>
      <c r="AN208" s="19"/>
      <c r="AO208" s="19"/>
      <c r="AP208" s="19"/>
      <c r="AQ208" s="19"/>
      <c r="AR208" s="19"/>
      <c r="AS208" s="19"/>
      <c r="AT208" s="18"/>
      <c r="AU208" s="19"/>
      <c r="AV208" s="19"/>
      <c r="AW208" s="19"/>
      <c r="AX208" s="19"/>
      <c r="AY208" s="19"/>
      <c r="AZ208" s="19"/>
      <c r="BA208" s="19"/>
      <c r="BB208" s="19"/>
      <c r="BC208" s="19"/>
      <c r="BD208" s="19"/>
      <c r="BE208" s="19"/>
      <c r="BF208" s="19"/>
      <c r="BM208"/>
      <c r="BN208" s="19"/>
      <c r="BU208" s="19"/>
      <c r="BV208" s="19"/>
      <c r="BW208" s="19"/>
      <c r="BX208" s="19"/>
      <c r="BY208" s="19"/>
      <c r="BZ208" s="19"/>
      <c r="CA208" s="19"/>
      <c r="CB208" s="19"/>
      <c r="CC208" s="19"/>
      <c r="CD208" s="19"/>
      <c r="CE208" s="19"/>
      <c r="CF208" s="19"/>
      <c r="CG208" s="19"/>
      <c r="CH208" s="19"/>
    </row>
    <row r="209" spans="28:86" s="9" customFormat="1" hidden="1">
      <c r="AB209" s="19"/>
      <c r="AI209" s="19"/>
      <c r="AJ209" s="19"/>
      <c r="AK209" s="19"/>
      <c r="AL209" s="19"/>
      <c r="AM209" s="19"/>
      <c r="AN209" s="19"/>
      <c r="AO209" s="19"/>
      <c r="AP209" s="19"/>
      <c r="AQ209" s="19"/>
      <c r="AR209" s="19"/>
      <c r="AS209" s="19"/>
      <c r="AT209" s="18"/>
      <c r="AU209" s="19"/>
      <c r="AV209" s="19"/>
      <c r="AW209" s="19"/>
      <c r="AX209" s="19"/>
      <c r="AY209" s="19"/>
      <c r="AZ209" s="19"/>
      <c r="BA209" s="19"/>
      <c r="BB209" s="19"/>
      <c r="BC209" s="19"/>
      <c r="BD209" s="19"/>
      <c r="BE209" s="19"/>
      <c r="BF209" s="19"/>
      <c r="BM209"/>
      <c r="BN209" s="19"/>
      <c r="BU209" s="19"/>
      <c r="BV209" s="19"/>
      <c r="BW209" s="19"/>
      <c r="BX209" s="19"/>
      <c r="BY209" s="19"/>
      <c r="BZ209" s="19"/>
      <c r="CA209" s="19"/>
      <c r="CB209" s="19"/>
      <c r="CC209" s="19"/>
      <c r="CD209" s="19"/>
      <c r="CE209" s="19"/>
      <c r="CF209" s="19"/>
      <c r="CG209" s="19"/>
      <c r="CH209" s="19"/>
    </row>
    <row r="210" spans="28:86" s="9" customFormat="1" hidden="1">
      <c r="AB210" s="19"/>
      <c r="AI210" s="19"/>
      <c r="AJ210" s="19"/>
      <c r="AK210" s="19"/>
      <c r="AL210" s="19"/>
      <c r="AM210" s="19"/>
      <c r="AN210" s="19"/>
      <c r="AO210" s="19"/>
      <c r="AP210" s="19"/>
      <c r="AQ210" s="19"/>
      <c r="AR210" s="19"/>
      <c r="AS210" s="19"/>
      <c r="AT210" s="18"/>
      <c r="AU210" s="19"/>
      <c r="AV210" s="19"/>
      <c r="AW210" s="19"/>
      <c r="AX210" s="19"/>
      <c r="AY210" s="19"/>
      <c r="AZ210" s="19"/>
      <c r="BA210" s="19"/>
      <c r="BB210" s="19"/>
      <c r="BC210" s="19"/>
      <c r="BD210" s="19"/>
      <c r="BE210" s="19"/>
      <c r="BF210" s="19"/>
      <c r="BM210"/>
      <c r="BN210" s="19"/>
      <c r="BU210" s="19"/>
      <c r="BV210" s="19"/>
      <c r="BW210" s="19"/>
      <c r="BX210" s="19"/>
      <c r="BY210" s="19"/>
      <c r="BZ210" s="19"/>
      <c r="CA210" s="19"/>
      <c r="CB210" s="19"/>
      <c r="CC210" s="19"/>
      <c r="CD210" s="19"/>
      <c r="CE210" s="19"/>
      <c r="CF210" s="19"/>
      <c r="CG210" s="19"/>
      <c r="CH210" s="19"/>
    </row>
    <row r="211" spans="28:86" s="9" customFormat="1" hidden="1">
      <c r="AB211" s="19"/>
      <c r="AI211" s="19"/>
      <c r="AJ211" s="19"/>
      <c r="AK211" s="19"/>
      <c r="AL211" s="19"/>
      <c r="AM211" s="19"/>
      <c r="AN211" s="19"/>
      <c r="AO211" s="19"/>
      <c r="AP211" s="19"/>
      <c r="AQ211" s="19"/>
      <c r="AR211" s="19"/>
      <c r="AS211" s="19"/>
      <c r="AT211" s="18"/>
      <c r="AU211" s="19"/>
      <c r="AV211" s="19"/>
      <c r="AW211" s="19"/>
      <c r="AX211" s="19"/>
      <c r="AY211" s="19"/>
      <c r="AZ211" s="19"/>
      <c r="BA211" s="19"/>
      <c r="BB211" s="19"/>
      <c r="BC211" s="19"/>
      <c r="BD211" s="19"/>
      <c r="BE211" s="19"/>
      <c r="BF211" s="19"/>
      <c r="BM211"/>
      <c r="BN211" s="19"/>
      <c r="BU211" s="19"/>
      <c r="BV211" s="19"/>
      <c r="BW211" s="19"/>
      <c r="BX211" s="19"/>
      <c r="BY211" s="19"/>
      <c r="BZ211" s="19"/>
      <c r="CA211" s="19"/>
      <c r="CB211" s="19"/>
      <c r="CC211" s="19"/>
      <c r="CD211" s="19"/>
      <c r="CE211" s="19"/>
      <c r="CF211" s="19"/>
      <c r="CG211" s="19"/>
      <c r="CH211" s="19"/>
    </row>
    <row r="212" spans="28:86" s="9" customFormat="1" hidden="1">
      <c r="AB212" s="19"/>
      <c r="AI212" s="19"/>
      <c r="AJ212" s="19"/>
      <c r="AK212" s="19"/>
      <c r="AL212" s="19"/>
      <c r="AM212" s="19"/>
      <c r="AN212" s="19"/>
      <c r="AO212" s="19"/>
      <c r="AP212" s="19"/>
      <c r="AQ212" s="19"/>
      <c r="AR212" s="19"/>
      <c r="AS212" s="19"/>
      <c r="AT212" s="18"/>
      <c r="AU212" s="19"/>
      <c r="AV212" s="19"/>
      <c r="AW212" s="19"/>
      <c r="AX212" s="19"/>
      <c r="AY212" s="19"/>
      <c r="AZ212" s="19"/>
      <c r="BA212" s="19"/>
      <c r="BB212" s="19"/>
      <c r="BC212" s="19"/>
      <c r="BD212" s="19"/>
      <c r="BE212" s="19"/>
      <c r="BF212" s="19"/>
      <c r="BM212"/>
      <c r="BN212" s="19"/>
      <c r="BU212" s="19"/>
      <c r="BV212" s="19"/>
      <c r="BW212" s="19"/>
      <c r="BX212" s="19"/>
      <c r="BY212" s="19"/>
      <c r="BZ212" s="19"/>
      <c r="CA212" s="19"/>
      <c r="CB212" s="19"/>
      <c r="CC212" s="19"/>
      <c r="CD212" s="19"/>
      <c r="CE212" s="19"/>
      <c r="CF212" s="19"/>
      <c r="CG212" s="19"/>
      <c r="CH212" s="19"/>
    </row>
    <row r="213" spans="28:86" s="9" customFormat="1" hidden="1">
      <c r="AB213" s="19"/>
      <c r="AI213" s="19"/>
      <c r="AJ213" s="19"/>
      <c r="AK213" s="19"/>
      <c r="AL213" s="19"/>
      <c r="AM213" s="19"/>
      <c r="AN213" s="19"/>
      <c r="AO213" s="19"/>
      <c r="AP213" s="19"/>
      <c r="AQ213" s="19"/>
      <c r="AR213" s="19"/>
      <c r="AS213" s="19"/>
      <c r="AT213" s="18"/>
      <c r="AU213" s="19"/>
      <c r="AV213" s="19"/>
      <c r="AW213" s="19"/>
      <c r="AX213" s="19"/>
      <c r="AY213" s="19"/>
      <c r="AZ213" s="19"/>
      <c r="BA213" s="19"/>
      <c r="BB213" s="19"/>
      <c r="BC213" s="19"/>
      <c r="BD213" s="19"/>
      <c r="BE213" s="19"/>
      <c r="BF213" s="19"/>
      <c r="BM213"/>
      <c r="BN213" s="19"/>
      <c r="BU213" s="19"/>
      <c r="BV213" s="19"/>
      <c r="BW213" s="19"/>
      <c r="BX213" s="19"/>
      <c r="BY213" s="19"/>
      <c r="BZ213" s="19"/>
      <c r="CA213" s="19"/>
      <c r="CB213" s="19"/>
      <c r="CC213" s="19"/>
      <c r="CD213" s="19"/>
      <c r="CE213" s="19"/>
      <c r="CF213" s="19"/>
      <c r="CG213" s="19"/>
      <c r="CH213" s="19"/>
    </row>
    <row r="214" spans="28:86" s="9" customFormat="1" hidden="1">
      <c r="AB214" s="19"/>
      <c r="AI214" s="19"/>
      <c r="AJ214" s="19"/>
      <c r="AK214" s="19"/>
      <c r="AL214" s="19"/>
      <c r="AM214" s="19"/>
      <c r="AN214" s="19"/>
      <c r="AO214" s="19"/>
      <c r="AP214" s="19"/>
      <c r="AQ214" s="19"/>
      <c r="AR214" s="19"/>
      <c r="AS214" s="19"/>
      <c r="AT214" s="18"/>
      <c r="AU214" s="19"/>
      <c r="AV214" s="19"/>
      <c r="AW214" s="19"/>
      <c r="AX214" s="19"/>
      <c r="AY214" s="19"/>
      <c r="AZ214" s="19"/>
      <c r="BA214" s="19"/>
      <c r="BB214" s="19"/>
      <c r="BC214" s="19"/>
      <c r="BD214" s="19"/>
      <c r="BE214" s="19"/>
      <c r="BF214" s="19"/>
      <c r="BM214"/>
      <c r="BN214" s="19"/>
      <c r="BU214" s="19"/>
      <c r="BV214" s="19"/>
      <c r="BW214" s="19"/>
      <c r="BX214" s="19"/>
      <c r="BY214" s="19"/>
      <c r="BZ214" s="19"/>
      <c r="CA214" s="19"/>
      <c r="CB214" s="19"/>
      <c r="CC214" s="19"/>
      <c r="CD214" s="19"/>
      <c r="CE214" s="19"/>
      <c r="CF214" s="19"/>
      <c r="CG214" s="19"/>
      <c r="CH214" s="19"/>
    </row>
    <row r="215" spans="28:86" s="9" customFormat="1" hidden="1">
      <c r="AB215" s="19"/>
      <c r="AI215" s="19"/>
      <c r="AJ215" s="19"/>
      <c r="AK215" s="19"/>
      <c r="AL215" s="19"/>
      <c r="AM215" s="19"/>
      <c r="AN215" s="19"/>
      <c r="AO215" s="19"/>
      <c r="AP215" s="19"/>
      <c r="AQ215" s="19"/>
      <c r="AR215" s="19"/>
      <c r="AS215" s="19"/>
      <c r="AT215" s="18"/>
      <c r="AU215" s="19"/>
      <c r="AV215" s="19"/>
      <c r="AW215" s="19"/>
      <c r="AX215" s="19"/>
      <c r="AY215" s="19"/>
      <c r="AZ215" s="19"/>
      <c r="BA215" s="19"/>
      <c r="BB215" s="19"/>
      <c r="BC215" s="19"/>
      <c r="BD215" s="19"/>
      <c r="BE215" s="19"/>
      <c r="BF215" s="19"/>
      <c r="BM215"/>
      <c r="BN215" s="19"/>
      <c r="BU215" s="19"/>
      <c r="BV215" s="19"/>
      <c r="BW215" s="19"/>
      <c r="BX215" s="19"/>
      <c r="BY215" s="19"/>
      <c r="BZ215" s="19"/>
      <c r="CA215" s="19"/>
      <c r="CB215" s="19"/>
      <c r="CC215" s="19"/>
      <c r="CD215" s="19"/>
      <c r="CE215" s="19"/>
      <c r="CF215" s="19"/>
      <c r="CG215" s="19"/>
      <c r="CH215" s="19"/>
    </row>
    <row r="216" spans="28:86" s="9" customFormat="1" hidden="1">
      <c r="AB216" s="19"/>
      <c r="AI216" s="19"/>
      <c r="AJ216" s="19"/>
      <c r="AK216" s="19"/>
      <c r="AL216" s="19"/>
      <c r="AM216" s="19"/>
      <c r="AN216" s="19"/>
      <c r="AO216" s="19"/>
      <c r="AP216" s="19"/>
      <c r="AQ216" s="19"/>
      <c r="AR216" s="19"/>
      <c r="AS216" s="19"/>
      <c r="AT216" s="18"/>
      <c r="AU216" s="19"/>
      <c r="AV216" s="19"/>
      <c r="AW216" s="19"/>
      <c r="AX216" s="19"/>
      <c r="AY216" s="19"/>
      <c r="AZ216" s="19"/>
      <c r="BA216" s="19"/>
      <c r="BB216" s="19"/>
      <c r="BC216" s="19"/>
      <c r="BD216" s="19"/>
      <c r="BE216" s="19"/>
      <c r="BF216" s="19"/>
      <c r="BM216"/>
      <c r="BN216" s="19"/>
      <c r="BU216" s="19"/>
      <c r="BV216" s="19"/>
      <c r="BW216" s="19"/>
      <c r="BX216" s="19"/>
      <c r="BY216" s="19"/>
      <c r="BZ216" s="19"/>
      <c r="CA216" s="19"/>
      <c r="CB216" s="19"/>
      <c r="CC216" s="19"/>
      <c r="CD216" s="19"/>
      <c r="CE216" s="19"/>
      <c r="CF216" s="19"/>
      <c r="CG216" s="19"/>
      <c r="CH216" s="19"/>
    </row>
    <row r="217" spans="28:86" s="9" customFormat="1" hidden="1">
      <c r="AB217" s="19"/>
      <c r="AI217" s="19"/>
      <c r="AJ217" s="19"/>
      <c r="AK217" s="19"/>
      <c r="AL217" s="19"/>
      <c r="AM217" s="19"/>
      <c r="AN217" s="19"/>
      <c r="AO217" s="19"/>
      <c r="AP217" s="19"/>
      <c r="AQ217" s="19"/>
      <c r="AR217" s="19"/>
      <c r="AS217" s="19"/>
      <c r="AT217" s="18"/>
      <c r="AU217" s="19"/>
      <c r="AV217" s="19"/>
      <c r="AW217" s="19"/>
      <c r="AX217" s="19"/>
      <c r="AY217" s="19"/>
      <c r="AZ217" s="19"/>
      <c r="BA217" s="19"/>
      <c r="BB217" s="19"/>
      <c r="BC217" s="19"/>
      <c r="BD217" s="19"/>
      <c r="BE217" s="19"/>
      <c r="BF217" s="19"/>
      <c r="BM217"/>
      <c r="BN217" s="19"/>
      <c r="BU217" s="19"/>
      <c r="BV217" s="19"/>
      <c r="BW217" s="19"/>
      <c r="BX217" s="19"/>
      <c r="BY217" s="19"/>
      <c r="BZ217" s="19"/>
      <c r="CA217" s="19"/>
      <c r="CB217" s="19"/>
      <c r="CC217" s="19"/>
      <c r="CD217" s="19"/>
      <c r="CE217" s="19"/>
      <c r="CF217" s="19"/>
      <c r="CG217" s="19"/>
      <c r="CH217" s="19"/>
    </row>
    <row r="218" spans="28:86" s="9" customFormat="1" hidden="1">
      <c r="AB218" s="19"/>
      <c r="AI218" s="19"/>
      <c r="AJ218" s="19"/>
      <c r="AK218" s="19"/>
      <c r="AL218" s="19"/>
      <c r="AM218" s="19"/>
      <c r="AN218" s="19"/>
      <c r="AO218" s="19"/>
      <c r="AP218" s="19"/>
      <c r="AQ218" s="19"/>
      <c r="AR218" s="19"/>
      <c r="AS218" s="19"/>
      <c r="AT218" s="18"/>
      <c r="AU218" s="19"/>
      <c r="AV218" s="19"/>
      <c r="AW218" s="19"/>
      <c r="AX218" s="19"/>
      <c r="AY218" s="19"/>
      <c r="AZ218" s="19"/>
      <c r="BA218" s="19"/>
      <c r="BB218" s="19"/>
      <c r="BC218" s="19"/>
      <c r="BD218" s="19"/>
      <c r="BE218" s="19"/>
      <c r="BF218" s="19"/>
      <c r="BM218"/>
      <c r="BN218" s="19"/>
      <c r="BU218" s="19"/>
      <c r="BV218" s="19"/>
      <c r="BW218" s="19"/>
      <c r="BX218" s="19"/>
      <c r="BY218" s="19"/>
      <c r="BZ218" s="19"/>
      <c r="CA218" s="19"/>
      <c r="CB218" s="19"/>
      <c r="CC218" s="19"/>
      <c r="CD218" s="19"/>
      <c r="CE218" s="19"/>
      <c r="CF218" s="19"/>
      <c r="CG218" s="19"/>
      <c r="CH218" s="19"/>
    </row>
    <row r="219" spans="28:86" s="9" customFormat="1" hidden="1">
      <c r="AB219" s="19"/>
      <c r="AI219" s="19"/>
      <c r="AJ219" s="19"/>
      <c r="AK219" s="19"/>
      <c r="AL219" s="19"/>
      <c r="AM219" s="19"/>
      <c r="AN219" s="19"/>
      <c r="AO219" s="19"/>
      <c r="AP219" s="19"/>
      <c r="AQ219" s="19"/>
      <c r="AR219" s="19"/>
      <c r="AS219" s="19"/>
      <c r="AT219" s="18"/>
      <c r="AU219" s="19"/>
      <c r="AV219" s="19"/>
      <c r="AW219" s="19"/>
      <c r="AX219" s="19"/>
      <c r="AY219" s="19"/>
      <c r="AZ219" s="19"/>
      <c r="BA219" s="19"/>
      <c r="BB219" s="19"/>
      <c r="BC219" s="19"/>
      <c r="BD219" s="19"/>
      <c r="BE219" s="19"/>
      <c r="BF219" s="19"/>
      <c r="BM219"/>
      <c r="BN219" s="19"/>
      <c r="BU219" s="19"/>
      <c r="BV219" s="19"/>
      <c r="BW219" s="19"/>
      <c r="BX219" s="19"/>
      <c r="BY219" s="19"/>
      <c r="BZ219" s="19"/>
      <c r="CA219" s="19"/>
      <c r="CB219" s="19"/>
      <c r="CC219" s="19"/>
      <c r="CD219" s="19"/>
      <c r="CE219" s="19"/>
      <c r="CF219" s="19"/>
      <c r="CG219" s="19"/>
      <c r="CH219" s="19"/>
    </row>
    <row r="220" spans="28:86" s="9" customFormat="1" hidden="1">
      <c r="AB220" s="19"/>
      <c r="AI220" s="19"/>
      <c r="AJ220" s="19"/>
      <c r="AK220" s="19"/>
      <c r="AL220" s="19"/>
      <c r="AM220" s="19"/>
      <c r="AN220" s="19"/>
      <c r="AO220" s="19"/>
      <c r="AP220" s="19"/>
      <c r="AQ220" s="19"/>
      <c r="AR220" s="19"/>
      <c r="AS220" s="19"/>
      <c r="AT220" s="18"/>
      <c r="AU220" s="19"/>
      <c r="AV220" s="19"/>
      <c r="AW220" s="19"/>
      <c r="AX220" s="19"/>
      <c r="AY220" s="19"/>
      <c r="AZ220" s="19"/>
      <c r="BA220" s="19"/>
      <c r="BB220" s="19"/>
      <c r="BC220" s="19"/>
      <c r="BD220" s="19"/>
      <c r="BE220" s="19"/>
      <c r="BF220" s="19"/>
      <c r="BM220"/>
      <c r="BN220" s="19"/>
      <c r="BU220" s="19"/>
      <c r="BV220" s="19"/>
      <c r="BW220" s="19"/>
      <c r="BX220" s="19"/>
      <c r="BY220" s="19"/>
      <c r="BZ220" s="19"/>
      <c r="CA220" s="19"/>
      <c r="CB220" s="19"/>
      <c r="CC220" s="19"/>
      <c r="CD220" s="19"/>
      <c r="CE220" s="19"/>
      <c r="CF220" s="19"/>
      <c r="CG220" s="19"/>
      <c r="CH220" s="19"/>
    </row>
    <row r="221" spans="28:86" s="9" customFormat="1" hidden="1">
      <c r="AB221" s="19"/>
      <c r="AI221" s="19"/>
      <c r="AJ221" s="19"/>
      <c r="AK221" s="19"/>
      <c r="AL221" s="19"/>
      <c r="AM221" s="19"/>
      <c r="AN221" s="19"/>
      <c r="AO221" s="19"/>
      <c r="AP221" s="19"/>
      <c r="AQ221" s="19"/>
      <c r="AR221" s="19"/>
      <c r="AS221" s="19"/>
      <c r="AT221" s="18"/>
      <c r="AU221" s="19"/>
      <c r="AV221" s="19"/>
      <c r="AW221" s="19"/>
      <c r="AX221" s="19"/>
      <c r="AY221" s="19"/>
      <c r="AZ221" s="19"/>
      <c r="BA221" s="19"/>
      <c r="BB221" s="19"/>
      <c r="BC221" s="19"/>
      <c r="BD221" s="19"/>
      <c r="BE221" s="19"/>
      <c r="BF221" s="19"/>
      <c r="BM221"/>
      <c r="BN221" s="19"/>
      <c r="BU221" s="19"/>
      <c r="BV221" s="19"/>
      <c r="BW221" s="19"/>
      <c r="BX221" s="19"/>
      <c r="BY221" s="19"/>
      <c r="BZ221" s="19"/>
      <c r="CA221" s="19"/>
      <c r="CB221" s="19"/>
      <c r="CC221" s="19"/>
      <c r="CD221" s="19"/>
      <c r="CE221" s="19"/>
      <c r="CF221" s="19"/>
      <c r="CG221" s="19"/>
      <c r="CH221" s="19"/>
    </row>
    <row r="222" spans="28:86" s="9" customFormat="1" hidden="1">
      <c r="AB222" s="19"/>
      <c r="AI222" s="19"/>
      <c r="AJ222" s="19"/>
      <c r="AK222" s="19"/>
      <c r="AL222" s="19"/>
      <c r="AM222" s="19"/>
      <c r="AN222" s="19"/>
      <c r="AO222" s="19"/>
      <c r="AP222" s="19"/>
      <c r="AQ222" s="19"/>
      <c r="AR222" s="19"/>
      <c r="AS222" s="19"/>
      <c r="AT222" s="18"/>
      <c r="AU222" s="19"/>
      <c r="AV222" s="19"/>
      <c r="AW222" s="19"/>
      <c r="AX222" s="19"/>
      <c r="AY222" s="19"/>
      <c r="AZ222" s="19"/>
      <c r="BA222" s="19"/>
      <c r="BB222" s="19"/>
      <c r="BC222" s="19"/>
      <c r="BD222" s="19"/>
      <c r="BE222" s="19"/>
      <c r="BF222" s="19"/>
      <c r="BM222"/>
      <c r="BN222" s="19"/>
      <c r="BU222" s="19"/>
      <c r="BV222" s="19"/>
      <c r="BW222" s="19"/>
      <c r="BX222" s="19"/>
      <c r="BY222" s="19"/>
      <c r="BZ222" s="19"/>
      <c r="CA222" s="19"/>
      <c r="CB222" s="19"/>
      <c r="CC222" s="19"/>
      <c r="CD222" s="19"/>
      <c r="CE222" s="19"/>
      <c r="CF222" s="19"/>
      <c r="CG222" s="19"/>
      <c r="CH222" s="19"/>
    </row>
    <row r="223" spans="28:86" s="9" customFormat="1" hidden="1">
      <c r="AB223" s="19"/>
      <c r="AI223" s="19"/>
      <c r="AJ223" s="19"/>
      <c r="AK223" s="19"/>
      <c r="AL223" s="19"/>
      <c r="AM223" s="19"/>
      <c r="AN223" s="19"/>
      <c r="AO223" s="19"/>
      <c r="AP223" s="19"/>
      <c r="AQ223" s="19"/>
      <c r="AR223" s="19"/>
      <c r="AS223" s="19"/>
      <c r="AT223" s="18"/>
      <c r="AU223" s="19"/>
      <c r="AV223" s="19"/>
      <c r="AW223" s="19"/>
      <c r="AX223" s="19"/>
      <c r="AY223" s="19"/>
      <c r="AZ223" s="19"/>
      <c r="BA223" s="19"/>
      <c r="BB223" s="19"/>
      <c r="BC223" s="19"/>
      <c r="BD223" s="19"/>
      <c r="BE223" s="19"/>
      <c r="BF223" s="19"/>
      <c r="BM223"/>
      <c r="BN223" s="19"/>
      <c r="BU223" s="19"/>
      <c r="BV223" s="19"/>
      <c r="BW223" s="19"/>
      <c r="BX223" s="19"/>
      <c r="BY223" s="19"/>
      <c r="BZ223" s="19"/>
      <c r="CA223" s="19"/>
      <c r="CB223" s="19"/>
      <c r="CC223" s="19"/>
      <c r="CD223" s="19"/>
      <c r="CE223" s="19"/>
      <c r="CF223" s="19"/>
      <c r="CG223" s="19"/>
      <c r="CH223" s="19"/>
    </row>
    <row r="224" spans="28:86" s="9" customFormat="1" hidden="1">
      <c r="AB224" s="19"/>
      <c r="AI224" s="19"/>
      <c r="AJ224" s="19"/>
      <c r="AK224" s="19"/>
      <c r="AL224" s="19"/>
      <c r="AM224" s="19"/>
      <c r="AN224" s="19"/>
      <c r="AO224" s="19"/>
      <c r="AP224" s="19"/>
      <c r="AQ224" s="19"/>
      <c r="AR224" s="19"/>
      <c r="AS224" s="19"/>
      <c r="AT224" s="18"/>
      <c r="AU224" s="19"/>
      <c r="AV224" s="19"/>
      <c r="AW224" s="19"/>
      <c r="AX224" s="19"/>
      <c r="AY224" s="19"/>
      <c r="AZ224" s="19"/>
      <c r="BA224" s="19"/>
      <c r="BB224" s="19"/>
      <c r="BC224" s="19"/>
      <c r="BD224" s="19"/>
      <c r="BE224" s="19"/>
      <c r="BF224" s="19"/>
      <c r="BM224"/>
      <c r="BN224" s="19"/>
      <c r="BU224" s="19"/>
      <c r="BV224" s="19"/>
      <c r="BW224" s="19"/>
      <c r="BX224" s="19"/>
      <c r="BY224" s="19"/>
      <c r="BZ224" s="19"/>
      <c r="CA224" s="19"/>
      <c r="CB224" s="19"/>
      <c r="CC224" s="19"/>
      <c r="CD224" s="19"/>
      <c r="CE224" s="19"/>
      <c r="CF224" s="19"/>
      <c r="CG224" s="19"/>
      <c r="CH224" s="19"/>
    </row>
    <row r="225" spans="28:86" s="9" customFormat="1" hidden="1">
      <c r="AB225" s="19"/>
      <c r="AI225" s="19"/>
      <c r="AJ225" s="19"/>
      <c r="AK225" s="19"/>
      <c r="AL225" s="19"/>
      <c r="AM225" s="19"/>
      <c r="AN225" s="19"/>
      <c r="AO225" s="19"/>
      <c r="AP225" s="19"/>
      <c r="AQ225" s="19"/>
      <c r="AR225" s="19"/>
      <c r="AS225" s="19"/>
      <c r="AT225" s="18"/>
      <c r="AU225" s="19"/>
      <c r="AV225" s="19"/>
      <c r="AW225" s="19"/>
      <c r="AX225" s="19"/>
      <c r="AY225" s="19"/>
      <c r="AZ225" s="19"/>
      <c r="BA225" s="19"/>
      <c r="BB225" s="19"/>
      <c r="BC225" s="19"/>
      <c r="BD225" s="19"/>
      <c r="BE225" s="19"/>
      <c r="BF225" s="19"/>
      <c r="BM225"/>
      <c r="BN225" s="19"/>
      <c r="BU225" s="19"/>
      <c r="BV225" s="19"/>
      <c r="BW225" s="19"/>
      <c r="BX225" s="19"/>
      <c r="BY225" s="19"/>
      <c r="BZ225" s="19"/>
      <c r="CA225" s="19"/>
      <c r="CB225" s="19"/>
      <c r="CC225" s="19"/>
      <c r="CD225" s="19"/>
      <c r="CE225" s="19"/>
      <c r="CF225" s="19"/>
      <c r="CG225" s="19"/>
      <c r="CH225" s="19"/>
    </row>
    <row r="226" spans="28:86" s="9" customFormat="1" hidden="1">
      <c r="AB226" s="19"/>
      <c r="AI226" s="19"/>
      <c r="AJ226" s="19"/>
      <c r="AK226" s="19"/>
      <c r="AL226" s="19"/>
      <c r="AM226" s="19"/>
      <c r="AN226" s="19"/>
      <c r="AO226" s="19"/>
      <c r="AP226" s="19"/>
      <c r="AQ226" s="19"/>
      <c r="AR226" s="19"/>
      <c r="AS226" s="19"/>
      <c r="AT226" s="18"/>
      <c r="AU226" s="19"/>
      <c r="AV226" s="19"/>
      <c r="AW226" s="19"/>
      <c r="AX226" s="19"/>
      <c r="AY226" s="19"/>
      <c r="AZ226" s="19"/>
      <c r="BA226" s="19"/>
      <c r="BB226" s="19"/>
      <c r="BC226" s="19"/>
      <c r="BD226" s="19"/>
      <c r="BE226" s="19"/>
      <c r="BF226" s="19"/>
      <c r="BM226"/>
      <c r="BN226" s="19"/>
      <c r="BU226" s="19"/>
      <c r="BV226" s="19"/>
      <c r="BW226" s="19"/>
      <c r="BX226" s="19"/>
      <c r="BY226" s="19"/>
      <c r="BZ226" s="19"/>
      <c r="CA226" s="19"/>
      <c r="CB226" s="19"/>
      <c r="CC226" s="19"/>
      <c r="CD226" s="19"/>
      <c r="CE226" s="19"/>
      <c r="CF226" s="19"/>
      <c r="CG226" s="19"/>
      <c r="CH226" s="19"/>
    </row>
    <row r="227" spans="28:86" s="9" customFormat="1" hidden="1">
      <c r="AB227" s="19"/>
      <c r="AI227" s="19"/>
      <c r="AJ227" s="19"/>
      <c r="AK227" s="19"/>
      <c r="AL227" s="19"/>
      <c r="AM227" s="19"/>
      <c r="AN227" s="19"/>
      <c r="AO227" s="19"/>
      <c r="AP227" s="19"/>
      <c r="AQ227" s="19"/>
      <c r="AR227" s="19"/>
      <c r="AS227" s="19"/>
      <c r="AT227" s="18"/>
      <c r="AU227" s="19"/>
      <c r="AV227" s="19"/>
      <c r="AW227" s="19"/>
      <c r="AX227" s="19"/>
      <c r="AY227" s="19"/>
      <c r="AZ227" s="19"/>
      <c r="BA227" s="19"/>
      <c r="BB227" s="19"/>
      <c r="BC227" s="19"/>
      <c r="BD227" s="19"/>
      <c r="BE227" s="19"/>
      <c r="BF227" s="19"/>
      <c r="BM227"/>
      <c r="BN227" s="19"/>
      <c r="BU227" s="19"/>
      <c r="BV227" s="19"/>
      <c r="BW227" s="19"/>
      <c r="BX227" s="19"/>
      <c r="BY227" s="19"/>
      <c r="BZ227" s="19"/>
      <c r="CA227" s="19"/>
      <c r="CB227" s="19"/>
      <c r="CC227" s="19"/>
      <c r="CD227" s="19"/>
      <c r="CE227" s="19"/>
      <c r="CF227" s="19"/>
      <c r="CG227" s="19"/>
      <c r="CH227" s="19"/>
    </row>
    <row r="228" spans="28:86" s="9" customFormat="1" hidden="1">
      <c r="AB228" s="19"/>
      <c r="AI228" s="19"/>
      <c r="AJ228" s="19"/>
      <c r="AK228" s="19"/>
      <c r="AL228" s="19"/>
      <c r="AM228" s="19"/>
      <c r="AN228" s="19"/>
      <c r="AO228" s="19"/>
      <c r="AP228" s="19"/>
      <c r="AQ228" s="19"/>
      <c r="AR228" s="19"/>
      <c r="AS228" s="19"/>
      <c r="AT228" s="18"/>
      <c r="AU228" s="19"/>
      <c r="AV228" s="19"/>
      <c r="AW228" s="19"/>
      <c r="AX228" s="19"/>
      <c r="AY228" s="19"/>
      <c r="AZ228" s="19"/>
      <c r="BA228" s="19"/>
      <c r="BB228" s="19"/>
      <c r="BC228" s="19"/>
      <c r="BD228" s="19"/>
      <c r="BE228" s="19"/>
      <c r="BF228" s="19"/>
      <c r="BM228"/>
      <c r="BN228" s="19"/>
      <c r="BU228" s="19"/>
      <c r="BV228" s="19"/>
      <c r="BW228" s="19"/>
      <c r="BX228" s="19"/>
      <c r="BY228" s="19"/>
      <c r="BZ228" s="19"/>
      <c r="CA228" s="19"/>
      <c r="CB228" s="19"/>
      <c r="CC228" s="19"/>
      <c r="CD228" s="19"/>
      <c r="CE228" s="19"/>
      <c r="CF228" s="19"/>
      <c r="CG228" s="19"/>
      <c r="CH228" s="19"/>
    </row>
    <row r="229" spans="28:86" s="9" customFormat="1" hidden="1">
      <c r="AB229" s="19"/>
      <c r="AI229" s="19"/>
      <c r="AJ229" s="19"/>
      <c r="AK229" s="19"/>
      <c r="AL229" s="19"/>
      <c r="AM229" s="19"/>
      <c r="AN229" s="19"/>
      <c r="AO229" s="19"/>
      <c r="AP229" s="19"/>
      <c r="AQ229" s="19"/>
      <c r="AR229" s="19"/>
      <c r="AS229" s="19"/>
      <c r="AT229" s="18"/>
      <c r="AU229" s="19"/>
      <c r="AV229" s="19"/>
      <c r="AW229" s="19"/>
      <c r="AX229" s="19"/>
      <c r="AY229" s="19"/>
      <c r="AZ229" s="19"/>
      <c r="BA229" s="19"/>
      <c r="BB229" s="19"/>
      <c r="BC229" s="19"/>
      <c r="BD229" s="19"/>
      <c r="BE229" s="19"/>
      <c r="BF229" s="19"/>
      <c r="BM229"/>
      <c r="BN229" s="19"/>
      <c r="BU229" s="19"/>
      <c r="BV229" s="19"/>
      <c r="BW229" s="19"/>
      <c r="BX229" s="19"/>
      <c r="BY229" s="19"/>
      <c r="BZ229" s="19"/>
      <c r="CA229" s="19"/>
      <c r="CB229" s="19"/>
      <c r="CC229" s="19"/>
      <c r="CD229" s="19"/>
      <c r="CE229" s="19"/>
      <c r="CF229" s="19"/>
      <c r="CG229" s="19"/>
      <c r="CH229" s="19"/>
    </row>
    <row r="230" spans="28:86" s="9" customFormat="1" hidden="1">
      <c r="AB230" s="19"/>
      <c r="AI230" s="19"/>
      <c r="AJ230" s="19"/>
      <c r="AK230" s="19"/>
      <c r="AL230" s="19"/>
      <c r="AM230" s="19"/>
      <c r="AN230" s="19"/>
      <c r="AO230" s="19"/>
      <c r="AP230" s="19"/>
      <c r="AQ230" s="19"/>
      <c r="AR230" s="19"/>
      <c r="AS230" s="19"/>
      <c r="AT230" s="18"/>
      <c r="AU230" s="19"/>
      <c r="AV230" s="19"/>
      <c r="AW230" s="19"/>
      <c r="AX230" s="19"/>
      <c r="AY230" s="19"/>
      <c r="AZ230" s="19"/>
      <c r="BA230" s="19"/>
      <c r="BB230" s="19"/>
      <c r="BC230" s="19"/>
      <c r="BD230" s="19"/>
      <c r="BE230" s="19"/>
      <c r="BF230" s="19"/>
      <c r="BM230"/>
      <c r="BN230" s="19"/>
      <c r="BU230" s="19"/>
      <c r="BV230" s="19"/>
      <c r="BW230" s="19"/>
      <c r="BX230" s="19"/>
      <c r="BY230" s="19"/>
      <c r="BZ230" s="19"/>
      <c r="CA230" s="19"/>
      <c r="CB230" s="19"/>
      <c r="CC230" s="19"/>
      <c r="CD230" s="19"/>
      <c r="CE230" s="19"/>
      <c r="CF230" s="19"/>
      <c r="CG230" s="19"/>
      <c r="CH230" s="19"/>
    </row>
    <row r="231" spans="28:86" s="9" customFormat="1" hidden="1">
      <c r="AB231" s="19"/>
      <c r="AI231" s="19"/>
      <c r="AJ231" s="19"/>
      <c r="AK231" s="19"/>
      <c r="AL231" s="19"/>
      <c r="AM231" s="19"/>
      <c r="AN231" s="19"/>
      <c r="AO231" s="19"/>
      <c r="AP231" s="19"/>
      <c r="AQ231" s="19"/>
      <c r="AR231" s="19"/>
      <c r="AS231" s="19"/>
      <c r="AT231" s="18"/>
      <c r="AU231" s="19"/>
      <c r="AV231" s="19"/>
      <c r="AW231" s="19"/>
      <c r="AX231" s="19"/>
      <c r="AY231" s="19"/>
      <c r="AZ231" s="19"/>
      <c r="BA231" s="19"/>
      <c r="BB231" s="19"/>
      <c r="BC231" s="19"/>
      <c r="BD231" s="19"/>
      <c r="BE231" s="19"/>
      <c r="BF231" s="19"/>
      <c r="BM231"/>
      <c r="BN231" s="19"/>
      <c r="BU231" s="19"/>
      <c r="BV231" s="19"/>
      <c r="BW231" s="19"/>
      <c r="BX231" s="19"/>
      <c r="BY231" s="19"/>
      <c r="BZ231" s="19"/>
      <c r="CA231" s="19"/>
      <c r="CB231" s="19"/>
      <c r="CC231" s="19"/>
      <c r="CD231" s="19"/>
      <c r="CE231" s="19"/>
      <c r="CF231" s="19"/>
      <c r="CG231" s="19"/>
      <c r="CH231" s="19"/>
    </row>
    <row r="232" spans="28:86" s="9" customFormat="1" hidden="1">
      <c r="AB232" s="19"/>
      <c r="AI232" s="19"/>
      <c r="AJ232" s="19"/>
      <c r="AK232" s="19"/>
      <c r="AL232" s="19"/>
      <c r="AM232" s="19"/>
      <c r="AN232" s="19"/>
      <c r="AO232" s="19"/>
      <c r="AP232" s="19"/>
      <c r="AQ232" s="19"/>
      <c r="AR232" s="19"/>
      <c r="AS232" s="19"/>
      <c r="AT232" s="18"/>
      <c r="AU232" s="19"/>
      <c r="AV232" s="19"/>
      <c r="AW232" s="19"/>
      <c r="AX232" s="19"/>
      <c r="AY232" s="19"/>
      <c r="AZ232" s="19"/>
      <c r="BA232" s="19"/>
      <c r="BB232" s="19"/>
      <c r="BC232" s="19"/>
      <c r="BD232" s="19"/>
      <c r="BE232" s="19"/>
      <c r="BF232" s="19"/>
      <c r="BM232"/>
      <c r="BN232" s="19"/>
      <c r="BU232" s="19"/>
      <c r="BV232" s="19"/>
      <c r="BW232" s="19"/>
      <c r="BX232" s="19"/>
      <c r="BY232" s="19"/>
      <c r="BZ232" s="19"/>
      <c r="CA232" s="19"/>
      <c r="CB232" s="19"/>
      <c r="CC232" s="19"/>
      <c r="CD232" s="19"/>
      <c r="CE232" s="19"/>
      <c r="CF232" s="19"/>
      <c r="CG232" s="19"/>
      <c r="CH232" s="19"/>
    </row>
    <row r="233" spans="28:86" s="9" customFormat="1" hidden="1">
      <c r="AB233" s="19"/>
      <c r="AI233" s="19"/>
      <c r="AJ233" s="19"/>
      <c r="AK233" s="19"/>
      <c r="AL233" s="19"/>
      <c r="AM233" s="19"/>
      <c r="AN233" s="19"/>
      <c r="AO233" s="19"/>
      <c r="AP233" s="19"/>
      <c r="AQ233" s="19"/>
      <c r="AR233" s="19"/>
      <c r="AS233" s="19"/>
      <c r="AT233" s="18"/>
      <c r="AU233" s="19"/>
      <c r="AV233" s="19"/>
      <c r="AW233" s="19"/>
      <c r="AX233" s="19"/>
      <c r="AY233" s="19"/>
      <c r="AZ233" s="19"/>
      <c r="BA233" s="19"/>
      <c r="BB233" s="19"/>
      <c r="BC233" s="19"/>
      <c r="BD233" s="19"/>
      <c r="BE233" s="19"/>
      <c r="BF233" s="19"/>
      <c r="BM233"/>
      <c r="BN233" s="19"/>
      <c r="BU233" s="19"/>
      <c r="BV233" s="19"/>
      <c r="BW233" s="19"/>
      <c r="BX233" s="19"/>
      <c r="BY233" s="19"/>
      <c r="BZ233" s="19"/>
      <c r="CA233" s="19"/>
      <c r="CB233" s="19"/>
      <c r="CC233" s="19"/>
      <c r="CD233" s="19"/>
      <c r="CE233" s="19"/>
      <c r="CF233" s="19"/>
      <c r="CG233" s="19"/>
      <c r="CH233" s="19"/>
    </row>
    <row r="234" spans="28:86" s="9" customFormat="1" hidden="1">
      <c r="AB234" s="19"/>
      <c r="AI234" s="19"/>
      <c r="AJ234" s="19"/>
      <c r="AK234" s="19"/>
      <c r="AL234" s="19"/>
      <c r="AM234" s="19"/>
      <c r="AN234" s="19"/>
      <c r="AO234" s="19"/>
      <c r="AP234" s="19"/>
      <c r="AQ234" s="19"/>
      <c r="AR234" s="19"/>
      <c r="AS234" s="19"/>
      <c r="AT234" s="18"/>
      <c r="AU234" s="19"/>
      <c r="AV234" s="19"/>
      <c r="AW234" s="19"/>
      <c r="AX234" s="19"/>
      <c r="AY234" s="19"/>
      <c r="AZ234" s="19"/>
      <c r="BA234" s="19"/>
      <c r="BB234" s="19"/>
      <c r="BC234" s="19"/>
      <c r="BD234" s="19"/>
      <c r="BE234" s="19"/>
      <c r="BF234" s="19"/>
      <c r="BM234"/>
      <c r="BN234" s="19"/>
      <c r="BU234" s="19"/>
      <c r="BV234" s="19"/>
      <c r="BW234" s="19"/>
      <c r="BX234" s="19"/>
      <c r="BY234" s="19"/>
      <c r="BZ234" s="19"/>
      <c r="CA234" s="19"/>
      <c r="CB234" s="19"/>
      <c r="CC234" s="19"/>
      <c r="CD234" s="19"/>
      <c r="CE234" s="19"/>
      <c r="CF234" s="19"/>
      <c r="CG234" s="19"/>
      <c r="CH234" s="19"/>
    </row>
    <row r="235" spans="28:86" s="9" customFormat="1" hidden="1">
      <c r="AB235" s="19"/>
      <c r="AI235" s="19"/>
      <c r="AJ235" s="19"/>
      <c r="AK235" s="19"/>
      <c r="AL235" s="19"/>
      <c r="AM235" s="19"/>
      <c r="AN235" s="19"/>
      <c r="AO235" s="19"/>
      <c r="AP235" s="19"/>
      <c r="AQ235" s="19"/>
      <c r="AR235" s="19"/>
      <c r="AS235" s="19"/>
      <c r="AT235" s="18"/>
      <c r="AU235" s="19"/>
      <c r="AV235" s="19"/>
      <c r="AW235" s="19"/>
      <c r="AX235" s="19"/>
      <c r="AY235" s="19"/>
      <c r="AZ235" s="19"/>
      <c r="BA235" s="19"/>
      <c r="BB235" s="19"/>
      <c r="BC235" s="19"/>
      <c r="BD235" s="19"/>
      <c r="BE235" s="19"/>
      <c r="BF235" s="19"/>
      <c r="BM235"/>
      <c r="BN235" s="19"/>
      <c r="BU235" s="19"/>
      <c r="BV235" s="19"/>
      <c r="BW235" s="19"/>
      <c r="BX235" s="19"/>
      <c r="BY235" s="19"/>
      <c r="BZ235" s="19"/>
      <c r="CA235" s="19"/>
      <c r="CB235" s="19"/>
      <c r="CC235" s="19"/>
      <c r="CD235" s="19"/>
      <c r="CE235" s="19"/>
      <c r="CF235" s="19"/>
      <c r="CG235" s="19"/>
      <c r="CH235" s="19"/>
    </row>
    <row r="236" spans="28:86" s="9" customFormat="1" hidden="1">
      <c r="AB236" s="19"/>
      <c r="AI236" s="19"/>
      <c r="AJ236" s="19"/>
      <c r="AK236" s="19"/>
      <c r="AL236" s="19"/>
      <c r="AM236" s="19"/>
      <c r="AN236" s="19"/>
      <c r="AO236" s="19"/>
      <c r="AP236" s="19"/>
      <c r="AQ236" s="19"/>
      <c r="AR236" s="19"/>
      <c r="AS236" s="19"/>
      <c r="AT236" s="18"/>
      <c r="AU236" s="19"/>
      <c r="AV236" s="19"/>
      <c r="AW236" s="19"/>
      <c r="AX236" s="19"/>
      <c r="AY236" s="19"/>
      <c r="AZ236" s="19"/>
      <c r="BA236" s="19"/>
      <c r="BB236" s="19"/>
      <c r="BC236" s="19"/>
      <c r="BD236" s="19"/>
      <c r="BE236" s="19"/>
      <c r="BF236" s="19"/>
      <c r="BM236"/>
      <c r="BN236" s="19"/>
      <c r="BU236" s="19"/>
      <c r="BV236" s="19"/>
      <c r="BW236" s="19"/>
      <c r="BX236" s="19"/>
      <c r="BY236" s="19"/>
      <c r="BZ236" s="19"/>
      <c r="CA236" s="19"/>
      <c r="CB236" s="19"/>
      <c r="CC236" s="19"/>
      <c r="CD236" s="19"/>
      <c r="CE236" s="19"/>
      <c r="CF236" s="19"/>
      <c r="CG236" s="19"/>
      <c r="CH236" s="19"/>
    </row>
    <row r="237" spans="28:86" s="9" customFormat="1" hidden="1">
      <c r="AB237" s="19"/>
      <c r="AI237" s="19"/>
      <c r="AJ237" s="19"/>
      <c r="AK237" s="19"/>
      <c r="AL237" s="19"/>
      <c r="AM237" s="19"/>
      <c r="AN237" s="19"/>
      <c r="AO237" s="19"/>
      <c r="AP237" s="19"/>
      <c r="AQ237" s="19"/>
      <c r="AR237" s="19"/>
      <c r="AS237" s="19"/>
      <c r="AT237" s="18"/>
      <c r="AU237" s="19"/>
      <c r="AV237" s="19"/>
      <c r="AW237" s="19"/>
      <c r="AX237" s="19"/>
      <c r="AY237" s="19"/>
      <c r="AZ237" s="19"/>
      <c r="BA237" s="19"/>
      <c r="BB237" s="19"/>
      <c r="BC237" s="19"/>
      <c r="BD237" s="19"/>
      <c r="BE237" s="19"/>
      <c r="BF237" s="19"/>
      <c r="BM237"/>
      <c r="BN237" s="19"/>
      <c r="BU237" s="19"/>
      <c r="BV237" s="19"/>
      <c r="BW237" s="19"/>
      <c r="BX237" s="19"/>
      <c r="BY237" s="19"/>
      <c r="BZ237" s="19"/>
      <c r="CA237" s="19"/>
      <c r="CB237" s="19"/>
      <c r="CC237" s="19"/>
      <c r="CD237" s="19"/>
      <c r="CE237" s="19"/>
      <c r="CF237" s="19"/>
      <c r="CG237" s="19"/>
      <c r="CH237" s="19"/>
    </row>
    <row r="238" spans="28:86" s="9" customFormat="1" hidden="1">
      <c r="AB238" s="19"/>
      <c r="AI238" s="19"/>
      <c r="AJ238" s="19"/>
      <c r="AK238" s="19"/>
      <c r="AL238" s="19"/>
      <c r="AM238" s="19"/>
      <c r="AN238" s="19"/>
      <c r="AO238" s="19"/>
      <c r="AP238" s="19"/>
      <c r="AQ238" s="19"/>
      <c r="AR238" s="19"/>
      <c r="AS238" s="19"/>
      <c r="AT238" s="18"/>
      <c r="AU238" s="19"/>
      <c r="AV238" s="19"/>
      <c r="AW238" s="19"/>
      <c r="AX238" s="19"/>
      <c r="AY238" s="19"/>
      <c r="AZ238" s="19"/>
      <c r="BA238" s="19"/>
      <c r="BB238" s="19"/>
      <c r="BC238" s="19"/>
      <c r="BD238" s="19"/>
      <c r="BE238" s="19"/>
      <c r="BF238" s="19"/>
      <c r="BM238"/>
      <c r="BN238" s="19"/>
      <c r="BU238" s="19"/>
      <c r="BV238" s="19"/>
      <c r="BW238" s="19"/>
      <c r="BX238" s="19"/>
      <c r="BY238" s="19"/>
      <c r="BZ238" s="19"/>
      <c r="CA238" s="19"/>
      <c r="CB238" s="19"/>
      <c r="CC238" s="19"/>
      <c r="CD238" s="19"/>
      <c r="CE238" s="19"/>
      <c r="CF238" s="19"/>
      <c r="CG238" s="19"/>
      <c r="CH238" s="19"/>
    </row>
    <row r="239" spans="28:86" s="9" customFormat="1" hidden="1">
      <c r="AB239" s="19"/>
      <c r="AI239" s="19"/>
      <c r="AJ239" s="19"/>
      <c r="AK239" s="19"/>
      <c r="AL239" s="19"/>
      <c r="AM239" s="19"/>
      <c r="AN239" s="19"/>
      <c r="AO239" s="19"/>
      <c r="AP239" s="19"/>
      <c r="AQ239" s="19"/>
      <c r="AR239" s="19"/>
      <c r="AS239" s="19"/>
      <c r="AT239" s="18"/>
      <c r="AU239" s="19"/>
      <c r="AV239" s="19"/>
      <c r="AW239" s="19"/>
      <c r="AX239" s="19"/>
      <c r="AY239" s="19"/>
      <c r="AZ239" s="19"/>
      <c r="BA239" s="19"/>
      <c r="BB239" s="19"/>
      <c r="BC239" s="19"/>
      <c r="BD239" s="19"/>
      <c r="BE239" s="19"/>
      <c r="BF239" s="19"/>
      <c r="BM239"/>
      <c r="BN239" s="19"/>
      <c r="BU239" s="19"/>
      <c r="BV239" s="19"/>
      <c r="BW239" s="19"/>
      <c r="BX239" s="19"/>
      <c r="BY239" s="19"/>
      <c r="BZ239" s="19"/>
      <c r="CA239" s="19"/>
      <c r="CB239" s="19"/>
      <c r="CC239" s="19"/>
      <c r="CD239" s="19"/>
      <c r="CE239" s="19"/>
      <c r="CF239" s="19"/>
      <c r="CG239" s="19"/>
      <c r="CH239" s="19"/>
    </row>
    <row r="240" spans="28:86" s="9" customFormat="1" hidden="1">
      <c r="AB240" s="19"/>
      <c r="AI240" s="19"/>
      <c r="AJ240" s="19"/>
      <c r="AK240" s="19"/>
      <c r="AL240" s="19"/>
      <c r="AM240" s="19"/>
      <c r="AN240" s="19"/>
      <c r="AO240" s="19"/>
      <c r="AP240" s="19"/>
      <c r="AQ240" s="19"/>
      <c r="AR240" s="19"/>
      <c r="AS240" s="19"/>
      <c r="AT240" s="18"/>
      <c r="AU240" s="19"/>
      <c r="AV240" s="19"/>
      <c r="AW240" s="19"/>
      <c r="AX240" s="19"/>
      <c r="AY240" s="19"/>
      <c r="AZ240" s="19"/>
      <c r="BA240" s="19"/>
      <c r="BB240" s="19"/>
      <c r="BC240" s="19"/>
      <c r="BD240" s="19"/>
      <c r="BE240" s="19"/>
      <c r="BF240" s="19"/>
      <c r="BM240"/>
      <c r="BN240" s="19"/>
      <c r="BU240" s="19"/>
      <c r="BV240" s="19"/>
      <c r="BW240" s="19"/>
      <c r="BX240" s="19"/>
      <c r="BY240" s="19"/>
      <c r="BZ240" s="19"/>
      <c r="CA240" s="19"/>
      <c r="CB240" s="19"/>
      <c r="CC240" s="19"/>
      <c r="CD240" s="19"/>
      <c r="CE240" s="19"/>
      <c r="CF240" s="19"/>
      <c r="CG240" s="19"/>
      <c r="CH240" s="19"/>
    </row>
    <row r="241" spans="28:86" s="9" customFormat="1" hidden="1">
      <c r="AB241" s="19"/>
      <c r="AI241" s="19"/>
      <c r="AJ241" s="19"/>
      <c r="AK241" s="19"/>
      <c r="AL241" s="19"/>
      <c r="AM241" s="19"/>
      <c r="AN241" s="19"/>
      <c r="AO241" s="19"/>
      <c r="AP241" s="19"/>
      <c r="AQ241" s="19"/>
      <c r="AR241" s="19"/>
      <c r="AS241" s="19"/>
      <c r="AT241" s="18"/>
      <c r="AU241" s="19"/>
      <c r="AV241" s="19"/>
      <c r="AW241" s="19"/>
      <c r="AX241" s="19"/>
      <c r="AY241" s="19"/>
      <c r="AZ241" s="19"/>
      <c r="BA241" s="19"/>
      <c r="BB241" s="19"/>
      <c r="BC241" s="19"/>
      <c r="BD241" s="19"/>
      <c r="BE241" s="19"/>
      <c r="BF241" s="19"/>
      <c r="BM241"/>
      <c r="BN241" s="19"/>
      <c r="BU241" s="19"/>
      <c r="BV241" s="19"/>
      <c r="BW241" s="19"/>
      <c r="BX241" s="19"/>
      <c r="BY241" s="19"/>
      <c r="BZ241" s="19"/>
      <c r="CA241" s="19"/>
      <c r="CB241" s="19"/>
      <c r="CC241" s="19"/>
      <c r="CD241" s="19"/>
      <c r="CE241" s="19"/>
      <c r="CF241" s="19"/>
      <c r="CG241" s="19"/>
      <c r="CH241" s="19"/>
    </row>
    <row r="242" spans="28:86" s="9" customFormat="1" hidden="1">
      <c r="AB242" s="19"/>
      <c r="AI242" s="19"/>
      <c r="AJ242" s="19"/>
      <c r="AK242" s="19"/>
      <c r="AL242" s="19"/>
      <c r="AM242" s="19"/>
      <c r="AN242" s="19"/>
      <c r="AO242" s="19"/>
      <c r="AP242" s="19"/>
      <c r="AQ242" s="19"/>
      <c r="AR242" s="19"/>
      <c r="AS242" s="19"/>
      <c r="AT242" s="18"/>
      <c r="AU242" s="19"/>
      <c r="AV242" s="19"/>
      <c r="AW242" s="19"/>
      <c r="AX242" s="19"/>
      <c r="AY242" s="19"/>
      <c r="AZ242" s="19"/>
      <c r="BA242" s="19"/>
      <c r="BB242" s="19"/>
      <c r="BC242" s="19"/>
      <c r="BD242" s="19"/>
      <c r="BE242" s="19"/>
      <c r="BF242" s="19"/>
      <c r="BM242"/>
      <c r="BN242" s="19"/>
      <c r="BU242" s="19"/>
      <c r="BV242" s="19"/>
      <c r="BW242" s="19"/>
      <c r="BX242" s="19"/>
      <c r="BY242" s="19"/>
      <c r="BZ242" s="19"/>
      <c r="CA242" s="19"/>
      <c r="CB242" s="19"/>
      <c r="CC242" s="19"/>
      <c r="CD242" s="19"/>
      <c r="CE242" s="19"/>
      <c r="CF242" s="19"/>
      <c r="CG242" s="19"/>
      <c r="CH242" s="19"/>
    </row>
    <row r="243" spans="28:86" s="9" customFormat="1" hidden="1">
      <c r="AB243" s="19"/>
      <c r="AI243" s="19"/>
      <c r="AJ243" s="19"/>
      <c r="AK243" s="19"/>
      <c r="AL243" s="19"/>
      <c r="AM243" s="19"/>
      <c r="AN243" s="19"/>
      <c r="AO243" s="19"/>
      <c r="AP243" s="19"/>
      <c r="AQ243" s="19"/>
      <c r="AR243" s="19"/>
      <c r="AS243" s="19"/>
      <c r="AT243" s="18"/>
      <c r="AU243" s="19"/>
      <c r="AV243" s="19"/>
      <c r="AW243" s="19"/>
      <c r="AX243" s="19"/>
      <c r="AY243" s="19"/>
      <c r="AZ243" s="19"/>
      <c r="BA243" s="19"/>
      <c r="BB243" s="19"/>
      <c r="BC243" s="19"/>
      <c r="BD243" s="19"/>
      <c r="BE243" s="19"/>
      <c r="BF243" s="19"/>
      <c r="BM243"/>
      <c r="BN243" s="19"/>
      <c r="BU243" s="19"/>
      <c r="BV243" s="19"/>
      <c r="BW243" s="19"/>
      <c r="BX243" s="19"/>
      <c r="BY243" s="19"/>
      <c r="BZ243" s="19"/>
      <c r="CA243" s="19"/>
      <c r="CB243" s="19"/>
      <c r="CC243" s="19"/>
      <c r="CD243" s="19"/>
      <c r="CE243" s="19"/>
      <c r="CF243" s="19"/>
      <c r="CG243" s="19"/>
      <c r="CH243" s="19"/>
    </row>
    <row r="244" spans="28:86" s="9" customFormat="1" hidden="1">
      <c r="AB244" s="19"/>
      <c r="AI244" s="19"/>
      <c r="AJ244" s="19"/>
      <c r="AK244" s="19"/>
      <c r="AL244" s="19"/>
      <c r="AM244" s="19"/>
      <c r="AN244" s="19"/>
      <c r="AO244" s="19"/>
      <c r="AP244" s="19"/>
      <c r="AQ244" s="19"/>
      <c r="AR244" s="19"/>
      <c r="AS244" s="19"/>
      <c r="AT244" s="18"/>
      <c r="AU244" s="19"/>
      <c r="AV244" s="19"/>
      <c r="AW244" s="19"/>
      <c r="AX244" s="19"/>
      <c r="AY244" s="19"/>
      <c r="AZ244" s="19"/>
      <c r="BA244" s="19"/>
      <c r="BB244" s="19"/>
      <c r="BC244" s="19"/>
      <c r="BD244" s="19"/>
      <c r="BE244" s="19"/>
      <c r="BF244" s="19"/>
      <c r="BM244"/>
      <c r="BN244" s="19"/>
      <c r="BU244" s="19"/>
      <c r="BV244" s="19"/>
      <c r="BW244" s="19"/>
      <c r="BX244" s="19"/>
      <c r="BY244" s="19"/>
      <c r="BZ244" s="19"/>
      <c r="CA244" s="19"/>
      <c r="CB244" s="19"/>
      <c r="CC244" s="19"/>
      <c r="CD244" s="19"/>
      <c r="CE244" s="19"/>
      <c r="CF244" s="19"/>
      <c r="CG244" s="19"/>
      <c r="CH244" s="19"/>
    </row>
    <row r="245" spans="28:86" s="9" customFormat="1" hidden="1">
      <c r="AB245" s="19"/>
      <c r="AI245" s="19"/>
      <c r="AJ245" s="19"/>
      <c r="AK245" s="19"/>
      <c r="AL245" s="19"/>
      <c r="AM245" s="19"/>
      <c r="AN245" s="19"/>
      <c r="AO245" s="19"/>
      <c r="AP245" s="19"/>
      <c r="AQ245" s="19"/>
      <c r="AR245" s="19"/>
      <c r="AS245" s="19"/>
      <c r="AT245" s="18"/>
      <c r="AU245" s="19"/>
      <c r="AV245" s="19"/>
      <c r="AW245" s="19"/>
      <c r="AX245" s="19"/>
      <c r="AY245" s="19"/>
      <c r="AZ245" s="19"/>
      <c r="BA245" s="19"/>
      <c r="BB245" s="19"/>
      <c r="BC245" s="19"/>
      <c r="BD245" s="19"/>
      <c r="BE245" s="19"/>
      <c r="BF245" s="19"/>
      <c r="BM245"/>
      <c r="BN245" s="19"/>
      <c r="BU245" s="19"/>
      <c r="BV245" s="19"/>
      <c r="BW245" s="19"/>
      <c r="BX245" s="19"/>
      <c r="BY245" s="19"/>
      <c r="BZ245" s="19"/>
      <c r="CA245" s="19"/>
      <c r="CB245" s="19"/>
      <c r="CC245" s="19"/>
      <c r="CD245" s="19"/>
      <c r="CE245" s="19"/>
      <c r="CF245" s="19"/>
      <c r="CG245" s="19"/>
      <c r="CH245" s="19"/>
    </row>
    <row r="246" spans="28:86" s="9" customFormat="1" hidden="1">
      <c r="AB246" s="19"/>
      <c r="AI246" s="19"/>
      <c r="AJ246" s="19"/>
      <c r="AK246" s="19"/>
      <c r="AL246" s="19"/>
      <c r="AM246" s="19"/>
      <c r="AN246" s="19"/>
      <c r="AO246" s="19"/>
      <c r="AP246" s="19"/>
      <c r="AQ246" s="19"/>
      <c r="AR246" s="19"/>
      <c r="AS246" s="19"/>
      <c r="AT246" s="18"/>
      <c r="AU246" s="19"/>
      <c r="AV246" s="19"/>
      <c r="AW246" s="19"/>
      <c r="AX246" s="19"/>
      <c r="AY246" s="19"/>
      <c r="AZ246" s="19"/>
      <c r="BA246" s="19"/>
      <c r="BB246" s="19"/>
      <c r="BC246" s="19"/>
      <c r="BD246" s="19"/>
      <c r="BE246" s="19"/>
      <c r="BF246" s="19"/>
      <c r="BM246"/>
      <c r="BN246" s="19"/>
      <c r="BU246" s="19"/>
      <c r="BV246" s="19"/>
      <c r="BW246" s="19"/>
      <c r="BX246" s="19"/>
      <c r="BY246" s="19"/>
      <c r="BZ246" s="19"/>
      <c r="CA246" s="19"/>
      <c r="CB246" s="19"/>
      <c r="CC246" s="19"/>
      <c r="CD246" s="19"/>
      <c r="CE246" s="19"/>
      <c r="CF246" s="19"/>
      <c r="CG246" s="19"/>
      <c r="CH246" s="19"/>
    </row>
    <row r="247" spans="28:86" s="9" customFormat="1" hidden="1">
      <c r="AB247" s="19"/>
      <c r="AI247" s="19"/>
      <c r="AJ247" s="19"/>
      <c r="AK247" s="19"/>
      <c r="AL247" s="19"/>
      <c r="AM247" s="19"/>
      <c r="AN247" s="19"/>
      <c r="AO247" s="19"/>
      <c r="AP247" s="19"/>
      <c r="AQ247" s="19"/>
      <c r="AR247" s="19"/>
      <c r="AS247" s="19"/>
      <c r="AT247" s="18"/>
      <c r="AU247" s="19"/>
      <c r="AV247" s="19"/>
      <c r="AW247" s="19"/>
      <c r="AX247" s="19"/>
      <c r="AY247" s="19"/>
      <c r="AZ247" s="19"/>
      <c r="BA247" s="19"/>
      <c r="BB247" s="19"/>
      <c r="BC247" s="19"/>
      <c r="BD247" s="19"/>
      <c r="BE247" s="19"/>
      <c r="BF247" s="19"/>
      <c r="BM247"/>
      <c r="BN247" s="19"/>
      <c r="BU247" s="19"/>
      <c r="BV247" s="19"/>
      <c r="BW247" s="19"/>
      <c r="BX247" s="19"/>
      <c r="BY247" s="19"/>
      <c r="BZ247" s="19"/>
      <c r="CA247" s="19"/>
      <c r="CB247" s="19"/>
      <c r="CC247" s="19"/>
      <c r="CD247" s="19"/>
      <c r="CE247" s="19"/>
      <c r="CF247" s="19"/>
      <c r="CG247" s="19"/>
      <c r="CH247" s="19"/>
    </row>
    <row r="248" spans="28:86" s="9" customFormat="1" hidden="1">
      <c r="AB248" s="19"/>
      <c r="AI248" s="19"/>
      <c r="AJ248" s="19"/>
      <c r="AK248" s="19"/>
      <c r="AL248" s="19"/>
      <c r="AM248" s="19"/>
      <c r="AN248" s="19"/>
      <c r="AO248" s="19"/>
      <c r="AP248" s="19"/>
      <c r="AQ248" s="19"/>
      <c r="AR248" s="19"/>
      <c r="AS248" s="19"/>
      <c r="AT248" s="18"/>
      <c r="AU248" s="19"/>
      <c r="AV248" s="19"/>
      <c r="AW248" s="19"/>
      <c r="AX248" s="19"/>
      <c r="AY248" s="19"/>
      <c r="AZ248" s="19"/>
      <c r="BA248" s="19"/>
      <c r="BB248" s="19"/>
      <c r="BC248" s="19"/>
      <c r="BD248" s="19"/>
      <c r="BE248" s="19"/>
      <c r="BF248" s="19"/>
      <c r="BM248"/>
      <c r="BN248" s="19"/>
      <c r="BU248" s="19"/>
      <c r="BV248" s="19"/>
      <c r="BW248" s="19"/>
      <c r="BX248" s="19"/>
      <c r="BY248" s="19"/>
      <c r="BZ248" s="19"/>
      <c r="CA248" s="19"/>
      <c r="CB248" s="19"/>
      <c r="CC248" s="19"/>
      <c r="CD248" s="19"/>
      <c r="CE248" s="19"/>
      <c r="CF248" s="19"/>
      <c r="CG248" s="19"/>
      <c r="CH248" s="19"/>
    </row>
    <row r="249" spans="28:86" s="9" customFormat="1" hidden="1">
      <c r="AB249" s="19"/>
      <c r="AI249" s="19"/>
      <c r="AJ249" s="19"/>
      <c r="AK249" s="19"/>
      <c r="AL249" s="19"/>
      <c r="AM249" s="19"/>
      <c r="AN249" s="19"/>
      <c r="AO249" s="19"/>
      <c r="AP249" s="19"/>
      <c r="AQ249" s="19"/>
      <c r="AR249" s="19"/>
      <c r="AS249" s="19"/>
      <c r="AT249" s="18"/>
      <c r="AU249" s="19"/>
      <c r="AV249" s="19"/>
      <c r="AW249" s="19"/>
      <c r="AX249" s="19"/>
      <c r="AY249" s="19"/>
      <c r="AZ249" s="19"/>
      <c r="BA249" s="19"/>
      <c r="BB249" s="19"/>
      <c r="BC249" s="19"/>
      <c r="BD249" s="19"/>
      <c r="BE249" s="19"/>
      <c r="BF249" s="19"/>
      <c r="BM249"/>
      <c r="BN249" s="19"/>
      <c r="BU249" s="19"/>
      <c r="BV249" s="19"/>
      <c r="BW249" s="19"/>
      <c r="BX249" s="19"/>
      <c r="BY249" s="19"/>
      <c r="BZ249" s="19"/>
      <c r="CA249" s="19"/>
      <c r="CB249" s="19"/>
      <c r="CC249" s="19"/>
      <c r="CD249" s="19"/>
      <c r="CE249" s="19"/>
      <c r="CF249" s="19"/>
      <c r="CG249" s="19"/>
      <c r="CH249" s="19"/>
    </row>
    <row r="250" spans="28:86" s="9" customFormat="1" hidden="1">
      <c r="AB250" s="19"/>
      <c r="AI250" s="19"/>
      <c r="AJ250" s="19"/>
      <c r="AK250" s="19"/>
      <c r="AL250" s="19"/>
      <c r="AM250" s="19"/>
      <c r="AN250" s="19"/>
      <c r="AO250" s="19"/>
      <c r="AP250" s="19"/>
      <c r="AQ250" s="19"/>
      <c r="AR250" s="19"/>
      <c r="AS250" s="19"/>
      <c r="AT250" s="18"/>
      <c r="AU250" s="19"/>
      <c r="AV250" s="19"/>
      <c r="AW250" s="19"/>
      <c r="AX250" s="19"/>
      <c r="AY250" s="19"/>
      <c r="AZ250" s="19"/>
      <c r="BA250" s="19"/>
      <c r="BB250" s="19"/>
      <c r="BC250" s="19"/>
      <c r="BD250" s="19"/>
      <c r="BE250" s="19"/>
      <c r="BF250" s="19"/>
      <c r="BM250"/>
      <c r="BN250" s="19"/>
      <c r="BU250" s="19"/>
      <c r="BV250" s="19"/>
      <c r="BW250" s="19"/>
      <c r="BX250" s="19"/>
      <c r="BY250" s="19"/>
      <c r="BZ250" s="19"/>
      <c r="CA250" s="19"/>
      <c r="CB250" s="19"/>
      <c r="CC250" s="19"/>
      <c r="CD250" s="19"/>
      <c r="CE250" s="19"/>
      <c r="CF250" s="19"/>
      <c r="CG250" s="19"/>
      <c r="CH250" s="19"/>
    </row>
    <row r="251" spans="28:86" s="9" customFormat="1" hidden="1">
      <c r="AB251" s="19"/>
      <c r="AI251" s="19"/>
      <c r="AJ251" s="19"/>
      <c r="AK251" s="19"/>
      <c r="AL251" s="19"/>
      <c r="AM251" s="19"/>
      <c r="AN251" s="19"/>
      <c r="AO251" s="19"/>
      <c r="AP251" s="19"/>
      <c r="AQ251" s="19"/>
      <c r="AR251" s="19"/>
      <c r="AS251" s="19"/>
      <c r="AT251" s="18"/>
      <c r="AU251" s="19"/>
      <c r="AV251" s="19"/>
      <c r="AW251" s="19"/>
      <c r="AX251" s="19"/>
      <c r="AY251" s="19"/>
      <c r="AZ251" s="19"/>
      <c r="BA251" s="19"/>
      <c r="BB251" s="19"/>
      <c r="BC251" s="19"/>
      <c r="BD251" s="19"/>
      <c r="BE251" s="19"/>
      <c r="BF251" s="19"/>
      <c r="BM251"/>
      <c r="BN251" s="19"/>
      <c r="BU251" s="19"/>
      <c r="BV251" s="19"/>
      <c r="BW251" s="19"/>
      <c r="BX251" s="19"/>
      <c r="BY251" s="19"/>
      <c r="BZ251" s="19"/>
      <c r="CA251" s="19"/>
      <c r="CB251" s="19"/>
      <c r="CC251" s="19"/>
      <c r="CD251" s="19"/>
      <c r="CE251" s="19"/>
      <c r="CF251" s="19"/>
      <c r="CG251" s="19"/>
      <c r="CH251" s="19"/>
    </row>
    <row r="252" spans="28:86" s="9" customFormat="1" hidden="1">
      <c r="AB252" s="19"/>
      <c r="AI252" s="19"/>
      <c r="AJ252" s="19"/>
      <c r="AK252" s="19"/>
      <c r="AL252" s="19"/>
      <c r="AM252" s="19"/>
      <c r="AN252" s="19"/>
      <c r="AO252" s="19"/>
      <c r="AP252" s="19"/>
      <c r="AQ252" s="19"/>
      <c r="AR252" s="19"/>
      <c r="AS252" s="19"/>
      <c r="AT252" s="18"/>
      <c r="AU252" s="19"/>
      <c r="AV252" s="19"/>
      <c r="AW252" s="19"/>
      <c r="AX252" s="19"/>
      <c r="AY252" s="19"/>
      <c r="AZ252" s="19"/>
      <c r="BA252" s="19"/>
      <c r="BB252" s="19"/>
      <c r="BC252" s="19"/>
      <c r="BD252" s="19"/>
      <c r="BE252" s="19"/>
      <c r="BF252" s="19"/>
      <c r="BM252"/>
      <c r="BN252" s="19"/>
      <c r="BU252" s="19"/>
      <c r="BV252" s="19"/>
      <c r="BW252" s="19"/>
      <c r="BX252" s="19"/>
      <c r="BY252" s="19"/>
      <c r="BZ252" s="19"/>
      <c r="CA252" s="19"/>
      <c r="CB252" s="19"/>
      <c r="CC252" s="19"/>
      <c r="CD252" s="19"/>
      <c r="CE252" s="19"/>
      <c r="CF252" s="19"/>
      <c r="CG252" s="19"/>
      <c r="CH252" s="19"/>
    </row>
    <row r="253" spans="28:86" s="9" customFormat="1" hidden="1">
      <c r="AB253" s="19"/>
      <c r="AI253" s="19"/>
      <c r="AJ253" s="19"/>
      <c r="AK253" s="19"/>
      <c r="AL253" s="19"/>
      <c r="AM253" s="19"/>
      <c r="AN253" s="19"/>
      <c r="AO253" s="19"/>
      <c r="AP253" s="19"/>
      <c r="AQ253" s="19"/>
      <c r="AR253" s="19"/>
      <c r="AS253" s="19"/>
      <c r="AT253" s="18"/>
      <c r="AU253" s="19"/>
      <c r="AV253" s="19"/>
      <c r="AW253" s="19"/>
      <c r="AX253" s="19"/>
      <c r="AY253" s="19"/>
      <c r="AZ253" s="19"/>
      <c r="BA253" s="19"/>
      <c r="BB253" s="19"/>
      <c r="BC253" s="19"/>
      <c r="BD253" s="19"/>
      <c r="BE253" s="19"/>
      <c r="BF253" s="19"/>
      <c r="BM253"/>
      <c r="BN253" s="19"/>
      <c r="BU253" s="19"/>
      <c r="BV253" s="19"/>
      <c r="BW253" s="19"/>
      <c r="BX253" s="19"/>
      <c r="BY253" s="19"/>
      <c r="BZ253" s="19"/>
      <c r="CA253" s="19"/>
      <c r="CB253" s="19"/>
      <c r="CC253" s="19"/>
      <c r="CD253" s="19"/>
      <c r="CE253" s="19"/>
      <c r="CF253" s="19"/>
      <c r="CG253" s="19"/>
      <c r="CH253" s="19"/>
    </row>
    <row r="254" spans="28:86" s="9" customFormat="1" hidden="1">
      <c r="AB254" s="19"/>
      <c r="AI254" s="19"/>
      <c r="AJ254" s="19"/>
      <c r="AK254" s="19"/>
      <c r="AL254" s="19"/>
      <c r="AM254" s="19"/>
      <c r="AN254" s="19"/>
      <c r="AO254" s="19"/>
      <c r="AP254" s="19"/>
      <c r="AQ254" s="19"/>
      <c r="AR254" s="19"/>
      <c r="AS254" s="19"/>
      <c r="AT254" s="18"/>
      <c r="AU254" s="19"/>
      <c r="AV254" s="19"/>
      <c r="AW254" s="19"/>
      <c r="AX254" s="19"/>
      <c r="AY254" s="19"/>
      <c r="AZ254" s="19"/>
      <c r="BA254" s="19"/>
      <c r="BB254" s="19"/>
      <c r="BC254" s="19"/>
      <c r="BD254" s="19"/>
      <c r="BE254" s="19"/>
      <c r="BF254" s="19"/>
      <c r="BM254"/>
      <c r="BN254" s="19"/>
      <c r="BU254" s="19"/>
      <c r="BV254" s="19"/>
      <c r="BW254" s="19"/>
      <c r="BX254" s="19"/>
      <c r="BY254" s="19"/>
      <c r="BZ254" s="19"/>
      <c r="CA254" s="19"/>
      <c r="CB254" s="19"/>
      <c r="CC254" s="19"/>
      <c r="CD254" s="19"/>
      <c r="CE254" s="19"/>
      <c r="CF254" s="19"/>
      <c r="CG254" s="19"/>
      <c r="CH254" s="19"/>
    </row>
    <row r="255" spans="28:86" s="9" customFormat="1" hidden="1">
      <c r="AB255" s="19"/>
      <c r="AI255" s="19"/>
      <c r="AJ255" s="19"/>
      <c r="AK255" s="19"/>
      <c r="AL255" s="19"/>
      <c r="AM255" s="19"/>
      <c r="AN255" s="19"/>
      <c r="AO255" s="19"/>
      <c r="AP255" s="19"/>
      <c r="AQ255" s="19"/>
      <c r="AR255" s="19"/>
      <c r="AS255" s="19"/>
      <c r="AT255" s="18"/>
      <c r="AU255" s="19"/>
      <c r="AV255" s="19"/>
      <c r="AW255" s="19"/>
      <c r="AX255" s="19"/>
      <c r="AY255" s="19"/>
      <c r="AZ255" s="19"/>
      <c r="BA255" s="19"/>
      <c r="BB255" s="19"/>
      <c r="BC255" s="19"/>
      <c r="BD255" s="19"/>
      <c r="BE255" s="19"/>
      <c r="BF255" s="19"/>
      <c r="BM255"/>
      <c r="BN255" s="19"/>
      <c r="BU255" s="19"/>
      <c r="BV255" s="19"/>
      <c r="BW255" s="19"/>
      <c r="BX255" s="19"/>
      <c r="BY255" s="19"/>
      <c r="BZ255" s="19"/>
      <c r="CA255" s="19"/>
      <c r="CB255" s="19"/>
      <c r="CC255" s="19"/>
      <c r="CD255" s="19"/>
      <c r="CE255" s="19"/>
      <c r="CF255" s="19"/>
      <c r="CG255" s="19"/>
      <c r="CH255" s="19"/>
    </row>
    <row r="256" spans="28:86" s="9" customFormat="1" hidden="1">
      <c r="AB256" s="19"/>
      <c r="AI256" s="19"/>
      <c r="AJ256" s="19"/>
      <c r="AK256" s="19"/>
      <c r="AL256" s="19"/>
      <c r="AM256" s="19"/>
      <c r="AN256" s="19"/>
      <c r="AO256" s="19"/>
      <c r="AP256" s="19"/>
      <c r="AQ256" s="19"/>
      <c r="AR256" s="19"/>
      <c r="AS256" s="19"/>
      <c r="AT256" s="18"/>
      <c r="AU256" s="19"/>
      <c r="AV256" s="19"/>
      <c r="AW256" s="19"/>
      <c r="AX256" s="19"/>
      <c r="AY256" s="19"/>
      <c r="AZ256" s="19"/>
      <c r="BA256" s="19"/>
      <c r="BB256" s="19"/>
      <c r="BC256" s="19"/>
      <c r="BD256" s="19"/>
      <c r="BE256" s="19"/>
      <c r="BF256" s="19"/>
      <c r="BM256"/>
      <c r="BN256" s="19"/>
      <c r="BU256" s="19"/>
      <c r="BV256" s="19"/>
      <c r="BW256" s="19"/>
      <c r="BX256" s="19"/>
      <c r="BY256" s="19"/>
      <c r="BZ256" s="19"/>
      <c r="CA256" s="19"/>
      <c r="CB256" s="19"/>
      <c r="CC256" s="19"/>
      <c r="CD256" s="19"/>
      <c r="CE256" s="19"/>
      <c r="CF256" s="19"/>
      <c r="CG256" s="19"/>
      <c r="CH256" s="19"/>
    </row>
    <row r="257" spans="28:86" s="9" customFormat="1" hidden="1">
      <c r="AB257" s="19"/>
      <c r="AI257" s="19"/>
      <c r="AJ257" s="19"/>
      <c r="AK257" s="19"/>
      <c r="AL257" s="19"/>
      <c r="AM257" s="19"/>
      <c r="AN257" s="19"/>
      <c r="AO257" s="19"/>
      <c r="AP257" s="19"/>
      <c r="AQ257" s="19"/>
      <c r="AR257" s="19"/>
      <c r="AS257" s="19"/>
      <c r="AT257" s="18"/>
      <c r="AU257" s="19"/>
      <c r="AV257" s="19"/>
      <c r="AW257" s="19"/>
      <c r="AX257" s="19"/>
      <c r="AY257" s="19"/>
      <c r="AZ257" s="19"/>
      <c r="BA257" s="19"/>
      <c r="BB257" s="19"/>
      <c r="BC257" s="19"/>
      <c r="BD257" s="19"/>
      <c r="BE257" s="19"/>
      <c r="BF257" s="19"/>
      <c r="BM257"/>
      <c r="BN257" s="19"/>
      <c r="BU257" s="19"/>
      <c r="BV257" s="19"/>
      <c r="BW257" s="19"/>
      <c r="BX257" s="19"/>
      <c r="BY257" s="19"/>
      <c r="BZ257" s="19"/>
      <c r="CA257" s="19"/>
      <c r="CB257" s="19"/>
      <c r="CC257" s="19"/>
      <c r="CD257" s="19"/>
      <c r="CE257" s="19"/>
      <c r="CF257" s="19"/>
      <c r="CG257" s="19"/>
      <c r="CH257" s="19"/>
    </row>
    <row r="258" spans="28:86" s="9" customFormat="1" hidden="1">
      <c r="AB258" s="19"/>
      <c r="AI258" s="19"/>
      <c r="AJ258" s="19"/>
      <c r="AK258" s="19"/>
      <c r="AL258" s="19"/>
      <c r="AM258" s="19"/>
      <c r="AN258" s="19"/>
      <c r="AO258" s="19"/>
      <c r="AP258" s="19"/>
      <c r="AQ258" s="19"/>
      <c r="AR258" s="19"/>
      <c r="AS258" s="19"/>
      <c r="AT258" s="18"/>
      <c r="AU258" s="19"/>
      <c r="AV258" s="19"/>
      <c r="AW258" s="19"/>
      <c r="AX258" s="19"/>
      <c r="AY258" s="19"/>
      <c r="AZ258" s="19"/>
      <c r="BA258" s="19"/>
      <c r="BB258" s="19"/>
      <c r="BC258" s="19"/>
      <c r="BD258" s="19"/>
      <c r="BE258" s="19"/>
      <c r="BF258" s="19"/>
      <c r="BM258"/>
      <c r="BN258" s="19"/>
      <c r="BU258" s="19"/>
      <c r="BV258" s="19"/>
      <c r="BW258" s="19"/>
      <c r="BX258" s="19"/>
      <c r="BY258" s="19"/>
      <c r="BZ258" s="19"/>
      <c r="CA258" s="19"/>
      <c r="CB258" s="19"/>
      <c r="CC258" s="19"/>
      <c r="CD258" s="19"/>
      <c r="CE258" s="19"/>
      <c r="CF258" s="19"/>
      <c r="CG258" s="19"/>
      <c r="CH258" s="19"/>
    </row>
    <row r="259" spans="28:86" s="9" customFormat="1" hidden="1">
      <c r="AB259" s="19"/>
      <c r="AI259" s="19"/>
      <c r="AJ259" s="19"/>
      <c r="AK259" s="19"/>
      <c r="AL259" s="19"/>
      <c r="AM259" s="19"/>
      <c r="AN259" s="19"/>
      <c r="AO259" s="19"/>
      <c r="AP259" s="19"/>
      <c r="AQ259" s="19"/>
      <c r="AR259" s="19"/>
      <c r="AS259" s="19"/>
      <c r="AT259" s="18"/>
      <c r="AU259" s="19"/>
      <c r="AV259" s="19"/>
      <c r="AW259" s="19"/>
      <c r="AX259" s="19"/>
      <c r="AY259" s="19"/>
      <c r="AZ259" s="19"/>
      <c r="BA259" s="19"/>
      <c r="BB259" s="19"/>
      <c r="BC259" s="19"/>
      <c r="BD259" s="19"/>
      <c r="BE259" s="19"/>
      <c r="BF259" s="19"/>
      <c r="BM259"/>
      <c r="BN259" s="19"/>
      <c r="BU259" s="19"/>
      <c r="BV259" s="19"/>
      <c r="BW259" s="19"/>
      <c r="BX259" s="19"/>
      <c r="BY259" s="19"/>
      <c r="BZ259" s="19"/>
      <c r="CA259" s="19"/>
      <c r="CB259" s="19"/>
      <c r="CC259" s="19"/>
      <c r="CD259" s="19"/>
      <c r="CE259" s="19"/>
      <c r="CF259" s="19"/>
      <c r="CG259" s="19"/>
      <c r="CH259" s="19"/>
    </row>
    <row r="260" spans="28:86" s="9" customFormat="1" hidden="1">
      <c r="AB260" s="19"/>
      <c r="AI260" s="19"/>
      <c r="AJ260" s="19"/>
      <c r="AK260" s="19"/>
      <c r="AL260" s="19"/>
      <c r="AM260" s="19"/>
      <c r="AN260" s="19"/>
      <c r="AO260" s="19"/>
      <c r="AP260" s="19"/>
      <c r="AQ260" s="19"/>
      <c r="AR260" s="19"/>
      <c r="AS260" s="19"/>
      <c r="AT260" s="18"/>
      <c r="AU260" s="19"/>
      <c r="AV260" s="19"/>
      <c r="AW260" s="19"/>
      <c r="AX260" s="19"/>
      <c r="AY260" s="19"/>
      <c r="AZ260" s="19"/>
      <c r="BA260" s="19"/>
      <c r="BB260" s="19"/>
      <c r="BC260" s="19"/>
      <c r="BD260" s="19"/>
      <c r="BE260" s="19"/>
      <c r="BF260" s="19"/>
      <c r="BM260"/>
      <c r="BN260" s="19"/>
      <c r="BU260" s="19"/>
      <c r="BV260" s="19"/>
      <c r="BW260" s="19"/>
      <c r="BX260" s="19"/>
      <c r="BY260" s="19"/>
      <c r="BZ260" s="19"/>
      <c r="CA260" s="19"/>
      <c r="CB260" s="19"/>
      <c r="CC260" s="19"/>
      <c r="CD260" s="19"/>
      <c r="CE260" s="19"/>
      <c r="CF260" s="19"/>
      <c r="CG260" s="19"/>
      <c r="CH260" s="19"/>
    </row>
    <row r="261" spans="28:86" s="9" customFormat="1" hidden="1">
      <c r="AB261" s="19"/>
      <c r="AI261" s="19"/>
      <c r="AJ261" s="19"/>
      <c r="AK261" s="19"/>
      <c r="AL261" s="19"/>
      <c r="AM261" s="19"/>
      <c r="AN261" s="19"/>
      <c r="AO261" s="19"/>
      <c r="AP261" s="19"/>
      <c r="AQ261" s="19"/>
      <c r="AR261" s="19"/>
      <c r="AS261" s="19"/>
      <c r="AT261" s="18"/>
      <c r="AU261" s="19"/>
      <c r="AV261" s="19"/>
      <c r="AW261" s="19"/>
      <c r="AX261" s="19"/>
      <c r="AY261" s="19"/>
      <c r="AZ261" s="19"/>
      <c r="BA261" s="19"/>
      <c r="BB261" s="19"/>
      <c r="BC261" s="19"/>
      <c r="BD261" s="19"/>
      <c r="BE261" s="19"/>
      <c r="BF261" s="19"/>
      <c r="BM261"/>
      <c r="BN261" s="19"/>
      <c r="BU261" s="19"/>
      <c r="BV261" s="19"/>
      <c r="BW261" s="19"/>
      <c r="BX261" s="19"/>
      <c r="BY261" s="19"/>
      <c r="BZ261" s="19"/>
      <c r="CA261" s="19"/>
      <c r="CB261" s="19"/>
      <c r="CC261" s="19"/>
      <c r="CD261" s="19"/>
      <c r="CE261" s="19"/>
      <c r="CF261" s="19"/>
      <c r="CG261" s="19"/>
      <c r="CH261" s="19"/>
    </row>
    <row r="262" spans="28:86" s="9" customFormat="1" hidden="1">
      <c r="AB262" s="19"/>
      <c r="AI262" s="19"/>
      <c r="AJ262" s="19"/>
      <c r="AK262" s="19"/>
      <c r="AL262" s="19"/>
      <c r="AM262" s="19"/>
      <c r="AN262" s="19"/>
      <c r="AO262" s="19"/>
      <c r="AP262" s="19"/>
      <c r="AQ262" s="19"/>
      <c r="AR262" s="19"/>
      <c r="AS262" s="19"/>
      <c r="AT262" s="18"/>
      <c r="AU262" s="19"/>
      <c r="AV262" s="19"/>
      <c r="AW262" s="19"/>
      <c r="AX262" s="19"/>
      <c r="AY262" s="19"/>
      <c r="AZ262" s="19"/>
      <c r="BA262" s="19"/>
      <c r="BB262" s="19"/>
      <c r="BC262" s="19"/>
      <c r="BD262" s="19"/>
      <c r="BE262" s="19"/>
      <c r="BF262" s="19"/>
      <c r="BM262"/>
      <c r="BN262" s="19"/>
      <c r="BU262" s="19"/>
      <c r="BV262" s="19"/>
      <c r="BW262" s="19"/>
      <c r="BX262" s="19"/>
      <c r="BY262" s="19"/>
      <c r="BZ262" s="19"/>
      <c r="CA262" s="19"/>
      <c r="CB262" s="19"/>
      <c r="CC262" s="19"/>
      <c r="CD262" s="19"/>
      <c r="CE262" s="19"/>
      <c r="CF262" s="19"/>
      <c r="CG262" s="19"/>
      <c r="CH262" s="19"/>
    </row>
    <row r="263" spans="28:86" s="9" customFormat="1" hidden="1">
      <c r="AB263" s="19"/>
      <c r="AI263" s="19"/>
      <c r="AJ263" s="19"/>
      <c r="AK263" s="19"/>
      <c r="AL263" s="19"/>
      <c r="AM263" s="19"/>
      <c r="AN263" s="19"/>
      <c r="AO263" s="19"/>
      <c r="AP263" s="19"/>
      <c r="AQ263" s="19"/>
      <c r="AR263" s="19"/>
      <c r="AS263" s="19"/>
      <c r="AT263" s="18"/>
      <c r="AU263" s="19"/>
      <c r="AV263" s="19"/>
      <c r="AW263" s="19"/>
      <c r="AX263" s="19"/>
      <c r="AY263" s="19"/>
      <c r="AZ263" s="19"/>
      <c r="BA263" s="19"/>
      <c r="BB263" s="19"/>
      <c r="BC263" s="19"/>
      <c r="BD263" s="19"/>
      <c r="BE263" s="19"/>
      <c r="BF263" s="19"/>
      <c r="BM263"/>
      <c r="BN263" s="19"/>
      <c r="BU263" s="19"/>
      <c r="BV263" s="19"/>
      <c r="BW263" s="19"/>
      <c r="BX263" s="19"/>
      <c r="BY263" s="19"/>
      <c r="BZ263" s="19"/>
      <c r="CA263" s="19"/>
      <c r="CB263" s="19"/>
      <c r="CC263" s="19"/>
      <c r="CD263" s="19"/>
      <c r="CE263" s="19"/>
      <c r="CF263" s="19"/>
      <c r="CG263" s="19"/>
      <c r="CH263" s="19"/>
    </row>
    <row r="264" spans="28:86" s="9" customFormat="1" hidden="1">
      <c r="AB264" s="19"/>
      <c r="AI264" s="19"/>
      <c r="AJ264" s="19"/>
      <c r="AK264" s="19"/>
      <c r="AL264" s="19"/>
      <c r="AM264" s="19"/>
      <c r="AN264" s="19"/>
      <c r="AO264" s="19"/>
      <c r="AP264" s="19"/>
      <c r="AQ264" s="19"/>
      <c r="AR264" s="19"/>
      <c r="AS264" s="19"/>
      <c r="AT264" s="18"/>
      <c r="AU264" s="19"/>
      <c r="AV264" s="19"/>
      <c r="AW264" s="19"/>
      <c r="AX264" s="19"/>
      <c r="AY264" s="19"/>
      <c r="AZ264" s="19"/>
      <c r="BA264" s="19"/>
      <c r="BB264" s="19"/>
      <c r="BC264" s="19"/>
      <c r="BD264" s="19"/>
      <c r="BE264" s="19"/>
      <c r="BF264" s="19"/>
      <c r="BM264"/>
      <c r="BN264" s="19"/>
      <c r="BU264" s="19"/>
      <c r="BV264" s="19"/>
      <c r="BW264" s="19"/>
      <c r="BX264" s="19"/>
      <c r="BY264" s="19"/>
      <c r="BZ264" s="19"/>
      <c r="CA264" s="19"/>
      <c r="CB264" s="19"/>
      <c r="CC264" s="19"/>
      <c r="CD264" s="19"/>
      <c r="CE264" s="19"/>
      <c r="CF264" s="19"/>
      <c r="CG264" s="19"/>
      <c r="CH264" s="19"/>
    </row>
    <row r="265" spans="28:86" s="9" customFormat="1" hidden="1">
      <c r="AB265" s="19"/>
      <c r="AI265" s="19"/>
      <c r="AJ265" s="19"/>
      <c r="AK265" s="19"/>
      <c r="AL265" s="19"/>
      <c r="AM265" s="19"/>
      <c r="AN265" s="19"/>
      <c r="AO265" s="19"/>
      <c r="AP265" s="19"/>
      <c r="AQ265" s="19"/>
      <c r="AR265" s="19"/>
      <c r="AS265" s="19"/>
      <c r="AT265" s="18"/>
      <c r="AU265" s="19"/>
      <c r="AV265" s="19"/>
      <c r="AW265" s="19"/>
      <c r="AX265" s="19"/>
      <c r="AY265" s="19"/>
      <c r="AZ265" s="19"/>
      <c r="BA265" s="19"/>
      <c r="BB265" s="19"/>
      <c r="BC265" s="19"/>
      <c r="BD265" s="19"/>
      <c r="BE265" s="19"/>
      <c r="BF265" s="19"/>
      <c r="BM265"/>
      <c r="BN265" s="19"/>
      <c r="BU265" s="19"/>
      <c r="BV265" s="19"/>
      <c r="BW265" s="19"/>
      <c r="BX265" s="19"/>
      <c r="BY265" s="19"/>
      <c r="BZ265" s="19"/>
      <c r="CA265" s="19"/>
      <c r="CB265" s="19"/>
      <c r="CC265" s="19"/>
      <c r="CD265" s="19"/>
      <c r="CE265" s="19"/>
      <c r="CF265" s="19"/>
      <c r="CG265" s="19"/>
      <c r="CH265" s="19"/>
    </row>
    <row r="266" spans="28:86" s="9" customFormat="1" hidden="1">
      <c r="AB266" s="19"/>
      <c r="AI266" s="19"/>
      <c r="AJ266" s="19"/>
      <c r="AK266" s="19"/>
      <c r="AL266" s="19"/>
      <c r="AM266" s="19"/>
      <c r="AN266" s="19"/>
      <c r="AO266" s="19"/>
      <c r="AP266" s="19"/>
      <c r="AQ266" s="19"/>
      <c r="AR266" s="19"/>
      <c r="AS266" s="19"/>
      <c r="AT266" s="18"/>
      <c r="AU266" s="19"/>
      <c r="AV266" s="19"/>
      <c r="AW266" s="19"/>
      <c r="AX266" s="19"/>
      <c r="AY266" s="19"/>
      <c r="AZ266" s="19"/>
      <c r="BA266" s="19"/>
      <c r="BB266" s="19"/>
      <c r="BC266" s="19"/>
      <c r="BD266" s="19"/>
      <c r="BE266" s="19"/>
      <c r="BF266" s="19"/>
      <c r="BM266"/>
      <c r="BN266" s="19"/>
      <c r="BU266" s="19"/>
      <c r="BV266" s="19"/>
      <c r="BW266" s="19"/>
      <c r="BX266" s="19"/>
      <c r="BY266" s="19"/>
      <c r="BZ266" s="19"/>
      <c r="CA266" s="19"/>
      <c r="CB266" s="19"/>
      <c r="CC266" s="19"/>
      <c r="CD266" s="19"/>
      <c r="CE266" s="19"/>
      <c r="CF266" s="19"/>
      <c r="CG266" s="19"/>
      <c r="CH266" s="19"/>
    </row>
    <row r="267" spans="28:86" s="9" customFormat="1" hidden="1">
      <c r="AB267" s="19"/>
      <c r="AI267" s="19"/>
      <c r="AJ267" s="19"/>
      <c r="AK267" s="19"/>
      <c r="AL267" s="19"/>
      <c r="AM267" s="19"/>
      <c r="AN267" s="19"/>
      <c r="AO267" s="19"/>
      <c r="AP267" s="19"/>
      <c r="AQ267" s="19"/>
      <c r="AR267" s="19"/>
      <c r="AS267" s="19"/>
      <c r="AT267" s="18"/>
      <c r="AU267" s="19"/>
      <c r="AV267" s="19"/>
      <c r="AW267" s="19"/>
      <c r="AX267" s="19"/>
      <c r="AY267" s="19"/>
      <c r="AZ267" s="19"/>
      <c r="BA267" s="19"/>
      <c r="BB267" s="19"/>
      <c r="BC267" s="19"/>
      <c r="BD267" s="19"/>
      <c r="BE267" s="19"/>
      <c r="BF267" s="19"/>
      <c r="BM267"/>
      <c r="BN267" s="19"/>
      <c r="BU267" s="19"/>
      <c r="BV267" s="19"/>
      <c r="BW267" s="19"/>
      <c r="BX267" s="19"/>
      <c r="BY267" s="19"/>
      <c r="BZ267" s="19"/>
      <c r="CA267" s="19"/>
      <c r="CB267" s="19"/>
      <c r="CC267" s="19"/>
      <c r="CD267" s="19"/>
      <c r="CE267" s="19"/>
      <c r="CF267" s="19"/>
      <c r="CG267" s="19"/>
      <c r="CH267" s="19"/>
    </row>
    <row r="268" spans="28:86" s="9" customFormat="1" hidden="1">
      <c r="AB268" s="19"/>
      <c r="AI268" s="19"/>
      <c r="AJ268" s="19"/>
      <c r="AK268" s="19"/>
      <c r="AL268" s="19"/>
      <c r="AM268" s="19"/>
      <c r="AN268" s="19"/>
      <c r="AO268" s="19"/>
      <c r="AP268" s="19"/>
      <c r="AQ268" s="19"/>
      <c r="AR268" s="19"/>
      <c r="AS268" s="19"/>
      <c r="AT268" s="18"/>
      <c r="AU268" s="19"/>
      <c r="AV268" s="19"/>
      <c r="AW268" s="19"/>
      <c r="AX268" s="19"/>
      <c r="AY268" s="19"/>
      <c r="AZ268" s="19"/>
      <c r="BA268" s="19"/>
      <c r="BB268" s="19"/>
      <c r="BC268" s="19"/>
      <c r="BD268" s="19"/>
      <c r="BE268" s="19"/>
      <c r="BF268" s="19"/>
      <c r="BM268"/>
      <c r="BN268" s="19"/>
      <c r="BU268" s="19"/>
      <c r="BV268" s="19"/>
      <c r="BW268" s="19"/>
      <c r="BX268" s="19"/>
      <c r="BY268" s="19"/>
      <c r="BZ268" s="19"/>
      <c r="CA268" s="19"/>
      <c r="CB268" s="19"/>
      <c r="CC268" s="19"/>
      <c r="CD268" s="19"/>
      <c r="CE268" s="19"/>
      <c r="CF268" s="19"/>
      <c r="CG268" s="19"/>
      <c r="CH268" s="19"/>
    </row>
    <row r="269" spans="28:86" s="9" customFormat="1" hidden="1">
      <c r="AB269" s="19"/>
      <c r="AI269" s="19"/>
      <c r="AJ269" s="19"/>
      <c r="AK269" s="19"/>
      <c r="AL269" s="19"/>
      <c r="AM269" s="19"/>
      <c r="AN269" s="19"/>
      <c r="AO269" s="19"/>
      <c r="AP269" s="19"/>
      <c r="AQ269" s="19"/>
      <c r="AR269" s="19"/>
      <c r="AS269" s="19"/>
      <c r="AT269" s="18"/>
      <c r="AU269" s="19"/>
      <c r="AV269" s="19"/>
      <c r="AW269" s="19"/>
      <c r="AX269" s="19"/>
      <c r="AY269" s="19"/>
      <c r="AZ269" s="19"/>
      <c r="BA269" s="19"/>
      <c r="BB269" s="19"/>
      <c r="BC269" s="19"/>
      <c r="BD269" s="19"/>
      <c r="BE269" s="19"/>
      <c r="BF269" s="19"/>
      <c r="BM269"/>
      <c r="BN269" s="19"/>
      <c r="BU269" s="19"/>
      <c r="BV269" s="19"/>
      <c r="BW269" s="19"/>
      <c r="BX269" s="19"/>
      <c r="BY269" s="19"/>
      <c r="BZ269" s="19"/>
      <c r="CA269" s="19"/>
      <c r="CB269" s="19"/>
      <c r="CC269" s="19"/>
      <c r="CD269" s="19"/>
      <c r="CE269" s="19"/>
      <c r="CF269" s="19"/>
      <c r="CG269" s="19"/>
      <c r="CH269" s="19"/>
    </row>
    <row r="270" spans="28:86" s="9" customFormat="1" hidden="1">
      <c r="AB270" s="19"/>
      <c r="AI270" s="19"/>
      <c r="AJ270" s="19"/>
      <c r="AK270" s="19"/>
      <c r="AL270" s="19"/>
      <c r="AM270" s="19"/>
      <c r="AN270" s="19"/>
      <c r="AO270" s="19"/>
      <c r="AP270" s="19"/>
      <c r="AQ270" s="19"/>
      <c r="AR270" s="19"/>
      <c r="AS270" s="19"/>
      <c r="AT270" s="18"/>
      <c r="AU270" s="19"/>
      <c r="AV270" s="19"/>
      <c r="AW270" s="19"/>
      <c r="AX270" s="19"/>
      <c r="AY270" s="19"/>
      <c r="AZ270" s="19"/>
      <c r="BA270" s="19"/>
      <c r="BB270" s="19"/>
      <c r="BC270" s="19"/>
      <c r="BD270" s="19"/>
      <c r="BE270" s="19"/>
      <c r="BF270" s="19"/>
      <c r="BM270"/>
      <c r="BN270" s="19"/>
      <c r="BU270" s="19"/>
      <c r="BV270" s="19"/>
      <c r="BW270" s="19"/>
      <c r="BX270" s="19"/>
      <c r="BY270" s="19"/>
      <c r="BZ270" s="19"/>
      <c r="CA270" s="19"/>
      <c r="CB270" s="19"/>
      <c r="CC270" s="19"/>
      <c r="CD270" s="19"/>
      <c r="CE270" s="19"/>
      <c r="CF270" s="19"/>
      <c r="CG270" s="19"/>
      <c r="CH270" s="19"/>
    </row>
    <row r="271" spans="28:86" s="9" customFormat="1" hidden="1">
      <c r="AB271" s="19"/>
      <c r="AI271" s="19"/>
      <c r="AJ271" s="19"/>
      <c r="AK271" s="19"/>
      <c r="AL271" s="19"/>
      <c r="AM271" s="19"/>
      <c r="AN271" s="19"/>
      <c r="AO271" s="19"/>
      <c r="AP271" s="19"/>
      <c r="AQ271" s="19"/>
      <c r="AR271" s="19"/>
      <c r="AS271" s="19"/>
      <c r="AT271" s="18"/>
      <c r="AU271" s="19"/>
      <c r="AV271" s="19"/>
      <c r="AW271" s="19"/>
      <c r="AX271" s="19"/>
      <c r="AY271" s="19"/>
      <c r="AZ271" s="19"/>
      <c r="BA271" s="19"/>
      <c r="BB271" s="19"/>
      <c r="BC271" s="19"/>
      <c r="BD271" s="19"/>
      <c r="BE271" s="19"/>
      <c r="BF271" s="19"/>
      <c r="BM271"/>
      <c r="BN271" s="19"/>
      <c r="BU271" s="19"/>
      <c r="BV271" s="19"/>
      <c r="BW271" s="19"/>
      <c r="BX271" s="19"/>
      <c r="BY271" s="19"/>
      <c r="BZ271" s="19"/>
      <c r="CA271" s="19"/>
      <c r="CB271" s="19"/>
      <c r="CC271" s="19"/>
      <c r="CD271" s="19"/>
      <c r="CE271" s="19"/>
      <c r="CF271" s="19"/>
      <c r="CG271" s="19"/>
      <c r="CH271" s="19"/>
    </row>
    <row r="272" spans="28:86" s="9" customFormat="1" hidden="1">
      <c r="AB272" s="19"/>
      <c r="AI272" s="19"/>
      <c r="AJ272" s="19"/>
      <c r="AK272" s="19"/>
      <c r="AL272" s="19"/>
      <c r="AM272" s="19"/>
      <c r="AN272" s="19"/>
      <c r="AO272" s="19"/>
      <c r="AP272" s="19"/>
      <c r="AQ272" s="19"/>
      <c r="AR272" s="19"/>
      <c r="AS272" s="19"/>
      <c r="AT272" s="18"/>
      <c r="AU272" s="19"/>
      <c r="AV272" s="19"/>
      <c r="AW272" s="19"/>
      <c r="AX272" s="19"/>
      <c r="AY272" s="19"/>
      <c r="AZ272" s="19"/>
      <c r="BA272" s="19"/>
      <c r="BB272" s="19"/>
      <c r="BC272" s="19"/>
      <c r="BD272" s="19"/>
      <c r="BE272" s="19"/>
      <c r="BF272" s="19"/>
      <c r="BM272"/>
      <c r="BN272" s="19"/>
      <c r="BU272" s="19"/>
      <c r="BV272" s="19"/>
      <c r="BW272" s="19"/>
      <c r="BX272" s="19"/>
      <c r="BY272" s="19"/>
      <c r="BZ272" s="19"/>
      <c r="CA272" s="19"/>
      <c r="CB272" s="19"/>
      <c r="CC272" s="19"/>
      <c r="CD272" s="19"/>
      <c r="CE272" s="19"/>
      <c r="CF272" s="19"/>
      <c r="CG272" s="19"/>
      <c r="CH272" s="19"/>
    </row>
    <row r="273" spans="28:86" s="9" customFormat="1" hidden="1">
      <c r="AB273" s="19"/>
      <c r="AI273" s="19"/>
      <c r="AJ273" s="19"/>
      <c r="AK273" s="19"/>
      <c r="AL273" s="19"/>
      <c r="AM273" s="19"/>
      <c r="AN273" s="19"/>
      <c r="AO273" s="19"/>
      <c r="AP273" s="19"/>
      <c r="AQ273" s="19"/>
      <c r="AR273" s="19"/>
      <c r="AS273" s="19"/>
      <c r="AT273" s="18"/>
      <c r="AU273" s="19"/>
      <c r="AV273" s="19"/>
      <c r="AW273" s="19"/>
      <c r="AX273" s="19"/>
      <c r="AY273" s="19"/>
      <c r="AZ273" s="19"/>
      <c r="BA273" s="19"/>
      <c r="BB273" s="19"/>
      <c r="BC273" s="19"/>
      <c r="BD273" s="19"/>
      <c r="BE273" s="19"/>
      <c r="BF273" s="19"/>
      <c r="BM273"/>
      <c r="BN273" s="19"/>
      <c r="BU273" s="19"/>
      <c r="BV273" s="19"/>
      <c r="BW273" s="19"/>
      <c r="BX273" s="19"/>
      <c r="BY273" s="19"/>
      <c r="BZ273" s="19"/>
      <c r="CA273" s="19"/>
      <c r="CB273" s="19"/>
      <c r="CC273" s="19"/>
      <c r="CD273" s="19"/>
      <c r="CE273" s="19"/>
      <c r="CF273" s="19"/>
      <c r="CG273" s="19"/>
      <c r="CH273" s="19"/>
    </row>
    <row r="274" spans="28:86" s="9" customFormat="1" hidden="1">
      <c r="AB274" s="19"/>
      <c r="AI274" s="19"/>
      <c r="AJ274" s="19"/>
      <c r="AK274" s="19"/>
      <c r="AL274" s="19"/>
      <c r="AM274" s="19"/>
      <c r="AN274" s="19"/>
      <c r="AO274" s="19"/>
      <c r="AP274" s="19"/>
      <c r="AQ274" s="19"/>
      <c r="AR274" s="19"/>
      <c r="AS274" s="19"/>
      <c r="AT274" s="18"/>
      <c r="AU274" s="19"/>
      <c r="AV274" s="19"/>
      <c r="AW274" s="19"/>
      <c r="AX274" s="19"/>
      <c r="AY274" s="19"/>
      <c r="AZ274" s="19"/>
      <c r="BA274" s="19"/>
      <c r="BB274" s="19"/>
      <c r="BC274" s="19"/>
      <c r="BD274" s="19"/>
      <c r="BE274" s="19"/>
      <c r="BF274" s="19"/>
      <c r="BM274"/>
      <c r="BN274" s="19"/>
      <c r="BU274" s="19"/>
      <c r="BV274" s="19"/>
      <c r="BW274" s="19"/>
      <c r="BX274" s="19"/>
      <c r="BY274" s="19"/>
      <c r="BZ274" s="19"/>
      <c r="CA274" s="19"/>
      <c r="CB274" s="19"/>
      <c r="CC274" s="19"/>
      <c r="CD274" s="19"/>
      <c r="CE274" s="19"/>
      <c r="CF274" s="19"/>
      <c r="CG274" s="19"/>
      <c r="CH274" s="19"/>
    </row>
    <row r="275" spans="28:86" s="9" customFormat="1" hidden="1">
      <c r="AB275" s="19"/>
      <c r="AI275" s="19"/>
      <c r="AJ275" s="19"/>
      <c r="AK275" s="19"/>
      <c r="AL275" s="19"/>
      <c r="AM275" s="19"/>
      <c r="AN275" s="19"/>
      <c r="AO275" s="19"/>
      <c r="AP275" s="19"/>
      <c r="AQ275" s="19"/>
      <c r="AR275" s="19"/>
      <c r="AS275" s="19"/>
      <c r="AT275" s="18"/>
      <c r="AU275" s="19"/>
      <c r="AV275" s="19"/>
      <c r="AW275" s="19"/>
      <c r="AX275" s="19"/>
      <c r="AY275" s="19"/>
      <c r="AZ275" s="19"/>
      <c r="BA275" s="19"/>
      <c r="BB275" s="19"/>
      <c r="BC275" s="19"/>
      <c r="BD275" s="19"/>
      <c r="BE275" s="19"/>
      <c r="BF275" s="19"/>
      <c r="BM275"/>
      <c r="BN275" s="19"/>
      <c r="BU275" s="19"/>
      <c r="BV275" s="19"/>
      <c r="BW275" s="19"/>
      <c r="BX275" s="19"/>
      <c r="BY275" s="19"/>
      <c r="BZ275" s="19"/>
      <c r="CA275" s="19"/>
      <c r="CB275" s="19"/>
      <c r="CC275" s="19"/>
      <c r="CD275" s="19"/>
      <c r="CE275" s="19"/>
      <c r="CF275" s="19"/>
      <c r="CG275" s="19"/>
      <c r="CH275" s="19"/>
    </row>
    <row r="276" spans="28:86" s="9" customFormat="1" hidden="1">
      <c r="AB276" s="19"/>
      <c r="AI276" s="19"/>
      <c r="AJ276" s="19"/>
      <c r="AK276" s="19"/>
      <c r="AL276" s="19"/>
      <c r="AM276" s="19"/>
      <c r="AN276" s="19"/>
      <c r="AO276" s="19"/>
      <c r="AP276" s="19"/>
      <c r="AQ276" s="19"/>
      <c r="AR276" s="19"/>
      <c r="AS276" s="19"/>
      <c r="AT276" s="18"/>
      <c r="AU276" s="19"/>
      <c r="AV276" s="19"/>
      <c r="AW276" s="19"/>
      <c r="AX276" s="19"/>
      <c r="AY276" s="19"/>
      <c r="AZ276" s="19"/>
      <c r="BA276" s="19"/>
      <c r="BB276" s="19"/>
      <c r="BC276" s="19"/>
      <c r="BD276" s="19"/>
      <c r="BE276" s="19"/>
      <c r="BF276" s="19"/>
      <c r="BM276"/>
      <c r="BN276" s="19"/>
      <c r="BU276" s="19"/>
      <c r="BV276" s="19"/>
      <c r="BW276" s="19"/>
      <c r="BX276" s="19"/>
      <c r="BY276" s="19"/>
      <c r="BZ276" s="19"/>
      <c r="CA276" s="19"/>
      <c r="CB276" s="19"/>
      <c r="CC276" s="19"/>
      <c r="CD276" s="19"/>
      <c r="CE276" s="19"/>
      <c r="CF276" s="19"/>
      <c r="CG276" s="19"/>
      <c r="CH276" s="19"/>
    </row>
    <row r="277" spans="28:86" s="9" customFormat="1" hidden="1">
      <c r="AB277" s="19"/>
      <c r="AI277" s="19"/>
      <c r="AJ277" s="19"/>
      <c r="AK277" s="19"/>
      <c r="AL277" s="19"/>
      <c r="AM277" s="19"/>
      <c r="AN277" s="19"/>
      <c r="AO277" s="19"/>
      <c r="AP277" s="19"/>
      <c r="AQ277" s="19"/>
      <c r="AR277" s="19"/>
      <c r="AS277" s="19"/>
      <c r="AT277" s="18"/>
      <c r="AU277" s="19"/>
      <c r="AV277" s="19"/>
      <c r="AW277" s="19"/>
      <c r="AX277" s="19"/>
      <c r="AY277" s="19"/>
      <c r="AZ277" s="19"/>
      <c r="BA277" s="19"/>
      <c r="BB277" s="19"/>
      <c r="BC277" s="19"/>
      <c r="BD277" s="19"/>
      <c r="BE277" s="19"/>
      <c r="BF277" s="19"/>
      <c r="BM277"/>
      <c r="BN277" s="19"/>
      <c r="BU277" s="19"/>
      <c r="BV277" s="19"/>
      <c r="BW277" s="19"/>
      <c r="BX277" s="19"/>
      <c r="BY277" s="19"/>
      <c r="BZ277" s="19"/>
      <c r="CA277" s="19"/>
      <c r="CB277" s="19"/>
      <c r="CC277" s="19"/>
      <c r="CD277" s="19"/>
      <c r="CE277" s="19"/>
      <c r="CF277" s="19"/>
      <c r="CG277" s="19"/>
      <c r="CH277" s="19"/>
    </row>
    <row r="278" spans="28:86" s="9" customFormat="1" hidden="1">
      <c r="AB278" s="19"/>
      <c r="AI278" s="19"/>
      <c r="AJ278" s="19"/>
      <c r="AK278" s="19"/>
      <c r="AL278" s="19"/>
      <c r="AM278" s="19"/>
      <c r="AN278" s="19"/>
      <c r="AO278" s="19"/>
      <c r="AP278" s="19"/>
      <c r="AQ278" s="19"/>
      <c r="AR278" s="19"/>
      <c r="AS278" s="19"/>
      <c r="AT278" s="18"/>
      <c r="AU278" s="19"/>
      <c r="AV278" s="19"/>
      <c r="AW278" s="19"/>
      <c r="AX278" s="19"/>
      <c r="AY278" s="19"/>
      <c r="AZ278" s="19"/>
      <c r="BA278" s="19"/>
      <c r="BB278" s="19"/>
      <c r="BC278" s="19"/>
      <c r="BD278" s="19"/>
      <c r="BE278" s="19"/>
      <c r="BF278" s="19"/>
      <c r="BM278"/>
      <c r="BN278" s="19"/>
      <c r="BU278" s="19"/>
      <c r="BV278" s="19"/>
      <c r="BW278" s="19"/>
      <c r="BX278" s="19"/>
      <c r="BY278" s="19"/>
      <c r="BZ278" s="19"/>
      <c r="CA278" s="19"/>
      <c r="CB278" s="19"/>
      <c r="CC278" s="19"/>
      <c r="CD278" s="19"/>
      <c r="CE278" s="19"/>
      <c r="CF278" s="19"/>
      <c r="CG278" s="19"/>
      <c r="CH278" s="19"/>
    </row>
    <row r="279" spans="28:86" s="9" customFormat="1" hidden="1">
      <c r="AB279" s="19"/>
      <c r="AI279" s="19"/>
      <c r="AJ279" s="19"/>
      <c r="AK279" s="19"/>
      <c r="AL279" s="19"/>
      <c r="AM279" s="19"/>
      <c r="AN279" s="19"/>
      <c r="AO279" s="19"/>
      <c r="AP279" s="19"/>
      <c r="AQ279" s="19"/>
      <c r="AR279" s="19"/>
      <c r="AS279" s="19"/>
      <c r="AT279" s="18"/>
      <c r="AU279" s="19"/>
      <c r="AV279" s="19"/>
      <c r="AW279" s="19"/>
      <c r="AX279" s="19"/>
      <c r="AY279" s="19"/>
      <c r="AZ279" s="19"/>
      <c r="BA279" s="19"/>
      <c r="BB279" s="19"/>
      <c r="BC279" s="19"/>
      <c r="BD279" s="19"/>
      <c r="BE279" s="19"/>
      <c r="BF279" s="19"/>
      <c r="BM279"/>
      <c r="BN279" s="19"/>
      <c r="BU279" s="19"/>
      <c r="BV279" s="19"/>
      <c r="BW279" s="19"/>
      <c r="BX279" s="19"/>
      <c r="BY279" s="19"/>
      <c r="BZ279" s="19"/>
      <c r="CA279" s="19"/>
      <c r="CB279" s="19"/>
      <c r="CC279" s="19"/>
      <c r="CD279" s="19"/>
      <c r="CE279" s="19"/>
      <c r="CF279" s="19"/>
      <c r="CG279" s="19"/>
      <c r="CH279" s="19"/>
    </row>
    <row r="280" spans="28:86" s="9" customFormat="1" hidden="1">
      <c r="AB280" s="19"/>
      <c r="AI280" s="19"/>
      <c r="AJ280" s="19"/>
      <c r="AK280" s="19"/>
      <c r="AL280" s="19"/>
      <c r="AM280" s="19"/>
      <c r="AN280" s="19"/>
      <c r="AO280" s="19"/>
      <c r="AP280" s="19"/>
      <c r="AQ280" s="19"/>
      <c r="AR280" s="19"/>
      <c r="AS280" s="19"/>
      <c r="AT280" s="18"/>
      <c r="AU280" s="19"/>
      <c r="AV280" s="19"/>
      <c r="AW280" s="19"/>
      <c r="AX280" s="19"/>
      <c r="AY280" s="19"/>
      <c r="AZ280" s="19"/>
      <c r="BA280" s="19"/>
      <c r="BB280" s="19"/>
      <c r="BC280" s="19"/>
      <c r="BD280" s="19"/>
      <c r="BE280" s="19"/>
      <c r="BF280" s="19"/>
      <c r="BM280"/>
      <c r="BN280" s="19"/>
      <c r="BU280" s="19"/>
      <c r="BV280" s="19"/>
      <c r="BW280" s="19"/>
      <c r="BX280" s="19"/>
      <c r="BY280" s="19"/>
      <c r="BZ280" s="19"/>
      <c r="CA280" s="19"/>
      <c r="CB280" s="19"/>
      <c r="CC280" s="19"/>
      <c r="CD280" s="19"/>
      <c r="CE280" s="19"/>
      <c r="CF280" s="19"/>
      <c r="CG280" s="19"/>
      <c r="CH280" s="19"/>
    </row>
    <row r="281" spans="28:86" s="9" customFormat="1" hidden="1">
      <c r="AB281" s="19"/>
      <c r="AI281" s="19"/>
      <c r="AJ281" s="19"/>
      <c r="AK281" s="19"/>
      <c r="AL281" s="19"/>
      <c r="AM281" s="19"/>
      <c r="AN281" s="19"/>
      <c r="AO281" s="19"/>
      <c r="AP281" s="19"/>
      <c r="AQ281" s="19"/>
      <c r="AR281" s="19"/>
      <c r="AS281" s="19"/>
      <c r="AT281" s="18"/>
      <c r="AU281" s="19"/>
      <c r="AV281" s="19"/>
      <c r="AW281" s="19"/>
      <c r="AX281" s="19"/>
      <c r="AY281" s="19"/>
      <c r="AZ281" s="19"/>
      <c r="BA281" s="19"/>
      <c r="BB281" s="19"/>
      <c r="BC281" s="19"/>
      <c r="BD281" s="19"/>
      <c r="BE281" s="19"/>
      <c r="BF281" s="19"/>
      <c r="BM281"/>
      <c r="BN281" s="19"/>
      <c r="BU281" s="19"/>
      <c r="BV281" s="19"/>
      <c r="BW281" s="19"/>
      <c r="BX281" s="19"/>
      <c r="BY281" s="19"/>
      <c r="BZ281" s="19"/>
      <c r="CA281" s="19"/>
      <c r="CB281" s="19"/>
      <c r="CC281" s="19"/>
      <c r="CD281" s="19"/>
      <c r="CE281" s="19"/>
      <c r="CF281" s="19"/>
      <c r="CG281" s="19"/>
      <c r="CH281" s="19"/>
    </row>
    <row r="282" spans="28:86" s="9" customFormat="1" hidden="1">
      <c r="AB282" s="19"/>
      <c r="AI282" s="19"/>
      <c r="AJ282" s="19"/>
      <c r="AK282" s="19"/>
      <c r="AL282" s="19"/>
      <c r="AM282" s="19"/>
      <c r="AN282" s="19"/>
      <c r="AO282" s="19"/>
      <c r="AP282" s="19"/>
      <c r="AQ282" s="19"/>
      <c r="AR282" s="19"/>
      <c r="AS282" s="19"/>
      <c r="AT282" s="18"/>
      <c r="AU282" s="19"/>
      <c r="AV282" s="19"/>
      <c r="AW282" s="19"/>
      <c r="AX282" s="19"/>
      <c r="AY282" s="19"/>
      <c r="AZ282" s="19"/>
      <c r="BA282" s="19"/>
      <c r="BB282" s="19"/>
      <c r="BC282" s="19"/>
      <c r="BD282" s="19"/>
      <c r="BE282" s="19"/>
      <c r="BF282" s="19"/>
      <c r="BM282"/>
      <c r="BN282" s="19"/>
      <c r="BU282" s="19"/>
      <c r="BV282" s="19"/>
      <c r="BW282" s="19"/>
      <c r="BX282" s="19"/>
      <c r="BY282" s="19"/>
      <c r="BZ282" s="19"/>
      <c r="CA282" s="19"/>
      <c r="CB282" s="19"/>
      <c r="CC282" s="19"/>
      <c r="CD282" s="19"/>
      <c r="CE282" s="19"/>
      <c r="CF282" s="19"/>
      <c r="CG282" s="19"/>
      <c r="CH282" s="19"/>
    </row>
    <row r="283" spans="28:86" s="9" customFormat="1" hidden="1">
      <c r="AB283" s="19"/>
      <c r="AI283" s="19"/>
      <c r="AJ283" s="19"/>
      <c r="AK283" s="19"/>
      <c r="AL283" s="19"/>
      <c r="AM283" s="19"/>
      <c r="AN283" s="19"/>
      <c r="AO283" s="19"/>
      <c r="AP283" s="19"/>
      <c r="AQ283" s="19"/>
      <c r="AR283" s="19"/>
      <c r="AS283" s="19"/>
      <c r="AT283" s="18"/>
      <c r="AU283" s="19"/>
      <c r="AV283" s="19"/>
      <c r="AW283" s="19"/>
      <c r="AX283" s="19"/>
      <c r="AY283" s="19"/>
      <c r="AZ283" s="19"/>
      <c r="BA283" s="19"/>
      <c r="BB283" s="19"/>
      <c r="BC283" s="19"/>
      <c r="BD283" s="19"/>
      <c r="BE283" s="19"/>
      <c r="BF283" s="19"/>
      <c r="BM283"/>
      <c r="BN283" s="19"/>
      <c r="BU283" s="19"/>
      <c r="BV283" s="19"/>
      <c r="BW283" s="19"/>
      <c r="BX283" s="19"/>
      <c r="BY283" s="19"/>
      <c r="BZ283" s="19"/>
      <c r="CA283" s="19"/>
      <c r="CB283" s="19"/>
      <c r="CC283" s="19"/>
      <c r="CD283" s="19"/>
      <c r="CE283" s="19"/>
      <c r="CF283" s="19"/>
      <c r="CG283" s="19"/>
      <c r="CH283" s="19"/>
    </row>
    <row r="284" spans="28:86" s="9" customFormat="1" hidden="1">
      <c r="AB284" s="19"/>
      <c r="AI284" s="19"/>
      <c r="AJ284" s="19"/>
      <c r="AK284" s="19"/>
      <c r="AL284" s="19"/>
      <c r="AM284" s="19"/>
      <c r="AN284" s="19"/>
      <c r="AO284" s="19"/>
      <c r="AP284" s="19"/>
      <c r="AQ284" s="19"/>
      <c r="AR284" s="19"/>
      <c r="AS284" s="19"/>
      <c r="AT284" s="18"/>
      <c r="AU284" s="19"/>
      <c r="AV284" s="19"/>
      <c r="AW284" s="19"/>
      <c r="AX284" s="19"/>
      <c r="AY284" s="19"/>
      <c r="AZ284" s="19"/>
      <c r="BA284" s="19"/>
      <c r="BB284" s="19"/>
      <c r="BC284" s="19"/>
      <c r="BD284" s="19"/>
      <c r="BE284" s="19"/>
      <c r="BF284" s="19"/>
      <c r="BM284"/>
      <c r="BN284" s="19"/>
      <c r="BU284" s="19"/>
      <c r="BV284" s="19"/>
      <c r="BW284" s="19"/>
      <c r="BX284" s="19"/>
      <c r="BY284" s="19"/>
      <c r="BZ284" s="19"/>
      <c r="CA284" s="19"/>
      <c r="CB284" s="19"/>
      <c r="CC284" s="19"/>
      <c r="CD284" s="19"/>
      <c r="CE284" s="19"/>
      <c r="CF284" s="19"/>
      <c r="CG284" s="19"/>
      <c r="CH284" s="19"/>
    </row>
    <row r="285" spans="28:86" s="9" customFormat="1" hidden="1">
      <c r="AB285" s="19"/>
      <c r="AI285" s="19"/>
      <c r="AJ285" s="19"/>
      <c r="AK285" s="19"/>
      <c r="AL285" s="19"/>
      <c r="AM285" s="19"/>
      <c r="AN285" s="19"/>
      <c r="AO285" s="19"/>
      <c r="AP285" s="19"/>
      <c r="AQ285" s="19"/>
      <c r="AR285" s="19"/>
      <c r="AS285" s="19"/>
      <c r="AT285" s="18"/>
      <c r="AU285" s="19"/>
      <c r="AV285" s="19"/>
      <c r="AW285" s="19"/>
      <c r="AX285" s="19"/>
      <c r="AY285" s="19"/>
      <c r="AZ285" s="19"/>
      <c r="BA285" s="19"/>
      <c r="BB285" s="19"/>
      <c r="BC285" s="19"/>
      <c r="BD285" s="19"/>
      <c r="BE285" s="19"/>
      <c r="BF285" s="19"/>
      <c r="BM285"/>
      <c r="BN285" s="19"/>
      <c r="BU285" s="19"/>
      <c r="BV285" s="19"/>
      <c r="BW285" s="19"/>
      <c r="BX285" s="19"/>
      <c r="BY285" s="19"/>
      <c r="BZ285" s="19"/>
      <c r="CA285" s="19"/>
      <c r="CB285" s="19"/>
      <c r="CC285" s="19"/>
      <c r="CD285" s="19"/>
      <c r="CE285" s="19"/>
      <c r="CF285" s="19"/>
      <c r="CG285" s="19"/>
      <c r="CH285" s="19"/>
    </row>
    <row r="286" spans="28:86" s="9" customFormat="1" hidden="1">
      <c r="AB286" s="19"/>
      <c r="AI286" s="19"/>
      <c r="AJ286" s="19"/>
      <c r="AK286" s="19"/>
      <c r="AL286" s="19"/>
      <c r="AM286" s="19"/>
      <c r="AN286" s="19"/>
      <c r="AO286" s="19"/>
      <c r="AP286" s="19"/>
      <c r="AQ286" s="19"/>
      <c r="AR286" s="19"/>
      <c r="AS286" s="19"/>
      <c r="AT286" s="18"/>
      <c r="AU286" s="19"/>
      <c r="AV286" s="19"/>
      <c r="AW286" s="19"/>
      <c r="AX286" s="19"/>
      <c r="AY286" s="19"/>
      <c r="AZ286" s="19"/>
      <c r="BA286" s="19"/>
      <c r="BB286" s="19"/>
      <c r="BC286" s="19"/>
      <c r="BD286" s="19"/>
      <c r="BE286" s="19"/>
      <c r="BF286" s="19"/>
      <c r="BM286"/>
      <c r="BN286" s="19"/>
      <c r="BU286" s="19"/>
      <c r="BV286" s="19"/>
      <c r="BW286" s="19"/>
      <c r="BX286" s="19"/>
      <c r="BY286" s="19"/>
      <c r="BZ286" s="19"/>
      <c r="CA286" s="19"/>
      <c r="CB286" s="19"/>
      <c r="CC286" s="19"/>
      <c r="CD286" s="19"/>
      <c r="CE286" s="19"/>
      <c r="CF286" s="19"/>
      <c r="CG286" s="19"/>
      <c r="CH286" s="19"/>
    </row>
    <row r="287" spans="28:86" s="9" customFormat="1" hidden="1">
      <c r="AB287" s="19"/>
      <c r="AI287" s="19"/>
      <c r="AJ287" s="19"/>
      <c r="AK287" s="19"/>
      <c r="AL287" s="19"/>
      <c r="AM287" s="19"/>
      <c r="AN287" s="19"/>
      <c r="AO287" s="19"/>
      <c r="AP287" s="19"/>
      <c r="AQ287" s="19"/>
      <c r="AR287" s="19"/>
      <c r="AS287" s="19"/>
      <c r="AT287" s="18"/>
      <c r="AU287" s="19"/>
      <c r="AV287" s="19"/>
      <c r="AW287" s="19"/>
      <c r="AX287" s="19"/>
      <c r="AY287" s="19"/>
      <c r="AZ287" s="19"/>
      <c r="BA287" s="19"/>
      <c r="BB287" s="19"/>
      <c r="BC287" s="19"/>
      <c r="BD287" s="19"/>
      <c r="BE287" s="19"/>
      <c r="BF287" s="19"/>
      <c r="BM287"/>
      <c r="BN287" s="19"/>
      <c r="BU287" s="19"/>
      <c r="BV287" s="19"/>
      <c r="BW287" s="19"/>
      <c r="BX287" s="19"/>
      <c r="BY287" s="19"/>
      <c r="BZ287" s="19"/>
      <c r="CA287" s="19"/>
      <c r="CB287" s="19"/>
      <c r="CC287" s="19"/>
      <c r="CD287" s="19"/>
      <c r="CE287" s="19"/>
      <c r="CF287" s="19"/>
      <c r="CG287" s="19"/>
      <c r="CH287" s="19"/>
    </row>
    <row r="288" spans="28:86" s="9" customFormat="1" hidden="1">
      <c r="AB288" s="19"/>
      <c r="AI288" s="19"/>
      <c r="AJ288" s="19"/>
      <c r="AK288" s="19"/>
      <c r="AL288" s="19"/>
      <c r="AM288" s="19"/>
      <c r="AN288" s="19"/>
      <c r="AO288" s="19"/>
      <c r="AP288" s="19"/>
      <c r="AQ288" s="19"/>
      <c r="AR288" s="19"/>
      <c r="AS288" s="19"/>
      <c r="AT288" s="18"/>
      <c r="AU288" s="19"/>
      <c r="AV288" s="19"/>
      <c r="AW288" s="19"/>
      <c r="AX288" s="19"/>
      <c r="AY288" s="19"/>
      <c r="AZ288" s="19"/>
      <c r="BA288" s="19"/>
      <c r="BB288" s="19"/>
      <c r="BC288" s="19"/>
      <c r="BD288" s="19"/>
      <c r="BE288" s="19"/>
      <c r="BF288" s="19"/>
      <c r="BM288"/>
      <c r="BN288" s="19"/>
      <c r="BU288" s="19"/>
      <c r="BV288" s="19"/>
      <c r="BW288" s="19"/>
      <c r="BX288" s="19"/>
      <c r="BY288" s="19"/>
      <c r="BZ288" s="19"/>
      <c r="CA288" s="19"/>
      <c r="CB288" s="19"/>
      <c r="CC288" s="19"/>
      <c r="CD288" s="19"/>
      <c r="CE288" s="19"/>
      <c r="CF288" s="19"/>
      <c r="CG288" s="19"/>
      <c r="CH288" s="19"/>
    </row>
    <row r="289" spans="28:86" s="9" customFormat="1" hidden="1">
      <c r="AB289" s="19"/>
      <c r="AI289" s="19"/>
      <c r="AJ289" s="19"/>
      <c r="AK289" s="19"/>
      <c r="AL289" s="19"/>
      <c r="AM289" s="19"/>
      <c r="AN289" s="19"/>
      <c r="AO289" s="19"/>
      <c r="AP289" s="19"/>
      <c r="AQ289" s="19"/>
      <c r="AR289" s="19"/>
      <c r="AS289" s="19"/>
      <c r="AT289" s="18"/>
      <c r="AU289" s="19"/>
      <c r="AV289" s="19"/>
      <c r="AW289" s="19"/>
      <c r="AX289" s="19"/>
      <c r="AY289" s="19"/>
      <c r="AZ289" s="19"/>
      <c r="BA289" s="19"/>
      <c r="BB289" s="19"/>
      <c r="BC289" s="19"/>
      <c r="BD289" s="19"/>
      <c r="BE289" s="19"/>
      <c r="BF289" s="19"/>
      <c r="BM289"/>
      <c r="BN289" s="19"/>
      <c r="BU289" s="19"/>
      <c r="BV289" s="19"/>
      <c r="BW289" s="19"/>
      <c r="BX289" s="19"/>
      <c r="BY289" s="19"/>
      <c r="BZ289" s="19"/>
      <c r="CA289" s="19"/>
      <c r="CB289" s="19"/>
      <c r="CC289" s="19"/>
      <c r="CD289" s="19"/>
      <c r="CE289" s="19"/>
      <c r="CF289" s="19"/>
      <c r="CG289" s="19"/>
      <c r="CH289" s="19"/>
    </row>
    <row r="290" spans="28:86" s="9" customFormat="1" hidden="1">
      <c r="AB290" s="19"/>
      <c r="AI290" s="19"/>
      <c r="AJ290" s="19"/>
      <c r="AK290" s="19"/>
      <c r="AL290" s="19"/>
      <c r="AM290" s="19"/>
      <c r="AN290" s="19"/>
      <c r="AO290" s="19"/>
      <c r="AP290" s="19"/>
      <c r="AQ290" s="19"/>
      <c r="AR290" s="19"/>
      <c r="AS290" s="19"/>
      <c r="AT290" s="18"/>
      <c r="AU290" s="19"/>
      <c r="AV290" s="19"/>
      <c r="AW290" s="19"/>
      <c r="AX290" s="19"/>
      <c r="AY290" s="19"/>
      <c r="AZ290" s="19"/>
      <c r="BA290" s="19"/>
      <c r="BB290" s="19"/>
      <c r="BC290" s="19"/>
      <c r="BD290" s="19"/>
      <c r="BE290" s="19"/>
      <c r="BF290" s="19"/>
      <c r="BM290"/>
      <c r="BN290" s="19"/>
      <c r="BU290" s="19"/>
      <c r="BV290" s="19"/>
      <c r="BW290" s="19"/>
      <c r="BX290" s="19"/>
      <c r="BY290" s="19"/>
      <c r="BZ290" s="19"/>
      <c r="CA290" s="19"/>
      <c r="CB290" s="19"/>
      <c r="CC290" s="19"/>
      <c r="CD290" s="19"/>
      <c r="CE290" s="19"/>
      <c r="CF290" s="19"/>
      <c r="CG290" s="19"/>
      <c r="CH290" s="19"/>
    </row>
    <row r="291" spans="28:86" s="9" customFormat="1" hidden="1">
      <c r="AB291" s="19"/>
      <c r="AI291" s="19"/>
      <c r="AJ291" s="19"/>
      <c r="AK291" s="19"/>
      <c r="AL291" s="19"/>
      <c r="AM291" s="19"/>
      <c r="AN291" s="19"/>
      <c r="AO291" s="19"/>
      <c r="AP291" s="19"/>
      <c r="AQ291" s="19"/>
      <c r="AR291" s="19"/>
      <c r="AS291" s="19"/>
      <c r="AT291" s="18"/>
      <c r="AU291" s="19"/>
      <c r="AV291" s="19"/>
      <c r="AW291" s="19"/>
      <c r="AX291" s="19"/>
      <c r="AY291" s="19"/>
      <c r="AZ291" s="19"/>
      <c r="BA291" s="19"/>
      <c r="BB291" s="19"/>
      <c r="BC291" s="19"/>
      <c r="BD291" s="19"/>
      <c r="BE291" s="19"/>
      <c r="BF291" s="19"/>
      <c r="BM291"/>
      <c r="BN291" s="19"/>
      <c r="BU291" s="19"/>
      <c r="BV291" s="19"/>
      <c r="BW291" s="19"/>
      <c r="BX291" s="19"/>
      <c r="BY291" s="19"/>
      <c r="BZ291" s="19"/>
      <c r="CA291" s="19"/>
      <c r="CB291" s="19"/>
      <c r="CC291" s="19"/>
      <c r="CD291" s="19"/>
      <c r="CE291" s="19"/>
      <c r="CF291" s="19"/>
      <c r="CG291" s="19"/>
      <c r="CH291" s="19"/>
    </row>
    <row r="292" spans="28:86" s="9" customFormat="1" hidden="1">
      <c r="AB292" s="19"/>
      <c r="AI292" s="19"/>
      <c r="AJ292" s="19"/>
      <c r="AK292" s="19"/>
      <c r="AL292" s="19"/>
      <c r="AM292" s="19"/>
      <c r="AN292" s="19"/>
      <c r="AO292" s="19"/>
      <c r="AP292" s="19"/>
      <c r="AQ292" s="19"/>
      <c r="AR292" s="19"/>
      <c r="AS292" s="19"/>
      <c r="AT292" s="18"/>
      <c r="AU292" s="19"/>
      <c r="AV292" s="19"/>
      <c r="AW292" s="19"/>
      <c r="AX292" s="19"/>
      <c r="AY292" s="19"/>
      <c r="AZ292" s="19"/>
      <c r="BA292" s="19"/>
      <c r="BB292" s="19"/>
      <c r="BC292" s="19"/>
      <c r="BD292" s="19"/>
      <c r="BE292" s="19"/>
      <c r="BF292" s="19"/>
      <c r="BM292"/>
      <c r="BN292" s="19"/>
      <c r="BU292" s="19"/>
      <c r="BV292" s="19"/>
      <c r="BW292" s="19"/>
      <c r="BX292" s="19"/>
      <c r="BY292" s="19"/>
      <c r="BZ292" s="19"/>
      <c r="CA292" s="19"/>
      <c r="CB292" s="19"/>
      <c r="CC292" s="19"/>
      <c r="CD292" s="19"/>
      <c r="CE292" s="19"/>
      <c r="CF292" s="19"/>
      <c r="CG292" s="19"/>
      <c r="CH292" s="19"/>
    </row>
    <row r="293" spans="28:86" s="9" customFormat="1" hidden="1">
      <c r="AB293" s="19"/>
      <c r="AI293" s="19"/>
      <c r="AJ293" s="19"/>
      <c r="AK293" s="19"/>
      <c r="AL293" s="19"/>
      <c r="AM293" s="19"/>
      <c r="AN293" s="19"/>
      <c r="AO293" s="19"/>
      <c r="AP293" s="19"/>
      <c r="AQ293" s="19"/>
      <c r="AR293" s="19"/>
      <c r="AS293" s="19"/>
      <c r="AT293" s="18"/>
      <c r="AU293" s="19"/>
      <c r="AV293" s="19"/>
      <c r="AW293" s="19"/>
      <c r="AX293" s="19"/>
      <c r="AY293" s="19"/>
      <c r="AZ293" s="19"/>
      <c r="BA293" s="19"/>
      <c r="BB293" s="19"/>
      <c r="BC293" s="19"/>
      <c r="BD293" s="19"/>
      <c r="BE293" s="19"/>
      <c r="BF293" s="19"/>
      <c r="BM293"/>
      <c r="BN293" s="19"/>
      <c r="BU293" s="19"/>
      <c r="BV293" s="19"/>
      <c r="BW293" s="19"/>
      <c r="BX293" s="19"/>
      <c r="BY293" s="19"/>
      <c r="BZ293" s="19"/>
      <c r="CA293" s="19"/>
      <c r="CB293" s="19"/>
      <c r="CC293" s="19"/>
      <c r="CD293" s="19"/>
      <c r="CE293" s="19"/>
      <c r="CF293" s="19"/>
      <c r="CG293" s="19"/>
      <c r="CH293" s="19"/>
    </row>
    <row r="294" spans="28:86" s="9" customFormat="1" hidden="1">
      <c r="AB294" s="19"/>
      <c r="AI294" s="19"/>
      <c r="AJ294" s="19"/>
      <c r="AK294" s="19"/>
      <c r="AL294" s="19"/>
      <c r="AM294" s="19"/>
      <c r="AN294" s="19"/>
      <c r="AO294" s="19"/>
      <c r="AP294" s="19"/>
      <c r="AQ294" s="19"/>
      <c r="AR294" s="19"/>
      <c r="AS294" s="19"/>
      <c r="AT294" s="18"/>
      <c r="AU294" s="19"/>
      <c r="AV294" s="19"/>
      <c r="AW294" s="19"/>
      <c r="AX294" s="19"/>
      <c r="AY294" s="19"/>
      <c r="AZ294" s="19"/>
      <c r="BA294" s="19"/>
      <c r="BB294" s="19"/>
      <c r="BC294" s="19"/>
      <c r="BD294" s="19"/>
      <c r="BE294" s="19"/>
      <c r="BF294" s="19"/>
      <c r="BM294"/>
      <c r="BN294" s="19"/>
      <c r="BU294" s="19"/>
      <c r="BV294" s="19"/>
      <c r="BW294" s="19"/>
      <c r="BX294" s="19"/>
      <c r="BY294" s="19"/>
      <c r="BZ294" s="19"/>
      <c r="CA294" s="19"/>
      <c r="CB294" s="19"/>
      <c r="CC294" s="19"/>
      <c r="CD294" s="19"/>
      <c r="CE294" s="19"/>
      <c r="CF294" s="19"/>
      <c r="CG294" s="19"/>
      <c r="CH294" s="19"/>
    </row>
    <row r="295" spans="28:86" s="9" customFormat="1" hidden="1">
      <c r="AB295" s="19"/>
      <c r="AI295" s="19"/>
      <c r="AJ295" s="19"/>
      <c r="AK295" s="19"/>
      <c r="AL295" s="19"/>
      <c r="AM295" s="19"/>
      <c r="AN295" s="19"/>
      <c r="AO295" s="19"/>
      <c r="AP295" s="19"/>
      <c r="AQ295" s="19"/>
      <c r="AR295" s="19"/>
      <c r="AS295" s="19"/>
      <c r="AT295" s="18"/>
      <c r="AU295" s="19"/>
      <c r="AV295" s="19"/>
      <c r="AW295" s="19"/>
      <c r="AX295" s="19"/>
      <c r="AY295" s="19"/>
      <c r="AZ295" s="19"/>
      <c r="BA295" s="19"/>
      <c r="BB295" s="19"/>
      <c r="BC295" s="19"/>
      <c r="BD295" s="19"/>
      <c r="BE295" s="19"/>
      <c r="BF295" s="19"/>
      <c r="BM295"/>
      <c r="BN295" s="19"/>
      <c r="BU295" s="19"/>
      <c r="BV295" s="19"/>
      <c r="BW295" s="19"/>
      <c r="BX295" s="19"/>
      <c r="BY295" s="19"/>
      <c r="BZ295" s="19"/>
      <c r="CA295" s="19"/>
      <c r="CB295" s="19"/>
      <c r="CC295" s="19"/>
      <c r="CD295" s="19"/>
      <c r="CE295" s="19"/>
      <c r="CF295" s="19"/>
      <c r="CG295" s="19"/>
      <c r="CH295" s="19"/>
    </row>
    <row r="296" spans="28:86" s="9" customFormat="1" hidden="1">
      <c r="AB296" s="19"/>
      <c r="AI296" s="19"/>
      <c r="AJ296" s="19"/>
      <c r="AK296" s="19"/>
      <c r="AL296" s="19"/>
      <c r="AM296" s="19"/>
      <c r="AN296" s="19"/>
      <c r="AO296" s="19"/>
      <c r="AP296" s="19"/>
      <c r="AQ296" s="19"/>
      <c r="AR296" s="19"/>
      <c r="AS296" s="19"/>
      <c r="AT296" s="18"/>
      <c r="AU296" s="19"/>
      <c r="AV296" s="19"/>
      <c r="AW296" s="19"/>
      <c r="AX296" s="19"/>
      <c r="AY296" s="19"/>
      <c r="AZ296" s="19"/>
      <c r="BA296" s="19"/>
      <c r="BB296" s="19"/>
      <c r="BC296" s="19"/>
      <c r="BD296" s="19"/>
      <c r="BE296" s="19"/>
      <c r="BF296" s="19"/>
      <c r="BM296"/>
      <c r="BN296" s="19"/>
      <c r="BU296" s="19"/>
      <c r="BV296" s="19"/>
      <c r="BW296" s="19"/>
      <c r="BX296" s="19"/>
      <c r="BY296" s="19"/>
      <c r="BZ296" s="19"/>
      <c r="CA296" s="19"/>
      <c r="CB296" s="19"/>
      <c r="CC296" s="19"/>
      <c r="CD296" s="19"/>
      <c r="CE296" s="19"/>
      <c r="CF296" s="19"/>
      <c r="CG296" s="19"/>
      <c r="CH296" s="19"/>
    </row>
    <row r="297" spans="28:86" s="9" customFormat="1" hidden="1">
      <c r="AB297" s="19"/>
      <c r="AI297" s="19"/>
      <c r="AJ297" s="19"/>
      <c r="AK297" s="19"/>
      <c r="AL297" s="19"/>
      <c r="AM297" s="19"/>
      <c r="AN297" s="19"/>
      <c r="AO297" s="19"/>
      <c r="AP297" s="19"/>
      <c r="AQ297" s="19"/>
      <c r="AR297" s="19"/>
      <c r="AS297" s="19"/>
      <c r="AT297" s="18"/>
      <c r="AU297" s="19"/>
      <c r="AV297" s="19"/>
      <c r="AW297" s="19"/>
      <c r="AX297" s="19"/>
      <c r="AY297" s="19"/>
      <c r="AZ297" s="19"/>
      <c r="BA297" s="19"/>
      <c r="BB297" s="19"/>
      <c r="BC297" s="19"/>
      <c r="BD297" s="19"/>
      <c r="BE297" s="19"/>
      <c r="BF297" s="19"/>
      <c r="BM297"/>
      <c r="BN297" s="19"/>
      <c r="BU297" s="19"/>
      <c r="BV297" s="19"/>
      <c r="BW297" s="19"/>
      <c r="BX297" s="19"/>
      <c r="BY297" s="19"/>
      <c r="BZ297" s="19"/>
      <c r="CA297" s="19"/>
      <c r="CB297" s="19"/>
      <c r="CC297" s="19"/>
      <c r="CD297" s="19"/>
      <c r="CE297" s="19"/>
      <c r="CF297" s="19"/>
      <c r="CG297" s="19"/>
      <c r="CH297" s="19"/>
    </row>
    <row r="298" spans="28:86" s="9" customFormat="1" hidden="1">
      <c r="AB298" s="19"/>
      <c r="AI298" s="19"/>
      <c r="AJ298" s="19"/>
      <c r="AK298" s="19"/>
      <c r="AL298" s="19"/>
      <c r="AM298" s="19"/>
      <c r="AN298" s="19"/>
      <c r="AO298" s="19"/>
      <c r="AP298" s="19"/>
      <c r="AQ298" s="19"/>
      <c r="AR298" s="19"/>
      <c r="AS298" s="19"/>
      <c r="AT298" s="18"/>
      <c r="AU298" s="19"/>
      <c r="AV298" s="19"/>
      <c r="AW298" s="19"/>
      <c r="AX298" s="19"/>
      <c r="AY298" s="19"/>
      <c r="AZ298" s="19"/>
      <c r="BA298" s="19"/>
      <c r="BB298" s="19"/>
      <c r="BC298" s="19"/>
      <c r="BD298" s="19"/>
      <c r="BE298" s="19"/>
      <c r="BF298" s="19"/>
      <c r="BM298"/>
      <c r="BN298" s="19"/>
      <c r="BU298" s="19"/>
      <c r="BV298" s="19"/>
      <c r="BW298" s="19"/>
      <c r="BX298" s="19"/>
      <c r="BY298" s="19"/>
      <c r="BZ298" s="19"/>
      <c r="CA298" s="19"/>
      <c r="CB298" s="19"/>
      <c r="CC298" s="19"/>
      <c r="CD298" s="19"/>
      <c r="CE298" s="19"/>
      <c r="CF298" s="19"/>
      <c r="CG298" s="19"/>
      <c r="CH298" s="19"/>
    </row>
    <row r="299" spans="28:86" s="9" customFormat="1" hidden="1">
      <c r="AB299" s="19"/>
      <c r="AI299" s="19"/>
      <c r="AJ299" s="19"/>
      <c r="AK299" s="19"/>
      <c r="AL299" s="19"/>
      <c r="AM299" s="19"/>
      <c r="AN299" s="19"/>
      <c r="AO299" s="19"/>
      <c r="AP299" s="19"/>
      <c r="AQ299" s="19"/>
      <c r="AR299" s="19"/>
      <c r="AS299" s="19"/>
      <c r="AT299" s="18"/>
      <c r="AU299" s="19"/>
      <c r="AV299" s="19"/>
      <c r="AW299" s="19"/>
      <c r="AX299" s="19"/>
      <c r="AY299" s="19"/>
      <c r="AZ299" s="19"/>
      <c r="BA299" s="19"/>
      <c r="BB299" s="19"/>
      <c r="BC299" s="19"/>
      <c r="BD299" s="19"/>
      <c r="BE299" s="19"/>
      <c r="BF299" s="19"/>
      <c r="BM299"/>
      <c r="BN299" s="19"/>
      <c r="BU299" s="19"/>
      <c r="BV299" s="19"/>
      <c r="BW299" s="19"/>
      <c r="BX299" s="19"/>
      <c r="BY299" s="19"/>
      <c r="BZ299" s="19"/>
      <c r="CA299" s="19"/>
      <c r="CB299" s="19"/>
      <c r="CC299" s="19"/>
      <c r="CD299" s="19"/>
      <c r="CE299" s="19"/>
      <c r="CF299" s="19"/>
      <c r="CG299" s="19"/>
      <c r="CH299" s="19"/>
    </row>
    <row r="300" spans="28:86" s="9" customFormat="1" hidden="1">
      <c r="AB300" s="19"/>
      <c r="AI300" s="19"/>
      <c r="AJ300" s="19"/>
      <c r="AK300" s="19"/>
      <c r="AL300" s="19"/>
      <c r="AM300" s="19"/>
      <c r="AN300" s="19"/>
      <c r="AO300" s="19"/>
      <c r="AP300" s="19"/>
      <c r="AQ300" s="19"/>
      <c r="AR300" s="19"/>
      <c r="AS300" s="19"/>
      <c r="AT300" s="18"/>
      <c r="AU300" s="19"/>
      <c r="AV300" s="19"/>
      <c r="AW300" s="19"/>
      <c r="AX300" s="19"/>
      <c r="AY300" s="19"/>
      <c r="AZ300" s="19"/>
      <c r="BA300" s="19"/>
      <c r="BB300" s="19"/>
      <c r="BC300" s="19"/>
      <c r="BD300" s="19"/>
      <c r="BE300" s="19"/>
      <c r="BF300" s="19"/>
      <c r="BM300"/>
      <c r="BN300" s="19"/>
      <c r="BU300" s="19"/>
      <c r="BV300" s="19"/>
      <c r="BW300" s="19"/>
      <c r="BX300" s="19"/>
      <c r="BY300" s="19"/>
      <c r="BZ300" s="19"/>
      <c r="CA300" s="19"/>
      <c r="CB300" s="19"/>
      <c r="CC300" s="19"/>
      <c r="CD300" s="19"/>
      <c r="CE300" s="19"/>
      <c r="CF300" s="19"/>
      <c r="CG300" s="19"/>
      <c r="CH300" s="19"/>
    </row>
    <row r="301" spans="28:86" s="9" customFormat="1" hidden="1">
      <c r="AB301" s="19"/>
      <c r="AI301" s="19"/>
      <c r="AJ301" s="19"/>
      <c r="AK301" s="19"/>
      <c r="AL301" s="19"/>
      <c r="AM301" s="19"/>
      <c r="AN301" s="19"/>
      <c r="AO301" s="19"/>
      <c r="AP301" s="19"/>
      <c r="AQ301" s="19"/>
      <c r="AR301" s="19"/>
      <c r="AS301" s="19"/>
      <c r="AT301" s="18"/>
      <c r="AU301" s="19"/>
      <c r="AV301" s="19"/>
      <c r="AW301" s="19"/>
      <c r="AX301" s="19"/>
      <c r="AY301" s="19"/>
      <c r="AZ301" s="19"/>
      <c r="BA301" s="19"/>
      <c r="BB301" s="19"/>
      <c r="BC301" s="19"/>
      <c r="BD301" s="19"/>
      <c r="BE301" s="19"/>
      <c r="BF301" s="19"/>
      <c r="BM301"/>
      <c r="BN301" s="19"/>
      <c r="BU301" s="19"/>
      <c r="BV301" s="19"/>
      <c r="BW301" s="19"/>
      <c r="BX301" s="19"/>
      <c r="BY301" s="19"/>
      <c r="BZ301" s="19"/>
      <c r="CA301" s="19"/>
      <c r="CB301" s="19"/>
      <c r="CC301" s="19"/>
      <c r="CD301" s="19"/>
      <c r="CE301" s="19"/>
      <c r="CF301" s="19"/>
      <c r="CG301" s="19"/>
      <c r="CH301" s="19"/>
    </row>
    <row r="302" spans="28:86" s="9" customFormat="1" hidden="1">
      <c r="AB302" s="19"/>
      <c r="AI302" s="19"/>
      <c r="AJ302" s="19"/>
      <c r="AK302" s="19"/>
      <c r="AL302" s="19"/>
      <c r="AM302" s="19"/>
      <c r="AN302" s="19"/>
      <c r="AO302" s="19"/>
      <c r="AP302" s="19"/>
      <c r="AQ302" s="19"/>
      <c r="AR302" s="19"/>
      <c r="AS302" s="19"/>
      <c r="AT302" s="18"/>
      <c r="AU302" s="19"/>
      <c r="AV302" s="19"/>
      <c r="AW302" s="19"/>
      <c r="AX302" s="19"/>
      <c r="AY302" s="19"/>
      <c r="AZ302" s="19"/>
      <c r="BA302" s="19"/>
      <c r="BB302" s="19"/>
      <c r="BC302" s="19"/>
      <c r="BD302" s="19"/>
      <c r="BE302" s="19"/>
      <c r="BF302" s="19"/>
      <c r="BM302"/>
      <c r="BN302" s="19"/>
      <c r="BU302" s="19"/>
      <c r="BV302" s="19"/>
      <c r="BW302" s="19"/>
      <c r="BX302" s="19"/>
      <c r="BY302" s="19"/>
      <c r="BZ302" s="19"/>
      <c r="CA302" s="19"/>
      <c r="CB302" s="19"/>
      <c r="CC302" s="19"/>
      <c r="CD302" s="19"/>
      <c r="CE302" s="19"/>
      <c r="CF302" s="19"/>
      <c r="CG302" s="19"/>
      <c r="CH302" s="19"/>
    </row>
    <row r="303" spans="28:86" s="9" customFormat="1" hidden="1">
      <c r="AB303" s="19"/>
      <c r="AI303" s="19"/>
      <c r="AJ303" s="19"/>
      <c r="AK303" s="19"/>
      <c r="AL303" s="19"/>
      <c r="AM303" s="19"/>
      <c r="AN303" s="19"/>
      <c r="AO303" s="19"/>
      <c r="AP303" s="19"/>
      <c r="AQ303" s="19"/>
      <c r="AR303" s="19"/>
      <c r="AS303" s="19"/>
      <c r="AT303" s="18"/>
      <c r="AU303" s="19"/>
      <c r="AV303" s="19"/>
      <c r="AW303" s="19"/>
      <c r="AX303" s="19"/>
      <c r="AY303" s="19"/>
      <c r="AZ303" s="19"/>
      <c r="BA303" s="19"/>
      <c r="BB303" s="19"/>
      <c r="BC303" s="19"/>
      <c r="BD303" s="19"/>
      <c r="BE303" s="19"/>
      <c r="BF303" s="19"/>
      <c r="BM303"/>
      <c r="BN303" s="19"/>
      <c r="BU303" s="19"/>
      <c r="BV303" s="19"/>
      <c r="BW303" s="19"/>
      <c r="BX303" s="19"/>
      <c r="BY303" s="19"/>
      <c r="BZ303" s="19"/>
      <c r="CA303" s="19"/>
      <c r="CB303" s="19"/>
      <c r="CC303" s="19"/>
      <c r="CD303" s="19"/>
      <c r="CE303" s="19"/>
      <c r="CF303" s="19"/>
      <c r="CG303" s="19"/>
      <c r="CH303" s="19"/>
    </row>
    <row r="304" spans="28:86" s="9" customFormat="1" hidden="1">
      <c r="AB304" s="19"/>
      <c r="AI304" s="19"/>
      <c r="AJ304" s="19"/>
      <c r="AK304" s="19"/>
      <c r="AL304" s="19"/>
      <c r="AM304" s="19"/>
      <c r="AN304" s="19"/>
      <c r="AO304" s="19"/>
      <c r="AP304" s="19"/>
      <c r="AQ304" s="19"/>
      <c r="AR304" s="19"/>
      <c r="AS304" s="19"/>
      <c r="AT304" s="18"/>
      <c r="AU304" s="19"/>
      <c r="AV304" s="19"/>
      <c r="AW304" s="19"/>
      <c r="AX304" s="19"/>
      <c r="AY304" s="19"/>
      <c r="AZ304" s="19"/>
      <c r="BA304" s="19"/>
      <c r="BB304" s="19"/>
      <c r="BC304" s="19"/>
      <c r="BD304" s="19"/>
      <c r="BE304" s="19"/>
      <c r="BF304" s="19"/>
      <c r="BM304"/>
      <c r="BN304" s="19"/>
      <c r="BU304" s="19"/>
      <c r="BV304" s="19"/>
      <c r="BW304" s="19"/>
      <c r="BX304" s="19"/>
      <c r="BY304" s="19"/>
      <c r="BZ304" s="19"/>
      <c r="CA304" s="19"/>
      <c r="CB304" s="19"/>
      <c r="CC304" s="19"/>
      <c r="CD304" s="19"/>
      <c r="CE304" s="19"/>
      <c r="CF304" s="19"/>
      <c r="CG304" s="19"/>
      <c r="CH304" s="19"/>
    </row>
    <row r="305" spans="28:86" s="9" customFormat="1" hidden="1">
      <c r="AB305" s="19"/>
      <c r="AI305" s="19"/>
      <c r="AJ305" s="19"/>
      <c r="AK305" s="19"/>
      <c r="AL305" s="19"/>
      <c r="AM305" s="19"/>
      <c r="AN305" s="19"/>
      <c r="AO305" s="19"/>
      <c r="AP305" s="19"/>
      <c r="AQ305" s="19"/>
      <c r="AR305" s="19"/>
      <c r="AS305" s="19"/>
      <c r="AT305" s="18"/>
      <c r="AU305" s="19"/>
      <c r="AV305" s="19"/>
      <c r="AW305" s="19"/>
      <c r="AX305" s="19"/>
      <c r="AY305" s="19"/>
      <c r="AZ305" s="19"/>
      <c r="BA305" s="19"/>
      <c r="BB305" s="19"/>
      <c r="BC305" s="19"/>
      <c r="BD305" s="19"/>
      <c r="BE305" s="19"/>
      <c r="BF305" s="19"/>
      <c r="BM305"/>
      <c r="BN305" s="19"/>
      <c r="BU305" s="19"/>
      <c r="BV305" s="19"/>
      <c r="BW305" s="19"/>
      <c r="BX305" s="19"/>
      <c r="BY305" s="19"/>
      <c r="BZ305" s="19"/>
      <c r="CA305" s="19"/>
      <c r="CB305" s="19"/>
      <c r="CC305" s="19"/>
      <c r="CD305" s="19"/>
      <c r="CE305" s="19"/>
      <c r="CF305" s="19"/>
      <c r="CG305" s="19"/>
      <c r="CH305" s="19"/>
    </row>
    <row r="306" spans="28:86" s="9" customFormat="1" hidden="1">
      <c r="AB306" s="19"/>
      <c r="AI306" s="19"/>
      <c r="AJ306" s="19"/>
      <c r="AK306" s="19"/>
      <c r="AL306" s="19"/>
      <c r="AM306" s="19"/>
      <c r="AN306" s="19"/>
      <c r="AO306" s="19"/>
      <c r="AP306" s="19"/>
      <c r="AQ306" s="19"/>
      <c r="AR306" s="19"/>
      <c r="AS306" s="19"/>
      <c r="AT306" s="18"/>
      <c r="AU306" s="19"/>
      <c r="AV306" s="19"/>
      <c r="AW306" s="19"/>
      <c r="AX306" s="19"/>
      <c r="AY306" s="19"/>
      <c r="AZ306" s="19"/>
      <c r="BA306" s="19"/>
      <c r="BB306" s="19"/>
      <c r="BC306" s="19"/>
      <c r="BD306" s="19"/>
      <c r="BE306" s="19"/>
      <c r="BF306" s="19"/>
      <c r="BM306"/>
      <c r="BN306" s="19"/>
      <c r="BU306" s="19"/>
      <c r="BV306" s="19"/>
      <c r="BW306" s="19"/>
      <c r="BX306" s="19"/>
      <c r="BY306" s="19"/>
      <c r="BZ306" s="19"/>
      <c r="CA306" s="19"/>
      <c r="CB306" s="19"/>
      <c r="CC306" s="19"/>
      <c r="CD306" s="19"/>
      <c r="CE306" s="19"/>
      <c r="CF306" s="19"/>
      <c r="CG306" s="19"/>
      <c r="CH306" s="19"/>
    </row>
    <row r="307" spans="28:86" s="9" customFormat="1" hidden="1">
      <c r="AB307" s="19"/>
      <c r="AI307" s="19"/>
      <c r="AJ307" s="19"/>
      <c r="AK307" s="19"/>
      <c r="AL307" s="19"/>
      <c r="AM307" s="19"/>
      <c r="AN307" s="19"/>
      <c r="AO307" s="19"/>
      <c r="AP307" s="19"/>
      <c r="AQ307" s="19"/>
      <c r="AR307" s="19"/>
      <c r="AS307" s="19"/>
      <c r="AT307" s="18"/>
      <c r="AU307" s="19"/>
      <c r="AV307" s="19"/>
      <c r="AW307" s="19"/>
      <c r="AX307" s="19"/>
      <c r="AY307" s="19"/>
      <c r="AZ307" s="19"/>
      <c r="BA307" s="19"/>
      <c r="BB307" s="19"/>
      <c r="BC307" s="19"/>
      <c r="BD307" s="19"/>
      <c r="BE307" s="19"/>
      <c r="BF307" s="19"/>
      <c r="BM307"/>
      <c r="BN307" s="19"/>
      <c r="BU307" s="19"/>
      <c r="BV307" s="19"/>
      <c r="BW307" s="19"/>
      <c r="BX307" s="19"/>
      <c r="BY307" s="19"/>
      <c r="BZ307" s="19"/>
      <c r="CA307" s="19"/>
      <c r="CB307" s="19"/>
      <c r="CC307" s="19"/>
      <c r="CD307" s="19"/>
      <c r="CE307" s="19"/>
      <c r="CF307" s="19"/>
      <c r="CG307" s="19"/>
      <c r="CH307" s="19"/>
    </row>
    <row r="308" spans="28:86" s="9" customFormat="1" hidden="1">
      <c r="AB308" s="19"/>
      <c r="AI308" s="19"/>
      <c r="AJ308" s="19"/>
      <c r="AK308" s="19"/>
      <c r="AL308" s="19"/>
      <c r="AM308" s="19"/>
      <c r="AN308" s="19"/>
      <c r="AO308" s="19"/>
      <c r="AP308" s="19"/>
      <c r="AQ308" s="19"/>
      <c r="AR308" s="19"/>
      <c r="AS308" s="19"/>
      <c r="AT308" s="18"/>
      <c r="AU308" s="19"/>
      <c r="AV308" s="19"/>
      <c r="AW308" s="19"/>
      <c r="AX308" s="19"/>
      <c r="AY308" s="19"/>
      <c r="AZ308" s="19"/>
      <c r="BA308" s="19"/>
      <c r="BB308" s="19"/>
      <c r="BC308" s="19"/>
      <c r="BD308" s="19"/>
      <c r="BE308" s="19"/>
      <c r="BF308" s="19"/>
      <c r="BM308"/>
      <c r="BN308" s="19"/>
      <c r="BU308" s="19"/>
      <c r="BV308" s="19"/>
      <c r="BW308" s="19"/>
      <c r="BX308" s="19"/>
      <c r="BY308" s="19"/>
      <c r="BZ308" s="19"/>
      <c r="CA308" s="19"/>
      <c r="CB308" s="19"/>
      <c r="CC308" s="19"/>
      <c r="CD308" s="19"/>
      <c r="CE308" s="19"/>
      <c r="CF308" s="19"/>
      <c r="CG308" s="19"/>
      <c r="CH308" s="19"/>
    </row>
    <row r="309" spans="28:86" s="9" customFormat="1" hidden="1">
      <c r="AT309"/>
      <c r="BM309"/>
    </row>
    <row r="310" spans="28:86" s="9" customFormat="1" hidden="1">
      <c r="AT310"/>
      <c r="BM310"/>
    </row>
    <row r="311" spans="28:86" s="9" customFormat="1" hidden="1">
      <c r="AT311"/>
      <c r="BM311"/>
    </row>
    <row r="312" spans="28:86" s="9" customFormat="1" hidden="1">
      <c r="AT312"/>
      <c r="BM312"/>
    </row>
  </sheetData>
  <sheetProtection algorithmName="SHA-512" hashValue="3v8X49AEYEsbdUYW87pbVC2bR3OXQDzsd2TcdpfCQvai+CSz8X+f9uf4Gs+ekB/4WTMsMvYbAFrRmsCML3i2kA==" saltValue="Fe9Wp7egx4PeEFxRdHqkvQ==" spinCount="100000" sheet="1" objects="1" scenarios="1" formatCells="0" formatColumns="0" formatRows="0" insertRows="0" sort="0" autoFilter="0"/>
  <mergeCells count="4">
    <mergeCell ref="B3:L3"/>
    <mergeCell ref="B176:V176"/>
    <mergeCell ref="B179:V179"/>
    <mergeCell ref="B183:V183"/>
  </mergeCells>
  <conditionalFormatting sqref="BF19:BL170">
    <cfRule type="cellIs" dxfId="121" priority="2" operator="lessThan">
      <formula>0</formula>
    </cfRule>
  </conditionalFormatting>
  <conditionalFormatting sqref="BN19:BT170">
    <cfRule type="cellIs" dxfId="120" priority="1" operator="lessThan">
      <formula>0</formula>
    </cfRule>
  </conditionalFormatting>
  <dataValidations count="9">
    <dataValidation allowBlank="1" showInputMessage="1" showErrorMessage="1" prompt="Does not include leverage" sqref="C12:C13" xr:uid="{C9FDFA2D-74B3-44AA-8D6D-BB8434394080}"/>
    <dataValidation allowBlank="1" showInputMessage="1" showErrorMessage="1" prompt="Comes from Historical Cash Flows_x000a_" sqref="Y171" xr:uid="{77C1707D-0C66-48B2-BA81-3E30EFBADA5C}"/>
    <dataValidation allowBlank="1" showInputMessage="1" showErrorMessage="1" prompt="Comes from Fund Cash Flows" sqref="Y172" xr:uid="{5BC298EB-33FF-4C91-AC0E-4B0144A7658F}"/>
    <dataValidation allowBlank="1" showInputMessage="1" showErrorMessage="1" prompt="Current reported value for the investment  (based on current fair market value / mark-to-market value)" sqref="U17" xr:uid="{46C5B9CE-B972-4050-A517-137FBAE7B5F9}"/>
    <dataValidation allowBlank="1" showInputMessage="1" showErrorMessage="1" prompt="The amount of capital distributed to Fund from the investment to date" sqref="S17" xr:uid="{22158472-B880-40D2-A0DE-56148732D7EC}"/>
    <dataValidation allowBlank="1" showInputMessage="1" showErrorMessage="1" prompt="Firm or Fund Name_x000a_" sqref="H17:K17" xr:uid="{399B8848-DBC4-49C8-A692-7871E36D3F51}"/>
    <dataValidation allowBlank="1" showInputMessage="1" showErrorMessage="1" prompt="2-digit abbreviation" sqref="G17" xr:uid="{AB9719B0-48A6-4544-B962-696A3F63D6CF}"/>
    <dataValidation allowBlank="1" showInputMessage="1" showErrorMessage="1" prompt="Select Industry from the drop down list" sqref="F17" xr:uid="{21DF9537-0318-4D2E-8EC4-9A55EAE5CE46}"/>
    <dataValidation allowBlank="1" showInputMessage="1" showErrorMessage="1" prompt="Select NAICS code  from the drop down list.  You may also start entering the number and the drop down list will begin to populate" sqref="E17" xr:uid="{932AA58E-6B44-4085-8A70-03B991C84758}"/>
  </dataValidations>
  <hyperlinks>
    <hyperlink ref="E17" location="'NAICS Search'!A1" display="Primary Industry NAICs Code" xr:uid="{0BD7DBC5-8BF5-4FB7-BC8B-2D88F1DE7A55}"/>
  </hyperlink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14">
        <x14:dataValidation type="list" allowBlank="1" showInputMessage="1" showErrorMessage="1" xr:uid="{C3C3A08D-4065-43A8-A454-87E69E94D69A}">
          <x14:formula1>
            <xm:f>Labels!$N$2:$N$4</xm:f>
          </x14:formula1>
          <xm:sqref>Z19:Z170</xm:sqref>
        </x14:dataValidation>
        <x14:dataValidation type="list" allowBlank="1" showInputMessage="1" showErrorMessage="1" xr:uid="{8E2BB4B1-316F-4F8D-99C6-42F1CD7A4E23}">
          <x14:formula1>
            <xm:f>Labels!$I$2:$I$28</xm:f>
          </x14:formula1>
          <xm:sqref>L19:L170</xm:sqref>
        </x14:dataValidation>
        <x14:dataValidation type="list" allowBlank="1" showInputMessage="1" showErrorMessage="1" xr:uid="{C905CD83-0AE6-4CE5-9414-A7F936688170}">
          <x14:formula1>
            <xm:f>Labels!$K$2:$K$11</xm:f>
          </x14:formula1>
          <xm:sqref>N19:N170</xm:sqref>
        </x14:dataValidation>
        <x14:dataValidation type="list" allowBlank="1" showInputMessage="1" showErrorMessage="1" xr:uid="{1C50BB62-87B6-4922-B068-28F56CB126E5}">
          <x14:formula1>
            <xm:f>Labels!$C$2:$C$32</xm:f>
          </x14:formula1>
          <xm:sqref>F19:F170</xm:sqref>
        </x14:dataValidation>
        <x14:dataValidation type="list" allowBlank="1" showInputMessage="1" showErrorMessage="1" xr:uid="{71AF7A8D-EAD5-410B-9605-82494D752695}">
          <x14:formula1>
            <xm:f>Labels!$H$2:$H$58</xm:f>
          </x14:formula1>
          <xm:sqref>G19:G170</xm:sqref>
        </x14:dataValidation>
        <x14:dataValidation type="list" allowBlank="1" showInputMessage="1" showErrorMessage="1" xr:uid="{6424DBF6-56D7-47D6-B085-DC36F94601F3}">
          <x14:formula1>
            <xm:f>Labels!$G$2:$G$12</xm:f>
          </x14:formula1>
          <xm:sqref>AK19:AK170</xm:sqref>
        </x14:dataValidation>
        <x14:dataValidation type="list" allowBlank="1" showInputMessage="1" showErrorMessage="1" xr:uid="{A6B378DD-7724-420E-A335-AC78E90147D1}">
          <x14:formula1>
            <xm:f>Labels!$G$2:$G$14</xm:f>
          </x14:formula1>
          <xm:sqref>O19:O170</xm:sqref>
        </x14:dataValidation>
        <x14:dataValidation type="list" allowBlank="1" showInputMessage="1" showErrorMessage="1" xr:uid="{045BD2B4-B596-4E51-8497-238FC5079070}">
          <x14:formula1>
            <xm:f>Labels!$J$2:$J$6</xm:f>
          </x14:formula1>
          <xm:sqref>M19:M170</xm:sqref>
        </x14:dataValidation>
        <x14:dataValidation type="list" allowBlank="1" showInputMessage="1" showErrorMessage="1" xr:uid="{30D26C7B-2921-4955-98DF-515003890360}">
          <x14:formula1>
            <xm:f>Labels!$E$2:$E$10</xm:f>
          </x14:formula1>
          <xm:sqref>D19:D170</xm:sqref>
        </x14:dataValidation>
        <x14:dataValidation type="list" allowBlank="1" showInputMessage="1" showErrorMessage="1" xr:uid="{469FD716-CD79-4BE1-B149-8E02C6943920}">
          <x14:formula1>
            <xm:f>Labels!$B$2:$B$22</xm:f>
          </x14:formula1>
          <xm:sqref>C15</xm:sqref>
        </x14:dataValidation>
        <x14:dataValidation type="list" allowBlank="1" showInputMessage="1" showErrorMessage="1" xr:uid="{7ED9AA41-DFA9-4F9A-B2F9-11057BE41035}">
          <x14:formula1>
            <xm:f>'NAICS Search'!$B$7:$B$1018</xm:f>
          </x14:formula1>
          <xm:sqref>E19:E170</xm:sqref>
        </x14:dataValidation>
        <x14:dataValidation type="list" allowBlank="1" showInputMessage="1" showErrorMessage="1" xr:uid="{6C1661AB-D368-4943-A378-BB9E06D3AA58}">
          <x14:formula1>
            <xm:f>Labels!$A$2:$A$7</xm:f>
          </x14:formula1>
          <xm:sqref>K2</xm:sqref>
        </x14:dataValidation>
        <x14:dataValidation type="list" allowBlank="1" showInputMessage="1" showErrorMessage="1" xr:uid="{6131904F-77BA-4A7D-AC36-1DECEB8EFCC7}">
          <x14:formula1>
            <xm:f>Labels!$A$2:$A$8</xm:f>
          </x14:formula1>
          <xm:sqref>D12:E15</xm:sqref>
        </x14:dataValidation>
        <x14:dataValidation type="list" allowBlank="1" showInputMessage="1" showErrorMessage="1" xr:uid="{D5F735F6-8295-4D9A-BC5C-B1741A17A4AF}">
          <x14:formula1>
            <xm:f>Labels!$A$2:$A$16</xm:f>
          </x14:formula1>
          <xm:sqref>C14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3D717-151F-4CC2-A88F-E67C2995A3DD}">
  <sheetPr>
    <tabColor rgb="FF7030A0"/>
    <pageSetUpPr fitToPage="1"/>
  </sheetPr>
  <dimension ref="A1:KZ120"/>
  <sheetViews>
    <sheetView showGridLines="0" topLeftCell="B1" zoomScale="90" zoomScaleNormal="90" zoomScaleSheetLayoutView="40" workbookViewId="0">
      <selection activeCell="B1" sqref="B1"/>
    </sheetView>
  </sheetViews>
  <sheetFormatPr defaultColWidth="0" defaultRowHeight="10.5" zeroHeight="1" outlineLevelRow="1" outlineLevelCol="1"/>
  <cols>
    <col min="1" max="1" width="26.7109375" style="157" hidden="1" customWidth="1"/>
    <col min="2" max="2" width="45" style="158" customWidth="1"/>
    <col min="3" max="3" width="33" style="158" bestFit="1" customWidth="1"/>
    <col min="4" max="10" width="17.42578125" style="157" customWidth="1"/>
    <col min="11" max="11" width="11.7109375" style="157" customWidth="1"/>
    <col min="12" max="12" width="13.140625" style="157" customWidth="1"/>
    <col min="13" max="13" width="12" style="157" customWidth="1"/>
    <col min="14" max="17" width="9.42578125" style="157" customWidth="1"/>
    <col min="18" max="22" width="17.42578125" style="157" customWidth="1"/>
    <col min="23" max="23" width="17.42578125" style="157" customWidth="1" collapsed="1"/>
    <col min="24" max="44" width="17.42578125" style="157" customWidth="1"/>
    <col min="45" max="45" width="17.42578125" style="157" customWidth="1" collapsed="1"/>
    <col min="46" max="53" width="17.42578125" style="157" customWidth="1"/>
    <col min="54" max="64" width="17.42578125" style="157" hidden="1" customWidth="1" outlineLevel="1"/>
    <col min="65" max="65" width="17.42578125" style="157" hidden="1" customWidth="1" outlineLevel="1" collapsed="1"/>
    <col min="66" max="73" width="17.42578125" style="157" hidden="1" customWidth="1" outlineLevel="1"/>
    <col min="74" max="74" width="4.7109375" style="157" customWidth="1" collapsed="1"/>
    <col min="75" max="75" width="19" style="157" customWidth="1"/>
    <col min="76" max="76" width="13" style="157" customWidth="1" collapsed="1"/>
    <col min="77" max="77" width="13" style="157" customWidth="1"/>
    <col min="78" max="78" width="13" style="157" customWidth="1" collapsed="1"/>
    <col min="79" max="80" width="14.7109375" style="157" hidden="1" customWidth="1"/>
    <col min="81" max="81" width="9.140625" style="157" customWidth="1"/>
    <col min="82" max="83" width="9.140625" style="157" hidden="1" customWidth="1"/>
    <col min="84" max="84" width="34.28515625" style="157" hidden="1" customWidth="1"/>
    <col min="85" max="85" width="12.85546875" style="157" hidden="1" customWidth="1"/>
    <col min="86" max="88" width="9.140625" style="157" hidden="1" customWidth="1"/>
    <col min="89" max="253" width="17.42578125" style="157" hidden="1" customWidth="1"/>
    <col min="254" max="292" width="12.7109375" style="157" hidden="1" customWidth="1"/>
    <col min="293" max="299" width="9.140625" style="157" hidden="1" customWidth="1"/>
    <col min="300" max="300" width="34.28515625" style="157" hidden="1" customWidth="1"/>
    <col min="301" max="301" width="12.85546875" style="157" hidden="1" customWidth="1"/>
    <col min="302" max="306" width="9.140625" style="157" hidden="1" customWidth="1"/>
    <col min="307" max="307" width="34.28515625" style="157" hidden="1" customWidth="1"/>
    <col min="308" max="308" width="12.85546875" style="157" hidden="1" customWidth="1"/>
    <col min="309" max="311" width="9.140625" style="157" hidden="1" customWidth="1"/>
    <col min="312" max="312" width="12.85546875" style="157" hidden="1" customWidth="1"/>
    <col min="313" max="16384" width="9.140625" style="157" hidden="1"/>
  </cols>
  <sheetData>
    <row r="1" spans="1:80" s="155" customFormat="1" ht="14.25">
      <c r="A1" s="209"/>
      <c r="B1" s="445" t="s">
        <v>593</v>
      </c>
      <c r="C1" s="209"/>
      <c r="E1" s="440"/>
      <c r="F1" s="440"/>
      <c r="G1" s="440"/>
      <c r="H1" s="440"/>
      <c r="I1" s="440"/>
      <c r="J1" s="440"/>
      <c r="K1" s="440"/>
      <c r="L1" s="440"/>
      <c r="M1" s="440"/>
      <c r="N1" s="440"/>
      <c r="O1" s="440"/>
      <c r="P1" s="440"/>
      <c r="Q1" s="440"/>
      <c r="R1" s="441"/>
      <c r="S1" s="210"/>
      <c r="T1" s="210"/>
      <c r="U1" s="210"/>
      <c r="V1" s="210"/>
      <c r="W1" s="210"/>
      <c r="X1" s="210"/>
      <c r="Y1" s="210"/>
      <c r="Z1" s="210"/>
      <c r="AA1" s="210"/>
      <c r="AB1" s="210"/>
      <c r="AC1" s="210"/>
      <c r="AD1" s="210"/>
      <c r="AE1" s="210"/>
      <c r="AF1" s="210"/>
      <c r="AG1" s="210"/>
      <c r="AH1" s="210"/>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Z1" s="274" t="str">
        <f>Instructions!$N$1</f>
        <v>OMB Approval No. 3245-0062</v>
      </c>
      <c r="CB1" s="274"/>
    </row>
    <row r="2" spans="1:80" s="155" customFormat="1" ht="14.25">
      <c r="A2" s="209"/>
      <c r="B2" s="209" t="s">
        <v>11</v>
      </c>
      <c r="C2" s="569">
        <f>Overview!B43</f>
        <v>45628</v>
      </c>
      <c r="E2" s="442"/>
      <c r="F2" s="442"/>
      <c r="G2" s="442"/>
      <c r="H2" s="442"/>
      <c r="I2" s="442"/>
      <c r="J2" s="442"/>
      <c r="K2" s="442"/>
      <c r="L2" s="442"/>
      <c r="M2" s="209"/>
      <c r="N2" s="209"/>
      <c r="O2" s="209"/>
      <c r="P2" s="209"/>
      <c r="Q2" s="209"/>
      <c r="R2" s="211"/>
      <c r="S2" s="211"/>
      <c r="T2" s="211"/>
      <c r="U2" s="211"/>
      <c r="V2" s="211"/>
      <c r="W2" s="211"/>
      <c r="X2" s="211"/>
      <c r="Y2" s="211"/>
      <c r="Z2" s="211"/>
      <c r="AA2" s="211"/>
      <c r="AB2" s="211"/>
      <c r="AC2" s="211"/>
      <c r="AD2" s="211"/>
      <c r="AE2" s="211"/>
      <c r="AF2" s="211"/>
      <c r="AG2" s="211"/>
      <c r="AH2" s="211"/>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Z2" s="274" t="str">
        <f>Instructions!$N$2</f>
        <v>Expiration Date 2/28/2026</v>
      </c>
      <c r="CB2" s="274"/>
    </row>
    <row r="3" spans="1:80" s="155" customFormat="1" ht="45.75" customHeight="1">
      <c r="A3" s="209"/>
      <c r="B3" s="443"/>
      <c r="C3" s="570"/>
      <c r="D3" s="581"/>
      <c r="E3" s="570"/>
      <c r="F3" s="570"/>
      <c r="G3" s="570"/>
      <c r="H3" s="570"/>
      <c r="I3" s="570"/>
      <c r="J3" s="570"/>
      <c r="K3" s="570"/>
      <c r="L3" s="570"/>
      <c r="M3" s="571"/>
      <c r="N3" s="401"/>
      <c r="O3" s="401"/>
      <c r="P3" s="401"/>
      <c r="Q3" s="401"/>
      <c r="R3" s="211"/>
      <c r="S3" s="211"/>
      <c r="T3" s="211"/>
      <c r="U3" s="211"/>
      <c r="V3" s="211"/>
      <c r="W3" s="211"/>
      <c r="X3" s="211"/>
      <c r="Y3" s="211" t="s">
        <v>2</v>
      </c>
      <c r="Z3" s="211" t="s">
        <v>2</v>
      </c>
      <c r="AA3" s="211" t="s">
        <v>2</v>
      </c>
      <c r="AB3" s="211" t="s">
        <v>2</v>
      </c>
      <c r="AC3" s="211" t="s">
        <v>2</v>
      </c>
      <c r="AD3" s="211" t="s">
        <v>2</v>
      </c>
      <c r="AE3" s="211" t="s">
        <v>2</v>
      </c>
      <c r="AF3" s="211" t="s">
        <v>2</v>
      </c>
      <c r="AG3" s="211" t="s">
        <v>2</v>
      </c>
      <c r="AH3" s="211" t="s">
        <v>2</v>
      </c>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row>
    <row r="4" spans="1:80" s="155" customFormat="1" ht="14.25">
      <c r="A4" s="156"/>
      <c r="B4" s="336" t="s">
        <v>15</v>
      </c>
      <c r="C4" s="336" t="str">
        <f>Overview!B7</f>
        <v>Applicant Fund Name</v>
      </c>
      <c r="D4" s="336"/>
      <c r="E4" s="336"/>
      <c r="F4" s="336"/>
      <c r="G4" s="336"/>
      <c r="H4" s="336" t="s">
        <v>2</v>
      </c>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row>
    <row r="5" spans="1:80" s="281" customFormat="1" ht="14.25">
      <c r="A5" s="299"/>
      <c r="B5" s="300"/>
      <c r="C5" s="300"/>
      <c r="D5" s="277"/>
      <c r="E5" s="277"/>
      <c r="F5" s="277"/>
      <c r="G5" s="277"/>
      <c r="H5" s="277"/>
      <c r="I5" s="277"/>
      <c r="J5" s="277"/>
      <c r="K5" s="277"/>
      <c r="L5" s="277"/>
      <c r="M5" s="277"/>
      <c r="N5" s="277"/>
      <c r="O5" s="277"/>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row>
    <row r="6" spans="1:80" ht="11.25" customHeight="1" thickBot="1">
      <c r="D6" s="159" t="s">
        <v>594</v>
      </c>
      <c r="E6" s="159" t="s">
        <v>594</v>
      </c>
      <c r="F6" s="159" t="s">
        <v>594</v>
      </c>
      <c r="G6" s="159" t="s">
        <v>594</v>
      </c>
      <c r="H6" s="159" t="s">
        <v>594</v>
      </c>
      <c r="I6" s="159" t="s">
        <v>594</v>
      </c>
      <c r="J6" s="159" t="s">
        <v>594</v>
      </c>
      <c r="K6" s="159" t="s">
        <v>594</v>
      </c>
      <c r="L6" s="159" t="s">
        <v>594</v>
      </c>
      <c r="M6" s="159" t="s">
        <v>594</v>
      </c>
      <c r="N6" s="159" t="s">
        <v>594</v>
      </c>
      <c r="O6" s="159" t="s">
        <v>594</v>
      </c>
      <c r="P6" s="159" t="s">
        <v>594</v>
      </c>
      <c r="Q6" s="159" t="s">
        <v>594</v>
      </c>
      <c r="R6" s="159" t="s">
        <v>594</v>
      </c>
      <c r="S6" s="159" t="s">
        <v>594</v>
      </c>
      <c r="T6" s="159" t="s">
        <v>594</v>
      </c>
      <c r="U6" s="159" t="s">
        <v>594</v>
      </c>
      <c r="V6" s="159" t="s">
        <v>594</v>
      </c>
      <c r="W6" s="159" t="s">
        <v>594</v>
      </c>
      <c r="X6" s="159" t="s">
        <v>594</v>
      </c>
      <c r="Y6" s="159" t="s">
        <v>594</v>
      </c>
      <c r="Z6" s="159" t="s">
        <v>594</v>
      </c>
      <c r="AA6" s="159" t="s">
        <v>594</v>
      </c>
      <c r="AB6" s="159" t="s">
        <v>594</v>
      </c>
      <c r="AC6" s="159" t="s">
        <v>594</v>
      </c>
      <c r="AD6" s="159" t="s">
        <v>594</v>
      </c>
      <c r="AE6" s="159" t="s">
        <v>594</v>
      </c>
      <c r="AF6" s="159" t="s">
        <v>594</v>
      </c>
      <c r="AG6" s="159" t="s">
        <v>594</v>
      </c>
      <c r="AH6" s="159" t="s">
        <v>594</v>
      </c>
      <c r="AI6" s="159" t="s">
        <v>594</v>
      </c>
      <c r="AJ6" s="159" t="s">
        <v>594</v>
      </c>
      <c r="AK6" s="159" t="s">
        <v>594</v>
      </c>
      <c r="AL6" s="159" t="s">
        <v>594</v>
      </c>
      <c r="AM6" s="159" t="s">
        <v>594</v>
      </c>
      <c r="AN6" s="159" t="s">
        <v>594</v>
      </c>
      <c r="AO6" s="159" t="s">
        <v>594</v>
      </c>
      <c r="AP6" s="159" t="s">
        <v>594</v>
      </c>
      <c r="AQ6" s="159" t="s">
        <v>594</v>
      </c>
      <c r="AR6" s="159" t="s">
        <v>594</v>
      </c>
      <c r="AS6" s="159" t="s">
        <v>594</v>
      </c>
      <c r="AT6" s="159" t="s">
        <v>594</v>
      </c>
      <c r="AU6" s="159" t="s">
        <v>594</v>
      </c>
      <c r="AV6" s="159" t="s">
        <v>594</v>
      </c>
      <c r="AW6" s="159" t="s">
        <v>594</v>
      </c>
      <c r="AX6" s="159" t="s">
        <v>594</v>
      </c>
      <c r="AY6" s="159" t="s">
        <v>594</v>
      </c>
      <c r="AZ6" s="159" t="s">
        <v>594</v>
      </c>
      <c r="BA6" s="159" t="s">
        <v>594</v>
      </c>
      <c r="BB6" s="159" t="s">
        <v>594</v>
      </c>
      <c r="BC6" s="159" t="s">
        <v>594</v>
      </c>
      <c r="BD6" s="159" t="s">
        <v>594</v>
      </c>
      <c r="BE6" s="159" t="s">
        <v>594</v>
      </c>
      <c r="BF6" s="159" t="s">
        <v>594</v>
      </c>
      <c r="BG6" s="159" t="s">
        <v>594</v>
      </c>
      <c r="BH6" s="159" t="s">
        <v>594</v>
      </c>
      <c r="BI6" s="159" t="s">
        <v>594</v>
      </c>
      <c r="BJ6" s="159" t="s">
        <v>594</v>
      </c>
      <c r="BK6" s="159" t="s">
        <v>594</v>
      </c>
      <c r="BL6" s="159" t="s">
        <v>594</v>
      </c>
      <c r="BM6" s="159" t="s">
        <v>594</v>
      </c>
      <c r="BN6" s="159" t="s">
        <v>594</v>
      </c>
      <c r="BO6" s="159" t="s">
        <v>594</v>
      </c>
      <c r="BP6" s="159" t="s">
        <v>594</v>
      </c>
      <c r="BQ6" s="159" t="s">
        <v>594</v>
      </c>
      <c r="BR6" s="159" t="s">
        <v>594</v>
      </c>
      <c r="BS6" s="159" t="s">
        <v>594</v>
      </c>
      <c r="BT6" s="159" t="s">
        <v>594</v>
      </c>
      <c r="BU6" s="159" t="s">
        <v>594</v>
      </c>
      <c r="BY6" s="160"/>
      <c r="BZ6" s="160"/>
      <c r="CA6" s="160"/>
      <c r="CB6" s="160"/>
    </row>
    <row r="7" spans="1:80" ht="18" customHeight="1">
      <c r="C7" s="201" t="s">
        <v>595</v>
      </c>
      <c r="D7" s="212" t="str">
        <f>IF(OR(D8="",D9=""),"",(IF(D10="","U","R")))</f>
        <v/>
      </c>
      <c r="E7" s="212" t="str">
        <f>IF(OR(E8="",E9=""),"",(IF(E10="","U","R")))</f>
        <v/>
      </c>
      <c r="F7" s="212" t="str">
        <f t="shared" ref="F7:BQ7" si="0">IF(OR(F8="",F9=""),"",(IF(F10="","U","R")))</f>
        <v/>
      </c>
      <c r="G7" s="212" t="str">
        <f t="shared" si="0"/>
        <v/>
      </c>
      <c r="H7" s="212" t="str">
        <f t="shared" si="0"/>
        <v/>
      </c>
      <c r="I7" s="212" t="str">
        <f t="shared" si="0"/>
        <v/>
      </c>
      <c r="J7" s="212" t="str">
        <f t="shared" si="0"/>
        <v/>
      </c>
      <c r="K7" s="212" t="str">
        <f t="shared" si="0"/>
        <v/>
      </c>
      <c r="L7" s="212" t="str">
        <f t="shared" si="0"/>
        <v/>
      </c>
      <c r="M7" s="212" t="str">
        <f t="shared" si="0"/>
        <v/>
      </c>
      <c r="N7" s="212" t="str">
        <f t="shared" si="0"/>
        <v/>
      </c>
      <c r="O7" s="212" t="str">
        <f t="shared" si="0"/>
        <v/>
      </c>
      <c r="P7" s="212" t="str">
        <f t="shared" si="0"/>
        <v/>
      </c>
      <c r="Q7" s="212" t="str">
        <f t="shared" si="0"/>
        <v/>
      </c>
      <c r="R7" s="212" t="str">
        <f t="shared" si="0"/>
        <v/>
      </c>
      <c r="S7" s="212" t="str">
        <f t="shared" si="0"/>
        <v/>
      </c>
      <c r="T7" s="212" t="str">
        <f t="shared" si="0"/>
        <v/>
      </c>
      <c r="U7" s="212" t="str">
        <f t="shared" si="0"/>
        <v/>
      </c>
      <c r="V7" s="212" t="str">
        <f t="shared" si="0"/>
        <v/>
      </c>
      <c r="W7" s="212" t="str">
        <f t="shared" si="0"/>
        <v/>
      </c>
      <c r="X7" s="212" t="str">
        <f t="shared" si="0"/>
        <v/>
      </c>
      <c r="Y7" s="212" t="str">
        <f t="shared" si="0"/>
        <v/>
      </c>
      <c r="Z7" s="212" t="str">
        <f t="shared" si="0"/>
        <v/>
      </c>
      <c r="AA7" s="212" t="str">
        <f t="shared" si="0"/>
        <v/>
      </c>
      <c r="AB7" s="212" t="str">
        <f t="shared" si="0"/>
        <v/>
      </c>
      <c r="AC7" s="212" t="str">
        <f t="shared" si="0"/>
        <v/>
      </c>
      <c r="AD7" s="212" t="str">
        <f t="shared" si="0"/>
        <v/>
      </c>
      <c r="AE7" s="212" t="str">
        <f t="shared" si="0"/>
        <v/>
      </c>
      <c r="AF7" s="212" t="str">
        <f t="shared" si="0"/>
        <v/>
      </c>
      <c r="AG7" s="212" t="str">
        <f t="shared" si="0"/>
        <v/>
      </c>
      <c r="AH7" s="212" t="str">
        <f t="shared" si="0"/>
        <v/>
      </c>
      <c r="AI7" s="212" t="str">
        <f t="shared" si="0"/>
        <v/>
      </c>
      <c r="AJ7" s="212" t="str">
        <f t="shared" si="0"/>
        <v/>
      </c>
      <c r="AK7" s="212" t="str">
        <f t="shared" si="0"/>
        <v/>
      </c>
      <c r="AL7" s="212" t="str">
        <f t="shared" si="0"/>
        <v/>
      </c>
      <c r="AM7" s="212" t="str">
        <f t="shared" si="0"/>
        <v/>
      </c>
      <c r="AN7" s="212" t="str">
        <f t="shared" si="0"/>
        <v/>
      </c>
      <c r="AO7" s="212" t="str">
        <f t="shared" si="0"/>
        <v/>
      </c>
      <c r="AP7" s="212" t="str">
        <f t="shared" si="0"/>
        <v/>
      </c>
      <c r="AQ7" s="212" t="str">
        <f t="shared" si="0"/>
        <v/>
      </c>
      <c r="AR7" s="212" t="str">
        <f t="shared" si="0"/>
        <v/>
      </c>
      <c r="AS7" s="212" t="str">
        <f t="shared" si="0"/>
        <v/>
      </c>
      <c r="AT7" s="212" t="str">
        <f t="shared" si="0"/>
        <v/>
      </c>
      <c r="AU7" s="212" t="str">
        <f t="shared" si="0"/>
        <v/>
      </c>
      <c r="AV7" s="212" t="str">
        <f t="shared" si="0"/>
        <v/>
      </c>
      <c r="AW7" s="212" t="str">
        <f t="shared" si="0"/>
        <v/>
      </c>
      <c r="AX7" s="212" t="str">
        <f t="shared" si="0"/>
        <v/>
      </c>
      <c r="AY7" s="212" t="str">
        <f t="shared" si="0"/>
        <v/>
      </c>
      <c r="AZ7" s="212" t="str">
        <f t="shared" si="0"/>
        <v/>
      </c>
      <c r="BA7" s="212" t="str">
        <f t="shared" si="0"/>
        <v/>
      </c>
      <c r="BB7" s="212" t="str">
        <f t="shared" si="0"/>
        <v/>
      </c>
      <c r="BC7" s="212" t="str">
        <f t="shared" si="0"/>
        <v/>
      </c>
      <c r="BD7" s="212" t="str">
        <f t="shared" si="0"/>
        <v/>
      </c>
      <c r="BE7" s="212" t="str">
        <f t="shared" si="0"/>
        <v/>
      </c>
      <c r="BF7" s="212" t="str">
        <f t="shared" si="0"/>
        <v/>
      </c>
      <c r="BG7" s="212" t="str">
        <f t="shared" si="0"/>
        <v/>
      </c>
      <c r="BH7" s="212" t="str">
        <f t="shared" si="0"/>
        <v/>
      </c>
      <c r="BI7" s="212" t="str">
        <f t="shared" si="0"/>
        <v/>
      </c>
      <c r="BJ7" s="212" t="str">
        <f t="shared" si="0"/>
        <v/>
      </c>
      <c r="BK7" s="212" t="str">
        <f t="shared" si="0"/>
        <v/>
      </c>
      <c r="BL7" s="212" t="str">
        <f t="shared" si="0"/>
        <v/>
      </c>
      <c r="BM7" s="212" t="str">
        <f t="shared" si="0"/>
        <v/>
      </c>
      <c r="BN7" s="212" t="str">
        <f t="shared" si="0"/>
        <v/>
      </c>
      <c r="BO7" s="212" t="str">
        <f t="shared" si="0"/>
        <v/>
      </c>
      <c r="BP7" s="212" t="str">
        <f t="shared" si="0"/>
        <v/>
      </c>
      <c r="BQ7" s="212" t="str">
        <f t="shared" si="0"/>
        <v/>
      </c>
      <c r="BR7" s="212" t="str">
        <f t="shared" ref="BR7:BU7" si="1">IF(OR(BR8="",BR9=""),"",(IF(BR10="","U","R")))</f>
        <v/>
      </c>
      <c r="BS7" s="212" t="str">
        <f t="shared" si="1"/>
        <v/>
      </c>
      <c r="BT7" s="212" t="str">
        <f t="shared" si="1"/>
        <v/>
      </c>
      <c r="BU7" s="212" t="str">
        <f t="shared" si="1"/>
        <v/>
      </c>
      <c r="BV7" s="207"/>
      <c r="BX7" s="1271" t="s">
        <v>596</v>
      </c>
      <c r="BY7" s="1272" t="s">
        <v>597</v>
      </c>
      <c r="BZ7" s="1265" t="s">
        <v>598</v>
      </c>
      <c r="CA7" s="1265" t="s">
        <v>599</v>
      </c>
      <c r="CB7" s="1265" t="s">
        <v>600</v>
      </c>
    </row>
    <row r="8" spans="1:80" ht="35.25" customHeight="1">
      <c r="C8" s="201" t="s">
        <v>601</v>
      </c>
      <c r="D8" s="508">
        <f t="array" ref="D8:BU8">TRANSPOSE('Investment Track Record (3)'!B19:B170)</f>
        <v>0</v>
      </c>
      <c r="E8" s="509">
        <v>0</v>
      </c>
      <c r="F8" s="509">
        <v>0</v>
      </c>
      <c r="G8" s="509">
        <v>0</v>
      </c>
      <c r="H8" s="509">
        <v>0</v>
      </c>
      <c r="I8" s="509">
        <v>0</v>
      </c>
      <c r="J8" s="509">
        <v>0</v>
      </c>
      <c r="K8" s="509">
        <v>0</v>
      </c>
      <c r="L8" s="509">
        <v>0</v>
      </c>
      <c r="M8" s="509">
        <v>0</v>
      </c>
      <c r="N8" s="509">
        <v>0</v>
      </c>
      <c r="O8" s="509">
        <v>0</v>
      </c>
      <c r="P8" s="509">
        <v>0</v>
      </c>
      <c r="Q8" s="509">
        <v>0</v>
      </c>
      <c r="R8" s="509">
        <v>0</v>
      </c>
      <c r="S8" s="509">
        <v>0</v>
      </c>
      <c r="T8" s="509">
        <v>0</v>
      </c>
      <c r="U8" s="509">
        <v>0</v>
      </c>
      <c r="V8" s="509">
        <v>0</v>
      </c>
      <c r="W8" s="509">
        <v>0</v>
      </c>
      <c r="X8" s="509">
        <v>0</v>
      </c>
      <c r="Y8" s="509">
        <v>0</v>
      </c>
      <c r="Z8" s="509">
        <v>0</v>
      </c>
      <c r="AA8" s="509">
        <v>0</v>
      </c>
      <c r="AB8" s="509">
        <v>0</v>
      </c>
      <c r="AC8" s="509">
        <v>0</v>
      </c>
      <c r="AD8" s="509">
        <v>0</v>
      </c>
      <c r="AE8" s="509">
        <v>0</v>
      </c>
      <c r="AF8" s="509">
        <v>0</v>
      </c>
      <c r="AG8" s="509">
        <v>0</v>
      </c>
      <c r="AH8" s="509">
        <v>0</v>
      </c>
      <c r="AI8" s="509">
        <v>0</v>
      </c>
      <c r="AJ8" s="509">
        <v>0</v>
      </c>
      <c r="AK8" s="509">
        <v>0</v>
      </c>
      <c r="AL8" s="509">
        <v>0</v>
      </c>
      <c r="AM8" s="509">
        <v>0</v>
      </c>
      <c r="AN8" s="509">
        <v>0</v>
      </c>
      <c r="AO8" s="509">
        <v>0</v>
      </c>
      <c r="AP8" s="509">
        <v>0</v>
      </c>
      <c r="AQ8" s="509">
        <v>0</v>
      </c>
      <c r="AR8" s="509">
        <v>0</v>
      </c>
      <c r="AS8" s="509">
        <v>0</v>
      </c>
      <c r="AT8" s="509">
        <v>0</v>
      </c>
      <c r="AU8" s="509">
        <v>0</v>
      </c>
      <c r="AV8" s="509">
        <v>0</v>
      </c>
      <c r="AW8" s="509">
        <v>0</v>
      </c>
      <c r="AX8" s="509">
        <v>0</v>
      </c>
      <c r="AY8" s="509">
        <v>0</v>
      </c>
      <c r="AZ8" s="509">
        <v>0</v>
      </c>
      <c r="BA8" s="509">
        <v>0</v>
      </c>
      <c r="BB8" s="1023">
        <v>0</v>
      </c>
      <c r="BC8" s="1023">
        <v>0</v>
      </c>
      <c r="BD8" s="1023">
        <v>0</v>
      </c>
      <c r="BE8" s="1023">
        <v>0</v>
      </c>
      <c r="BF8" s="1023">
        <v>0</v>
      </c>
      <c r="BG8" s="1023">
        <v>0</v>
      </c>
      <c r="BH8" s="1023">
        <v>0</v>
      </c>
      <c r="BI8" s="1023">
        <v>0</v>
      </c>
      <c r="BJ8" s="1023">
        <v>0</v>
      </c>
      <c r="BK8" s="1023">
        <v>0</v>
      </c>
      <c r="BL8" s="1023">
        <v>0</v>
      </c>
      <c r="BM8" s="1023">
        <v>0</v>
      </c>
      <c r="BN8" s="1023">
        <v>0</v>
      </c>
      <c r="BO8" s="1023">
        <v>0</v>
      </c>
      <c r="BP8" s="1023">
        <v>0</v>
      </c>
      <c r="BQ8" s="1023">
        <v>0</v>
      </c>
      <c r="BR8" s="1023">
        <v>0</v>
      </c>
      <c r="BS8" s="1023">
        <v>0</v>
      </c>
      <c r="BT8" s="1023">
        <v>0</v>
      </c>
      <c r="BU8" s="1023">
        <v>0</v>
      </c>
      <c r="BV8" s="207"/>
      <c r="BX8" s="1271"/>
      <c r="BY8" s="1272"/>
      <c r="BZ8" s="1265"/>
      <c r="CA8" s="1265"/>
      <c r="CB8" s="1265"/>
    </row>
    <row r="9" spans="1:80" ht="18.75" customHeight="1">
      <c r="C9" s="201" t="s">
        <v>602</v>
      </c>
      <c r="D9" s="510" t="str">
        <f t="array" ref="D9:BU9">IF(TRANSPOSE('Investment Track Record (3)'!P19:P170)=0,"",TRANSPOSE('Investment Track Record (3)'!P19:P170))</f>
        <v/>
      </c>
      <c r="E9" s="511" t="str">
        <v/>
      </c>
      <c r="F9" s="511" t="str">
        <v/>
      </c>
      <c r="G9" s="511" t="str">
        <v/>
      </c>
      <c r="H9" s="511" t="str">
        <v/>
      </c>
      <c r="I9" s="511" t="str">
        <v/>
      </c>
      <c r="J9" s="511" t="str">
        <v/>
      </c>
      <c r="K9" s="511" t="str">
        <v/>
      </c>
      <c r="L9" s="511" t="str">
        <v/>
      </c>
      <c r="M9" s="511" t="str">
        <v/>
      </c>
      <c r="N9" s="511" t="str">
        <v/>
      </c>
      <c r="O9" s="511" t="str">
        <v/>
      </c>
      <c r="P9" s="511" t="str">
        <v/>
      </c>
      <c r="Q9" s="511" t="str">
        <v/>
      </c>
      <c r="R9" s="511" t="str">
        <v/>
      </c>
      <c r="S9" s="511" t="str">
        <v/>
      </c>
      <c r="T9" s="511" t="str">
        <v/>
      </c>
      <c r="U9" s="511" t="str">
        <v/>
      </c>
      <c r="V9" s="511" t="str">
        <v/>
      </c>
      <c r="W9" s="511" t="str">
        <v/>
      </c>
      <c r="X9" s="511" t="str">
        <v/>
      </c>
      <c r="Y9" s="511" t="str">
        <v/>
      </c>
      <c r="Z9" s="511" t="str">
        <v/>
      </c>
      <c r="AA9" s="511" t="str">
        <v/>
      </c>
      <c r="AB9" s="511" t="str">
        <v/>
      </c>
      <c r="AC9" s="511" t="str">
        <v/>
      </c>
      <c r="AD9" s="511" t="str">
        <v/>
      </c>
      <c r="AE9" s="511" t="str">
        <v/>
      </c>
      <c r="AF9" s="511" t="str">
        <v/>
      </c>
      <c r="AG9" s="511" t="str">
        <v/>
      </c>
      <c r="AH9" s="511" t="str">
        <v/>
      </c>
      <c r="AI9" s="511" t="str">
        <v/>
      </c>
      <c r="AJ9" s="511" t="str">
        <v/>
      </c>
      <c r="AK9" s="511" t="str">
        <v/>
      </c>
      <c r="AL9" s="511" t="str">
        <v/>
      </c>
      <c r="AM9" s="511" t="str">
        <v/>
      </c>
      <c r="AN9" s="511" t="str">
        <v/>
      </c>
      <c r="AO9" s="511" t="str">
        <v/>
      </c>
      <c r="AP9" s="511" t="str">
        <v/>
      </c>
      <c r="AQ9" s="511" t="str">
        <v/>
      </c>
      <c r="AR9" s="511" t="str">
        <v/>
      </c>
      <c r="AS9" s="511" t="str">
        <v/>
      </c>
      <c r="AT9" s="511" t="str">
        <v/>
      </c>
      <c r="AU9" s="511" t="str">
        <v/>
      </c>
      <c r="AV9" s="511" t="str">
        <v/>
      </c>
      <c r="AW9" s="511" t="str">
        <v/>
      </c>
      <c r="AX9" s="511" t="str">
        <v/>
      </c>
      <c r="AY9" s="511" t="str">
        <v/>
      </c>
      <c r="AZ9" s="511" t="str">
        <v/>
      </c>
      <c r="BA9" s="511" t="str">
        <v/>
      </c>
      <c r="BB9" s="215" t="str">
        <v/>
      </c>
      <c r="BC9" s="215" t="str">
        <v/>
      </c>
      <c r="BD9" s="215" t="str">
        <v/>
      </c>
      <c r="BE9" s="215" t="str">
        <v/>
      </c>
      <c r="BF9" s="215" t="str">
        <v/>
      </c>
      <c r="BG9" s="215" t="str">
        <v/>
      </c>
      <c r="BH9" s="215" t="str">
        <v/>
      </c>
      <c r="BI9" s="215" t="str">
        <v/>
      </c>
      <c r="BJ9" s="215" t="str">
        <v/>
      </c>
      <c r="BK9" s="215" t="str">
        <v/>
      </c>
      <c r="BL9" s="215" t="str">
        <v/>
      </c>
      <c r="BM9" s="215" t="str">
        <v/>
      </c>
      <c r="BN9" s="215" t="str">
        <v/>
      </c>
      <c r="BO9" s="215" t="str">
        <v/>
      </c>
      <c r="BP9" s="215" t="str">
        <v/>
      </c>
      <c r="BQ9" s="215" t="str">
        <v/>
      </c>
      <c r="BR9" s="215" t="str">
        <v/>
      </c>
      <c r="BS9" s="215" t="str">
        <v/>
      </c>
      <c r="BT9" s="215" t="str">
        <v/>
      </c>
      <c r="BU9" s="215" t="str">
        <v/>
      </c>
      <c r="BV9" s="207"/>
      <c r="BX9" s="1271"/>
      <c r="BY9" s="1272"/>
      <c r="BZ9" s="1265"/>
      <c r="CA9" s="1265"/>
      <c r="CB9" s="1265"/>
    </row>
    <row r="10" spans="1:80" ht="20.25" customHeight="1">
      <c r="C10" s="201" t="s">
        <v>603</v>
      </c>
      <c r="D10" s="510" t="str">
        <f t="array" ref="D10:BU10">IF(TRANSPOSE('Investment Track Record (3)'!Q19:Q170)=0,"",TRANSPOSE('Investment Track Record (3)'!Q19:Q170))</f>
        <v/>
      </c>
      <c r="E10" s="511" t="str">
        <v/>
      </c>
      <c r="F10" s="511" t="str">
        <v/>
      </c>
      <c r="G10" s="511" t="str">
        <v/>
      </c>
      <c r="H10" s="511" t="str">
        <v/>
      </c>
      <c r="I10" s="511" t="str">
        <v/>
      </c>
      <c r="J10" s="511" t="str">
        <v/>
      </c>
      <c r="K10" s="511" t="str">
        <v/>
      </c>
      <c r="L10" s="511" t="str">
        <v/>
      </c>
      <c r="M10" s="511" t="str">
        <v/>
      </c>
      <c r="N10" s="511" t="str">
        <v/>
      </c>
      <c r="O10" s="511" t="str">
        <v/>
      </c>
      <c r="P10" s="511" t="str">
        <v/>
      </c>
      <c r="Q10" s="511" t="str">
        <v/>
      </c>
      <c r="R10" s="511" t="str">
        <v/>
      </c>
      <c r="S10" s="511" t="str">
        <v/>
      </c>
      <c r="T10" s="511" t="str">
        <v/>
      </c>
      <c r="U10" s="511" t="str">
        <v/>
      </c>
      <c r="V10" s="511" t="str">
        <v/>
      </c>
      <c r="W10" s="511" t="str">
        <v/>
      </c>
      <c r="X10" s="511" t="str">
        <v/>
      </c>
      <c r="Y10" s="511" t="str">
        <v/>
      </c>
      <c r="Z10" s="511" t="str">
        <v/>
      </c>
      <c r="AA10" s="511" t="str">
        <v/>
      </c>
      <c r="AB10" s="511" t="str">
        <v/>
      </c>
      <c r="AC10" s="511" t="str">
        <v/>
      </c>
      <c r="AD10" s="511" t="str">
        <v/>
      </c>
      <c r="AE10" s="511" t="str">
        <v/>
      </c>
      <c r="AF10" s="511" t="str">
        <v/>
      </c>
      <c r="AG10" s="511" t="str">
        <v/>
      </c>
      <c r="AH10" s="511" t="str">
        <v/>
      </c>
      <c r="AI10" s="511" t="str">
        <v/>
      </c>
      <c r="AJ10" s="511" t="str">
        <v/>
      </c>
      <c r="AK10" s="511" t="str">
        <v/>
      </c>
      <c r="AL10" s="511" t="str">
        <v/>
      </c>
      <c r="AM10" s="511" t="str">
        <v/>
      </c>
      <c r="AN10" s="511" t="str">
        <v/>
      </c>
      <c r="AO10" s="511" t="str">
        <v/>
      </c>
      <c r="AP10" s="511" t="str">
        <v/>
      </c>
      <c r="AQ10" s="511" t="str">
        <v/>
      </c>
      <c r="AR10" s="511" t="str">
        <v/>
      </c>
      <c r="AS10" s="511" t="str">
        <v/>
      </c>
      <c r="AT10" s="511" t="str">
        <v/>
      </c>
      <c r="AU10" s="511" t="str">
        <v/>
      </c>
      <c r="AV10" s="511" t="str">
        <v/>
      </c>
      <c r="AW10" s="511" t="str">
        <v/>
      </c>
      <c r="AX10" s="511" t="str">
        <v/>
      </c>
      <c r="AY10" s="511" t="str">
        <v/>
      </c>
      <c r="AZ10" s="511" t="str">
        <v/>
      </c>
      <c r="BA10" s="511" t="str">
        <v/>
      </c>
      <c r="BB10" s="215" t="str">
        <v/>
      </c>
      <c r="BC10" s="215" t="str">
        <v/>
      </c>
      <c r="BD10" s="215" t="str">
        <v/>
      </c>
      <c r="BE10" s="215" t="str">
        <v/>
      </c>
      <c r="BF10" s="215" t="str">
        <v/>
      </c>
      <c r="BG10" s="215" t="str">
        <v/>
      </c>
      <c r="BH10" s="215" t="str">
        <v/>
      </c>
      <c r="BI10" s="215" t="str">
        <v/>
      </c>
      <c r="BJ10" s="215" t="str">
        <v/>
      </c>
      <c r="BK10" s="215" t="str">
        <v/>
      </c>
      <c r="BL10" s="215" t="str">
        <v/>
      </c>
      <c r="BM10" s="215" t="str">
        <v/>
      </c>
      <c r="BN10" s="215" t="str">
        <v/>
      </c>
      <c r="BO10" s="215" t="str">
        <v/>
      </c>
      <c r="BP10" s="215" t="str">
        <v/>
      </c>
      <c r="BQ10" s="215" t="str">
        <v/>
      </c>
      <c r="BR10" s="215" t="str">
        <v/>
      </c>
      <c r="BS10" s="215" t="str">
        <v/>
      </c>
      <c r="BT10" s="215" t="str">
        <v/>
      </c>
      <c r="BU10" s="215" t="str">
        <v/>
      </c>
      <c r="BV10" s="207"/>
      <c r="BX10" s="1271"/>
      <c r="BY10" s="1272"/>
      <c r="BZ10" s="1265"/>
      <c r="CA10" s="1265"/>
      <c r="CB10" s="1265"/>
    </row>
    <row r="11" spans="1:80" ht="21.75" customHeight="1">
      <c r="C11" s="201" t="s">
        <v>604</v>
      </c>
      <c r="D11" s="512" t="str">
        <f t="array" ref="D11:BU11">IF(TRANSPOSE('Investment Track Record (3)'!N19:N170)=0,"",TRANSPOSE('Investment Track Record (3)'!N19:N170))</f>
        <v/>
      </c>
      <c r="E11" s="513" t="str">
        <v/>
      </c>
      <c r="F11" s="513" t="str">
        <v/>
      </c>
      <c r="G11" s="513" t="str">
        <v/>
      </c>
      <c r="H11" s="513" t="str">
        <v/>
      </c>
      <c r="I11" s="513" t="str">
        <v/>
      </c>
      <c r="J11" s="513" t="str">
        <v/>
      </c>
      <c r="K11" s="513" t="str">
        <v/>
      </c>
      <c r="L11" s="513" t="str">
        <v/>
      </c>
      <c r="M11" s="513" t="str">
        <v/>
      </c>
      <c r="N11" s="513" t="str">
        <v/>
      </c>
      <c r="O11" s="513" t="str">
        <v/>
      </c>
      <c r="P11" s="513" t="str">
        <v/>
      </c>
      <c r="Q11" s="513" t="str">
        <v/>
      </c>
      <c r="R11" s="513" t="str">
        <v/>
      </c>
      <c r="S11" s="513" t="str">
        <v/>
      </c>
      <c r="T11" s="513" t="str">
        <v/>
      </c>
      <c r="U11" s="513" t="str">
        <v/>
      </c>
      <c r="V11" s="513" t="str">
        <v/>
      </c>
      <c r="W11" s="513" t="str">
        <v/>
      </c>
      <c r="X11" s="513" t="str">
        <v/>
      </c>
      <c r="Y11" s="513" t="str">
        <v/>
      </c>
      <c r="Z11" s="513" t="str">
        <v/>
      </c>
      <c r="AA11" s="513" t="str">
        <v/>
      </c>
      <c r="AB11" s="513" t="str">
        <v/>
      </c>
      <c r="AC11" s="513" t="str">
        <v/>
      </c>
      <c r="AD11" s="513" t="str">
        <v/>
      </c>
      <c r="AE11" s="513" t="str">
        <v/>
      </c>
      <c r="AF11" s="513" t="str">
        <v/>
      </c>
      <c r="AG11" s="513" t="str">
        <v/>
      </c>
      <c r="AH11" s="513" t="str">
        <v/>
      </c>
      <c r="AI11" s="513" t="str">
        <v/>
      </c>
      <c r="AJ11" s="513" t="str">
        <v/>
      </c>
      <c r="AK11" s="513" t="str">
        <v/>
      </c>
      <c r="AL11" s="513" t="str">
        <v/>
      </c>
      <c r="AM11" s="513" t="str">
        <v/>
      </c>
      <c r="AN11" s="513" t="str">
        <v/>
      </c>
      <c r="AO11" s="513" t="str">
        <v/>
      </c>
      <c r="AP11" s="513" t="str">
        <v/>
      </c>
      <c r="AQ11" s="513" t="str">
        <v/>
      </c>
      <c r="AR11" s="513" t="str">
        <v/>
      </c>
      <c r="AS11" s="513" t="str">
        <v/>
      </c>
      <c r="AT11" s="513" t="str">
        <v/>
      </c>
      <c r="AU11" s="513" t="str">
        <v/>
      </c>
      <c r="AV11" s="513" t="str">
        <v/>
      </c>
      <c r="AW11" s="513" t="str">
        <v/>
      </c>
      <c r="AX11" s="513" t="str">
        <v/>
      </c>
      <c r="AY11" s="513" t="str">
        <v/>
      </c>
      <c r="AZ11" s="513" t="str">
        <v/>
      </c>
      <c r="BA11" s="513" t="str">
        <v/>
      </c>
      <c r="BB11" s="217" t="str">
        <v/>
      </c>
      <c r="BC11" s="217" t="str">
        <v/>
      </c>
      <c r="BD11" s="217" t="str">
        <v/>
      </c>
      <c r="BE11" s="217" t="str">
        <v/>
      </c>
      <c r="BF11" s="217" t="str">
        <v/>
      </c>
      <c r="BG11" s="217" t="str">
        <v/>
      </c>
      <c r="BH11" s="217" t="str">
        <v/>
      </c>
      <c r="BI11" s="217" t="str">
        <v/>
      </c>
      <c r="BJ11" s="217" t="str">
        <v/>
      </c>
      <c r="BK11" s="217" t="str">
        <v/>
      </c>
      <c r="BL11" s="217" t="str">
        <v/>
      </c>
      <c r="BM11" s="217" t="str">
        <v/>
      </c>
      <c r="BN11" s="217" t="str">
        <v/>
      </c>
      <c r="BO11" s="217" t="str">
        <v/>
      </c>
      <c r="BP11" s="217" t="str">
        <v/>
      </c>
      <c r="BQ11" s="217" t="str">
        <v/>
      </c>
      <c r="BR11" s="217" t="str">
        <v/>
      </c>
      <c r="BS11" s="217" t="str">
        <v/>
      </c>
      <c r="BT11" s="217" t="str">
        <v/>
      </c>
      <c r="BU11" s="217" t="str">
        <v/>
      </c>
      <c r="BV11" s="207"/>
      <c r="BX11" s="1271"/>
      <c r="BY11" s="1272"/>
      <c r="BZ11" s="1265"/>
      <c r="CA11" s="1265"/>
      <c r="CB11" s="1265"/>
    </row>
    <row r="12" spans="1:80" ht="21.75" customHeight="1" thickBot="1">
      <c r="B12" s="417"/>
      <c r="C12" s="201" t="s">
        <v>605</v>
      </c>
      <c r="D12" s="514" t="str">
        <f t="array" ref="D12:BU12">IF(TRANSPOSE('Investment Track Record (3)'!M19:M170)=0,"",TRANSPOSE('Investment Track Record (3)'!M19:M170))</f>
        <v/>
      </c>
      <c r="E12" s="515" t="str">
        <v/>
      </c>
      <c r="F12" s="515" t="str">
        <v/>
      </c>
      <c r="G12" s="515" t="str">
        <v/>
      </c>
      <c r="H12" s="515" t="str">
        <v/>
      </c>
      <c r="I12" s="515" t="str">
        <v/>
      </c>
      <c r="J12" s="515" t="str">
        <v/>
      </c>
      <c r="K12" s="515" t="str">
        <v/>
      </c>
      <c r="L12" s="515" t="str">
        <v/>
      </c>
      <c r="M12" s="515" t="str">
        <v/>
      </c>
      <c r="N12" s="515" t="str">
        <v/>
      </c>
      <c r="O12" s="515" t="str">
        <v/>
      </c>
      <c r="P12" s="515" t="str">
        <v/>
      </c>
      <c r="Q12" s="515" t="str">
        <v/>
      </c>
      <c r="R12" s="515" t="str">
        <v/>
      </c>
      <c r="S12" s="515" t="str">
        <v/>
      </c>
      <c r="T12" s="515" t="str">
        <v/>
      </c>
      <c r="U12" s="515" t="str">
        <v/>
      </c>
      <c r="V12" s="515" t="str">
        <v/>
      </c>
      <c r="W12" s="515" t="str">
        <v/>
      </c>
      <c r="X12" s="515" t="str">
        <v/>
      </c>
      <c r="Y12" s="515" t="str">
        <v/>
      </c>
      <c r="Z12" s="515" t="str">
        <v/>
      </c>
      <c r="AA12" s="515" t="str">
        <v/>
      </c>
      <c r="AB12" s="515" t="str">
        <v/>
      </c>
      <c r="AC12" s="515" t="str">
        <v/>
      </c>
      <c r="AD12" s="515" t="str">
        <v/>
      </c>
      <c r="AE12" s="515" t="str">
        <v/>
      </c>
      <c r="AF12" s="515" t="str">
        <v/>
      </c>
      <c r="AG12" s="515" t="str">
        <v/>
      </c>
      <c r="AH12" s="515" t="str">
        <v/>
      </c>
      <c r="AI12" s="515" t="str">
        <v/>
      </c>
      <c r="AJ12" s="515" t="str">
        <v/>
      </c>
      <c r="AK12" s="515" t="str">
        <v/>
      </c>
      <c r="AL12" s="515" t="str">
        <v/>
      </c>
      <c r="AM12" s="515" t="str">
        <v/>
      </c>
      <c r="AN12" s="515" t="str">
        <v/>
      </c>
      <c r="AO12" s="515" t="str">
        <v/>
      </c>
      <c r="AP12" s="515" t="str">
        <v/>
      </c>
      <c r="AQ12" s="515" t="str">
        <v/>
      </c>
      <c r="AR12" s="515" t="str">
        <v/>
      </c>
      <c r="AS12" s="515" t="str">
        <v/>
      </c>
      <c r="AT12" s="515" t="str">
        <v/>
      </c>
      <c r="AU12" s="515" t="str">
        <v/>
      </c>
      <c r="AV12" s="515" t="str">
        <v/>
      </c>
      <c r="AW12" s="515" t="str">
        <v/>
      </c>
      <c r="AX12" s="515" t="str">
        <v/>
      </c>
      <c r="AY12" s="515" t="str">
        <v/>
      </c>
      <c r="AZ12" s="515" t="str">
        <v/>
      </c>
      <c r="BA12" s="515" t="str">
        <v/>
      </c>
      <c r="BB12" s="218" t="str">
        <v/>
      </c>
      <c r="BC12" s="218" t="str">
        <v/>
      </c>
      <c r="BD12" s="218" t="str">
        <v/>
      </c>
      <c r="BE12" s="218" t="str">
        <v/>
      </c>
      <c r="BF12" s="218" t="str">
        <v/>
      </c>
      <c r="BG12" s="218" t="str">
        <v/>
      </c>
      <c r="BH12" s="218" t="str">
        <v/>
      </c>
      <c r="BI12" s="218" t="str">
        <v/>
      </c>
      <c r="BJ12" s="218" t="str">
        <v/>
      </c>
      <c r="BK12" s="218" t="str">
        <v/>
      </c>
      <c r="BL12" s="218" t="str">
        <v/>
      </c>
      <c r="BM12" s="218" t="str">
        <v/>
      </c>
      <c r="BN12" s="218" t="str">
        <v/>
      </c>
      <c r="BO12" s="218" t="str">
        <v/>
      </c>
      <c r="BP12" s="218" t="str">
        <v/>
      </c>
      <c r="BQ12" s="218" t="str">
        <v/>
      </c>
      <c r="BR12" s="218" t="str">
        <v/>
      </c>
      <c r="BS12" s="218" t="str">
        <v/>
      </c>
      <c r="BT12" s="218" t="str">
        <v/>
      </c>
      <c r="BU12" s="218" t="str">
        <v/>
      </c>
      <c r="BV12" s="207"/>
      <c r="BX12" s="1271"/>
      <c r="BY12" s="1272"/>
      <c r="BZ12" s="1265"/>
      <c r="CA12" s="1265"/>
      <c r="CB12" s="1265"/>
    </row>
    <row r="13" spans="1:80" ht="27" customHeight="1" thickBot="1">
      <c r="B13" s="398" t="s">
        <v>606</v>
      </c>
      <c r="C13" s="399" t="s">
        <v>607</v>
      </c>
      <c r="D13" s="1266"/>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c r="BG13" s="1267"/>
      <c r="BH13" s="1267"/>
      <c r="BI13" s="1267"/>
      <c r="BJ13" s="1267"/>
      <c r="BK13" s="1267"/>
      <c r="BL13" s="1267"/>
      <c r="BM13" s="1267"/>
      <c r="BN13" s="1267"/>
      <c r="BO13" s="1267"/>
      <c r="BP13" s="1267"/>
      <c r="BQ13" s="1267"/>
      <c r="BR13" s="1267"/>
      <c r="BS13" s="1267"/>
      <c r="BT13" s="1267"/>
      <c r="BU13" s="1267"/>
      <c r="BV13" s="1267"/>
      <c r="BX13" s="279"/>
      <c r="BY13" s="279"/>
      <c r="BZ13" s="279"/>
      <c r="CA13" s="279"/>
      <c r="CB13" s="279"/>
    </row>
    <row r="14" spans="1:80">
      <c r="A14" s="301">
        <f>DATE(B14,12,31)</f>
        <v>366</v>
      </c>
      <c r="B14" s="660">
        <f>YEAR(MIN('Investment Track Record (3)'!P19:P170))</f>
        <v>1900</v>
      </c>
      <c r="C14" s="661" cm="1">
        <f t="array" ref="C14">DATE(INDEX($B:$B,14+4*INT((ROW()-14)/4)), CHOOSE(MOD(ROW()-14,4)+1, 3,6,9,12), CHOOSE(MOD(ROW()-14,4)+1, 31,30,30,31))</f>
        <v>91</v>
      </c>
      <c r="D14" s="650"/>
      <c r="E14" s="651"/>
      <c r="F14" s="651"/>
      <c r="G14" s="651"/>
      <c r="H14" s="651"/>
      <c r="I14" s="651"/>
      <c r="J14" s="651"/>
      <c r="K14" s="651"/>
      <c r="L14" s="651"/>
      <c r="M14" s="651"/>
      <c r="N14" s="651"/>
      <c r="O14" s="651"/>
      <c r="P14" s="503">
        <v>0</v>
      </c>
      <c r="Q14" s="503">
        <v>0</v>
      </c>
      <c r="R14" s="503">
        <v>0</v>
      </c>
      <c r="S14" s="503">
        <v>0</v>
      </c>
      <c r="T14" s="503">
        <v>0</v>
      </c>
      <c r="U14" s="503">
        <v>0</v>
      </c>
      <c r="V14" s="503">
        <v>0</v>
      </c>
      <c r="W14" s="503">
        <v>0</v>
      </c>
      <c r="X14" s="503">
        <v>0</v>
      </c>
      <c r="Y14" s="503">
        <v>0</v>
      </c>
      <c r="Z14" s="503">
        <v>0</v>
      </c>
      <c r="AA14" s="503">
        <v>0</v>
      </c>
      <c r="AB14" s="503">
        <v>0</v>
      </c>
      <c r="AC14" s="503">
        <v>0</v>
      </c>
      <c r="AD14" s="503">
        <v>0</v>
      </c>
      <c r="AE14" s="503">
        <v>0</v>
      </c>
      <c r="AF14" s="503">
        <v>0</v>
      </c>
      <c r="AG14" s="503">
        <v>0</v>
      </c>
      <c r="AH14" s="503">
        <v>0</v>
      </c>
      <c r="AI14" s="503">
        <v>0</v>
      </c>
      <c r="AJ14" s="503">
        <v>0</v>
      </c>
      <c r="AK14" s="503">
        <v>0</v>
      </c>
      <c r="AL14" s="503">
        <v>0</v>
      </c>
      <c r="AM14" s="503">
        <v>0</v>
      </c>
      <c r="AN14" s="503">
        <v>0</v>
      </c>
      <c r="AO14" s="503">
        <v>0</v>
      </c>
      <c r="AP14" s="503">
        <v>0</v>
      </c>
      <c r="AQ14" s="503">
        <v>0</v>
      </c>
      <c r="AR14" s="503">
        <v>0</v>
      </c>
      <c r="AS14" s="503">
        <v>0</v>
      </c>
      <c r="AT14" s="503">
        <v>0</v>
      </c>
      <c r="AU14" s="503">
        <v>0</v>
      </c>
      <c r="AV14" s="503">
        <v>0</v>
      </c>
      <c r="AW14" s="503">
        <v>0</v>
      </c>
      <c r="AX14" s="503">
        <v>0</v>
      </c>
      <c r="AY14" s="503">
        <v>0</v>
      </c>
      <c r="AZ14" s="503">
        <v>0</v>
      </c>
      <c r="BA14" s="503">
        <v>0</v>
      </c>
      <c r="BB14" s="161">
        <v>0</v>
      </c>
      <c r="BC14" s="161">
        <v>0</v>
      </c>
      <c r="BD14" s="161">
        <v>0</v>
      </c>
      <c r="BE14" s="161">
        <v>0</v>
      </c>
      <c r="BF14" s="161">
        <v>0</v>
      </c>
      <c r="BG14" s="161">
        <v>0</v>
      </c>
      <c r="BH14" s="161">
        <v>0</v>
      </c>
      <c r="BI14" s="161">
        <v>0</v>
      </c>
      <c r="BJ14" s="161">
        <v>0</v>
      </c>
      <c r="BK14" s="161">
        <v>0</v>
      </c>
      <c r="BL14" s="161">
        <v>0</v>
      </c>
      <c r="BM14" s="161">
        <v>0</v>
      </c>
      <c r="BN14" s="161">
        <v>0</v>
      </c>
      <c r="BO14" s="161">
        <v>0</v>
      </c>
      <c r="BP14" s="161">
        <v>0</v>
      </c>
      <c r="BQ14" s="161">
        <v>0</v>
      </c>
      <c r="BR14" s="161">
        <v>0</v>
      </c>
      <c r="BS14" s="161">
        <v>0</v>
      </c>
      <c r="BT14" s="161">
        <v>0</v>
      </c>
      <c r="BU14" s="161">
        <v>0</v>
      </c>
      <c r="BV14" s="162"/>
      <c r="BX14" s="530">
        <f t="shared" ref="BX14:BX66" si="2">SUMIF($D$7:$BU$7,"R",$D14:$BU14)</f>
        <v>0</v>
      </c>
      <c r="BY14" s="530">
        <f t="shared" ref="BY14:BY66" si="3">SUMIF($D$7:$BU$7,"U",$D14:$BU14)</f>
        <v>0</v>
      </c>
      <c r="BZ14" s="530">
        <f>SUM(BX14:BY14)</f>
        <v>0</v>
      </c>
      <c r="CA14" s="659"/>
      <c r="CB14" s="530">
        <f>BZ14-(ABS(CA14))</f>
        <v>0</v>
      </c>
    </row>
    <row r="15" spans="1:80">
      <c r="A15" s="301"/>
      <c r="B15" s="662"/>
      <c r="C15" s="661" cm="1">
        <f t="array" ref="C15">DATE(INDEX($B:$B,14+4*INT((ROW()-14)/4)), CHOOSE(MOD(ROW()-14,4)+1, 3,6,9,12), CHOOSE(MOD(ROW()-14,4)+1, 31,30,30,31))</f>
        <v>182</v>
      </c>
      <c r="D15" s="650"/>
      <c r="E15" s="651"/>
      <c r="F15" s="651"/>
      <c r="G15" s="651"/>
      <c r="H15" s="651"/>
      <c r="I15" s="651"/>
      <c r="J15" s="651"/>
      <c r="K15" s="651"/>
      <c r="L15" s="651"/>
      <c r="M15" s="651"/>
      <c r="N15" s="651"/>
      <c r="O15" s="651"/>
      <c r="P15" s="503"/>
      <c r="Q15" s="503"/>
      <c r="R15" s="503"/>
      <c r="S15" s="503"/>
      <c r="T15" s="503"/>
      <c r="U15" s="503"/>
      <c r="V15" s="503"/>
      <c r="W15" s="503"/>
      <c r="X15" s="503"/>
      <c r="Y15" s="503"/>
      <c r="Z15" s="503"/>
      <c r="AA15" s="503"/>
      <c r="AB15" s="503"/>
      <c r="AC15" s="503"/>
      <c r="AD15" s="503"/>
      <c r="AE15" s="503"/>
      <c r="AF15" s="503"/>
      <c r="AG15" s="503"/>
      <c r="AH15" s="503"/>
      <c r="AI15" s="503"/>
      <c r="AJ15" s="503"/>
      <c r="AK15" s="503"/>
      <c r="AL15" s="503"/>
      <c r="AM15" s="503"/>
      <c r="AN15" s="503"/>
      <c r="AO15" s="503"/>
      <c r="AP15" s="503"/>
      <c r="AQ15" s="503"/>
      <c r="AR15" s="503"/>
      <c r="AS15" s="503"/>
      <c r="AT15" s="503"/>
      <c r="AU15" s="503"/>
      <c r="AV15" s="503"/>
      <c r="AW15" s="503"/>
      <c r="AX15" s="503"/>
      <c r="AY15" s="503"/>
      <c r="AZ15" s="503"/>
      <c r="BA15" s="503"/>
      <c r="BB15" s="161"/>
      <c r="BC15" s="161"/>
      <c r="BD15" s="161"/>
      <c r="BE15" s="161"/>
      <c r="BF15" s="161"/>
      <c r="BG15" s="161"/>
      <c r="BH15" s="161"/>
      <c r="BI15" s="161"/>
      <c r="BJ15" s="161"/>
      <c r="BK15" s="161"/>
      <c r="BL15" s="161"/>
      <c r="BM15" s="161"/>
      <c r="BN15" s="161"/>
      <c r="BO15" s="161"/>
      <c r="BP15" s="161"/>
      <c r="BQ15" s="161"/>
      <c r="BR15" s="161"/>
      <c r="BS15" s="161"/>
      <c r="BT15" s="161"/>
      <c r="BU15" s="161"/>
      <c r="BV15" s="162"/>
      <c r="BX15" s="530">
        <f t="shared" si="2"/>
        <v>0</v>
      </c>
      <c r="BY15" s="530">
        <f t="shared" si="3"/>
        <v>0</v>
      </c>
      <c r="BZ15" s="530">
        <f t="shared" ref="BZ15:BZ65" si="4">SUM(BX15:BY15)</f>
        <v>0</v>
      </c>
      <c r="CA15" s="659"/>
      <c r="CB15" s="530">
        <f t="shared" ref="CB15:CB66" si="5">BZ15-(ABS(CA15))</f>
        <v>0</v>
      </c>
    </row>
    <row r="16" spans="1:80">
      <c r="A16" s="301"/>
      <c r="B16" s="662"/>
      <c r="C16" s="661" cm="1">
        <f t="array" ref="C16">DATE(INDEX($B:$B,14+4*INT((ROW()-14)/4)), CHOOSE(MOD(ROW()-14,4)+1, 3,6,9,12), CHOOSE(MOD(ROW()-14,4)+1, 31,30,30,31))</f>
        <v>274</v>
      </c>
      <c r="D16" s="650"/>
      <c r="E16" s="651"/>
      <c r="F16" s="651"/>
      <c r="G16" s="651"/>
      <c r="H16" s="651"/>
      <c r="I16" s="651"/>
      <c r="J16" s="651"/>
      <c r="K16" s="651"/>
      <c r="L16" s="651"/>
      <c r="M16" s="651"/>
      <c r="N16" s="651"/>
      <c r="O16" s="651"/>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161"/>
      <c r="BC16" s="161"/>
      <c r="BD16" s="161"/>
      <c r="BE16" s="161"/>
      <c r="BF16" s="161"/>
      <c r="BG16" s="161"/>
      <c r="BH16" s="161"/>
      <c r="BI16" s="161"/>
      <c r="BJ16" s="161"/>
      <c r="BK16" s="161"/>
      <c r="BL16" s="161"/>
      <c r="BM16" s="161"/>
      <c r="BN16" s="161"/>
      <c r="BO16" s="161"/>
      <c r="BP16" s="161"/>
      <c r="BQ16" s="161"/>
      <c r="BR16" s="161"/>
      <c r="BS16" s="161"/>
      <c r="BT16" s="161"/>
      <c r="BU16" s="161"/>
      <c r="BV16" s="162"/>
      <c r="BX16" s="530">
        <f t="shared" si="2"/>
        <v>0</v>
      </c>
      <c r="BY16" s="530">
        <f t="shared" si="3"/>
        <v>0</v>
      </c>
      <c r="BZ16" s="530">
        <f t="shared" si="4"/>
        <v>0</v>
      </c>
      <c r="CA16" s="659"/>
      <c r="CB16" s="530">
        <f t="shared" si="5"/>
        <v>0</v>
      </c>
    </row>
    <row r="17" spans="1:80">
      <c r="A17" s="301"/>
      <c r="B17" s="662"/>
      <c r="C17" s="663" cm="1">
        <f t="array" ref="C17">DATE(INDEX($B:$B,14+4*INT((ROW()-14)/4)), CHOOSE(MOD(ROW()-14,4)+1, 3,6,9,12), CHOOSE(MOD(ROW()-14,4)+1, 31,30,30,31))</f>
        <v>366</v>
      </c>
      <c r="D17" s="656"/>
      <c r="E17" s="657"/>
      <c r="F17" s="657"/>
      <c r="G17" s="657"/>
      <c r="H17" s="657"/>
      <c r="I17" s="657"/>
      <c r="J17" s="657"/>
      <c r="K17" s="657"/>
      <c r="L17" s="657"/>
      <c r="M17" s="657"/>
      <c r="N17" s="657"/>
      <c r="O17" s="657"/>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504"/>
      <c r="AO17" s="504"/>
      <c r="AP17" s="504"/>
      <c r="AQ17" s="504"/>
      <c r="AR17" s="504"/>
      <c r="AS17" s="504"/>
      <c r="AT17" s="504"/>
      <c r="AU17" s="504"/>
      <c r="AV17" s="504"/>
      <c r="AW17" s="504"/>
      <c r="AX17" s="504"/>
      <c r="AY17" s="504"/>
      <c r="AZ17" s="504"/>
      <c r="BA17" s="504"/>
      <c r="BB17" s="220"/>
      <c r="BC17" s="220"/>
      <c r="BD17" s="220"/>
      <c r="BE17" s="220"/>
      <c r="BF17" s="220"/>
      <c r="BG17" s="220"/>
      <c r="BH17" s="220"/>
      <c r="BI17" s="220"/>
      <c r="BJ17" s="220"/>
      <c r="BK17" s="220"/>
      <c r="BL17" s="220"/>
      <c r="BM17" s="220"/>
      <c r="BN17" s="220"/>
      <c r="BO17" s="220"/>
      <c r="BP17" s="220"/>
      <c r="BQ17" s="220"/>
      <c r="BR17" s="220"/>
      <c r="BS17" s="220"/>
      <c r="BT17" s="220"/>
      <c r="BU17" s="220"/>
      <c r="BV17" s="162"/>
      <c r="BX17" s="530">
        <f t="shared" si="2"/>
        <v>0</v>
      </c>
      <c r="BY17" s="530">
        <f t="shared" si="3"/>
        <v>0</v>
      </c>
      <c r="BZ17" s="530">
        <f t="shared" si="4"/>
        <v>0</v>
      </c>
      <c r="CA17" s="659"/>
      <c r="CB17" s="530">
        <f t="shared" si="5"/>
        <v>0</v>
      </c>
    </row>
    <row r="18" spans="1:80" ht="12.75" customHeight="1">
      <c r="A18" s="392">
        <f>A14+365</f>
        <v>731</v>
      </c>
      <c r="B18" s="664">
        <f>B14+1</f>
        <v>1901</v>
      </c>
      <c r="C18" s="661" cm="1">
        <f t="array" ref="C18">DATE(INDEX($B:$B,14+4*INT((ROW()-14)/4)), CHOOSE(MOD(ROW()-14,4)+1, 3,6,9,12), CHOOSE(MOD(ROW()-14,4)+1, 31,30,30,31))</f>
        <v>456</v>
      </c>
      <c r="D18" s="650"/>
      <c r="E18" s="651"/>
      <c r="F18" s="651"/>
      <c r="G18" s="651"/>
      <c r="H18" s="651"/>
      <c r="I18" s="651"/>
      <c r="J18" s="651"/>
      <c r="K18" s="651"/>
      <c r="L18" s="651"/>
      <c r="M18" s="651"/>
      <c r="N18" s="651"/>
      <c r="O18" s="651"/>
      <c r="P18" s="503">
        <v>0</v>
      </c>
      <c r="Q18" s="503">
        <v>0</v>
      </c>
      <c r="R18" s="503">
        <v>0</v>
      </c>
      <c r="S18" s="503">
        <v>0</v>
      </c>
      <c r="T18" s="503">
        <v>0</v>
      </c>
      <c r="U18" s="503">
        <v>0</v>
      </c>
      <c r="V18" s="503">
        <v>0</v>
      </c>
      <c r="W18" s="503">
        <v>0</v>
      </c>
      <c r="X18" s="503">
        <v>0</v>
      </c>
      <c r="Y18" s="503">
        <v>0</v>
      </c>
      <c r="Z18" s="503">
        <v>0</v>
      </c>
      <c r="AA18" s="503">
        <v>0</v>
      </c>
      <c r="AB18" s="503">
        <v>0</v>
      </c>
      <c r="AC18" s="503">
        <v>0</v>
      </c>
      <c r="AD18" s="503">
        <v>0</v>
      </c>
      <c r="AE18" s="503">
        <v>0</v>
      </c>
      <c r="AF18" s="503">
        <v>0</v>
      </c>
      <c r="AG18" s="503">
        <v>0</v>
      </c>
      <c r="AH18" s="503">
        <v>0</v>
      </c>
      <c r="AI18" s="503">
        <v>0</v>
      </c>
      <c r="AJ18" s="503">
        <v>0</v>
      </c>
      <c r="AK18" s="503">
        <v>0</v>
      </c>
      <c r="AL18" s="503">
        <v>0</v>
      </c>
      <c r="AM18" s="503">
        <v>0</v>
      </c>
      <c r="AN18" s="503">
        <v>0</v>
      </c>
      <c r="AO18" s="503">
        <v>0</v>
      </c>
      <c r="AP18" s="503">
        <v>0</v>
      </c>
      <c r="AQ18" s="503">
        <v>0</v>
      </c>
      <c r="AR18" s="503">
        <v>0</v>
      </c>
      <c r="AS18" s="503">
        <v>0</v>
      </c>
      <c r="AT18" s="503">
        <v>0</v>
      </c>
      <c r="AU18" s="503">
        <v>0</v>
      </c>
      <c r="AV18" s="503">
        <v>0</v>
      </c>
      <c r="AW18" s="503">
        <v>0</v>
      </c>
      <c r="AX18" s="503">
        <v>0</v>
      </c>
      <c r="AY18" s="503">
        <v>0</v>
      </c>
      <c r="AZ18" s="503">
        <v>0</v>
      </c>
      <c r="BA18" s="503">
        <v>0</v>
      </c>
      <c r="BB18" s="161">
        <v>0</v>
      </c>
      <c r="BC18" s="161">
        <v>0</v>
      </c>
      <c r="BD18" s="161">
        <v>0</v>
      </c>
      <c r="BE18" s="161">
        <v>0</v>
      </c>
      <c r="BF18" s="161">
        <v>0</v>
      </c>
      <c r="BG18" s="161">
        <v>0</v>
      </c>
      <c r="BH18" s="161">
        <v>0</v>
      </c>
      <c r="BI18" s="161">
        <v>0</v>
      </c>
      <c r="BJ18" s="161">
        <v>0</v>
      </c>
      <c r="BK18" s="161">
        <v>0</v>
      </c>
      <c r="BL18" s="161">
        <v>0</v>
      </c>
      <c r="BM18" s="161">
        <v>0</v>
      </c>
      <c r="BN18" s="161">
        <v>0</v>
      </c>
      <c r="BO18" s="161">
        <v>0</v>
      </c>
      <c r="BP18" s="161">
        <v>0</v>
      </c>
      <c r="BQ18" s="161">
        <v>0</v>
      </c>
      <c r="BR18" s="161">
        <v>0</v>
      </c>
      <c r="BS18" s="161">
        <v>0</v>
      </c>
      <c r="BT18" s="161">
        <v>0</v>
      </c>
      <c r="BU18" s="161">
        <v>0</v>
      </c>
      <c r="BV18" s="652"/>
      <c r="BW18" s="653"/>
      <c r="BX18" s="530">
        <f t="shared" si="2"/>
        <v>0</v>
      </c>
      <c r="BY18" s="530">
        <f t="shared" si="3"/>
        <v>0</v>
      </c>
      <c r="BZ18" s="530">
        <f t="shared" si="4"/>
        <v>0</v>
      </c>
      <c r="CA18" s="659"/>
      <c r="CB18" s="530">
        <f t="shared" si="5"/>
        <v>0</v>
      </c>
    </row>
    <row r="19" spans="1:80" ht="12.75" customHeight="1">
      <c r="A19" s="301"/>
      <c r="B19" s="662"/>
      <c r="C19" s="661" cm="1">
        <f t="array" ref="C19">DATE(INDEX($B:$B,14+4*INT((ROW()-14)/4)), CHOOSE(MOD(ROW()-14,4)+1, 3,6,9,12), CHOOSE(MOD(ROW()-14,4)+1, 31,30,30,31))</f>
        <v>547</v>
      </c>
      <c r="D19" s="650"/>
      <c r="E19" s="651"/>
      <c r="F19" s="651"/>
      <c r="G19" s="651"/>
      <c r="H19" s="651"/>
      <c r="I19" s="651"/>
      <c r="J19" s="651"/>
      <c r="K19" s="651"/>
      <c r="L19" s="651"/>
      <c r="M19" s="651"/>
      <c r="N19" s="651"/>
      <c r="O19" s="651"/>
      <c r="P19" s="503"/>
      <c r="Q19" s="503"/>
      <c r="R19" s="503"/>
      <c r="S19" s="503"/>
      <c r="T19" s="503"/>
      <c r="U19" s="503"/>
      <c r="V19" s="503"/>
      <c r="W19" s="503"/>
      <c r="X19" s="503"/>
      <c r="Y19" s="503"/>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161"/>
      <c r="BC19" s="161"/>
      <c r="BD19" s="161"/>
      <c r="BE19" s="161"/>
      <c r="BF19" s="161"/>
      <c r="BG19" s="161"/>
      <c r="BH19" s="161"/>
      <c r="BI19" s="161"/>
      <c r="BJ19" s="161"/>
      <c r="BK19" s="161"/>
      <c r="BL19" s="161"/>
      <c r="BM19" s="161"/>
      <c r="BN19" s="161"/>
      <c r="BO19" s="161"/>
      <c r="BP19" s="161"/>
      <c r="BQ19" s="161"/>
      <c r="BR19" s="161"/>
      <c r="BS19" s="161"/>
      <c r="BT19" s="161"/>
      <c r="BU19" s="161"/>
      <c r="BV19" s="654"/>
      <c r="BW19" s="655"/>
      <c r="BX19" s="530">
        <f t="shared" si="2"/>
        <v>0</v>
      </c>
      <c r="BY19" s="530">
        <f t="shared" si="3"/>
        <v>0</v>
      </c>
      <c r="BZ19" s="530">
        <f t="shared" si="4"/>
        <v>0</v>
      </c>
      <c r="CA19" s="659"/>
      <c r="CB19" s="530">
        <f t="shared" si="5"/>
        <v>0</v>
      </c>
    </row>
    <row r="20" spans="1:80" ht="12.75" customHeight="1">
      <c r="A20" s="301"/>
      <c r="B20" s="662"/>
      <c r="C20" s="661" cm="1">
        <f t="array" ref="C20">DATE(INDEX($B:$B,14+4*INT((ROW()-14)/4)), CHOOSE(MOD(ROW()-14,4)+1, 3,6,9,12), CHOOSE(MOD(ROW()-14,4)+1, 31,30,30,31))</f>
        <v>639</v>
      </c>
      <c r="D20" s="650"/>
      <c r="E20" s="651"/>
      <c r="F20" s="651"/>
      <c r="G20" s="651"/>
      <c r="H20" s="651"/>
      <c r="I20" s="651"/>
      <c r="J20" s="651"/>
      <c r="K20" s="651"/>
      <c r="L20" s="651"/>
      <c r="M20" s="651"/>
      <c r="N20" s="651"/>
      <c r="O20" s="651"/>
      <c r="P20" s="503"/>
      <c r="Q20" s="503"/>
      <c r="R20" s="503"/>
      <c r="S20" s="503"/>
      <c r="T20" s="503"/>
      <c r="U20" s="503"/>
      <c r="V20" s="503"/>
      <c r="W20" s="503"/>
      <c r="X20" s="503"/>
      <c r="Y20" s="503"/>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161"/>
      <c r="BC20" s="161"/>
      <c r="BD20" s="161"/>
      <c r="BE20" s="161"/>
      <c r="BF20" s="161"/>
      <c r="BG20" s="161"/>
      <c r="BH20" s="161"/>
      <c r="BI20" s="161"/>
      <c r="BJ20" s="161"/>
      <c r="BK20" s="161"/>
      <c r="BL20" s="161"/>
      <c r="BM20" s="161"/>
      <c r="BN20" s="161"/>
      <c r="BO20" s="161"/>
      <c r="BP20" s="161"/>
      <c r="BQ20" s="161"/>
      <c r="BR20" s="161"/>
      <c r="BS20" s="161"/>
      <c r="BT20" s="161"/>
      <c r="BU20" s="161"/>
      <c r="BV20" s="654"/>
      <c r="BW20" s="655"/>
      <c r="BX20" s="530">
        <f t="shared" si="2"/>
        <v>0</v>
      </c>
      <c r="BY20" s="530">
        <f t="shared" si="3"/>
        <v>0</v>
      </c>
      <c r="BZ20" s="530">
        <f t="shared" si="4"/>
        <v>0</v>
      </c>
      <c r="CA20" s="659"/>
      <c r="CB20" s="530">
        <f t="shared" si="5"/>
        <v>0</v>
      </c>
    </row>
    <row r="21" spans="1:80" ht="12.75" customHeight="1">
      <c r="A21" s="301"/>
      <c r="B21" s="662"/>
      <c r="C21" s="663" cm="1">
        <f t="array" ref="C21">DATE(INDEX($B:$B,14+4*INT((ROW()-14)/4)), CHOOSE(MOD(ROW()-14,4)+1, 3,6,9,12), CHOOSE(MOD(ROW()-14,4)+1, 31,30,30,31))</f>
        <v>731</v>
      </c>
      <c r="D21" s="656"/>
      <c r="E21" s="657"/>
      <c r="F21" s="657"/>
      <c r="G21" s="651"/>
      <c r="H21" s="657"/>
      <c r="I21" s="657"/>
      <c r="J21" s="657"/>
      <c r="K21" s="657"/>
      <c r="L21" s="657"/>
      <c r="M21" s="657"/>
      <c r="N21" s="657"/>
      <c r="O21" s="657"/>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220"/>
      <c r="BC21" s="220"/>
      <c r="BD21" s="220"/>
      <c r="BE21" s="220"/>
      <c r="BF21" s="220"/>
      <c r="BG21" s="220"/>
      <c r="BH21" s="220"/>
      <c r="BI21" s="220"/>
      <c r="BJ21" s="220"/>
      <c r="BK21" s="220"/>
      <c r="BL21" s="220"/>
      <c r="BM21" s="220"/>
      <c r="BN21" s="220"/>
      <c r="BO21" s="220"/>
      <c r="BP21" s="220"/>
      <c r="BQ21" s="220"/>
      <c r="BR21" s="220"/>
      <c r="BS21" s="220"/>
      <c r="BT21" s="220"/>
      <c r="BU21" s="220"/>
      <c r="BV21" s="654"/>
      <c r="BW21" s="655"/>
      <c r="BX21" s="530">
        <f t="shared" si="2"/>
        <v>0</v>
      </c>
      <c r="BY21" s="530">
        <f t="shared" si="3"/>
        <v>0</v>
      </c>
      <c r="BZ21" s="530">
        <f t="shared" si="4"/>
        <v>0</v>
      </c>
      <c r="CA21" s="659"/>
      <c r="CB21" s="530">
        <f t="shared" si="5"/>
        <v>0</v>
      </c>
    </row>
    <row r="22" spans="1:80" ht="12.75" customHeight="1">
      <c r="A22" s="392">
        <f>A18+365</f>
        <v>1096</v>
      </c>
      <c r="B22" s="664">
        <f>B18+1</f>
        <v>1902</v>
      </c>
      <c r="C22" s="661" cm="1">
        <f t="array" ref="C22">DATE(INDEX($B:$B,14+4*INT((ROW()-14)/4)), CHOOSE(MOD(ROW()-14,4)+1, 3,6,9,12), CHOOSE(MOD(ROW()-14,4)+1, 31,30,30,31))</f>
        <v>821</v>
      </c>
      <c r="D22" s="650"/>
      <c r="E22" s="651"/>
      <c r="F22" s="651"/>
      <c r="G22" s="651"/>
      <c r="H22" s="651"/>
      <c r="I22" s="651"/>
      <c r="J22" s="651"/>
      <c r="K22" s="651"/>
      <c r="L22" s="651"/>
      <c r="M22" s="651"/>
      <c r="N22" s="651"/>
      <c r="O22" s="651"/>
      <c r="P22" s="503">
        <v>0</v>
      </c>
      <c r="Q22" s="503">
        <v>0</v>
      </c>
      <c r="R22" s="503">
        <v>0</v>
      </c>
      <c r="S22" s="503">
        <v>0</v>
      </c>
      <c r="T22" s="503">
        <v>0</v>
      </c>
      <c r="U22" s="503">
        <v>0</v>
      </c>
      <c r="V22" s="503">
        <v>0</v>
      </c>
      <c r="W22" s="503">
        <v>0</v>
      </c>
      <c r="X22" s="503">
        <v>0</v>
      </c>
      <c r="Y22" s="503">
        <v>0</v>
      </c>
      <c r="Z22" s="503">
        <v>0</v>
      </c>
      <c r="AA22" s="503">
        <v>0</v>
      </c>
      <c r="AB22" s="503">
        <v>0</v>
      </c>
      <c r="AC22" s="503">
        <v>0</v>
      </c>
      <c r="AD22" s="503">
        <v>0</v>
      </c>
      <c r="AE22" s="503">
        <v>0</v>
      </c>
      <c r="AF22" s="503">
        <v>0</v>
      </c>
      <c r="AG22" s="503">
        <v>0</v>
      </c>
      <c r="AH22" s="503">
        <v>0</v>
      </c>
      <c r="AI22" s="503">
        <v>0</v>
      </c>
      <c r="AJ22" s="503">
        <v>0</v>
      </c>
      <c r="AK22" s="503">
        <v>0</v>
      </c>
      <c r="AL22" s="503">
        <v>0</v>
      </c>
      <c r="AM22" s="503">
        <v>0</v>
      </c>
      <c r="AN22" s="503">
        <v>0</v>
      </c>
      <c r="AO22" s="503">
        <v>0</v>
      </c>
      <c r="AP22" s="503">
        <v>0</v>
      </c>
      <c r="AQ22" s="503">
        <v>0</v>
      </c>
      <c r="AR22" s="503">
        <v>0</v>
      </c>
      <c r="AS22" s="503">
        <v>0</v>
      </c>
      <c r="AT22" s="503">
        <v>0</v>
      </c>
      <c r="AU22" s="503">
        <v>0</v>
      </c>
      <c r="AV22" s="503">
        <v>0</v>
      </c>
      <c r="AW22" s="503">
        <v>0</v>
      </c>
      <c r="AX22" s="503">
        <v>0</v>
      </c>
      <c r="AY22" s="503">
        <v>0</v>
      </c>
      <c r="AZ22" s="503">
        <v>0</v>
      </c>
      <c r="BA22" s="503">
        <v>0</v>
      </c>
      <c r="BB22" s="161">
        <v>0</v>
      </c>
      <c r="BC22" s="161">
        <v>0</v>
      </c>
      <c r="BD22" s="161">
        <v>0</v>
      </c>
      <c r="BE22" s="161">
        <v>0</v>
      </c>
      <c r="BF22" s="161">
        <v>0</v>
      </c>
      <c r="BG22" s="161">
        <v>0</v>
      </c>
      <c r="BH22" s="161">
        <v>0</v>
      </c>
      <c r="BI22" s="161">
        <v>0</v>
      </c>
      <c r="BJ22" s="161">
        <v>0</v>
      </c>
      <c r="BK22" s="161">
        <v>0</v>
      </c>
      <c r="BL22" s="161">
        <v>0</v>
      </c>
      <c r="BM22" s="161">
        <v>0</v>
      </c>
      <c r="BN22" s="161">
        <v>0</v>
      </c>
      <c r="BO22" s="161">
        <v>0</v>
      </c>
      <c r="BP22" s="161">
        <v>0</v>
      </c>
      <c r="BQ22" s="161">
        <v>0</v>
      </c>
      <c r="BR22" s="161">
        <v>0</v>
      </c>
      <c r="BS22" s="161">
        <v>0</v>
      </c>
      <c r="BT22" s="161">
        <v>0</v>
      </c>
      <c r="BU22" s="161">
        <v>0</v>
      </c>
      <c r="BV22" s="652"/>
      <c r="BW22" s="653"/>
      <c r="BX22" s="530">
        <f t="shared" si="2"/>
        <v>0</v>
      </c>
      <c r="BY22" s="530">
        <f t="shared" si="3"/>
        <v>0</v>
      </c>
      <c r="BZ22" s="530">
        <f t="shared" si="4"/>
        <v>0</v>
      </c>
      <c r="CA22" s="659"/>
      <c r="CB22" s="530">
        <f t="shared" si="5"/>
        <v>0</v>
      </c>
    </row>
    <row r="23" spans="1:80" ht="12.75" customHeight="1">
      <c r="A23" s="301"/>
      <c r="B23" s="662"/>
      <c r="C23" s="661" cm="1">
        <f t="array" ref="C23">DATE(INDEX($B:$B,14+4*INT((ROW()-14)/4)), CHOOSE(MOD(ROW()-14,4)+1, 3,6,9,12), CHOOSE(MOD(ROW()-14,4)+1, 31,30,30,31))</f>
        <v>912</v>
      </c>
      <c r="D23" s="650"/>
      <c r="E23" s="651"/>
      <c r="F23" s="651"/>
      <c r="G23" s="651"/>
      <c r="H23" s="651"/>
      <c r="I23" s="651"/>
      <c r="J23" s="651"/>
      <c r="K23" s="651"/>
      <c r="L23" s="651"/>
      <c r="M23" s="651"/>
      <c r="N23" s="651"/>
      <c r="O23" s="651"/>
      <c r="P23" s="503"/>
      <c r="Q23" s="503"/>
      <c r="R23" s="503"/>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161"/>
      <c r="BC23" s="161"/>
      <c r="BD23" s="161"/>
      <c r="BE23" s="161"/>
      <c r="BF23" s="161"/>
      <c r="BG23" s="161"/>
      <c r="BH23" s="161"/>
      <c r="BI23" s="161"/>
      <c r="BJ23" s="161"/>
      <c r="BK23" s="161"/>
      <c r="BL23" s="161"/>
      <c r="BM23" s="161"/>
      <c r="BN23" s="161"/>
      <c r="BO23" s="161"/>
      <c r="BP23" s="161"/>
      <c r="BQ23" s="161"/>
      <c r="BR23" s="161"/>
      <c r="BS23" s="161"/>
      <c r="BT23" s="161"/>
      <c r="BU23" s="161"/>
      <c r="BV23" s="654"/>
      <c r="BW23" s="655"/>
      <c r="BX23" s="530">
        <f t="shared" si="2"/>
        <v>0</v>
      </c>
      <c r="BY23" s="530">
        <f t="shared" si="3"/>
        <v>0</v>
      </c>
      <c r="BZ23" s="530">
        <f t="shared" si="4"/>
        <v>0</v>
      </c>
      <c r="CA23" s="659"/>
      <c r="CB23" s="530">
        <f t="shared" si="5"/>
        <v>0</v>
      </c>
    </row>
    <row r="24" spans="1:80" ht="12.75" customHeight="1">
      <c r="A24" s="301"/>
      <c r="B24" s="662"/>
      <c r="C24" s="661" cm="1">
        <f t="array" ref="C24">DATE(INDEX($B:$B,14+4*INT((ROW()-14)/4)), CHOOSE(MOD(ROW()-14,4)+1, 3,6,9,12), CHOOSE(MOD(ROW()-14,4)+1, 31,30,30,31))</f>
        <v>1004</v>
      </c>
      <c r="D24" s="650"/>
      <c r="E24" s="651"/>
      <c r="F24" s="651"/>
      <c r="G24" s="651"/>
      <c r="H24" s="651"/>
      <c r="I24" s="651"/>
      <c r="J24" s="651"/>
      <c r="K24" s="651"/>
      <c r="L24" s="651"/>
      <c r="M24" s="651"/>
      <c r="N24" s="651"/>
      <c r="O24" s="651"/>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161"/>
      <c r="BC24" s="161"/>
      <c r="BD24" s="161"/>
      <c r="BE24" s="161"/>
      <c r="BF24" s="161"/>
      <c r="BG24" s="161"/>
      <c r="BH24" s="161"/>
      <c r="BI24" s="161"/>
      <c r="BJ24" s="161"/>
      <c r="BK24" s="161"/>
      <c r="BL24" s="161"/>
      <c r="BM24" s="161"/>
      <c r="BN24" s="161"/>
      <c r="BO24" s="161"/>
      <c r="BP24" s="161"/>
      <c r="BQ24" s="161"/>
      <c r="BR24" s="161"/>
      <c r="BS24" s="161"/>
      <c r="BT24" s="161"/>
      <c r="BU24" s="161"/>
      <c r="BV24" s="654"/>
      <c r="BW24" s="655"/>
      <c r="BX24" s="530">
        <f t="shared" si="2"/>
        <v>0</v>
      </c>
      <c r="BY24" s="530">
        <f t="shared" si="3"/>
        <v>0</v>
      </c>
      <c r="BZ24" s="530">
        <f t="shared" si="4"/>
        <v>0</v>
      </c>
      <c r="CA24" s="659"/>
      <c r="CB24" s="530">
        <f t="shared" si="5"/>
        <v>0</v>
      </c>
    </row>
    <row r="25" spans="1:80" ht="12.75" customHeight="1">
      <c r="A25" s="301"/>
      <c r="B25" s="662"/>
      <c r="C25" s="663" cm="1">
        <f t="array" ref="C25">DATE(INDEX($B:$B,14+4*INT((ROW()-14)/4)), CHOOSE(MOD(ROW()-14,4)+1, 3,6,9,12), CHOOSE(MOD(ROW()-14,4)+1, 31,30,30,31))</f>
        <v>1096</v>
      </c>
      <c r="D25" s="656"/>
      <c r="E25" s="657"/>
      <c r="F25" s="657"/>
      <c r="G25" s="651"/>
      <c r="H25" s="657"/>
      <c r="I25" s="657"/>
      <c r="J25" s="657"/>
      <c r="K25" s="657"/>
      <c r="L25" s="657"/>
      <c r="M25" s="657"/>
      <c r="N25" s="657"/>
      <c r="O25" s="657"/>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220"/>
      <c r="BC25" s="220"/>
      <c r="BD25" s="220"/>
      <c r="BE25" s="220"/>
      <c r="BF25" s="220"/>
      <c r="BG25" s="220"/>
      <c r="BH25" s="220"/>
      <c r="BI25" s="220"/>
      <c r="BJ25" s="220"/>
      <c r="BK25" s="220"/>
      <c r="BL25" s="220"/>
      <c r="BM25" s="220"/>
      <c r="BN25" s="220"/>
      <c r="BO25" s="220"/>
      <c r="BP25" s="220"/>
      <c r="BQ25" s="220"/>
      <c r="BR25" s="220"/>
      <c r="BS25" s="220"/>
      <c r="BT25" s="220"/>
      <c r="BU25" s="220"/>
      <c r="BV25" s="654"/>
      <c r="BW25" s="655"/>
      <c r="BX25" s="530">
        <f t="shared" si="2"/>
        <v>0</v>
      </c>
      <c r="BY25" s="530">
        <f t="shared" si="3"/>
        <v>0</v>
      </c>
      <c r="BZ25" s="530">
        <f t="shared" si="4"/>
        <v>0</v>
      </c>
      <c r="CA25" s="659"/>
      <c r="CB25" s="530">
        <f t="shared" si="5"/>
        <v>0</v>
      </c>
    </row>
    <row r="26" spans="1:80" ht="12.75" customHeight="1">
      <c r="A26" s="392">
        <f>A22+365</f>
        <v>1461</v>
      </c>
      <c r="B26" s="664">
        <f>B22+1</f>
        <v>1903</v>
      </c>
      <c r="C26" s="661" cm="1">
        <f t="array" ref="C26">DATE(INDEX($B:$B,14+4*INT((ROW()-14)/4)), CHOOSE(MOD(ROW()-14,4)+1, 3,6,9,12), CHOOSE(MOD(ROW()-14,4)+1, 31,30,30,31))</f>
        <v>1186</v>
      </c>
      <c r="D26" s="650"/>
      <c r="E26" s="651"/>
      <c r="F26" s="651"/>
      <c r="G26" s="651"/>
      <c r="H26" s="651"/>
      <c r="I26" s="651"/>
      <c r="J26" s="651"/>
      <c r="K26" s="651"/>
      <c r="L26" s="651"/>
      <c r="M26" s="651"/>
      <c r="N26" s="651"/>
      <c r="O26" s="651"/>
      <c r="P26" s="503">
        <v>0</v>
      </c>
      <c r="Q26" s="503">
        <v>0</v>
      </c>
      <c r="R26" s="503">
        <v>0</v>
      </c>
      <c r="S26" s="503">
        <v>0</v>
      </c>
      <c r="T26" s="503">
        <v>0</v>
      </c>
      <c r="U26" s="503">
        <v>0</v>
      </c>
      <c r="V26" s="503">
        <v>0</v>
      </c>
      <c r="W26" s="503">
        <v>0</v>
      </c>
      <c r="X26" s="503">
        <v>0</v>
      </c>
      <c r="Y26" s="503">
        <v>0</v>
      </c>
      <c r="Z26" s="503">
        <v>0</v>
      </c>
      <c r="AA26" s="503">
        <v>0</v>
      </c>
      <c r="AB26" s="503">
        <v>0</v>
      </c>
      <c r="AC26" s="503">
        <v>0</v>
      </c>
      <c r="AD26" s="503">
        <v>0</v>
      </c>
      <c r="AE26" s="503">
        <v>0</v>
      </c>
      <c r="AF26" s="503">
        <v>0</v>
      </c>
      <c r="AG26" s="503">
        <v>0</v>
      </c>
      <c r="AH26" s="503">
        <v>0</v>
      </c>
      <c r="AI26" s="503">
        <v>0</v>
      </c>
      <c r="AJ26" s="503">
        <v>0</v>
      </c>
      <c r="AK26" s="503">
        <v>0</v>
      </c>
      <c r="AL26" s="503">
        <v>0</v>
      </c>
      <c r="AM26" s="503">
        <v>0</v>
      </c>
      <c r="AN26" s="503">
        <v>0</v>
      </c>
      <c r="AO26" s="503">
        <v>0</v>
      </c>
      <c r="AP26" s="503">
        <v>0</v>
      </c>
      <c r="AQ26" s="503">
        <v>0</v>
      </c>
      <c r="AR26" s="503">
        <v>0</v>
      </c>
      <c r="AS26" s="503">
        <v>0</v>
      </c>
      <c r="AT26" s="503">
        <v>0</v>
      </c>
      <c r="AU26" s="503">
        <v>0</v>
      </c>
      <c r="AV26" s="503">
        <v>0</v>
      </c>
      <c r="AW26" s="503">
        <v>0</v>
      </c>
      <c r="AX26" s="503">
        <v>0</v>
      </c>
      <c r="AY26" s="503">
        <v>0</v>
      </c>
      <c r="AZ26" s="503">
        <v>0</v>
      </c>
      <c r="BA26" s="503">
        <v>0</v>
      </c>
      <c r="BB26" s="161">
        <v>0</v>
      </c>
      <c r="BC26" s="161">
        <v>0</v>
      </c>
      <c r="BD26" s="161">
        <v>0</v>
      </c>
      <c r="BE26" s="161">
        <v>0</v>
      </c>
      <c r="BF26" s="161">
        <v>0</v>
      </c>
      <c r="BG26" s="161">
        <v>0</v>
      </c>
      <c r="BH26" s="161">
        <v>0</v>
      </c>
      <c r="BI26" s="161">
        <v>0</v>
      </c>
      <c r="BJ26" s="161">
        <v>0</v>
      </c>
      <c r="BK26" s="161">
        <v>0</v>
      </c>
      <c r="BL26" s="161">
        <v>0</v>
      </c>
      <c r="BM26" s="161">
        <v>0</v>
      </c>
      <c r="BN26" s="161">
        <v>0</v>
      </c>
      <c r="BO26" s="161">
        <v>0</v>
      </c>
      <c r="BP26" s="161">
        <v>0</v>
      </c>
      <c r="BQ26" s="161">
        <v>0</v>
      </c>
      <c r="BR26" s="161">
        <v>0</v>
      </c>
      <c r="BS26" s="161">
        <v>0</v>
      </c>
      <c r="BT26" s="161">
        <v>0</v>
      </c>
      <c r="BU26" s="161">
        <v>0</v>
      </c>
      <c r="BV26" s="652"/>
      <c r="BW26" s="653"/>
      <c r="BX26" s="530">
        <f t="shared" si="2"/>
        <v>0</v>
      </c>
      <c r="BY26" s="530">
        <f t="shared" si="3"/>
        <v>0</v>
      </c>
      <c r="BZ26" s="530">
        <f t="shared" si="4"/>
        <v>0</v>
      </c>
      <c r="CA26" s="659"/>
      <c r="CB26" s="530">
        <f t="shared" si="5"/>
        <v>0</v>
      </c>
    </row>
    <row r="27" spans="1:80" ht="12.75" customHeight="1">
      <c r="A27" s="301"/>
      <c r="B27" s="662"/>
      <c r="C27" s="661" cm="1">
        <f t="array" ref="C27">DATE(INDEX($B:$B,14+4*INT((ROW()-14)/4)), CHOOSE(MOD(ROW()-14,4)+1, 3,6,9,12), CHOOSE(MOD(ROW()-14,4)+1, 31,30,30,31))</f>
        <v>1277</v>
      </c>
      <c r="D27" s="650"/>
      <c r="E27" s="651"/>
      <c r="F27" s="651"/>
      <c r="G27" s="651"/>
      <c r="H27" s="651"/>
      <c r="I27" s="651"/>
      <c r="J27" s="651"/>
      <c r="K27" s="651"/>
      <c r="L27" s="651"/>
      <c r="M27" s="651"/>
      <c r="N27" s="651"/>
      <c r="O27" s="651"/>
      <c r="P27" s="503"/>
      <c r="Q27" s="503"/>
      <c r="R27" s="503"/>
      <c r="S27" s="503"/>
      <c r="T27" s="503"/>
      <c r="U27" s="503"/>
      <c r="V27" s="503"/>
      <c r="W27" s="503"/>
      <c r="X27" s="503"/>
      <c r="Y27" s="503"/>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161"/>
      <c r="BC27" s="161"/>
      <c r="BD27" s="161"/>
      <c r="BE27" s="161"/>
      <c r="BF27" s="161"/>
      <c r="BG27" s="161"/>
      <c r="BH27" s="161"/>
      <c r="BI27" s="161"/>
      <c r="BJ27" s="161"/>
      <c r="BK27" s="161"/>
      <c r="BL27" s="161"/>
      <c r="BM27" s="161"/>
      <c r="BN27" s="161"/>
      <c r="BO27" s="161"/>
      <c r="BP27" s="161"/>
      <c r="BQ27" s="161"/>
      <c r="BR27" s="161"/>
      <c r="BS27" s="161"/>
      <c r="BT27" s="161"/>
      <c r="BU27" s="161"/>
      <c r="BV27" s="654"/>
      <c r="BW27" s="655"/>
      <c r="BX27" s="530">
        <f t="shared" si="2"/>
        <v>0</v>
      </c>
      <c r="BY27" s="530">
        <f t="shared" si="3"/>
        <v>0</v>
      </c>
      <c r="BZ27" s="530">
        <f t="shared" si="4"/>
        <v>0</v>
      </c>
      <c r="CA27" s="659"/>
      <c r="CB27" s="530">
        <f t="shared" si="5"/>
        <v>0</v>
      </c>
    </row>
    <row r="28" spans="1:80" ht="12.75" customHeight="1">
      <c r="A28" s="301"/>
      <c r="B28" s="662"/>
      <c r="C28" s="661" cm="1">
        <f t="array" ref="C28">DATE(INDEX($B:$B,14+4*INT((ROW()-14)/4)), CHOOSE(MOD(ROW()-14,4)+1, 3,6,9,12), CHOOSE(MOD(ROW()-14,4)+1, 31,30,30,31))</f>
        <v>1369</v>
      </c>
      <c r="D28" s="650"/>
      <c r="E28" s="651"/>
      <c r="F28" s="651"/>
      <c r="G28" s="651"/>
      <c r="H28" s="651"/>
      <c r="I28" s="651"/>
      <c r="J28" s="651"/>
      <c r="K28" s="651"/>
      <c r="L28" s="651"/>
      <c r="M28" s="651"/>
      <c r="N28" s="651"/>
      <c r="O28" s="651"/>
      <c r="P28" s="503"/>
      <c r="Q28" s="503"/>
      <c r="R28" s="503"/>
      <c r="S28" s="503"/>
      <c r="T28" s="503"/>
      <c r="U28" s="503"/>
      <c r="V28" s="503"/>
      <c r="W28" s="503"/>
      <c r="X28" s="503"/>
      <c r="Y28" s="503"/>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161"/>
      <c r="BC28" s="161"/>
      <c r="BD28" s="161"/>
      <c r="BE28" s="161"/>
      <c r="BF28" s="161"/>
      <c r="BG28" s="161"/>
      <c r="BH28" s="161"/>
      <c r="BI28" s="161"/>
      <c r="BJ28" s="161"/>
      <c r="BK28" s="161"/>
      <c r="BL28" s="161"/>
      <c r="BM28" s="161"/>
      <c r="BN28" s="161"/>
      <c r="BO28" s="161"/>
      <c r="BP28" s="161"/>
      <c r="BQ28" s="161"/>
      <c r="BR28" s="161"/>
      <c r="BS28" s="161"/>
      <c r="BT28" s="161"/>
      <c r="BU28" s="161"/>
      <c r="BV28" s="654"/>
      <c r="BW28" s="655"/>
      <c r="BX28" s="530">
        <f t="shared" si="2"/>
        <v>0</v>
      </c>
      <c r="BY28" s="530">
        <f t="shared" si="3"/>
        <v>0</v>
      </c>
      <c r="BZ28" s="530">
        <f t="shared" si="4"/>
        <v>0</v>
      </c>
      <c r="CA28" s="659"/>
      <c r="CB28" s="530">
        <f t="shared" si="5"/>
        <v>0</v>
      </c>
    </row>
    <row r="29" spans="1:80" ht="12.75" customHeight="1">
      <c r="A29" s="301"/>
      <c r="B29" s="662"/>
      <c r="C29" s="663" cm="1">
        <f t="array" ref="C29">DATE(INDEX($B:$B,14+4*INT((ROW()-14)/4)), CHOOSE(MOD(ROW()-14,4)+1, 3,6,9,12), CHOOSE(MOD(ROW()-14,4)+1, 31,30,30,31))</f>
        <v>1461</v>
      </c>
      <c r="D29" s="656"/>
      <c r="E29" s="657"/>
      <c r="F29" s="657"/>
      <c r="G29" s="651"/>
      <c r="H29" s="657"/>
      <c r="I29" s="657"/>
      <c r="J29" s="657"/>
      <c r="K29" s="657"/>
      <c r="L29" s="657"/>
      <c r="M29" s="657"/>
      <c r="N29" s="657"/>
      <c r="O29" s="657"/>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220"/>
      <c r="BC29" s="220"/>
      <c r="BD29" s="220"/>
      <c r="BE29" s="220"/>
      <c r="BF29" s="220"/>
      <c r="BG29" s="220"/>
      <c r="BH29" s="220"/>
      <c r="BI29" s="220"/>
      <c r="BJ29" s="220"/>
      <c r="BK29" s="220"/>
      <c r="BL29" s="220"/>
      <c r="BM29" s="220"/>
      <c r="BN29" s="220"/>
      <c r="BO29" s="220"/>
      <c r="BP29" s="220"/>
      <c r="BQ29" s="220"/>
      <c r="BR29" s="220"/>
      <c r="BS29" s="220"/>
      <c r="BT29" s="220"/>
      <c r="BU29" s="220"/>
      <c r="BV29" s="654"/>
      <c r="BW29" s="655"/>
      <c r="BX29" s="530">
        <f t="shared" si="2"/>
        <v>0</v>
      </c>
      <c r="BY29" s="530">
        <f t="shared" si="3"/>
        <v>0</v>
      </c>
      <c r="BZ29" s="530">
        <f t="shared" si="4"/>
        <v>0</v>
      </c>
      <c r="CA29" s="659"/>
      <c r="CB29" s="530">
        <f t="shared" si="5"/>
        <v>0</v>
      </c>
    </row>
    <row r="30" spans="1:80" ht="12.75" customHeight="1">
      <c r="A30" s="392">
        <f>A26+365</f>
        <v>1826</v>
      </c>
      <c r="B30" s="664">
        <f>B26+1</f>
        <v>1904</v>
      </c>
      <c r="C30" s="661" cm="1">
        <f t="array" ref="C30">DATE(INDEX($B:$B,14+4*INT((ROW()-14)/4)), CHOOSE(MOD(ROW()-14,4)+1, 3,6,9,12), CHOOSE(MOD(ROW()-14,4)+1, 31,30,30,31))</f>
        <v>1552</v>
      </c>
      <c r="D30" s="650"/>
      <c r="E30" s="651"/>
      <c r="F30" s="651"/>
      <c r="G30" s="651"/>
      <c r="H30" s="651"/>
      <c r="I30" s="651"/>
      <c r="J30" s="651"/>
      <c r="K30" s="651"/>
      <c r="L30" s="651"/>
      <c r="M30" s="651"/>
      <c r="N30" s="651"/>
      <c r="O30" s="651"/>
      <c r="P30" s="503">
        <v>0</v>
      </c>
      <c r="Q30" s="503">
        <v>0</v>
      </c>
      <c r="R30" s="503">
        <v>0</v>
      </c>
      <c r="S30" s="503">
        <v>0</v>
      </c>
      <c r="T30" s="503">
        <v>0</v>
      </c>
      <c r="U30" s="503">
        <v>0</v>
      </c>
      <c r="V30" s="503">
        <v>0</v>
      </c>
      <c r="W30" s="503">
        <v>0</v>
      </c>
      <c r="X30" s="503">
        <v>0</v>
      </c>
      <c r="Y30" s="503">
        <v>0</v>
      </c>
      <c r="Z30" s="503">
        <v>0</v>
      </c>
      <c r="AA30" s="503">
        <v>0</v>
      </c>
      <c r="AB30" s="503">
        <v>0</v>
      </c>
      <c r="AC30" s="503">
        <v>0</v>
      </c>
      <c r="AD30" s="503">
        <v>0</v>
      </c>
      <c r="AE30" s="503">
        <v>0</v>
      </c>
      <c r="AF30" s="503">
        <v>0</v>
      </c>
      <c r="AG30" s="503">
        <v>0</v>
      </c>
      <c r="AH30" s="503">
        <v>0</v>
      </c>
      <c r="AI30" s="503">
        <v>0</v>
      </c>
      <c r="AJ30" s="503">
        <v>0</v>
      </c>
      <c r="AK30" s="503">
        <v>0</v>
      </c>
      <c r="AL30" s="503">
        <v>0</v>
      </c>
      <c r="AM30" s="503">
        <v>0</v>
      </c>
      <c r="AN30" s="503">
        <v>0</v>
      </c>
      <c r="AO30" s="503">
        <v>0</v>
      </c>
      <c r="AP30" s="503">
        <v>0</v>
      </c>
      <c r="AQ30" s="503">
        <v>0</v>
      </c>
      <c r="AR30" s="503">
        <v>0</v>
      </c>
      <c r="AS30" s="503">
        <v>0</v>
      </c>
      <c r="AT30" s="503">
        <v>0</v>
      </c>
      <c r="AU30" s="503">
        <v>0</v>
      </c>
      <c r="AV30" s="503">
        <v>0</v>
      </c>
      <c r="AW30" s="503">
        <v>0</v>
      </c>
      <c r="AX30" s="503">
        <v>0</v>
      </c>
      <c r="AY30" s="503">
        <v>0</v>
      </c>
      <c r="AZ30" s="503">
        <v>0</v>
      </c>
      <c r="BA30" s="503">
        <v>0</v>
      </c>
      <c r="BB30" s="161">
        <v>0</v>
      </c>
      <c r="BC30" s="161">
        <v>0</v>
      </c>
      <c r="BD30" s="161">
        <v>0</v>
      </c>
      <c r="BE30" s="161">
        <v>0</v>
      </c>
      <c r="BF30" s="161">
        <v>0</v>
      </c>
      <c r="BG30" s="161">
        <v>0</v>
      </c>
      <c r="BH30" s="161">
        <v>0</v>
      </c>
      <c r="BI30" s="161">
        <v>0</v>
      </c>
      <c r="BJ30" s="161">
        <v>0</v>
      </c>
      <c r="BK30" s="161">
        <v>0</v>
      </c>
      <c r="BL30" s="161">
        <v>0</v>
      </c>
      <c r="BM30" s="161">
        <v>0</v>
      </c>
      <c r="BN30" s="161">
        <v>0</v>
      </c>
      <c r="BO30" s="161">
        <v>0</v>
      </c>
      <c r="BP30" s="161">
        <v>0</v>
      </c>
      <c r="BQ30" s="161">
        <v>0</v>
      </c>
      <c r="BR30" s="161">
        <v>0</v>
      </c>
      <c r="BS30" s="161">
        <v>0</v>
      </c>
      <c r="BT30" s="161">
        <v>0</v>
      </c>
      <c r="BU30" s="161">
        <v>0</v>
      </c>
      <c r="BV30" s="652"/>
      <c r="BW30" s="653"/>
      <c r="BX30" s="530">
        <f t="shared" si="2"/>
        <v>0</v>
      </c>
      <c r="BY30" s="530">
        <f t="shared" si="3"/>
        <v>0</v>
      </c>
      <c r="BZ30" s="530">
        <f t="shared" si="4"/>
        <v>0</v>
      </c>
      <c r="CA30" s="659"/>
      <c r="CB30" s="530">
        <f t="shared" si="5"/>
        <v>0</v>
      </c>
    </row>
    <row r="31" spans="1:80" ht="12.75" customHeight="1">
      <c r="A31" s="301"/>
      <c r="B31" s="662"/>
      <c r="C31" s="661" cm="1">
        <f t="array" ref="C31">DATE(INDEX($B:$B,14+4*INT((ROW()-14)/4)), CHOOSE(MOD(ROW()-14,4)+1, 3,6,9,12), CHOOSE(MOD(ROW()-14,4)+1, 31,30,30,31))</f>
        <v>1643</v>
      </c>
      <c r="D31" s="650"/>
      <c r="E31" s="651"/>
      <c r="F31" s="651"/>
      <c r="G31" s="651"/>
      <c r="H31" s="651"/>
      <c r="I31" s="651"/>
      <c r="J31" s="651"/>
      <c r="K31" s="651"/>
      <c r="L31" s="651"/>
      <c r="M31" s="651"/>
      <c r="N31" s="651"/>
      <c r="O31" s="651"/>
      <c r="P31" s="503"/>
      <c r="Q31" s="503"/>
      <c r="R31" s="503"/>
      <c r="S31" s="503"/>
      <c r="T31" s="503"/>
      <c r="U31" s="503"/>
      <c r="V31" s="503"/>
      <c r="W31" s="503"/>
      <c r="X31" s="503"/>
      <c r="Y31" s="503"/>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161"/>
      <c r="BC31" s="161"/>
      <c r="BD31" s="161"/>
      <c r="BE31" s="161"/>
      <c r="BF31" s="161"/>
      <c r="BG31" s="161"/>
      <c r="BH31" s="161"/>
      <c r="BI31" s="161"/>
      <c r="BJ31" s="161"/>
      <c r="BK31" s="161"/>
      <c r="BL31" s="161"/>
      <c r="BM31" s="161"/>
      <c r="BN31" s="161"/>
      <c r="BO31" s="161"/>
      <c r="BP31" s="161"/>
      <c r="BQ31" s="161"/>
      <c r="BR31" s="161"/>
      <c r="BS31" s="161"/>
      <c r="BT31" s="161"/>
      <c r="BU31" s="161"/>
      <c r="BV31" s="654"/>
      <c r="BW31" s="655"/>
      <c r="BX31" s="530">
        <f t="shared" si="2"/>
        <v>0</v>
      </c>
      <c r="BY31" s="530">
        <f t="shared" si="3"/>
        <v>0</v>
      </c>
      <c r="BZ31" s="530">
        <f t="shared" si="4"/>
        <v>0</v>
      </c>
      <c r="CA31" s="659"/>
      <c r="CB31" s="530">
        <f t="shared" si="5"/>
        <v>0</v>
      </c>
    </row>
    <row r="32" spans="1:80" ht="12.75" customHeight="1">
      <c r="A32" s="301"/>
      <c r="B32" s="662"/>
      <c r="C32" s="661" cm="1">
        <f t="array" ref="C32">DATE(INDEX($B:$B,14+4*INT((ROW()-14)/4)), CHOOSE(MOD(ROW()-14,4)+1, 3,6,9,12), CHOOSE(MOD(ROW()-14,4)+1, 31,30,30,31))</f>
        <v>1735</v>
      </c>
      <c r="D32" s="650"/>
      <c r="E32" s="651"/>
      <c r="F32" s="651"/>
      <c r="G32" s="651"/>
      <c r="H32" s="651"/>
      <c r="I32" s="651"/>
      <c r="J32" s="651"/>
      <c r="K32" s="651"/>
      <c r="L32" s="651"/>
      <c r="M32" s="651"/>
      <c r="N32" s="651"/>
      <c r="O32" s="651"/>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161"/>
      <c r="BC32" s="161"/>
      <c r="BD32" s="161"/>
      <c r="BE32" s="161"/>
      <c r="BF32" s="161"/>
      <c r="BG32" s="161"/>
      <c r="BH32" s="161"/>
      <c r="BI32" s="161"/>
      <c r="BJ32" s="161"/>
      <c r="BK32" s="161"/>
      <c r="BL32" s="161"/>
      <c r="BM32" s="161"/>
      <c r="BN32" s="161"/>
      <c r="BO32" s="161"/>
      <c r="BP32" s="161"/>
      <c r="BQ32" s="161"/>
      <c r="BR32" s="161"/>
      <c r="BS32" s="161"/>
      <c r="BT32" s="161"/>
      <c r="BU32" s="161"/>
      <c r="BV32" s="654"/>
      <c r="BW32" s="655"/>
      <c r="BX32" s="530">
        <f t="shared" si="2"/>
        <v>0</v>
      </c>
      <c r="BY32" s="530">
        <f t="shared" si="3"/>
        <v>0</v>
      </c>
      <c r="BZ32" s="530">
        <f t="shared" si="4"/>
        <v>0</v>
      </c>
      <c r="CA32" s="659"/>
      <c r="CB32" s="530">
        <f t="shared" si="5"/>
        <v>0</v>
      </c>
    </row>
    <row r="33" spans="1:80" ht="12.75" customHeight="1">
      <c r="A33" s="301"/>
      <c r="B33" s="662"/>
      <c r="C33" s="663" cm="1">
        <f t="array" ref="C33">DATE(INDEX($B:$B,14+4*INT((ROW()-14)/4)), CHOOSE(MOD(ROW()-14,4)+1, 3,6,9,12), CHOOSE(MOD(ROW()-14,4)+1, 31,30,30,31))</f>
        <v>1827</v>
      </c>
      <c r="D33" s="656"/>
      <c r="E33" s="657"/>
      <c r="F33" s="657"/>
      <c r="G33" s="651"/>
      <c r="H33" s="657"/>
      <c r="I33" s="657"/>
      <c r="J33" s="657"/>
      <c r="K33" s="657"/>
      <c r="L33" s="657"/>
      <c r="M33" s="657"/>
      <c r="N33" s="657"/>
      <c r="O33" s="657"/>
      <c r="P33" s="504"/>
      <c r="Q33" s="504"/>
      <c r="R33" s="504"/>
      <c r="S33" s="504"/>
      <c r="T33" s="504"/>
      <c r="U33" s="504"/>
      <c r="V33" s="504"/>
      <c r="W33" s="504"/>
      <c r="X33" s="504"/>
      <c r="Y33" s="504"/>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220"/>
      <c r="BC33" s="220"/>
      <c r="BD33" s="220"/>
      <c r="BE33" s="220"/>
      <c r="BF33" s="220"/>
      <c r="BG33" s="220"/>
      <c r="BH33" s="220"/>
      <c r="BI33" s="220"/>
      <c r="BJ33" s="220"/>
      <c r="BK33" s="220"/>
      <c r="BL33" s="220"/>
      <c r="BM33" s="220"/>
      <c r="BN33" s="220"/>
      <c r="BO33" s="220"/>
      <c r="BP33" s="220"/>
      <c r="BQ33" s="220"/>
      <c r="BR33" s="220"/>
      <c r="BS33" s="220"/>
      <c r="BT33" s="220"/>
      <c r="BU33" s="220"/>
      <c r="BV33" s="654"/>
      <c r="BW33" s="655"/>
      <c r="BX33" s="530">
        <f t="shared" si="2"/>
        <v>0</v>
      </c>
      <c r="BY33" s="530">
        <f t="shared" si="3"/>
        <v>0</v>
      </c>
      <c r="BZ33" s="530">
        <f t="shared" si="4"/>
        <v>0</v>
      </c>
      <c r="CA33" s="659"/>
      <c r="CB33" s="530">
        <f t="shared" si="5"/>
        <v>0</v>
      </c>
    </row>
    <row r="34" spans="1:80" ht="12.75" customHeight="1">
      <c r="A34" s="392">
        <f>A30+365</f>
        <v>2191</v>
      </c>
      <c r="B34" s="664">
        <f>B30+1</f>
        <v>1905</v>
      </c>
      <c r="C34" s="661" cm="1">
        <f t="array" ref="C34">DATE(INDEX($B:$B,14+4*INT((ROW()-14)/4)), CHOOSE(MOD(ROW()-14,4)+1, 3,6,9,12), CHOOSE(MOD(ROW()-14,4)+1, 31,30,30,31))</f>
        <v>1917</v>
      </c>
      <c r="D34" s="650"/>
      <c r="E34" s="651"/>
      <c r="F34" s="651"/>
      <c r="G34" s="651"/>
      <c r="H34" s="651"/>
      <c r="I34" s="651"/>
      <c r="J34" s="651"/>
      <c r="K34" s="651"/>
      <c r="L34" s="651"/>
      <c r="M34" s="651"/>
      <c r="N34" s="651"/>
      <c r="O34" s="651"/>
      <c r="P34" s="503">
        <v>0</v>
      </c>
      <c r="Q34" s="503">
        <v>0</v>
      </c>
      <c r="R34" s="503">
        <v>0</v>
      </c>
      <c r="S34" s="503">
        <v>0</v>
      </c>
      <c r="T34" s="503">
        <v>0</v>
      </c>
      <c r="U34" s="503">
        <v>0</v>
      </c>
      <c r="V34" s="503">
        <v>0</v>
      </c>
      <c r="W34" s="503">
        <v>0</v>
      </c>
      <c r="X34" s="503">
        <v>0</v>
      </c>
      <c r="Y34" s="503">
        <v>0</v>
      </c>
      <c r="Z34" s="503">
        <v>0</v>
      </c>
      <c r="AA34" s="503">
        <v>0</v>
      </c>
      <c r="AB34" s="503">
        <v>0</v>
      </c>
      <c r="AC34" s="503">
        <v>0</v>
      </c>
      <c r="AD34" s="503">
        <v>0</v>
      </c>
      <c r="AE34" s="503">
        <v>0</v>
      </c>
      <c r="AF34" s="503">
        <v>0</v>
      </c>
      <c r="AG34" s="503">
        <v>0</v>
      </c>
      <c r="AH34" s="503">
        <v>0</v>
      </c>
      <c r="AI34" s="503">
        <v>0</v>
      </c>
      <c r="AJ34" s="503">
        <v>0</v>
      </c>
      <c r="AK34" s="503">
        <v>0</v>
      </c>
      <c r="AL34" s="503">
        <v>0</v>
      </c>
      <c r="AM34" s="503">
        <v>0</v>
      </c>
      <c r="AN34" s="503">
        <v>0</v>
      </c>
      <c r="AO34" s="503">
        <v>0</v>
      </c>
      <c r="AP34" s="503">
        <v>0</v>
      </c>
      <c r="AQ34" s="503">
        <v>0</v>
      </c>
      <c r="AR34" s="503">
        <v>0</v>
      </c>
      <c r="AS34" s="503">
        <v>0</v>
      </c>
      <c r="AT34" s="503">
        <v>0</v>
      </c>
      <c r="AU34" s="503">
        <v>0</v>
      </c>
      <c r="AV34" s="503">
        <v>0</v>
      </c>
      <c r="AW34" s="503">
        <v>0</v>
      </c>
      <c r="AX34" s="503">
        <v>0</v>
      </c>
      <c r="AY34" s="503">
        <v>0</v>
      </c>
      <c r="AZ34" s="503">
        <v>0</v>
      </c>
      <c r="BA34" s="503">
        <v>0</v>
      </c>
      <c r="BB34" s="161">
        <v>0</v>
      </c>
      <c r="BC34" s="161">
        <v>0</v>
      </c>
      <c r="BD34" s="161">
        <v>0</v>
      </c>
      <c r="BE34" s="161">
        <v>0</v>
      </c>
      <c r="BF34" s="161">
        <v>0</v>
      </c>
      <c r="BG34" s="161">
        <v>0</v>
      </c>
      <c r="BH34" s="161">
        <v>0</v>
      </c>
      <c r="BI34" s="161">
        <v>0</v>
      </c>
      <c r="BJ34" s="161">
        <v>0</v>
      </c>
      <c r="BK34" s="161">
        <v>0</v>
      </c>
      <c r="BL34" s="161">
        <v>0</v>
      </c>
      <c r="BM34" s="161">
        <v>0</v>
      </c>
      <c r="BN34" s="161">
        <v>0</v>
      </c>
      <c r="BO34" s="161">
        <v>0</v>
      </c>
      <c r="BP34" s="161">
        <v>0</v>
      </c>
      <c r="BQ34" s="161">
        <v>0</v>
      </c>
      <c r="BR34" s="161">
        <v>0</v>
      </c>
      <c r="BS34" s="161">
        <v>0</v>
      </c>
      <c r="BT34" s="161">
        <v>0</v>
      </c>
      <c r="BU34" s="161">
        <v>0</v>
      </c>
      <c r="BV34" s="652"/>
      <c r="BW34" s="653"/>
      <c r="BX34" s="530">
        <f t="shared" si="2"/>
        <v>0</v>
      </c>
      <c r="BY34" s="530">
        <f t="shared" si="3"/>
        <v>0</v>
      </c>
      <c r="BZ34" s="530">
        <f t="shared" si="4"/>
        <v>0</v>
      </c>
      <c r="CA34" s="659"/>
      <c r="CB34" s="530">
        <f t="shared" si="5"/>
        <v>0</v>
      </c>
    </row>
    <row r="35" spans="1:80" ht="12.75" customHeight="1">
      <c r="A35" s="301"/>
      <c r="B35" s="662"/>
      <c r="C35" s="661" cm="1">
        <f t="array" ref="C35">DATE(INDEX($B:$B,14+4*INT((ROW()-14)/4)), CHOOSE(MOD(ROW()-14,4)+1, 3,6,9,12), CHOOSE(MOD(ROW()-14,4)+1, 31,30,30,31))</f>
        <v>2008</v>
      </c>
      <c r="D35" s="650"/>
      <c r="E35" s="651"/>
      <c r="F35" s="651"/>
      <c r="G35" s="651"/>
      <c r="H35" s="651"/>
      <c r="I35" s="651"/>
      <c r="J35" s="651"/>
      <c r="K35" s="651"/>
      <c r="L35" s="651"/>
      <c r="M35" s="651"/>
      <c r="N35" s="651"/>
      <c r="O35" s="651"/>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161"/>
      <c r="BC35" s="161"/>
      <c r="BD35" s="161"/>
      <c r="BE35" s="161"/>
      <c r="BF35" s="161"/>
      <c r="BG35" s="161"/>
      <c r="BH35" s="161"/>
      <c r="BI35" s="161"/>
      <c r="BJ35" s="161"/>
      <c r="BK35" s="161"/>
      <c r="BL35" s="161"/>
      <c r="BM35" s="161"/>
      <c r="BN35" s="161"/>
      <c r="BO35" s="161"/>
      <c r="BP35" s="161"/>
      <c r="BQ35" s="161"/>
      <c r="BR35" s="161"/>
      <c r="BS35" s="161"/>
      <c r="BT35" s="161"/>
      <c r="BU35" s="161"/>
      <c r="BV35" s="654"/>
      <c r="BW35" s="655"/>
      <c r="BX35" s="530">
        <f t="shared" si="2"/>
        <v>0</v>
      </c>
      <c r="BY35" s="530">
        <f t="shared" si="3"/>
        <v>0</v>
      </c>
      <c r="BZ35" s="530">
        <f t="shared" si="4"/>
        <v>0</v>
      </c>
      <c r="CA35" s="659"/>
      <c r="CB35" s="530">
        <f t="shared" si="5"/>
        <v>0</v>
      </c>
    </row>
    <row r="36" spans="1:80" ht="12.75" customHeight="1">
      <c r="A36" s="301"/>
      <c r="B36" s="662"/>
      <c r="C36" s="661" cm="1">
        <f t="array" ref="C36">DATE(INDEX($B:$B,14+4*INT((ROW()-14)/4)), CHOOSE(MOD(ROW()-14,4)+1, 3,6,9,12), CHOOSE(MOD(ROW()-14,4)+1, 31,30,30,31))</f>
        <v>2100</v>
      </c>
      <c r="D36" s="650"/>
      <c r="E36" s="651"/>
      <c r="F36" s="651"/>
      <c r="G36" s="651"/>
      <c r="H36" s="651"/>
      <c r="I36" s="651"/>
      <c r="J36" s="651"/>
      <c r="K36" s="651"/>
      <c r="L36" s="651"/>
      <c r="M36" s="651"/>
      <c r="N36" s="651"/>
      <c r="O36" s="651"/>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161"/>
      <c r="BC36" s="161"/>
      <c r="BD36" s="161"/>
      <c r="BE36" s="161"/>
      <c r="BF36" s="161"/>
      <c r="BG36" s="161"/>
      <c r="BH36" s="161"/>
      <c r="BI36" s="161"/>
      <c r="BJ36" s="161"/>
      <c r="BK36" s="161"/>
      <c r="BL36" s="161"/>
      <c r="BM36" s="161"/>
      <c r="BN36" s="161"/>
      <c r="BO36" s="161"/>
      <c r="BP36" s="161"/>
      <c r="BQ36" s="161"/>
      <c r="BR36" s="161"/>
      <c r="BS36" s="161"/>
      <c r="BT36" s="161"/>
      <c r="BU36" s="161"/>
      <c r="BV36" s="654"/>
      <c r="BW36" s="655"/>
      <c r="BX36" s="530">
        <f t="shared" si="2"/>
        <v>0</v>
      </c>
      <c r="BY36" s="530">
        <f t="shared" si="3"/>
        <v>0</v>
      </c>
      <c r="BZ36" s="530">
        <f t="shared" si="4"/>
        <v>0</v>
      </c>
      <c r="CA36" s="659"/>
      <c r="CB36" s="530">
        <f t="shared" si="5"/>
        <v>0</v>
      </c>
    </row>
    <row r="37" spans="1:80" ht="12.75" customHeight="1">
      <c r="A37" s="301"/>
      <c r="B37" s="662"/>
      <c r="C37" s="663" cm="1">
        <f t="array" ref="C37">DATE(INDEX($B:$B,14+4*INT((ROW()-14)/4)), CHOOSE(MOD(ROW()-14,4)+1, 3,6,9,12), CHOOSE(MOD(ROW()-14,4)+1, 31,30,30,31))</f>
        <v>2192</v>
      </c>
      <c r="D37" s="656"/>
      <c r="E37" s="657"/>
      <c r="F37" s="657"/>
      <c r="G37" s="657"/>
      <c r="H37" s="657"/>
      <c r="I37" s="657"/>
      <c r="J37" s="657"/>
      <c r="K37" s="657"/>
      <c r="L37" s="657"/>
      <c r="M37" s="657"/>
      <c r="N37" s="657"/>
      <c r="O37" s="657"/>
      <c r="P37" s="504"/>
      <c r="Q37" s="504"/>
      <c r="R37" s="504"/>
      <c r="S37" s="504"/>
      <c r="T37" s="504"/>
      <c r="U37" s="504"/>
      <c r="V37" s="504"/>
      <c r="W37" s="504"/>
      <c r="X37" s="504"/>
      <c r="Y37" s="504"/>
      <c r="Z37" s="504"/>
      <c r="AA37" s="504"/>
      <c r="AB37" s="504"/>
      <c r="AC37" s="504"/>
      <c r="AD37" s="504"/>
      <c r="AE37" s="504"/>
      <c r="AF37" s="504"/>
      <c r="AG37" s="504"/>
      <c r="AH37" s="504"/>
      <c r="AI37" s="504"/>
      <c r="AJ37" s="504"/>
      <c r="AK37" s="504"/>
      <c r="AL37" s="504"/>
      <c r="AM37" s="504"/>
      <c r="AN37" s="504"/>
      <c r="AO37" s="504"/>
      <c r="AP37" s="504"/>
      <c r="AQ37" s="504"/>
      <c r="AR37" s="504"/>
      <c r="AS37" s="504"/>
      <c r="AT37" s="504"/>
      <c r="AU37" s="504"/>
      <c r="AV37" s="504"/>
      <c r="AW37" s="504"/>
      <c r="AX37" s="504"/>
      <c r="AY37" s="504"/>
      <c r="AZ37" s="504"/>
      <c r="BA37" s="504">
        <v>0</v>
      </c>
      <c r="BB37" s="220"/>
      <c r="BC37" s="220"/>
      <c r="BD37" s="220"/>
      <c r="BE37" s="220"/>
      <c r="BF37" s="220"/>
      <c r="BG37" s="220"/>
      <c r="BH37" s="220"/>
      <c r="BI37" s="220"/>
      <c r="BJ37" s="220"/>
      <c r="BK37" s="220"/>
      <c r="BL37" s="220"/>
      <c r="BM37" s="220"/>
      <c r="BN37" s="220"/>
      <c r="BO37" s="220"/>
      <c r="BP37" s="220"/>
      <c r="BQ37" s="220"/>
      <c r="BR37" s="220"/>
      <c r="BS37" s="220"/>
      <c r="BT37" s="220"/>
      <c r="BU37" s="220"/>
      <c r="BV37" s="654"/>
      <c r="BW37" s="655"/>
      <c r="BX37" s="530">
        <f t="shared" si="2"/>
        <v>0</v>
      </c>
      <c r="BY37" s="530">
        <f t="shared" si="3"/>
        <v>0</v>
      </c>
      <c r="BZ37" s="530">
        <f t="shared" si="4"/>
        <v>0</v>
      </c>
      <c r="CA37" s="659"/>
      <c r="CB37" s="530">
        <f t="shared" si="5"/>
        <v>0</v>
      </c>
    </row>
    <row r="38" spans="1:80" ht="12.75" customHeight="1">
      <c r="A38" s="392">
        <f>A34+365</f>
        <v>2556</v>
      </c>
      <c r="B38" s="664">
        <f>B34+1</f>
        <v>1906</v>
      </c>
      <c r="C38" s="661" cm="1">
        <f t="array" ref="C38">DATE(INDEX($B:$B,14+4*INT((ROW()-14)/4)), CHOOSE(MOD(ROW()-14,4)+1, 3,6,9,12), CHOOSE(MOD(ROW()-14,4)+1, 31,30,30,31))</f>
        <v>2282</v>
      </c>
      <c r="D38" s="650"/>
      <c r="E38" s="651"/>
      <c r="F38" s="651"/>
      <c r="G38" s="651"/>
      <c r="H38" s="651"/>
      <c r="I38" s="651"/>
      <c r="J38" s="651"/>
      <c r="K38" s="651"/>
      <c r="L38" s="651"/>
      <c r="M38" s="651"/>
      <c r="N38" s="651"/>
      <c r="O38" s="651"/>
      <c r="P38" s="503">
        <v>0</v>
      </c>
      <c r="Q38" s="503">
        <v>0</v>
      </c>
      <c r="R38" s="503">
        <v>0</v>
      </c>
      <c r="S38" s="503">
        <v>0</v>
      </c>
      <c r="T38" s="503">
        <v>0</v>
      </c>
      <c r="U38" s="503">
        <v>0</v>
      </c>
      <c r="V38" s="503">
        <v>0</v>
      </c>
      <c r="W38" s="503">
        <v>0</v>
      </c>
      <c r="X38" s="503">
        <v>0</v>
      </c>
      <c r="Y38" s="503">
        <v>0</v>
      </c>
      <c r="Z38" s="503">
        <v>0</v>
      </c>
      <c r="AA38" s="503">
        <v>0</v>
      </c>
      <c r="AB38" s="503">
        <v>0</v>
      </c>
      <c r="AC38" s="503">
        <v>0</v>
      </c>
      <c r="AD38" s="503">
        <v>0</v>
      </c>
      <c r="AE38" s="503">
        <v>0</v>
      </c>
      <c r="AF38" s="503">
        <v>0</v>
      </c>
      <c r="AG38" s="503">
        <v>0</v>
      </c>
      <c r="AH38" s="503">
        <v>0</v>
      </c>
      <c r="AI38" s="503">
        <v>0</v>
      </c>
      <c r="AJ38" s="503">
        <v>0</v>
      </c>
      <c r="AK38" s="503">
        <v>0</v>
      </c>
      <c r="AL38" s="503">
        <v>0</v>
      </c>
      <c r="AM38" s="503">
        <v>0</v>
      </c>
      <c r="AN38" s="503">
        <v>0</v>
      </c>
      <c r="AO38" s="503">
        <v>0</v>
      </c>
      <c r="AP38" s="503">
        <v>0</v>
      </c>
      <c r="AQ38" s="503">
        <v>0</v>
      </c>
      <c r="AR38" s="503">
        <v>0</v>
      </c>
      <c r="AS38" s="503">
        <v>0</v>
      </c>
      <c r="AT38" s="503">
        <v>0</v>
      </c>
      <c r="AU38" s="503">
        <v>0</v>
      </c>
      <c r="AV38" s="503">
        <v>0</v>
      </c>
      <c r="AW38" s="503">
        <v>0</v>
      </c>
      <c r="AX38" s="503">
        <v>0</v>
      </c>
      <c r="AY38" s="503">
        <v>0</v>
      </c>
      <c r="AZ38" s="503">
        <v>0</v>
      </c>
      <c r="BA38" s="503">
        <v>0</v>
      </c>
      <c r="BB38" s="161">
        <v>0</v>
      </c>
      <c r="BC38" s="161">
        <v>0</v>
      </c>
      <c r="BD38" s="161">
        <v>0</v>
      </c>
      <c r="BE38" s="161">
        <v>0</v>
      </c>
      <c r="BF38" s="161">
        <v>0</v>
      </c>
      <c r="BG38" s="161">
        <v>0</v>
      </c>
      <c r="BH38" s="161">
        <v>0</v>
      </c>
      <c r="BI38" s="161">
        <v>0</v>
      </c>
      <c r="BJ38" s="161">
        <v>0</v>
      </c>
      <c r="BK38" s="161">
        <v>0</v>
      </c>
      <c r="BL38" s="161">
        <v>0</v>
      </c>
      <c r="BM38" s="161">
        <v>0</v>
      </c>
      <c r="BN38" s="161">
        <v>0</v>
      </c>
      <c r="BO38" s="161">
        <v>0</v>
      </c>
      <c r="BP38" s="161">
        <v>0</v>
      </c>
      <c r="BQ38" s="161">
        <v>0</v>
      </c>
      <c r="BR38" s="161">
        <v>0</v>
      </c>
      <c r="BS38" s="161">
        <v>0</v>
      </c>
      <c r="BT38" s="161">
        <v>0</v>
      </c>
      <c r="BU38" s="161">
        <v>0</v>
      </c>
      <c r="BV38" s="652"/>
      <c r="BW38" s="653"/>
      <c r="BX38" s="530">
        <f t="shared" si="2"/>
        <v>0</v>
      </c>
      <c r="BY38" s="530">
        <f t="shared" si="3"/>
        <v>0</v>
      </c>
      <c r="BZ38" s="530">
        <f t="shared" si="4"/>
        <v>0</v>
      </c>
      <c r="CA38" s="659"/>
      <c r="CB38" s="530">
        <f t="shared" si="5"/>
        <v>0</v>
      </c>
    </row>
    <row r="39" spans="1:80" ht="12.75" customHeight="1">
      <c r="A39" s="301"/>
      <c r="B39" s="662"/>
      <c r="C39" s="661" cm="1">
        <f t="array" ref="C39">DATE(INDEX($B:$B,14+4*INT((ROW()-14)/4)), CHOOSE(MOD(ROW()-14,4)+1, 3,6,9,12), CHOOSE(MOD(ROW()-14,4)+1, 31,30,30,31))</f>
        <v>2373</v>
      </c>
      <c r="D39" s="650"/>
      <c r="E39" s="651"/>
      <c r="F39" s="651"/>
      <c r="G39" s="651"/>
      <c r="H39" s="651"/>
      <c r="I39" s="651"/>
      <c r="J39" s="651"/>
      <c r="K39" s="651"/>
      <c r="L39" s="651"/>
      <c r="M39" s="651"/>
      <c r="N39" s="651"/>
      <c r="O39" s="651"/>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161"/>
      <c r="BC39" s="161"/>
      <c r="BD39" s="161"/>
      <c r="BE39" s="161"/>
      <c r="BF39" s="161"/>
      <c r="BG39" s="161"/>
      <c r="BH39" s="161"/>
      <c r="BI39" s="161"/>
      <c r="BJ39" s="161"/>
      <c r="BK39" s="161"/>
      <c r="BL39" s="161"/>
      <c r="BM39" s="161"/>
      <c r="BN39" s="161"/>
      <c r="BO39" s="161"/>
      <c r="BP39" s="161"/>
      <c r="BQ39" s="161"/>
      <c r="BR39" s="161"/>
      <c r="BS39" s="161"/>
      <c r="BT39" s="161"/>
      <c r="BU39" s="161"/>
      <c r="BV39" s="654"/>
      <c r="BW39" s="655"/>
      <c r="BX39" s="530">
        <f t="shared" si="2"/>
        <v>0</v>
      </c>
      <c r="BY39" s="530">
        <f t="shared" si="3"/>
        <v>0</v>
      </c>
      <c r="BZ39" s="530">
        <f t="shared" si="4"/>
        <v>0</v>
      </c>
      <c r="CA39" s="659"/>
      <c r="CB39" s="530">
        <f t="shared" si="5"/>
        <v>0</v>
      </c>
    </row>
    <row r="40" spans="1:80" ht="12.75" customHeight="1">
      <c r="A40" s="301"/>
      <c r="B40" s="662"/>
      <c r="C40" s="661" cm="1">
        <f t="array" ref="C40">DATE(INDEX($B:$B,14+4*INT((ROW()-14)/4)), CHOOSE(MOD(ROW()-14,4)+1, 3,6,9,12), CHOOSE(MOD(ROW()-14,4)+1, 31,30,30,31))</f>
        <v>2465</v>
      </c>
      <c r="D40" s="650"/>
      <c r="E40" s="651"/>
      <c r="F40" s="651"/>
      <c r="G40" s="651"/>
      <c r="H40" s="651"/>
      <c r="I40" s="651"/>
      <c r="J40" s="651"/>
      <c r="K40" s="651"/>
      <c r="L40" s="651"/>
      <c r="M40" s="651"/>
      <c r="N40" s="651"/>
      <c r="O40" s="651"/>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161"/>
      <c r="BC40" s="161"/>
      <c r="BD40" s="161"/>
      <c r="BE40" s="161"/>
      <c r="BF40" s="161"/>
      <c r="BG40" s="161"/>
      <c r="BH40" s="161"/>
      <c r="BI40" s="161"/>
      <c r="BJ40" s="161"/>
      <c r="BK40" s="161"/>
      <c r="BL40" s="161"/>
      <c r="BM40" s="161"/>
      <c r="BN40" s="161"/>
      <c r="BO40" s="161"/>
      <c r="BP40" s="161"/>
      <c r="BQ40" s="161"/>
      <c r="BR40" s="161"/>
      <c r="BS40" s="161"/>
      <c r="BT40" s="161"/>
      <c r="BU40" s="161"/>
      <c r="BV40" s="654"/>
      <c r="BW40" s="655"/>
      <c r="BX40" s="530">
        <f t="shared" si="2"/>
        <v>0</v>
      </c>
      <c r="BY40" s="530">
        <f t="shared" si="3"/>
        <v>0</v>
      </c>
      <c r="BZ40" s="530">
        <f t="shared" si="4"/>
        <v>0</v>
      </c>
      <c r="CA40" s="659"/>
      <c r="CB40" s="530">
        <f t="shared" si="5"/>
        <v>0</v>
      </c>
    </row>
    <row r="41" spans="1:80" ht="12.75" customHeight="1">
      <c r="A41" s="301"/>
      <c r="B41" s="662"/>
      <c r="C41" s="663" cm="1">
        <f t="array" ref="C41">DATE(INDEX($B:$B,14+4*INT((ROW()-14)/4)), CHOOSE(MOD(ROW()-14,4)+1, 3,6,9,12), CHOOSE(MOD(ROW()-14,4)+1, 31,30,30,31))</f>
        <v>2557</v>
      </c>
      <c r="D41" s="656"/>
      <c r="E41" s="657"/>
      <c r="F41" s="657"/>
      <c r="G41" s="657"/>
      <c r="H41" s="657"/>
      <c r="I41" s="657"/>
      <c r="J41" s="657"/>
      <c r="K41" s="657"/>
      <c r="L41" s="657"/>
      <c r="M41" s="657"/>
      <c r="N41" s="657"/>
      <c r="O41" s="657"/>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220"/>
      <c r="BC41" s="220"/>
      <c r="BD41" s="220"/>
      <c r="BE41" s="220"/>
      <c r="BF41" s="220"/>
      <c r="BG41" s="220"/>
      <c r="BH41" s="220"/>
      <c r="BI41" s="220"/>
      <c r="BJ41" s="220"/>
      <c r="BK41" s="220"/>
      <c r="BL41" s="220"/>
      <c r="BM41" s="220"/>
      <c r="BN41" s="220"/>
      <c r="BO41" s="220"/>
      <c r="BP41" s="220"/>
      <c r="BQ41" s="220"/>
      <c r="BR41" s="220"/>
      <c r="BS41" s="220"/>
      <c r="BT41" s="220"/>
      <c r="BU41" s="220"/>
      <c r="BV41" s="654"/>
      <c r="BW41" s="655"/>
      <c r="BX41" s="530">
        <f t="shared" si="2"/>
        <v>0</v>
      </c>
      <c r="BY41" s="530">
        <f t="shared" si="3"/>
        <v>0</v>
      </c>
      <c r="BZ41" s="530">
        <f t="shared" si="4"/>
        <v>0</v>
      </c>
      <c r="CA41" s="659"/>
      <c r="CB41" s="530">
        <f t="shared" si="5"/>
        <v>0</v>
      </c>
    </row>
    <row r="42" spans="1:80" ht="12.75" customHeight="1">
      <c r="A42" s="392">
        <f>A38+365</f>
        <v>2921</v>
      </c>
      <c r="B42" s="664">
        <f>B38+1</f>
        <v>1907</v>
      </c>
      <c r="C42" s="661" cm="1">
        <f t="array" ref="C42">DATE(INDEX($B:$B,14+4*INT((ROW()-14)/4)), CHOOSE(MOD(ROW()-14,4)+1, 3,6,9,12), CHOOSE(MOD(ROW()-14,4)+1, 31,30,30,31))</f>
        <v>2647</v>
      </c>
      <c r="D42" s="650"/>
      <c r="E42" s="651"/>
      <c r="F42" s="651"/>
      <c r="G42" s="651"/>
      <c r="H42" s="651"/>
      <c r="I42" s="651"/>
      <c r="J42" s="651"/>
      <c r="K42" s="651"/>
      <c r="L42" s="651"/>
      <c r="M42" s="651"/>
      <c r="N42" s="651"/>
      <c r="O42" s="651"/>
      <c r="P42" s="503">
        <v>0</v>
      </c>
      <c r="Q42" s="503">
        <v>0</v>
      </c>
      <c r="R42" s="503">
        <v>0</v>
      </c>
      <c r="S42" s="503">
        <v>0</v>
      </c>
      <c r="T42" s="503">
        <v>0</v>
      </c>
      <c r="U42" s="503">
        <v>0</v>
      </c>
      <c r="V42" s="503">
        <v>0</v>
      </c>
      <c r="W42" s="503">
        <v>0</v>
      </c>
      <c r="X42" s="503">
        <v>0</v>
      </c>
      <c r="Y42" s="503">
        <v>0</v>
      </c>
      <c r="Z42" s="503">
        <v>0</v>
      </c>
      <c r="AA42" s="503">
        <v>0</v>
      </c>
      <c r="AB42" s="503">
        <v>0</v>
      </c>
      <c r="AC42" s="503">
        <v>0</v>
      </c>
      <c r="AD42" s="503">
        <v>0</v>
      </c>
      <c r="AE42" s="503">
        <v>0</v>
      </c>
      <c r="AF42" s="503">
        <v>0</v>
      </c>
      <c r="AG42" s="503">
        <v>0</v>
      </c>
      <c r="AH42" s="503">
        <v>0</v>
      </c>
      <c r="AI42" s="503">
        <v>0</v>
      </c>
      <c r="AJ42" s="503">
        <v>0</v>
      </c>
      <c r="AK42" s="503">
        <v>0</v>
      </c>
      <c r="AL42" s="503">
        <v>0</v>
      </c>
      <c r="AM42" s="503">
        <v>0</v>
      </c>
      <c r="AN42" s="503">
        <v>0</v>
      </c>
      <c r="AO42" s="503">
        <v>0</v>
      </c>
      <c r="AP42" s="503">
        <v>0</v>
      </c>
      <c r="AQ42" s="503">
        <v>0</v>
      </c>
      <c r="AR42" s="503">
        <v>0</v>
      </c>
      <c r="AS42" s="503">
        <v>0</v>
      </c>
      <c r="AT42" s="503">
        <v>0</v>
      </c>
      <c r="AU42" s="503">
        <v>0</v>
      </c>
      <c r="AV42" s="503">
        <v>0</v>
      </c>
      <c r="AW42" s="503">
        <v>0</v>
      </c>
      <c r="AX42" s="503">
        <v>0</v>
      </c>
      <c r="AY42" s="503">
        <v>0</v>
      </c>
      <c r="AZ42" s="503">
        <v>0</v>
      </c>
      <c r="BA42" s="503">
        <v>0</v>
      </c>
      <c r="BB42" s="161">
        <v>0</v>
      </c>
      <c r="BC42" s="161">
        <v>0</v>
      </c>
      <c r="BD42" s="161">
        <v>0</v>
      </c>
      <c r="BE42" s="161">
        <v>0</v>
      </c>
      <c r="BF42" s="161">
        <v>0</v>
      </c>
      <c r="BG42" s="161">
        <v>0</v>
      </c>
      <c r="BH42" s="161">
        <v>0</v>
      </c>
      <c r="BI42" s="161">
        <v>0</v>
      </c>
      <c r="BJ42" s="161">
        <v>0</v>
      </c>
      <c r="BK42" s="161">
        <v>0</v>
      </c>
      <c r="BL42" s="161">
        <v>0</v>
      </c>
      <c r="BM42" s="161">
        <v>0</v>
      </c>
      <c r="BN42" s="161">
        <v>0</v>
      </c>
      <c r="BO42" s="161">
        <v>0</v>
      </c>
      <c r="BP42" s="161">
        <v>0</v>
      </c>
      <c r="BQ42" s="161">
        <v>0</v>
      </c>
      <c r="BR42" s="161">
        <v>0</v>
      </c>
      <c r="BS42" s="161">
        <v>0</v>
      </c>
      <c r="BT42" s="161">
        <v>0</v>
      </c>
      <c r="BU42" s="161">
        <v>0</v>
      </c>
      <c r="BV42" s="652"/>
      <c r="BW42" s="653"/>
      <c r="BX42" s="530">
        <f t="shared" si="2"/>
        <v>0</v>
      </c>
      <c r="BY42" s="530">
        <f t="shared" si="3"/>
        <v>0</v>
      </c>
      <c r="BZ42" s="530">
        <f t="shared" si="4"/>
        <v>0</v>
      </c>
      <c r="CA42" s="659"/>
      <c r="CB42" s="530">
        <f t="shared" si="5"/>
        <v>0</v>
      </c>
    </row>
    <row r="43" spans="1:80" ht="12.75" customHeight="1">
      <c r="A43" s="301"/>
      <c r="B43" s="662"/>
      <c r="C43" s="661" cm="1">
        <f t="array" ref="C43">DATE(INDEX($B:$B,14+4*INT((ROW()-14)/4)), CHOOSE(MOD(ROW()-14,4)+1, 3,6,9,12), CHOOSE(MOD(ROW()-14,4)+1, 31,30,30,31))</f>
        <v>2738</v>
      </c>
      <c r="D43" s="650"/>
      <c r="E43" s="651"/>
      <c r="F43" s="651"/>
      <c r="G43" s="651"/>
      <c r="H43" s="651"/>
      <c r="I43" s="651"/>
      <c r="J43" s="651"/>
      <c r="K43" s="651"/>
      <c r="L43" s="651"/>
      <c r="M43" s="651"/>
      <c r="N43" s="651"/>
      <c r="O43" s="651"/>
      <c r="P43" s="503"/>
      <c r="Q43" s="503"/>
      <c r="R43" s="503"/>
      <c r="S43" s="503"/>
      <c r="T43" s="503"/>
      <c r="U43" s="503"/>
      <c r="V43" s="503"/>
      <c r="W43" s="503"/>
      <c r="X43" s="503"/>
      <c r="Y43" s="503"/>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161"/>
      <c r="BC43" s="161"/>
      <c r="BD43" s="161"/>
      <c r="BE43" s="161"/>
      <c r="BF43" s="161"/>
      <c r="BG43" s="161"/>
      <c r="BH43" s="161"/>
      <c r="BI43" s="161"/>
      <c r="BJ43" s="161"/>
      <c r="BK43" s="161"/>
      <c r="BL43" s="161"/>
      <c r="BM43" s="161"/>
      <c r="BN43" s="161"/>
      <c r="BO43" s="161"/>
      <c r="BP43" s="161"/>
      <c r="BQ43" s="161"/>
      <c r="BR43" s="161"/>
      <c r="BS43" s="161"/>
      <c r="BT43" s="161"/>
      <c r="BU43" s="161"/>
      <c r="BV43" s="654"/>
      <c r="BW43" s="655"/>
      <c r="BX43" s="530">
        <f t="shared" si="2"/>
        <v>0</v>
      </c>
      <c r="BY43" s="530">
        <f t="shared" si="3"/>
        <v>0</v>
      </c>
      <c r="BZ43" s="530">
        <f t="shared" si="4"/>
        <v>0</v>
      </c>
      <c r="CA43" s="659"/>
      <c r="CB43" s="530">
        <f t="shared" si="5"/>
        <v>0</v>
      </c>
    </row>
    <row r="44" spans="1:80" ht="12.75" customHeight="1">
      <c r="A44" s="301"/>
      <c r="B44" s="662"/>
      <c r="C44" s="661" cm="1">
        <f t="array" ref="C44">DATE(INDEX($B:$B,14+4*INT((ROW()-14)/4)), CHOOSE(MOD(ROW()-14,4)+1, 3,6,9,12), CHOOSE(MOD(ROW()-14,4)+1, 31,30,30,31))</f>
        <v>2830</v>
      </c>
      <c r="D44" s="650"/>
      <c r="E44" s="651"/>
      <c r="F44" s="651"/>
      <c r="G44" s="651"/>
      <c r="H44" s="651"/>
      <c r="I44" s="651"/>
      <c r="J44" s="651"/>
      <c r="K44" s="651"/>
      <c r="L44" s="651"/>
      <c r="M44" s="651"/>
      <c r="N44" s="651"/>
      <c r="O44" s="651"/>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161"/>
      <c r="BC44" s="161"/>
      <c r="BD44" s="161"/>
      <c r="BE44" s="161"/>
      <c r="BF44" s="161"/>
      <c r="BG44" s="161"/>
      <c r="BH44" s="161"/>
      <c r="BI44" s="161"/>
      <c r="BJ44" s="161"/>
      <c r="BK44" s="161"/>
      <c r="BL44" s="161"/>
      <c r="BM44" s="161"/>
      <c r="BN44" s="161"/>
      <c r="BO44" s="161"/>
      <c r="BP44" s="161"/>
      <c r="BQ44" s="161"/>
      <c r="BR44" s="161"/>
      <c r="BS44" s="161"/>
      <c r="BT44" s="161"/>
      <c r="BU44" s="161"/>
      <c r="BV44" s="654"/>
      <c r="BW44" s="655"/>
      <c r="BX44" s="530">
        <f t="shared" si="2"/>
        <v>0</v>
      </c>
      <c r="BY44" s="530">
        <f t="shared" si="3"/>
        <v>0</v>
      </c>
      <c r="BZ44" s="530">
        <f t="shared" si="4"/>
        <v>0</v>
      </c>
      <c r="CA44" s="659"/>
      <c r="CB44" s="530">
        <f t="shared" si="5"/>
        <v>0</v>
      </c>
    </row>
    <row r="45" spans="1:80" ht="12.75" customHeight="1">
      <c r="A45" s="301"/>
      <c r="B45" s="662"/>
      <c r="C45" s="663" cm="1">
        <f t="array" ref="C45">DATE(INDEX($B:$B,14+4*INT((ROW()-14)/4)), CHOOSE(MOD(ROW()-14,4)+1, 3,6,9,12), CHOOSE(MOD(ROW()-14,4)+1, 31,30,30,31))</f>
        <v>2922</v>
      </c>
      <c r="D45" s="656"/>
      <c r="E45" s="657"/>
      <c r="F45" s="657"/>
      <c r="G45" s="657"/>
      <c r="H45" s="657"/>
      <c r="I45" s="657"/>
      <c r="J45" s="657"/>
      <c r="K45" s="657"/>
      <c r="L45" s="657"/>
      <c r="M45" s="657"/>
      <c r="N45" s="657"/>
      <c r="O45" s="657"/>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220"/>
      <c r="BC45" s="220"/>
      <c r="BD45" s="220"/>
      <c r="BE45" s="220"/>
      <c r="BF45" s="220"/>
      <c r="BG45" s="220"/>
      <c r="BH45" s="220"/>
      <c r="BI45" s="220"/>
      <c r="BJ45" s="220"/>
      <c r="BK45" s="220"/>
      <c r="BL45" s="220"/>
      <c r="BM45" s="220"/>
      <c r="BN45" s="220"/>
      <c r="BO45" s="220"/>
      <c r="BP45" s="220"/>
      <c r="BQ45" s="220"/>
      <c r="BR45" s="220"/>
      <c r="BS45" s="220"/>
      <c r="BT45" s="220"/>
      <c r="BU45" s="220"/>
      <c r="BV45" s="654"/>
      <c r="BW45" s="655"/>
      <c r="BX45" s="530">
        <f t="shared" si="2"/>
        <v>0</v>
      </c>
      <c r="BY45" s="530">
        <f t="shared" si="3"/>
        <v>0</v>
      </c>
      <c r="BZ45" s="530">
        <f t="shared" si="4"/>
        <v>0</v>
      </c>
      <c r="CA45" s="659"/>
      <c r="CB45" s="530">
        <f t="shared" si="5"/>
        <v>0</v>
      </c>
    </row>
    <row r="46" spans="1:80" ht="12.75" customHeight="1">
      <c r="A46" s="392">
        <f>A42+365</f>
        <v>3286</v>
      </c>
      <c r="B46" s="664">
        <f>B42+1</f>
        <v>1908</v>
      </c>
      <c r="C46" s="661" cm="1">
        <f t="array" ref="C46">DATE(INDEX($B:$B,14+4*INT((ROW()-14)/4)), CHOOSE(MOD(ROW()-14,4)+1, 3,6,9,12), CHOOSE(MOD(ROW()-14,4)+1, 31,30,30,31))</f>
        <v>3013</v>
      </c>
      <c r="D46" s="650"/>
      <c r="E46" s="651"/>
      <c r="F46" s="651"/>
      <c r="G46" s="651"/>
      <c r="H46" s="651"/>
      <c r="I46" s="651"/>
      <c r="J46" s="651"/>
      <c r="K46" s="651"/>
      <c r="L46" s="651"/>
      <c r="M46" s="651"/>
      <c r="N46" s="651"/>
      <c r="O46" s="651"/>
      <c r="P46" s="503">
        <v>0</v>
      </c>
      <c r="Q46" s="503">
        <v>0</v>
      </c>
      <c r="R46" s="503">
        <v>0</v>
      </c>
      <c r="S46" s="503">
        <v>0</v>
      </c>
      <c r="T46" s="503">
        <v>0</v>
      </c>
      <c r="U46" s="503">
        <v>0</v>
      </c>
      <c r="V46" s="503">
        <v>0</v>
      </c>
      <c r="W46" s="503">
        <v>0</v>
      </c>
      <c r="X46" s="503">
        <v>0</v>
      </c>
      <c r="Y46" s="503">
        <v>0</v>
      </c>
      <c r="Z46" s="503">
        <v>0</v>
      </c>
      <c r="AA46" s="503">
        <v>0</v>
      </c>
      <c r="AB46" s="503">
        <v>0</v>
      </c>
      <c r="AC46" s="503">
        <v>0</v>
      </c>
      <c r="AD46" s="503">
        <v>0</v>
      </c>
      <c r="AE46" s="503">
        <v>0</v>
      </c>
      <c r="AF46" s="503">
        <v>0</v>
      </c>
      <c r="AG46" s="503">
        <v>0</v>
      </c>
      <c r="AH46" s="503">
        <v>0</v>
      </c>
      <c r="AI46" s="503">
        <v>0</v>
      </c>
      <c r="AJ46" s="503">
        <v>0</v>
      </c>
      <c r="AK46" s="503">
        <v>0</v>
      </c>
      <c r="AL46" s="503">
        <v>0</v>
      </c>
      <c r="AM46" s="503">
        <v>0</v>
      </c>
      <c r="AN46" s="503">
        <v>0</v>
      </c>
      <c r="AO46" s="503">
        <v>0</v>
      </c>
      <c r="AP46" s="503">
        <v>0</v>
      </c>
      <c r="AQ46" s="503">
        <v>0</v>
      </c>
      <c r="AR46" s="503">
        <v>0</v>
      </c>
      <c r="AS46" s="503">
        <v>0</v>
      </c>
      <c r="AT46" s="503">
        <v>0</v>
      </c>
      <c r="AU46" s="503">
        <v>0</v>
      </c>
      <c r="AV46" s="503">
        <v>0</v>
      </c>
      <c r="AW46" s="503">
        <v>0</v>
      </c>
      <c r="AX46" s="503">
        <v>0</v>
      </c>
      <c r="AY46" s="503">
        <v>0</v>
      </c>
      <c r="AZ46" s="503">
        <v>0</v>
      </c>
      <c r="BA46" s="503">
        <v>0</v>
      </c>
      <c r="BB46" s="161">
        <v>0</v>
      </c>
      <c r="BC46" s="161">
        <v>0</v>
      </c>
      <c r="BD46" s="161">
        <v>0</v>
      </c>
      <c r="BE46" s="161">
        <v>0</v>
      </c>
      <c r="BF46" s="161">
        <v>0</v>
      </c>
      <c r="BG46" s="161">
        <v>0</v>
      </c>
      <c r="BH46" s="161">
        <v>0</v>
      </c>
      <c r="BI46" s="161">
        <v>0</v>
      </c>
      <c r="BJ46" s="161">
        <v>0</v>
      </c>
      <c r="BK46" s="161">
        <v>0</v>
      </c>
      <c r="BL46" s="161">
        <v>0</v>
      </c>
      <c r="BM46" s="161">
        <v>0</v>
      </c>
      <c r="BN46" s="161">
        <v>0</v>
      </c>
      <c r="BO46" s="161">
        <v>0</v>
      </c>
      <c r="BP46" s="161">
        <v>0</v>
      </c>
      <c r="BQ46" s="161">
        <v>0</v>
      </c>
      <c r="BR46" s="161">
        <v>0</v>
      </c>
      <c r="BS46" s="161">
        <v>0</v>
      </c>
      <c r="BT46" s="161">
        <v>0</v>
      </c>
      <c r="BU46" s="161">
        <v>0</v>
      </c>
      <c r="BV46" s="652"/>
      <c r="BW46" s="653"/>
      <c r="BX46" s="530">
        <f t="shared" si="2"/>
        <v>0</v>
      </c>
      <c r="BY46" s="530">
        <f t="shared" si="3"/>
        <v>0</v>
      </c>
      <c r="BZ46" s="530">
        <f t="shared" si="4"/>
        <v>0</v>
      </c>
      <c r="CA46" s="659"/>
      <c r="CB46" s="530">
        <f t="shared" si="5"/>
        <v>0</v>
      </c>
    </row>
    <row r="47" spans="1:80" ht="12.75" customHeight="1">
      <c r="A47" s="301"/>
      <c r="B47" s="662"/>
      <c r="C47" s="661" cm="1">
        <f t="array" ref="C47">DATE(INDEX($B:$B,14+4*INT((ROW()-14)/4)), CHOOSE(MOD(ROW()-14,4)+1, 3,6,9,12), CHOOSE(MOD(ROW()-14,4)+1, 31,30,30,31))</f>
        <v>3104</v>
      </c>
      <c r="D47" s="650"/>
      <c r="E47" s="651"/>
      <c r="F47" s="651"/>
      <c r="G47" s="651"/>
      <c r="H47" s="651"/>
      <c r="I47" s="651"/>
      <c r="J47" s="651"/>
      <c r="K47" s="651"/>
      <c r="L47" s="651"/>
      <c r="M47" s="651"/>
      <c r="N47" s="651"/>
      <c r="O47" s="651"/>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161"/>
      <c r="BC47" s="161"/>
      <c r="BD47" s="161"/>
      <c r="BE47" s="161"/>
      <c r="BF47" s="161"/>
      <c r="BG47" s="161"/>
      <c r="BH47" s="161"/>
      <c r="BI47" s="161"/>
      <c r="BJ47" s="161"/>
      <c r="BK47" s="161"/>
      <c r="BL47" s="161"/>
      <c r="BM47" s="161"/>
      <c r="BN47" s="161"/>
      <c r="BO47" s="161"/>
      <c r="BP47" s="161"/>
      <c r="BQ47" s="161"/>
      <c r="BR47" s="161"/>
      <c r="BS47" s="161"/>
      <c r="BT47" s="161"/>
      <c r="BU47" s="161"/>
      <c r="BV47" s="654"/>
      <c r="BW47" s="655"/>
      <c r="BX47" s="530">
        <f t="shared" si="2"/>
        <v>0</v>
      </c>
      <c r="BY47" s="530">
        <f t="shared" si="3"/>
        <v>0</v>
      </c>
      <c r="BZ47" s="530">
        <f t="shared" si="4"/>
        <v>0</v>
      </c>
      <c r="CA47" s="659"/>
      <c r="CB47" s="530">
        <f t="shared" si="5"/>
        <v>0</v>
      </c>
    </row>
    <row r="48" spans="1:80" ht="12.75" customHeight="1">
      <c r="A48" s="301"/>
      <c r="B48" s="662"/>
      <c r="C48" s="661" cm="1">
        <f t="array" ref="C48">DATE(INDEX($B:$B,14+4*INT((ROW()-14)/4)), CHOOSE(MOD(ROW()-14,4)+1, 3,6,9,12), CHOOSE(MOD(ROW()-14,4)+1, 31,30,30,31))</f>
        <v>3196</v>
      </c>
      <c r="D48" s="650"/>
      <c r="E48" s="651"/>
      <c r="F48" s="651"/>
      <c r="G48" s="651"/>
      <c r="H48" s="651"/>
      <c r="I48" s="651"/>
      <c r="J48" s="651"/>
      <c r="K48" s="651"/>
      <c r="L48" s="651"/>
      <c r="M48" s="651"/>
      <c r="N48" s="651"/>
      <c r="O48" s="651"/>
      <c r="P48" s="503"/>
      <c r="Q48" s="503"/>
      <c r="R48" s="503"/>
      <c r="S48" s="503"/>
      <c r="T48" s="503"/>
      <c r="U48" s="503"/>
      <c r="V48" s="503"/>
      <c r="W48" s="503"/>
      <c r="X48" s="503"/>
      <c r="Y48" s="50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161"/>
      <c r="BC48" s="161"/>
      <c r="BD48" s="161"/>
      <c r="BE48" s="161"/>
      <c r="BF48" s="161"/>
      <c r="BG48" s="161"/>
      <c r="BH48" s="161"/>
      <c r="BI48" s="161"/>
      <c r="BJ48" s="161"/>
      <c r="BK48" s="161"/>
      <c r="BL48" s="161"/>
      <c r="BM48" s="161"/>
      <c r="BN48" s="161"/>
      <c r="BO48" s="161"/>
      <c r="BP48" s="161"/>
      <c r="BQ48" s="161"/>
      <c r="BR48" s="161"/>
      <c r="BS48" s="161"/>
      <c r="BT48" s="161"/>
      <c r="BU48" s="161"/>
      <c r="BV48" s="654"/>
      <c r="BW48" s="655"/>
      <c r="BX48" s="530">
        <f t="shared" si="2"/>
        <v>0</v>
      </c>
      <c r="BY48" s="530">
        <f t="shared" si="3"/>
        <v>0</v>
      </c>
      <c r="BZ48" s="530">
        <f t="shared" si="4"/>
        <v>0</v>
      </c>
      <c r="CA48" s="659"/>
      <c r="CB48" s="530">
        <f t="shared" si="5"/>
        <v>0</v>
      </c>
    </row>
    <row r="49" spans="1:80" ht="12.75" customHeight="1">
      <c r="A49" s="301"/>
      <c r="B49" s="662"/>
      <c r="C49" s="663" cm="1">
        <f t="array" ref="C49">DATE(INDEX($B:$B,14+4*INT((ROW()-14)/4)), CHOOSE(MOD(ROW()-14,4)+1, 3,6,9,12), CHOOSE(MOD(ROW()-14,4)+1, 31,30,30,31))</f>
        <v>3288</v>
      </c>
      <c r="D49" s="656"/>
      <c r="E49" s="657"/>
      <c r="F49" s="657"/>
      <c r="G49" s="657"/>
      <c r="H49" s="657"/>
      <c r="I49" s="657"/>
      <c r="J49" s="657"/>
      <c r="K49" s="657"/>
      <c r="L49" s="657"/>
      <c r="M49" s="657"/>
      <c r="N49" s="657"/>
      <c r="O49" s="657"/>
      <c r="P49" s="504"/>
      <c r="Q49" s="504"/>
      <c r="R49" s="504"/>
      <c r="S49" s="504"/>
      <c r="T49" s="504"/>
      <c r="U49" s="504"/>
      <c r="V49" s="504"/>
      <c r="W49" s="504"/>
      <c r="X49" s="504"/>
      <c r="Y49" s="504"/>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4"/>
      <c r="AV49" s="504"/>
      <c r="AW49" s="504"/>
      <c r="AX49" s="504"/>
      <c r="AY49" s="504"/>
      <c r="AZ49" s="504"/>
      <c r="BA49" s="504"/>
      <c r="BB49" s="220"/>
      <c r="BC49" s="220"/>
      <c r="BD49" s="220"/>
      <c r="BE49" s="220"/>
      <c r="BF49" s="220"/>
      <c r="BG49" s="220"/>
      <c r="BH49" s="220"/>
      <c r="BI49" s="220"/>
      <c r="BJ49" s="220"/>
      <c r="BK49" s="220"/>
      <c r="BL49" s="220"/>
      <c r="BM49" s="220"/>
      <c r="BN49" s="220"/>
      <c r="BO49" s="220"/>
      <c r="BP49" s="220"/>
      <c r="BQ49" s="220"/>
      <c r="BR49" s="220"/>
      <c r="BS49" s="220"/>
      <c r="BT49" s="220"/>
      <c r="BU49" s="220"/>
      <c r="BV49" s="654"/>
      <c r="BW49" s="655"/>
      <c r="BX49" s="530">
        <f t="shared" si="2"/>
        <v>0</v>
      </c>
      <c r="BY49" s="530">
        <f t="shared" si="3"/>
        <v>0</v>
      </c>
      <c r="BZ49" s="530">
        <f t="shared" si="4"/>
        <v>0</v>
      </c>
      <c r="CA49" s="659"/>
      <c r="CB49" s="530">
        <f t="shared" si="5"/>
        <v>0</v>
      </c>
    </row>
    <row r="50" spans="1:80" ht="12.75" customHeight="1">
      <c r="A50" s="392">
        <f>A46+365</f>
        <v>3651</v>
      </c>
      <c r="B50" s="664">
        <f>B46+1</f>
        <v>1909</v>
      </c>
      <c r="C50" s="661" cm="1">
        <f t="array" ref="C50">DATE(INDEX($B:$B,14+4*INT((ROW()-14)/4)), CHOOSE(MOD(ROW()-14,4)+1, 3,6,9,12), CHOOSE(MOD(ROW()-14,4)+1, 31,30,30,31))</f>
        <v>3378</v>
      </c>
      <c r="D50" s="650"/>
      <c r="E50" s="651"/>
      <c r="F50" s="651"/>
      <c r="G50" s="651"/>
      <c r="H50" s="651"/>
      <c r="I50" s="651"/>
      <c r="J50" s="651"/>
      <c r="K50" s="651"/>
      <c r="L50" s="651"/>
      <c r="M50" s="651"/>
      <c r="N50" s="651"/>
      <c r="O50" s="651"/>
      <c r="P50" s="503">
        <v>0</v>
      </c>
      <c r="Q50" s="503">
        <v>0</v>
      </c>
      <c r="R50" s="503">
        <v>0</v>
      </c>
      <c r="S50" s="503">
        <v>0</v>
      </c>
      <c r="T50" s="503">
        <v>0</v>
      </c>
      <c r="U50" s="503">
        <v>0</v>
      </c>
      <c r="V50" s="503">
        <v>0</v>
      </c>
      <c r="W50" s="503">
        <v>0</v>
      </c>
      <c r="X50" s="503">
        <v>0</v>
      </c>
      <c r="Y50" s="503">
        <v>0</v>
      </c>
      <c r="Z50" s="503">
        <v>0</v>
      </c>
      <c r="AA50" s="503">
        <v>0</v>
      </c>
      <c r="AB50" s="503">
        <v>0</v>
      </c>
      <c r="AC50" s="503">
        <v>0</v>
      </c>
      <c r="AD50" s="503">
        <v>0</v>
      </c>
      <c r="AE50" s="503">
        <v>0</v>
      </c>
      <c r="AF50" s="503">
        <v>0</v>
      </c>
      <c r="AG50" s="503">
        <v>0</v>
      </c>
      <c r="AH50" s="503">
        <v>0</v>
      </c>
      <c r="AI50" s="503">
        <v>0</v>
      </c>
      <c r="AJ50" s="503">
        <v>0</v>
      </c>
      <c r="AK50" s="503">
        <v>0</v>
      </c>
      <c r="AL50" s="503">
        <v>0</v>
      </c>
      <c r="AM50" s="503">
        <v>0</v>
      </c>
      <c r="AN50" s="503">
        <v>0</v>
      </c>
      <c r="AO50" s="503">
        <v>0</v>
      </c>
      <c r="AP50" s="503">
        <v>0</v>
      </c>
      <c r="AQ50" s="503">
        <v>0</v>
      </c>
      <c r="AR50" s="503">
        <v>0</v>
      </c>
      <c r="AS50" s="503">
        <v>0</v>
      </c>
      <c r="AT50" s="503">
        <v>0</v>
      </c>
      <c r="AU50" s="503">
        <v>0</v>
      </c>
      <c r="AV50" s="503">
        <v>0</v>
      </c>
      <c r="AW50" s="503">
        <v>0</v>
      </c>
      <c r="AX50" s="503">
        <v>0</v>
      </c>
      <c r="AY50" s="503">
        <v>0</v>
      </c>
      <c r="AZ50" s="503">
        <v>0</v>
      </c>
      <c r="BA50" s="503">
        <v>0</v>
      </c>
      <c r="BB50" s="161">
        <v>0</v>
      </c>
      <c r="BC50" s="161">
        <v>0</v>
      </c>
      <c r="BD50" s="161">
        <v>0</v>
      </c>
      <c r="BE50" s="161">
        <v>0</v>
      </c>
      <c r="BF50" s="161">
        <v>0</v>
      </c>
      <c r="BG50" s="161">
        <v>0</v>
      </c>
      <c r="BH50" s="161">
        <v>0</v>
      </c>
      <c r="BI50" s="161">
        <v>0</v>
      </c>
      <c r="BJ50" s="161">
        <v>0</v>
      </c>
      <c r="BK50" s="161">
        <v>0</v>
      </c>
      <c r="BL50" s="161">
        <v>0</v>
      </c>
      <c r="BM50" s="161">
        <v>0</v>
      </c>
      <c r="BN50" s="161">
        <v>0</v>
      </c>
      <c r="BO50" s="161">
        <v>0</v>
      </c>
      <c r="BP50" s="161">
        <v>0</v>
      </c>
      <c r="BQ50" s="161">
        <v>0</v>
      </c>
      <c r="BR50" s="161">
        <v>0</v>
      </c>
      <c r="BS50" s="161">
        <v>0</v>
      </c>
      <c r="BT50" s="161">
        <v>0</v>
      </c>
      <c r="BU50" s="161">
        <v>0</v>
      </c>
      <c r="BV50" s="652"/>
      <c r="BW50" s="653"/>
      <c r="BX50" s="530">
        <f t="shared" si="2"/>
        <v>0</v>
      </c>
      <c r="BY50" s="530">
        <f t="shared" si="3"/>
        <v>0</v>
      </c>
      <c r="BZ50" s="530">
        <f t="shared" si="4"/>
        <v>0</v>
      </c>
      <c r="CA50" s="659"/>
      <c r="CB50" s="530">
        <f t="shared" si="5"/>
        <v>0</v>
      </c>
    </row>
    <row r="51" spans="1:80" ht="12.75" customHeight="1">
      <c r="A51" s="301"/>
      <c r="B51" s="662"/>
      <c r="C51" s="661" cm="1">
        <f t="array" ref="C51">DATE(INDEX($B:$B,14+4*INT((ROW()-14)/4)), CHOOSE(MOD(ROW()-14,4)+1, 3,6,9,12), CHOOSE(MOD(ROW()-14,4)+1, 31,30,30,31))</f>
        <v>3469</v>
      </c>
      <c r="D51" s="650"/>
      <c r="E51" s="651"/>
      <c r="F51" s="651"/>
      <c r="G51" s="651"/>
      <c r="H51" s="651"/>
      <c r="I51" s="651"/>
      <c r="J51" s="651"/>
      <c r="K51" s="651"/>
      <c r="L51" s="651"/>
      <c r="M51" s="651"/>
      <c r="N51" s="651"/>
      <c r="O51" s="651"/>
      <c r="P51" s="503"/>
      <c r="Q51" s="503"/>
      <c r="R51" s="503"/>
      <c r="S51" s="503"/>
      <c r="T51" s="503"/>
      <c r="U51" s="503"/>
      <c r="V51" s="503"/>
      <c r="W51" s="503"/>
      <c r="X51" s="50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161"/>
      <c r="BC51" s="161"/>
      <c r="BD51" s="161"/>
      <c r="BE51" s="161"/>
      <c r="BF51" s="161"/>
      <c r="BG51" s="161"/>
      <c r="BH51" s="161"/>
      <c r="BI51" s="161"/>
      <c r="BJ51" s="161"/>
      <c r="BK51" s="161"/>
      <c r="BL51" s="161"/>
      <c r="BM51" s="161"/>
      <c r="BN51" s="161"/>
      <c r="BO51" s="161"/>
      <c r="BP51" s="161"/>
      <c r="BQ51" s="161"/>
      <c r="BR51" s="161"/>
      <c r="BS51" s="161"/>
      <c r="BT51" s="161"/>
      <c r="BU51" s="161"/>
      <c r="BV51" s="654"/>
      <c r="BW51" s="655"/>
      <c r="BX51" s="530">
        <f t="shared" si="2"/>
        <v>0</v>
      </c>
      <c r="BY51" s="530">
        <f t="shared" si="3"/>
        <v>0</v>
      </c>
      <c r="BZ51" s="530">
        <f t="shared" si="4"/>
        <v>0</v>
      </c>
      <c r="CA51" s="659"/>
      <c r="CB51" s="530">
        <f t="shared" si="5"/>
        <v>0</v>
      </c>
    </row>
    <row r="52" spans="1:80" ht="12.75" customHeight="1">
      <c r="A52" s="301"/>
      <c r="B52" s="662"/>
      <c r="C52" s="661" cm="1">
        <f t="array" ref="C52">DATE(INDEX($B:$B,14+4*INT((ROW()-14)/4)), CHOOSE(MOD(ROW()-14,4)+1, 3,6,9,12), CHOOSE(MOD(ROW()-14,4)+1, 31,30,30,31))</f>
        <v>3561</v>
      </c>
      <c r="D52" s="650"/>
      <c r="E52" s="651"/>
      <c r="F52" s="651"/>
      <c r="G52" s="651"/>
      <c r="H52" s="651"/>
      <c r="I52" s="651"/>
      <c r="J52" s="651"/>
      <c r="K52" s="651"/>
      <c r="L52" s="651"/>
      <c r="M52" s="651"/>
      <c r="N52" s="651"/>
      <c r="O52" s="651"/>
      <c r="P52" s="503"/>
      <c r="Q52" s="503"/>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161"/>
      <c r="BC52" s="161"/>
      <c r="BD52" s="161"/>
      <c r="BE52" s="161"/>
      <c r="BF52" s="161"/>
      <c r="BG52" s="161"/>
      <c r="BH52" s="161"/>
      <c r="BI52" s="161"/>
      <c r="BJ52" s="161"/>
      <c r="BK52" s="161"/>
      <c r="BL52" s="161"/>
      <c r="BM52" s="161"/>
      <c r="BN52" s="161"/>
      <c r="BO52" s="161"/>
      <c r="BP52" s="161"/>
      <c r="BQ52" s="161"/>
      <c r="BR52" s="161"/>
      <c r="BS52" s="161"/>
      <c r="BT52" s="161"/>
      <c r="BU52" s="161"/>
      <c r="BV52" s="654"/>
      <c r="BW52" s="655"/>
      <c r="BX52" s="530">
        <f t="shared" si="2"/>
        <v>0</v>
      </c>
      <c r="BY52" s="530">
        <f t="shared" si="3"/>
        <v>0</v>
      </c>
      <c r="BZ52" s="530">
        <f t="shared" si="4"/>
        <v>0</v>
      </c>
      <c r="CA52" s="659"/>
      <c r="CB52" s="530">
        <f t="shared" si="5"/>
        <v>0</v>
      </c>
    </row>
    <row r="53" spans="1:80" ht="12.75" customHeight="1">
      <c r="A53" s="301"/>
      <c r="B53" s="662"/>
      <c r="C53" s="663" cm="1">
        <f t="array" ref="C53">DATE(INDEX($B:$B,14+4*INT((ROW()-14)/4)), CHOOSE(MOD(ROW()-14,4)+1, 3,6,9,12), CHOOSE(MOD(ROW()-14,4)+1, 31,30,30,31))</f>
        <v>3653</v>
      </c>
      <c r="D53" s="656"/>
      <c r="E53" s="657"/>
      <c r="F53" s="657"/>
      <c r="G53" s="657"/>
      <c r="H53" s="657"/>
      <c r="I53" s="657"/>
      <c r="J53" s="657"/>
      <c r="K53" s="657"/>
      <c r="L53" s="657"/>
      <c r="M53" s="657"/>
      <c r="N53" s="657"/>
      <c r="O53" s="657"/>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220"/>
      <c r="BC53" s="220"/>
      <c r="BD53" s="220"/>
      <c r="BE53" s="220"/>
      <c r="BF53" s="220"/>
      <c r="BG53" s="220"/>
      <c r="BH53" s="220"/>
      <c r="BI53" s="220"/>
      <c r="BJ53" s="220"/>
      <c r="BK53" s="220"/>
      <c r="BL53" s="220"/>
      <c r="BM53" s="220"/>
      <c r="BN53" s="220"/>
      <c r="BO53" s="220"/>
      <c r="BP53" s="220"/>
      <c r="BQ53" s="220"/>
      <c r="BR53" s="220"/>
      <c r="BS53" s="220"/>
      <c r="BT53" s="220"/>
      <c r="BU53" s="220"/>
      <c r="BV53" s="654"/>
      <c r="BW53" s="655"/>
      <c r="BX53" s="530">
        <f t="shared" si="2"/>
        <v>0</v>
      </c>
      <c r="BY53" s="530">
        <f t="shared" si="3"/>
        <v>0</v>
      </c>
      <c r="BZ53" s="530">
        <f t="shared" si="4"/>
        <v>0</v>
      </c>
      <c r="CA53" s="659"/>
      <c r="CB53" s="530">
        <f t="shared" si="5"/>
        <v>0</v>
      </c>
    </row>
    <row r="54" spans="1:80" ht="12.75" customHeight="1">
      <c r="A54" s="392">
        <f>A50+365</f>
        <v>4016</v>
      </c>
      <c r="B54" s="664">
        <f>B50+1</f>
        <v>1910</v>
      </c>
      <c r="C54" s="661" cm="1">
        <f t="array" ref="C54">DATE(INDEX($B:$B,14+4*INT((ROW()-14)/4)), CHOOSE(MOD(ROW()-14,4)+1, 3,6,9,12), CHOOSE(MOD(ROW()-14,4)+1, 31,30,30,31))</f>
        <v>3743</v>
      </c>
      <c r="D54" s="650"/>
      <c r="E54" s="651"/>
      <c r="F54" s="651"/>
      <c r="G54" s="651"/>
      <c r="H54" s="651"/>
      <c r="I54" s="651"/>
      <c r="J54" s="651"/>
      <c r="K54" s="651"/>
      <c r="L54" s="651"/>
      <c r="M54" s="651"/>
      <c r="N54" s="651"/>
      <c r="O54" s="651"/>
      <c r="P54" s="503">
        <v>0</v>
      </c>
      <c r="Q54" s="503">
        <v>0</v>
      </c>
      <c r="R54" s="503">
        <v>0</v>
      </c>
      <c r="S54" s="503">
        <v>0</v>
      </c>
      <c r="T54" s="503">
        <v>0</v>
      </c>
      <c r="U54" s="503">
        <v>0</v>
      </c>
      <c r="V54" s="503">
        <v>0</v>
      </c>
      <c r="W54" s="503">
        <v>0</v>
      </c>
      <c r="X54" s="503">
        <v>0</v>
      </c>
      <c r="Y54" s="503">
        <v>0</v>
      </c>
      <c r="Z54" s="503">
        <v>0</v>
      </c>
      <c r="AA54" s="503">
        <v>0</v>
      </c>
      <c r="AB54" s="503">
        <v>0</v>
      </c>
      <c r="AC54" s="503">
        <v>0</v>
      </c>
      <c r="AD54" s="503">
        <v>0</v>
      </c>
      <c r="AE54" s="503">
        <v>0</v>
      </c>
      <c r="AF54" s="503">
        <v>0</v>
      </c>
      <c r="AG54" s="503">
        <v>0</v>
      </c>
      <c r="AH54" s="503">
        <v>0</v>
      </c>
      <c r="AI54" s="503">
        <v>0</v>
      </c>
      <c r="AJ54" s="503">
        <v>0</v>
      </c>
      <c r="AK54" s="503">
        <v>0</v>
      </c>
      <c r="AL54" s="503">
        <v>0</v>
      </c>
      <c r="AM54" s="503">
        <v>0</v>
      </c>
      <c r="AN54" s="503">
        <v>0</v>
      </c>
      <c r="AO54" s="503">
        <v>0</v>
      </c>
      <c r="AP54" s="503">
        <v>0</v>
      </c>
      <c r="AQ54" s="503">
        <v>0</v>
      </c>
      <c r="AR54" s="503">
        <v>0</v>
      </c>
      <c r="AS54" s="503">
        <v>0</v>
      </c>
      <c r="AT54" s="503">
        <v>0</v>
      </c>
      <c r="AU54" s="503">
        <v>0</v>
      </c>
      <c r="AV54" s="503">
        <v>0</v>
      </c>
      <c r="AW54" s="503">
        <v>0</v>
      </c>
      <c r="AX54" s="503">
        <v>0</v>
      </c>
      <c r="AY54" s="503">
        <v>0</v>
      </c>
      <c r="AZ54" s="503">
        <v>0</v>
      </c>
      <c r="BA54" s="503">
        <v>0</v>
      </c>
      <c r="BB54" s="161">
        <v>0</v>
      </c>
      <c r="BC54" s="161">
        <v>0</v>
      </c>
      <c r="BD54" s="161">
        <v>0</v>
      </c>
      <c r="BE54" s="161">
        <v>0</v>
      </c>
      <c r="BF54" s="161">
        <v>0</v>
      </c>
      <c r="BG54" s="161">
        <v>0</v>
      </c>
      <c r="BH54" s="161">
        <v>0</v>
      </c>
      <c r="BI54" s="161">
        <v>0</v>
      </c>
      <c r="BJ54" s="161">
        <v>0</v>
      </c>
      <c r="BK54" s="161">
        <v>0</v>
      </c>
      <c r="BL54" s="161">
        <v>0</v>
      </c>
      <c r="BM54" s="161">
        <v>0</v>
      </c>
      <c r="BN54" s="161">
        <v>0</v>
      </c>
      <c r="BO54" s="161">
        <v>0</v>
      </c>
      <c r="BP54" s="161">
        <v>0</v>
      </c>
      <c r="BQ54" s="161">
        <v>0</v>
      </c>
      <c r="BR54" s="161">
        <v>0</v>
      </c>
      <c r="BS54" s="161">
        <v>0</v>
      </c>
      <c r="BT54" s="161">
        <v>0</v>
      </c>
      <c r="BU54" s="161">
        <v>0</v>
      </c>
      <c r="BV54" s="652"/>
      <c r="BW54" s="653"/>
      <c r="BX54" s="530">
        <f t="shared" si="2"/>
        <v>0</v>
      </c>
      <c r="BY54" s="530">
        <f t="shared" si="3"/>
        <v>0</v>
      </c>
      <c r="BZ54" s="530">
        <f t="shared" si="4"/>
        <v>0</v>
      </c>
      <c r="CA54" s="659"/>
      <c r="CB54" s="530">
        <f t="shared" si="5"/>
        <v>0</v>
      </c>
    </row>
    <row r="55" spans="1:80" ht="12.75" customHeight="1">
      <c r="A55" s="301"/>
      <c r="B55" s="662"/>
      <c r="C55" s="661" cm="1">
        <f t="array" ref="C55">DATE(INDEX($B:$B,14+4*INT((ROW()-14)/4)), CHOOSE(MOD(ROW()-14,4)+1, 3,6,9,12), CHOOSE(MOD(ROW()-14,4)+1, 31,30,30,31))</f>
        <v>3834</v>
      </c>
      <c r="D55" s="650"/>
      <c r="E55" s="651"/>
      <c r="F55" s="651"/>
      <c r="G55" s="651"/>
      <c r="H55" s="651"/>
      <c r="I55" s="651"/>
      <c r="J55" s="651"/>
      <c r="K55" s="651"/>
      <c r="L55" s="651"/>
      <c r="M55" s="651"/>
      <c r="N55" s="651"/>
      <c r="O55" s="651"/>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161"/>
      <c r="BC55" s="161"/>
      <c r="BD55" s="161"/>
      <c r="BE55" s="161"/>
      <c r="BF55" s="161"/>
      <c r="BG55" s="161"/>
      <c r="BH55" s="161"/>
      <c r="BI55" s="161"/>
      <c r="BJ55" s="161"/>
      <c r="BK55" s="161"/>
      <c r="BL55" s="161"/>
      <c r="BM55" s="161"/>
      <c r="BN55" s="161"/>
      <c r="BO55" s="161"/>
      <c r="BP55" s="161"/>
      <c r="BQ55" s="161"/>
      <c r="BR55" s="161"/>
      <c r="BS55" s="161"/>
      <c r="BT55" s="161"/>
      <c r="BU55" s="161"/>
      <c r="BV55" s="654"/>
      <c r="BW55" s="655"/>
      <c r="BX55" s="530">
        <f t="shared" si="2"/>
        <v>0</v>
      </c>
      <c r="BY55" s="530">
        <f t="shared" si="3"/>
        <v>0</v>
      </c>
      <c r="BZ55" s="530">
        <f t="shared" si="4"/>
        <v>0</v>
      </c>
      <c r="CA55" s="659"/>
      <c r="CB55" s="530">
        <f t="shared" si="5"/>
        <v>0</v>
      </c>
    </row>
    <row r="56" spans="1:80" ht="12.75" customHeight="1">
      <c r="A56" s="301"/>
      <c r="B56" s="662"/>
      <c r="C56" s="661" cm="1">
        <f t="array" ref="C56">DATE(INDEX($B:$B,14+4*INT((ROW()-14)/4)), CHOOSE(MOD(ROW()-14,4)+1, 3,6,9,12), CHOOSE(MOD(ROW()-14,4)+1, 31,30,30,31))</f>
        <v>3926</v>
      </c>
      <c r="D56" s="650"/>
      <c r="E56" s="651"/>
      <c r="F56" s="651"/>
      <c r="G56" s="651"/>
      <c r="H56" s="651"/>
      <c r="I56" s="651"/>
      <c r="J56" s="651"/>
      <c r="K56" s="651"/>
      <c r="L56" s="651"/>
      <c r="M56" s="651"/>
      <c r="N56" s="651"/>
      <c r="O56" s="651"/>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161"/>
      <c r="BC56" s="161"/>
      <c r="BD56" s="161"/>
      <c r="BE56" s="161"/>
      <c r="BF56" s="161"/>
      <c r="BG56" s="161"/>
      <c r="BH56" s="161"/>
      <c r="BI56" s="161"/>
      <c r="BJ56" s="161"/>
      <c r="BK56" s="161"/>
      <c r="BL56" s="161"/>
      <c r="BM56" s="161"/>
      <c r="BN56" s="161"/>
      <c r="BO56" s="161"/>
      <c r="BP56" s="161"/>
      <c r="BQ56" s="161"/>
      <c r="BR56" s="161"/>
      <c r="BS56" s="161"/>
      <c r="BT56" s="161"/>
      <c r="BU56" s="161"/>
      <c r="BV56" s="654"/>
      <c r="BW56" s="655"/>
      <c r="BX56" s="530">
        <f t="shared" si="2"/>
        <v>0</v>
      </c>
      <c r="BY56" s="530">
        <f t="shared" si="3"/>
        <v>0</v>
      </c>
      <c r="BZ56" s="530">
        <f t="shared" si="4"/>
        <v>0</v>
      </c>
      <c r="CA56" s="659"/>
      <c r="CB56" s="530">
        <f t="shared" si="5"/>
        <v>0</v>
      </c>
    </row>
    <row r="57" spans="1:80" ht="12.75" customHeight="1">
      <c r="A57" s="301"/>
      <c r="B57" s="662"/>
      <c r="C57" s="663" cm="1">
        <f t="array" ref="C57">DATE(INDEX($B:$B,14+4*INT((ROW()-14)/4)), CHOOSE(MOD(ROW()-14,4)+1, 3,6,9,12), CHOOSE(MOD(ROW()-14,4)+1, 31,30,30,31))</f>
        <v>4018</v>
      </c>
      <c r="D57" s="656"/>
      <c r="E57" s="657"/>
      <c r="F57" s="657"/>
      <c r="G57" s="657"/>
      <c r="H57" s="657"/>
      <c r="I57" s="657"/>
      <c r="J57" s="657"/>
      <c r="K57" s="657"/>
      <c r="L57" s="657"/>
      <c r="M57" s="657"/>
      <c r="N57" s="657"/>
      <c r="O57" s="657"/>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4"/>
      <c r="AZ57" s="504"/>
      <c r="BA57" s="504"/>
      <c r="BB57" s="220"/>
      <c r="BC57" s="220"/>
      <c r="BD57" s="220"/>
      <c r="BE57" s="220"/>
      <c r="BF57" s="220"/>
      <c r="BG57" s="220"/>
      <c r="BH57" s="220"/>
      <c r="BI57" s="220"/>
      <c r="BJ57" s="220"/>
      <c r="BK57" s="220"/>
      <c r="BL57" s="220"/>
      <c r="BM57" s="220"/>
      <c r="BN57" s="220"/>
      <c r="BO57" s="220"/>
      <c r="BP57" s="220"/>
      <c r="BQ57" s="220"/>
      <c r="BR57" s="220"/>
      <c r="BS57" s="220"/>
      <c r="BT57" s="220"/>
      <c r="BU57" s="220"/>
      <c r="BV57" s="654"/>
      <c r="BW57" s="655"/>
      <c r="BX57" s="530">
        <f t="shared" si="2"/>
        <v>0</v>
      </c>
      <c r="BY57" s="530">
        <f t="shared" si="3"/>
        <v>0</v>
      </c>
      <c r="BZ57" s="530">
        <f t="shared" si="4"/>
        <v>0</v>
      </c>
      <c r="CA57" s="659"/>
      <c r="CB57" s="530">
        <f t="shared" si="5"/>
        <v>0</v>
      </c>
    </row>
    <row r="58" spans="1:80" ht="12.75" customHeight="1">
      <c r="A58" s="392">
        <f>A54+365</f>
        <v>4381</v>
      </c>
      <c r="B58" s="664">
        <f>B54+1</f>
        <v>1911</v>
      </c>
      <c r="C58" s="661" cm="1">
        <f t="array" ref="C58">DATE(INDEX($B:$B,14+4*INT((ROW()-14)/4)), CHOOSE(MOD(ROW()-14,4)+1, 3,6,9,12), CHOOSE(MOD(ROW()-14,4)+1, 31,30,30,31))</f>
        <v>4108</v>
      </c>
      <c r="D58" s="650"/>
      <c r="E58" s="651"/>
      <c r="F58" s="651"/>
      <c r="G58" s="651"/>
      <c r="H58" s="651"/>
      <c r="I58" s="651"/>
      <c r="J58" s="651"/>
      <c r="K58" s="651"/>
      <c r="L58" s="651"/>
      <c r="M58" s="651"/>
      <c r="N58" s="651"/>
      <c r="O58" s="651"/>
      <c r="P58" s="503">
        <v>0</v>
      </c>
      <c r="Q58" s="503">
        <v>0</v>
      </c>
      <c r="R58" s="503">
        <v>0</v>
      </c>
      <c r="S58" s="503">
        <v>0</v>
      </c>
      <c r="T58" s="503">
        <v>0</v>
      </c>
      <c r="U58" s="503">
        <v>0</v>
      </c>
      <c r="V58" s="503">
        <v>0</v>
      </c>
      <c r="W58" s="503">
        <v>0</v>
      </c>
      <c r="X58" s="503">
        <v>0</v>
      </c>
      <c r="Y58" s="503">
        <v>0</v>
      </c>
      <c r="Z58" s="503">
        <v>0</v>
      </c>
      <c r="AA58" s="503">
        <v>0</v>
      </c>
      <c r="AB58" s="503">
        <v>0</v>
      </c>
      <c r="AC58" s="503">
        <v>0</v>
      </c>
      <c r="AD58" s="503">
        <v>0</v>
      </c>
      <c r="AE58" s="503">
        <v>0</v>
      </c>
      <c r="AF58" s="503">
        <v>0</v>
      </c>
      <c r="AG58" s="503">
        <v>0</v>
      </c>
      <c r="AH58" s="503">
        <v>0</v>
      </c>
      <c r="AI58" s="503">
        <v>0</v>
      </c>
      <c r="AJ58" s="503">
        <v>0</v>
      </c>
      <c r="AK58" s="503">
        <v>0</v>
      </c>
      <c r="AL58" s="503">
        <v>0</v>
      </c>
      <c r="AM58" s="503">
        <v>0</v>
      </c>
      <c r="AN58" s="503">
        <v>0</v>
      </c>
      <c r="AO58" s="503">
        <v>0</v>
      </c>
      <c r="AP58" s="503">
        <v>0</v>
      </c>
      <c r="AQ58" s="503">
        <v>0</v>
      </c>
      <c r="AR58" s="503">
        <v>0</v>
      </c>
      <c r="AS58" s="503">
        <v>0</v>
      </c>
      <c r="AT58" s="503">
        <v>0</v>
      </c>
      <c r="AU58" s="503">
        <v>0</v>
      </c>
      <c r="AV58" s="503">
        <v>0</v>
      </c>
      <c r="AW58" s="503">
        <v>0</v>
      </c>
      <c r="AX58" s="503">
        <v>0</v>
      </c>
      <c r="AY58" s="503">
        <v>0</v>
      </c>
      <c r="AZ58" s="503">
        <v>0</v>
      </c>
      <c r="BA58" s="503">
        <v>0</v>
      </c>
      <c r="BB58" s="161">
        <v>0</v>
      </c>
      <c r="BC58" s="161">
        <v>0</v>
      </c>
      <c r="BD58" s="161">
        <v>0</v>
      </c>
      <c r="BE58" s="161">
        <v>0</v>
      </c>
      <c r="BF58" s="161">
        <v>0</v>
      </c>
      <c r="BG58" s="161">
        <v>0</v>
      </c>
      <c r="BH58" s="161">
        <v>0</v>
      </c>
      <c r="BI58" s="161">
        <v>0</v>
      </c>
      <c r="BJ58" s="161">
        <v>0</v>
      </c>
      <c r="BK58" s="161">
        <v>0</v>
      </c>
      <c r="BL58" s="161">
        <v>0</v>
      </c>
      <c r="BM58" s="161">
        <v>0</v>
      </c>
      <c r="BN58" s="161">
        <v>0</v>
      </c>
      <c r="BO58" s="161">
        <v>0</v>
      </c>
      <c r="BP58" s="161">
        <v>0</v>
      </c>
      <c r="BQ58" s="161">
        <v>0</v>
      </c>
      <c r="BR58" s="161">
        <v>0</v>
      </c>
      <c r="BS58" s="161">
        <v>0</v>
      </c>
      <c r="BT58" s="161">
        <v>0</v>
      </c>
      <c r="BU58" s="161">
        <v>0</v>
      </c>
      <c r="BV58" s="652"/>
      <c r="BW58" s="653"/>
      <c r="BX58" s="530">
        <f t="shared" si="2"/>
        <v>0</v>
      </c>
      <c r="BY58" s="530">
        <f t="shared" si="3"/>
        <v>0</v>
      </c>
      <c r="BZ58" s="530">
        <f t="shared" si="4"/>
        <v>0</v>
      </c>
      <c r="CA58" s="659"/>
      <c r="CB58" s="530">
        <f t="shared" si="5"/>
        <v>0</v>
      </c>
    </row>
    <row r="59" spans="1:80" ht="12.75" customHeight="1">
      <c r="A59" s="301"/>
      <c r="B59" s="662"/>
      <c r="C59" s="661" cm="1">
        <f t="array" ref="C59">DATE(INDEX($B:$B,14+4*INT((ROW()-14)/4)), CHOOSE(MOD(ROW()-14,4)+1, 3,6,9,12), CHOOSE(MOD(ROW()-14,4)+1, 31,30,30,31))</f>
        <v>4199</v>
      </c>
      <c r="D59" s="650"/>
      <c r="E59" s="651"/>
      <c r="F59" s="651"/>
      <c r="G59" s="651"/>
      <c r="H59" s="651"/>
      <c r="I59" s="651"/>
      <c r="J59" s="651"/>
      <c r="K59" s="651"/>
      <c r="L59" s="651"/>
      <c r="M59" s="651"/>
      <c r="N59" s="651"/>
      <c r="O59" s="651"/>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161"/>
      <c r="BC59" s="161"/>
      <c r="BD59" s="161"/>
      <c r="BE59" s="161"/>
      <c r="BF59" s="161"/>
      <c r="BG59" s="161"/>
      <c r="BH59" s="161"/>
      <c r="BI59" s="161"/>
      <c r="BJ59" s="161"/>
      <c r="BK59" s="161"/>
      <c r="BL59" s="161"/>
      <c r="BM59" s="161"/>
      <c r="BN59" s="161"/>
      <c r="BO59" s="161"/>
      <c r="BP59" s="161"/>
      <c r="BQ59" s="161"/>
      <c r="BR59" s="161"/>
      <c r="BS59" s="161"/>
      <c r="BT59" s="161"/>
      <c r="BU59" s="161"/>
      <c r="BV59" s="654"/>
      <c r="BW59" s="655"/>
      <c r="BX59" s="530">
        <f t="shared" si="2"/>
        <v>0</v>
      </c>
      <c r="BY59" s="530">
        <f t="shared" si="3"/>
        <v>0</v>
      </c>
      <c r="BZ59" s="530">
        <f t="shared" si="4"/>
        <v>0</v>
      </c>
      <c r="CA59" s="659"/>
      <c r="CB59" s="530">
        <f t="shared" si="5"/>
        <v>0</v>
      </c>
    </row>
    <row r="60" spans="1:80" ht="12.75" customHeight="1">
      <c r="A60" s="301"/>
      <c r="B60" s="662"/>
      <c r="C60" s="661" cm="1">
        <f t="array" ref="C60">DATE(INDEX($B:$B,14+4*INT((ROW()-14)/4)), CHOOSE(MOD(ROW()-14,4)+1, 3,6,9,12), CHOOSE(MOD(ROW()-14,4)+1, 31,30,30,31))</f>
        <v>4291</v>
      </c>
      <c r="D60" s="650"/>
      <c r="E60" s="651"/>
      <c r="F60" s="651"/>
      <c r="G60" s="651"/>
      <c r="H60" s="651"/>
      <c r="I60" s="651"/>
      <c r="J60" s="651"/>
      <c r="K60" s="651"/>
      <c r="L60" s="651"/>
      <c r="M60" s="651"/>
      <c r="N60" s="651"/>
      <c r="O60" s="651"/>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161"/>
      <c r="BC60" s="161"/>
      <c r="BD60" s="161"/>
      <c r="BE60" s="161"/>
      <c r="BF60" s="161"/>
      <c r="BG60" s="161"/>
      <c r="BH60" s="161"/>
      <c r="BI60" s="161"/>
      <c r="BJ60" s="161"/>
      <c r="BK60" s="161"/>
      <c r="BL60" s="161"/>
      <c r="BM60" s="161"/>
      <c r="BN60" s="161"/>
      <c r="BO60" s="161"/>
      <c r="BP60" s="161"/>
      <c r="BQ60" s="161"/>
      <c r="BR60" s="161"/>
      <c r="BS60" s="161"/>
      <c r="BT60" s="161"/>
      <c r="BU60" s="161"/>
      <c r="BV60" s="654"/>
      <c r="BW60" s="655"/>
      <c r="BX60" s="530">
        <f t="shared" si="2"/>
        <v>0</v>
      </c>
      <c r="BY60" s="530">
        <f t="shared" si="3"/>
        <v>0</v>
      </c>
      <c r="BZ60" s="530">
        <f t="shared" si="4"/>
        <v>0</v>
      </c>
      <c r="CA60" s="659"/>
      <c r="CB60" s="530">
        <f t="shared" si="5"/>
        <v>0</v>
      </c>
    </row>
    <row r="61" spans="1:80" ht="12.75" customHeight="1">
      <c r="A61" s="301"/>
      <c r="B61" s="662"/>
      <c r="C61" s="663" cm="1">
        <f t="array" ref="C61">DATE(INDEX($B:$B,14+4*INT((ROW()-14)/4)), CHOOSE(MOD(ROW()-14,4)+1, 3,6,9,12), CHOOSE(MOD(ROW()-14,4)+1, 31,30,30,31))</f>
        <v>4383</v>
      </c>
      <c r="D61" s="656"/>
      <c r="E61" s="657"/>
      <c r="F61" s="657"/>
      <c r="G61" s="657"/>
      <c r="H61" s="657"/>
      <c r="I61" s="657"/>
      <c r="J61" s="657"/>
      <c r="K61" s="657"/>
      <c r="L61" s="657"/>
      <c r="M61" s="657"/>
      <c r="N61" s="657"/>
      <c r="O61" s="657"/>
      <c r="P61" s="504"/>
      <c r="Q61" s="504"/>
      <c r="R61" s="504"/>
      <c r="S61" s="504"/>
      <c r="T61" s="504"/>
      <c r="U61" s="504"/>
      <c r="V61" s="504"/>
      <c r="W61" s="504"/>
      <c r="X61" s="504"/>
      <c r="Y61" s="504"/>
      <c r="Z61" s="504"/>
      <c r="AA61" s="504"/>
      <c r="AB61" s="504"/>
      <c r="AC61" s="504"/>
      <c r="AD61" s="504"/>
      <c r="AE61" s="504"/>
      <c r="AF61" s="504"/>
      <c r="AG61" s="504"/>
      <c r="AH61" s="504"/>
      <c r="AI61" s="504"/>
      <c r="AJ61" s="504"/>
      <c r="AK61" s="504"/>
      <c r="AL61" s="504"/>
      <c r="AM61" s="504"/>
      <c r="AN61" s="504"/>
      <c r="AO61" s="504"/>
      <c r="AP61" s="504"/>
      <c r="AQ61" s="504"/>
      <c r="AR61" s="504"/>
      <c r="AS61" s="504"/>
      <c r="AT61" s="504"/>
      <c r="AU61" s="504"/>
      <c r="AV61" s="504"/>
      <c r="AW61" s="504"/>
      <c r="AX61" s="504"/>
      <c r="AY61" s="504"/>
      <c r="AZ61" s="504"/>
      <c r="BA61" s="504"/>
      <c r="BB61" s="220"/>
      <c r="BC61" s="220"/>
      <c r="BD61" s="220"/>
      <c r="BE61" s="220"/>
      <c r="BF61" s="220"/>
      <c r="BG61" s="220"/>
      <c r="BH61" s="220"/>
      <c r="BI61" s="220"/>
      <c r="BJ61" s="220"/>
      <c r="BK61" s="220"/>
      <c r="BL61" s="220"/>
      <c r="BM61" s="220"/>
      <c r="BN61" s="220"/>
      <c r="BO61" s="220"/>
      <c r="BP61" s="220"/>
      <c r="BQ61" s="220"/>
      <c r="BR61" s="220"/>
      <c r="BS61" s="220"/>
      <c r="BT61" s="220"/>
      <c r="BU61" s="220"/>
      <c r="BV61" s="654"/>
      <c r="BW61" s="655"/>
      <c r="BX61" s="530">
        <f t="shared" si="2"/>
        <v>0</v>
      </c>
      <c r="BY61" s="530">
        <f t="shared" si="3"/>
        <v>0</v>
      </c>
      <c r="BZ61" s="530">
        <f t="shared" si="4"/>
        <v>0</v>
      </c>
      <c r="CA61" s="659"/>
      <c r="CB61" s="530">
        <f t="shared" si="5"/>
        <v>0</v>
      </c>
    </row>
    <row r="62" spans="1:80" ht="12.75" customHeight="1">
      <c r="A62" s="392">
        <f>A58+365</f>
        <v>4746</v>
      </c>
      <c r="B62" s="664">
        <f>B58+1</f>
        <v>1912</v>
      </c>
      <c r="C62" s="661" cm="1">
        <f t="array" ref="C62">DATE(INDEX($B:$B,14+4*INT((ROW()-14)/4)), CHOOSE(MOD(ROW()-14,4)+1, 3,6,9,12), CHOOSE(MOD(ROW()-14,4)+1, 31,30,30,31))</f>
        <v>4474</v>
      </c>
      <c r="D62" s="650"/>
      <c r="E62" s="651"/>
      <c r="F62" s="651"/>
      <c r="G62" s="651"/>
      <c r="H62" s="651"/>
      <c r="I62" s="651"/>
      <c r="J62" s="651"/>
      <c r="K62" s="651"/>
      <c r="L62" s="651"/>
      <c r="M62" s="651"/>
      <c r="N62" s="651"/>
      <c r="O62" s="651"/>
      <c r="P62" s="503">
        <v>0</v>
      </c>
      <c r="Q62" s="503">
        <v>0</v>
      </c>
      <c r="R62" s="503">
        <v>0</v>
      </c>
      <c r="S62" s="503">
        <v>0</v>
      </c>
      <c r="T62" s="503">
        <v>0</v>
      </c>
      <c r="U62" s="503">
        <v>0</v>
      </c>
      <c r="V62" s="503">
        <v>0</v>
      </c>
      <c r="W62" s="503">
        <v>0</v>
      </c>
      <c r="X62" s="503">
        <v>0</v>
      </c>
      <c r="Y62" s="503">
        <v>0</v>
      </c>
      <c r="Z62" s="503">
        <v>0</v>
      </c>
      <c r="AA62" s="503">
        <v>0</v>
      </c>
      <c r="AB62" s="503">
        <v>0</v>
      </c>
      <c r="AC62" s="503">
        <v>0</v>
      </c>
      <c r="AD62" s="503">
        <v>0</v>
      </c>
      <c r="AE62" s="503">
        <v>0</v>
      </c>
      <c r="AF62" s="503">
        <v>0</v>
      </c>
      <c r="AG62" s="503">
        <v>0</v>
      </c>
      <c r="AH62" s="503">
        <v>0</v>
      </c>
      <c r="AI62" s="503">
        <v>0</v>
      </c>
      <c r="AJ62" s="503">
        <v>0</v>
      </c>
      <c r="AK62" s="503">
        <v>0</v>
      </c>
      <c r="AL62" s="503">
        <v>0</v>
      </c>
      <c r="AM62" s="503">
        <v>0</v>
      </c>
      <c r="AN62" s="503">
        <v>0</v>
      </c>
      <c r="AO62" s="503">
        <v>0</v>
      </c>
      <c r="AP62" s="503">
        <v>0</v>
      </c>
      <c r="AQ62" s="503">
        <v>0</v>
      </c>
      <c r="AR62" s="503">
        <v>0</v>
      </c>
      <c r="AS62" s="503">
        <v>0</v>
      </c>
      <c r="AT62" s="503">
        <v>0</v>
      </c>
      <c r="AU62" s="503">
        <v>0</v>
      </c>
      <c r="AV62" s="503">
        <v>0</v>
      </c>
      <c r="AW62" s="503">
        <v>0</v>
      </c>
      <c r="AX62" s="503">
        <v>0</v>
      </c>
      <c r="AY62" s="503">
        <v>0</v>
      </c>
      <c r="AZ62" s="503">
        <v>0</v>
      </c>
      <c r="BA62" s="503">
        <v>0</v>
      </c>
      <c r="BB62" s="161">
        <v>0</v>
      </c>
      <c r="BC62" s="161">
        <v>0</v>
      </c>
      <c r="BD62" s="161">
        <v>0</v>
      </c>
      <c r="BE62" s="161">
        <v>0</v>
      </c>
      <c r="BF62" s="161">
        <v>0</v>
      </c>
      <c r="BG62" s="161">
        <v>0</v>
      </c>
      <c r="BH62" s="161">
        <v>0</v>
      </c>
      <c r="BI62" s="161">
        <v>0</v>
      </c>
      <c r="BJ62" s="161">
        <v>0</v>
      </c>
      <c r="BK62" s="161">
        <v>0</v>
      </c>
      <c r="BL62" s="161">
        <v>0</v>
      </c>
      <c r="BM62" s="161">
        <v>0</v>
      </c>
      <c r="BN62" s="161">
        <v>0</v>
      </c>
      <c r="BO62" s="161">
        <v>0</v>
      </c>
      <c r="BP62" s="161">
        <v>0</v>
      </c>
      <c r="BQ62" s="161">
        <v>0</v>
      </c>
      <c r="BR62" s="161">
        <v>0</v>
      </c>
      <c r="BS62" s="161">
        <v>0</v>
      </c>
      <c r="BT62" s="161">
        <v>0</v>
      </c>
      <c r="BU62" s="161">
        <v>0</v>
      </c>
      <c r="BV62" s="652"/>
      <c r="BW62" s="653"/>
      <c r="BX62" s="530">
        <f t="shared" si="2"/>
        <v>0</v>
      </c>
      <c r="BY62" s="530">
        <f t="shared" si="3"/>
        <v>0</v>
      </c>
      <c r="BZ62" s="530">
        <f t="shared" si="4"/>
        <v>0</v>
      </c>
      <c r="CA62" s="659"/>
      <c r="CB62" s="530">
        <f t="shared" si="5"/>
        <v>0</v>
      </c>
    </row>
    <row r="63" spans="1:80" ht="12.75" customHeight="1">
      <c r="A63" s="301"/>
      <c r="B63" s="662"/>
      <c r="C63" s="661" cm="1">
        <f t="array" ref="C63">DATE(INDEX($B:$B,14+4*INT((ROW()-14)/4)), CHOOSE(MOD(ROW()-14,4)+1, 3,6,9,12), CHOOSE(MOD(ROW()-14,4)+1, 31,30,30,31))</f>
        <v>4565</v>
      </c>
      <c r="D63" s="650"/>
      <c r="E63" s="651"/>
      <c r="F63" s="651"/>
      <c r="G63" s="651"/>
      <c r="H63" s="651"/>
      <c r="I63" s="651"/>
      <c r="J63" s="651"/>
      <c r="K63" s="651"/>
      <c r="L63" s="651"/>
      <c r="M63" s="651"/>
      <c r="N63" s="651"/>
      <c r="O63" s="651"/>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AU63" s="503"/>
      <c r="AV63" s="503"/>
      <c r="AW63" s="503"/>
      <c r="AX63" s="503"/>
      <c r="AY63" s="503"/>
      <c r="AZ63" s="503"/>
      <c r="BA63" s="503"/>
      <c r="BB63" s="161"/>
      <c r="BC63" s="161"/>
      <c r="BD63" s="161"/>
      <c r="BE63" s="161"/>
      <c r="BF63" s="161"/>
      <c r="BG63" s="161"/>
      <c r="BH63" s="161"/>
      <c r="BI63" s="161"/>
      <c r="BJ63" s="161"/>
      <c r="BK63" s="161"/>
      <c r="BL63" s="161"/>
      <c r="BM63" s="161"/>
      <c r="BN63" s="161"/>
      <c r="BO63" s="161"/>
      <c r="BP63" s="161"/>
      <c r="BQ63" s="161"/>
      <c r="BR63" s="161"/>
      <c r="BS63" s="161"/>
      <c r="BT63" s="161"/>
      <c r="BU63" s="161"/>
      <c r="BV63" s="654"/>
      <c r="BW63" s="655"/>
      <c r="BX63" s="530">
        <f t="shared" si="2"/>
        <v>0</v>
      </c>
      <c r="BY63" s="530">
        <f t="shared" si="3"/>
        <v>0</v>
      </c>
      <c r="BZ63" s="530">
        <f t="shared" si="4"/>
        <v>0</v>
      </c>
      <c r="CA63" s="659"/>
      <c r="CB63" s="530">
        <f t="shared" si="5"/>
        <v>0</v>
      </c>
    </row>
    <row r="64" spans="1:80" ht="12.75" customHeight="1">
      <c r="A64" s="301"/>
      <c r="B64" s="662"/>
      <c r="C64" s="661" cm="1">
        <f t="array" ref="C64">DATE(INDEX($B:$B,14+4*INT((ROW()-14)/4)), CHOOSE(MOD(ROW()-14,4)+1, 3,6,9,12), CHOOSE(MOD(ROW()-14,4)+1, 31,30,30,31))</f>
        <v>4657</v>
      </c>
      <c r="D64" s="650"/>
      <c r="E64" s="651"/>
      <c r="F64" s="651"/>
      <c r="G64" s="651"/>
      <c r="H64" s="651"/>
      <c r="I64" s="651"/>
      <c r="J64" s="651"/>
      <c r="K64" s="651"/>
      <c r="L64" s="651"/>
      <c r="M64" s="651"/>
      <c r="N64" s="651"/>
      <c r="O64" s="651"/>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161"/>
      <c r="BC64" s="161"/>
      <c r="BD64" s="161"/>
      <c r="BE64" s="161"/>
      <c r="BF64" s="161"/>
      <c r="BG64" s="161"/>
      <c r="BH64" s="161"/>
      <c r="BI64" s="161"/>
      <c r="BJ64" s="161"/>
      <c r="BK64" s="161"/>
      <c r="BL64" s="161"/>
      <c r="BM64" s="161"/>
      <c r="BN64" s="161"/>
      <c r="BO64" s="161"/>
      <c r="BP64" s="161"/>
      <c r="BQ64" s="161"/>
      <c r="BR64" s="161"/>
      <c r="BS64" s="161"/>
      <c r="BT64" s="161"/>
      <c r="BU64" s="161"/>
      <c r="BV64" s="654"/>
      <c r="BW64" s="655"/>
      <c r="BX64" s="530">
        <f t="shared" si="2"/>
        <v>0</v>
      </c>
      <c r="BY64" s="530">
        <f t="shared" si="3"/>
        <v>0</v>
      </c>
      <c r="BZ64" s="530">
        <f t="shared" si="4"/>
        <v>0</v>
      </c>
      <c r="CA64" s="659"/>
      <c r="CB64" s="530">
        <f t="shared" si="5"/>
        <v>0</v>
      </c>
    </row>
    <row r="65" spans="1:81" ht="12.75" customHeight="1">
      <c r="A65" s="301"/>
      <c r="B65" s="662"/>
      <c r="C65" s="661" cm="1">
        <f t="array" ref="C65">DATE(INDEX($B:$B,14+4*INT((ROW()-14)/4)), CHOOSE(MOD(ROW()-14,4)+1, 3,6,9,12), CHOOSE(MOD(ROW()-14,4)+1, 31,30,30,31))</f>
        <v>4749</v>
      </c>
      <c r="D65" s="650"/>
      <c r="E65" s="657"/>
      <c r="F65" s="657"/>
      <c r="G65" s="657"/>
      <c r="H65" s="657"/>
      <c r="I65" s="657"/>
      <c r="J65" s="657"/>
      <c r="K65" s="657"/>
      <c r="L65" s="657"/>
      <c r="M65" s="657"/>
      <c r="N65" s="657"/>
      <c r="O65" s="657"/>
      <c r="P65" s="504"/>
      <c r="Q65" s="504"/>
      <c r="R65" s="504"/>
      <c r="S65" s="504"/>
      <c r="T65" s="504"/>
      <c r="U65" s="504"/>
      <c r="V65" s="504"/>
      <c r="W65" s="504"/>
      <c r="X65" s="504"/>
      <c r="Y65" s="504"/>
      <c r="Z65" s="504"/>
      <c r="AA65" s="504"/>
      <c r="AB65" s="504"/>
      <c r="AC65" s="504"/>
      <c r="AD65" s="504"/>
      <c r="AE65" s="504"/>
      <c r="AF65" s="504"/>
      <c r="AG65" s="504"/>
      <c r="AH65" s="504"/>
      <c r="AI65" s="504"/>
      <c r="AJ65" s="504"/>
      <c r="AK65" s="504"/>
      <c r="AL65" s="504"/>
      <c r="AM65" s="504"/>
      <c r="AN65" s="504"/>
      <c r="AO65" s="504"/>
      <c r="AP65" s="504"/>
      <c r="AQ65" s="504"/>
      <c r="AR65" s="504"/>
      <c r="AS65" s="504"/>
      <c r="AT65" s="504"/>
      <c r="AU65" s="504"/>
      <c r="AV65" s="504"/>
      <c r="AW65" s="504"/>
      <c r="AX65" s="504"/>
      <c r="AY65" s="504"/>
      <c r="AZ65" s="504"/>
      <c r="BA65" s="504"/>
      <c r="BB65" s="220"/>
      <c r="BC65" s="220"/>
      <c r="BD65" s="220"/>
      <c r="BE65" s="220"/>
      <c r="BF65" s="220"/>
      <c r="BG65" s="220"/>
      <c r="BH65" s="220"/>
      <c r="BI65" s="220"/>
      <c r="BJ65" s="220"/>
      <c r="BK65" s="220"/>
      <c r="BL65" s="220"/>
      <c r="BM65" s="220"/>
      <c r="BN65" s="220"/>
      <c r="BO65" s="220"/>
      <c r="BP65" s="220"/>
      <c r="BQ65" s="220"/>
      <c r="BR65" s="220"/>
      <c r="BS65" s="220"/>
      <c r="BT65" s="220"/>
      <c r="BU65" s="220"/>
      <c r="BV65" s="654"/>
      <c r="BW65" s="655"/>
      <c r="BX65" s="530">
        <f t="shared" si="2"/>
        <v>0</v>
      </c>
      <c r="BY65" s="530">
        <f t="shared" si="3"/>
        <v>0</v>
      </c>
      <c r="BZ65" s="530">
        <f t="shared" si="4"/>
        <v>0</v>
      </c>
      <c r="CA65" s="659"/>
      <c r="CB65" s="530">
        <f t="shared" si="5"/>
        <v>0</v>
      </c>
    </row>
    <row r="66" spans="1:81" ht="23.25" customHeight="1" thickBot="1">
      <c r="A66" s="393"/>
      <c r="B66" s="394" t="s">
        <v>608</v>
      </c>
      <c r="C66" s="402">
        <v>44012</v>
      </c>
      <c r="D66" s="505"/>
      <c r="E66" s="505"/>
      <c r="F66" s="505"/>
      <c r="G66" s="505"/>
      <c r="H66" s="505"/>
      <c r="I66" s="505"/>
      <c r="J66" s="505"/>
      <c r="K66" s="505"/>
      <c r="L66" s="505"/>
      <c r="M66" s="505"/>
      <c r="N66" s="505"/>
      <c r="O66" s="505"/>
      <c r="P66" s="506">
        <v>0</v>
      </c>
      <c r="Q66" s="506">
        <v>0</v>
      </c>
      <c r="R66" s="506">
        <v>0</v>
      </c>
      <c r="S66" s="506">
        <v>0</v>
      </c>
      <c r="T66" s="506">
        <v>0</v>
      </c>
      <c r="U66" s="506">
        <v>0</v>
      </c>
      <c r="V66" s="506">
        <v>0</v>
      </c>
      <c r="W66" s="506">
        <v>0</v>
      </c>
      <c r="X66" s="506">
        <v>0</v>
      </c>
      <c r="Y66" s="506">
        <v>0</v>
      </c>
      <c r="Z66" s="506">
        <v>0</v>
      </c>
      <c r="AA66" s="506">
        <v>0</v>
      </c>
      <c r="AB66" s="506">
        <v>0</v>
      </c>
      <c r="AC66" s="506">
        <v>0</v>
      </c>
      <c r="AD66" s="506">
        <v>0</v>
      </c>
      <c r="AE66" s="506">
        <v>0</v>
      </c>
      <c r="AF66" s="506">
        <v>0</v>
      </c>
      <c r="AG66" s="507">
        <v>0</v>
      </c>
      <c r="AH66" s="506">
        <v>0</v>
      </c>
      <c r="AI66" s="506">
        <v>0</v>
      </c>
      <c r="AJ66" s="506">
        <v>0</v>
      </c>
      <c r="AK66" s="506">
        <v>0</v>
      </c>
      <c r="AL66" s="506">
        <v>0</v>
      </c>
      <c r="AM66" s="506">
        <v>0</v>
      </c>
      <c r="AN66" s="506">
        <v>0</v>
      </c>
      <c r="AO66" s="506">
        <v>0</v>
      </c>
      <c r="AP66" s="506">
        <v>0</v>
      </c>
      <c r="AQ66" s="506">
        <v>0</v>
      </c>
      <c r="AR66" s="506">
        <v>0</v>
      </c>
      <c r="AS66" s="506">
        <v>0</v>
      </c>
      <c r="AT66" s="506">
        <v>0</v>
      </c>
      <c r="AU66" s="506">
        <v>0</v>
      </c>
      <c r="AV66" s="506">
        <v>0</v>
      </c>
      <c r="AW66" s="506">
        <v>0</v>
      </c>
      <c r="AX66" s="506">
        <v>0</v>
      </c>
      <c r="AY66" s="506">
        <v>0</v>
      </c>
      <c r="AZ66" s="506">
        <v>0</v>
      </c>
      <c r="BA66" s="506">
        <v>0</v>
      </c>
      <c r="BB66" s="395">
        <v>0</v>
      </c>
      <c r="BC66" s="395">
        <v>0</v>
      </c>
      <c r="BD66" s="395">
        <v>0</v>
      </c>
      <c r="BE66" s="395">
        <v>0</v>
      </c>
      <c r="BF66" s="395">
        <v>0</v>
      </c>
      <c r="BG66" s="395">
        <v>0</v>
      </c>
      <c r="BH66" s="395">
        <v>0</v>
      </c>
      <c r="BI66" s="395">
        <v>0</v>
      </c>
      <c r="BJ66" s="395">
        <v>0</v>
      </c>
      <c r="BK66" s="395">
        <v>0</v>
      </c>
      <c r="BL66" s="395">
        <v>0</v>
      </c>
      <c r="BM66" s="397">
        <v>0</v>
      </c>
      <c r="BN66" s="396">
        <v>0</v>
      </c>
      <c r="BO66" s="395">
        <v>0</v>
      </c>
      <c r="BP66" s="395">
        <v>0</v>
      </c>
      <c r="BQ66" s="395">
        <v>0</v>
      </c>
      <c r="BR66" s="395">
        <v>0</v>
      </c>
      <c r="BS66" s="395">
        <v>0</v>
      </c>
      <c r="BT66" s="395">
        <v>0</v>
      </c>
      <c r="BU66" s="395">
        <v>0</v>
      </c>
      <c r="BV66" s="652"/>
      <c r="BW66" s="658" t="s">
        <v>609</v>
      </c>
      <c r="BX66" s="530">
        <f t="shared" si="2"/>
        <v>0</v>
      </c>
      <c r="BY66" s="530">
        <f t="shared" si="3"/>
        <v>0</v>
      </c>
      <c r="BZ66" s="530">
        <f>SUM(BX66:BY66)</f>
        <v>0</v>
      </c>
      <c r="CA66" s="659"/>
      <c r="CB66" s="530">
        <f t="shared" si="5"/>
        <v>0</v>
      </c>
    </row>
    <row r="67" spans="1:81" ht="24" customHeight="1">
      <c r="B67" s="221"/>
      <c r="C67" s="221"/>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222"/>
      <c r="BR67" s="222"/>
      <c r="BS67" s="222"/>
      <c r="BT67" s="222"/>
      <c r="BU67" s="222"/>
      <c r="BV67" s="219"/>
      <c r="BW67" s="223"/>
      <c r="BX67" s="219"/>
      <c r="BY67" s="219"/>
      <c r="BZ67" s="219"/>
      <c r="CA67" s="219"/>
      <c r="CB67" s="219"/>
    </row>
    <row r="68" spans="1:81" s="163" customFormat="1" ht="11.25" thickBot="1">
      <c r="B68" s="164"/>
      <c r="C68" s="164"/>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row>
    <row r="69" spans="1:81" ht="12" customHeight="1">
      <c r="B69" s="417" t="s">
        <v>610</v>
      </c>
      <c r="C69" s="201" t="s">
        <v>595</v>
      </c>
      <c r="D69" s="212" t="str">
        <f t="shared" ref="D69:BO70" si="6">D7</f>
        <v/>
      </c>
      <c r="E69" s="213" t="str">
        <f t="shared" si="6"/>
        <v/>
      </c>
      <c r="F69" s="213" t="str">
        <f t="shared" si="6"/>
        <v/>
      </c>
      <c r="G69" s="213" t="str">
        <f t="shared" si="6"/>
        <v/>
      </c>
      <c r="H69" s="213" t="str">
        <f t="shared" si="6"/>
        <v/>
      </c>
      <c r="I69" s="213" t="str">
        <f t="shared" si="6"/>
        <v/>
      </c>
      <c r="J69" s="213" t="str">
        <f t="shared" si="6"/>
        <v/>
      </c>
      <c r="K69" s="213" t="str">
        <f t="shared" si="6"/>
        <v/>
      </c>
      <c r="L69" s="213" t="str">
        <f t="shared" si="6"/>
        <v/>
      </c>
      <c r="M69" s="213" t="str">
        <f t="shared" si="6"/>
        <v/>
      </c>
      <c r="N69" s="213" t="str">
        <f t="shared" si="6"/>
        <v/>
      </c>
      <c r="O69" s="213" t="str">
        <f t="shared" si="6"/>
        <v/>
      </c>
      <c r="P69" s="213" t="str">
        <f t="shared" si="6"/>
        <v/>
      </c>
      <c r="Q69" s="213" t="str">
        <f t="shared" si="6"/>
        <v/>
      </c>
      <c r="R69" s="213" t="str">
        <f t="shared" si="6"/>
        <v/>
      </c>
      <c r="S69" s="213" t="str">
        <f t="shared" si="6"/>
        <v/>
      </c>
      <c r="T69" s="213" t="str">
        <f t="shared" si="6"/>
        <v/>
      </c>
      <c r="U69" s="213" t="str">
        <f t="shared" si="6"/>
        <v/>
      </c>
      <c r="V69" s="213" t="str">
        <f t="shared" si="6"/>
        <v/>
      </c>
      <c r="W69" s="213" t="str">
        <f t="shared" si="6"/>
        <v/>
      </c>
      <c r="X69" s="213" t="str">
        <f t="shared" si="6"/>
        <v/>
      </c>
      <c r="Y69" s="213" t="str">
        <f t="shared" si="6"/>
        <v/>
      </c>
      <c r="Z69" s="213" t="str">
        <f t="shared" si="6"/>
        <v/>
      </c>
      <c r="AA69" s="213" t="str">
        <f t="shared" si="6"/>
        <v/>
      </c>
      <c r="AB69" s="213" t="str">
        <f t="shared" si="6"/>
        <v/>
      </c>
      <c r="AC69" s="213" t="str">
        <f t="shared" si="6"/>
        <v/>
      </c>
      <c r="AD69" s="213" t="str">
        <f t="shared" si="6"/>
        <v/>
      </c>
      <c r="AE69" s="213" t="str">
        <f t="shared" si="6"/>
        <v/>
      </c>
      <c r="AF69" s="213" t="str">
        <f t="shared" si="6"/>
        <v/>
      </c>
      <c r="AG69" s="213" t="str">
        <f t="shared" si="6"/>
        <v/>
      </c>
      <c r="AH69" s="213" t="str">
        <f t="shared" si="6"/>
        <v/>
      </c>
      <c r="AI69" s="213" t="str">
        <f t="shared" si="6"/>
        <v/>
      </c>
      <c r="AJ69" s="213" t="str">
        <f t="shared" si="6"/>
        <v/>
      </c>
      <c r="AK69" s="213" t="str">
        <f t="shared" si="6"/>
        <v/>
      </c>
      <c r="AL69" s="213" t="str">
        <f t="shared" si="6"/>
        <v/>
      </c>
      <c r="AM69" s="213" t="str">
        <f t="shared" si="6"/>
        <v/>
      </c>
      <c r="AN69" s="213" t="str">
        <f t="shared" si="6"/>
        <v/>
      </c>
      <c r="AO69" s="213" t="str">
        <f t="shared" si="6"/>
        <v/>
      </c>
      <c r="AP69" s="213" t="str">
        <f t="shared" si="6"/>
        <v/>
      </c>
      <c r="AQ69" s="213" t="str">
        <f t="shared" si="6"/>
        <v/>
      </c>
      <c r="AR69" s="213" t="str">
        <f t="shared" si="6"/>
        <v/>
      </c>
      <c r="AS69" s="213" t="str">
        <f t="shared" si="6"/>
        <v/>
      </c>
      <c r="AT69" s="213" t="str">
        <f t="shared" si="6"/>
        <v/>
      </c>
      <c r="AU69" s="213" t="str">
        <f t="shared" si="6"/>
        <v/>
      </c>
      <c r="AV69" s="213" t="str">
        <f t="shared" si="6"/>
        <v/>
      </c>
      <c r="AW69" s="213" t="str">
        <f t="shared" si="6"/>
        <v/>
      </c>
      <c r="AX69" s="213" t="str">
        <f t="shared" si="6"/>
        <v/>
      </c>
      <c r="AY69" s="213" t="str">
        <f t="shared" si="6"/>
        <v/>
      </c>
      <c r="AZ69" s="213" t="str">
        <f t="shared" si="6"/>
        <v/>
      </c>
      <c r="BA69" s="213" t="str">
        <f t="shared" si="6"/>
        <v/>
      </c>
      <c r="BB69" s="213" t="str">
        <f t="shared" si="6"/>
        <v/>
      </c>
      <c r="BC69" s="213" t="str">
        <f t="shared" si="6"/>
        <v/>
      </c>
      <c r="BD69" s="213" t="str">
        <f t="shared" si="6"/>
        <v/>
      </c>
      <c r="BE69" s="213" t="str">
        <f t="shared" si="6"/>
        <v/>
      </c>
      <c r="BF69" s="213" t="str">
        <f t="shared" si="6"/>
        <v/>
      </c>
      <c r="BG69" s="213" t="str">
        <f t="shared" si="6"/>
        <v/>
      </c>
      <c r="BH69" s="213" t="str">
        <f t="shared" si="6"/>
        <v/>
      </c>
      <c r="BI69" s="213" t="str">
        <f t="shared" si="6"/>
        <v/>
      </c>
      <c r="BJ69" s="213" t="str">
        <f t="shared" si="6"/>
        <v/>
      </c>
      <c r="BK69" s="213" t="str">
        <f t="shared" si="6"/>
        <v/>
      </c>
      <c r="BL69" s="213" t="str">
        <f t="shared" si="6"/>
        <v/>
      </c>
      <c r="BM69" s="213" t="str">
        <f t="shared" si="6"/>
        <v/>
      </c>
      <c r="BN69" s="213" t="str">
        <f t="shared" si="6"/>
        <v/>
      </c>
      <c r="BO69" s="213" t="str">
        <f t="shared" si="6"/>
        <v/>
      </c>
      <c r="BP69" s="213" t="str">
        <f t="shared" ref="BP69:BU70" si="7">BP7</f>
        <v/>
      </c>
      <c r="BQ69" s="213" t="str">
        <f t="shared" si="7"/>
        <v/>
      </c>
      <c r="BR69" s="213" t="str">
        <f t="shared" si="7"/>
        <v/>
      </c>
      <c r="BS69" s="213" t="str">
        <f t="shared" si="7"/>
        <v/>
      </c>
      <c r="BT69" s="213" t="str">
        <f t="shared" si="7"/>
        <v/>
      </c>
      <c r="BU69" s="213" t="str">
        <f t="shared" si="7"/>
        <v/>
      </c>
      <c r="BV69" s="207"/>
      <c r="BW69" s="165"/>
      <c r="BX69" s="224"/>
      <c r="BY69" s="225"/>
      <c r="BZ69" s="226"/>
      <c r="CA69" s="227" t="s">
        <v>73</v>
      </c>
      <c r="CB69" s="227"/>
    </row>
    <row r="70" spans="1:81" ht="21.75" customHeight="1">
      <c r="A70" s="166"/>
      <c r="C70" s="201" t="s">
        <v>601</v>
      </c>
      <c r="D70" s="214">
        <f t="shared" si="6"/>
        <v>0</v>
      </c>
      <c r="E70" s="1023">
        <f t="shared" si="6"/>
        <v>0</v>
      </c>
      <c r="F70" s="1023">
        <f t="shared" si="6"/>
        <v>0</v>
      </c>
      <c r="G70" s="1023">
        <f t="shared" si="6"/>
        <v>0</v>
      </c>
      <c r="H70" s="1023">
        <f t="shared" si="6"/>
        <v>0</v>
      </c>
      <c r="I70" s="1023">
        <f t="shared" si="6"/>
        <v>0</v>
      </c>
      <c r="J70" s="1023">
        <f t="shared" si="6"/>
        <v>0</v>
      </c>
      <c r="K70" s="1023">
        <f t="shared" si="6"/>
        <v>0</v>
      </c>
      <c r="L70" s="1023">
        <f t="shared" si="6"/>
        <v>0</v>
      </c>
      <c r="M70" s="1023">
        <f t="shared" si="6"/>
        <v>0</v>
      </c>
      <c r="N70" s="1023">
        <f t="shared" si="6"/>
        <v>0</v>
      </c>
      <c r="O70" s="1023">
        <f t="shared" si="6"/>
        <v>0</v>
      </c>
      <c r="P70" s="1023">
        <f t="shared" si="6"/>
        <v>0</v>
      </c>
      <c r="Q70" s="1023">
        <f t="shared" si="6"/>
        <v>0</v>
      </c>
      <c r="R70" s="1023">
        <f t="shared" si="6"/>
        <v>0</v>
      </c>
      <c r="S70" s="1023">
        <f t="shared" si="6"/>
        <v>0</v>
      </c>
      <c r="T70" s="1023">
        <f t="shared" si="6"/>
        <v>0</v>
      </c>
      <c r="U70" s="1023">
        <f t="shared" si="6"/>
        <v>0</v>
      </c>
      <c r="V70" s="1023">
        <f t="shared" si="6"/>
        <v>0</v>
      </c>
      <c r="W70" s="1023">
        <f t="shared" si="6"/>
        <v>0</v>
      </c>
      <c r="X70" s="1023">
        <f t="shared" si="6"/>
        <v>0</v>
      </c>
      <c r="Y70" s="1023">
        <f t="shared" si="6"/>
        <v>0</v>
      </c>
      <c r="Z70" s="1023">
        <f t="shared" si="6"/>
        <v>0</v>
      </c>
      <c r="AA70" s="1023">
        <f t="shared" si="6"/>
        <v>0</v>
      </c>
      <c r="AB70" s="1023">
        <f t="shared" si="6"/>
        <v>0</v>
      </c>
      <c r="AC70" s="1023">
        <f t="shared" si="6"/>
        <v>0</v>
      </c>
      <c r="AD70" s="1023">
        <f t="shared" si="6"/>
        <v>0</v>
      </c>
      <c r="AE70" s="1023">
        <f t="shared" si="6"/>
        <v>0</v>
      </c>
      <c r="AF70" s="1023">
        <f t="shared" si="6"/>
        <v>0</v>
      </c>
      <c r="AG70" s="1023">
        <f t="shared" si="6"/>
        <v>0</v>
      </c>
      <c r="AH70" s="1023">
        <f t="shared" si="6"/>
        <v>0</v>
      </c>
      <c r="AI70" s="1023">
        <f t="shared" si="6"/>
        <v>0</v>
      </c>
      <c r="AJ70" s="1023">
        <f t="shared" si="6"/>
        <v>0</v>
      </c>
      <c r="AK70" s="1023">
        <f t="shared" si="6"/>
        <v>0</v>
      </c>
      <c r="AL70" s="1023">
        <f t="shared" si="6"/>
        <v>0</v>
      </c>
      <c r="AM70" s="1023">
        <f t="shared" si="6"/>
        <v>0</v>
      </c>
      <c r="AN70" s="1023">
        <f t="shared" si="6"/>
        <v>0</v>
      </c>
      <c r="AO70" s="1023">
        <f t="shared" si="6"/>
        <v>0</v>
      </c>
      <c r="AP70" s="1023">
        <f t="shared" si="6"/>
        <v>0</v>
      </c>
      <c r="AQ70" s="1023">
        <f t="shared" si="6"/>
        <v>0</v>
      </c>
      <c r="AR70" s="1023">
        <f t="shared" si="6"/>
        <v>0</v>
      </c>
      <c r="AS70" s="1023">
        <f t="shared" si="6"/>
        <v>0</v>
      </c>
      <c r="AT70" s="1023">
        <f t="shared" si="6"/>
        <v>0</v>
      </c>
      <c r="AU70" s="1023">
        <f t="shared" si="6"/>
        <v>0</v>
      </c>
      <c r="AV70" s="1023">
        <f t="shared" si="6"/>
        <v>0</v>
      </c>
      <c r="AW70" s="1023">
        <f t="shared" si="6"/>
        <v>0</v>
      </c>
      <c r="AX70" s="1023">
        <f t="shared" si="6"/>
        <v>0</v>
      </c>
      <c r="AY70" s="1023">
        <f t="shared" si="6"/>
        <v>0</v>
      </c>
      <c r="AZ70" s="1023">
        <f t="shared" si="6"/>
        <v>0</v>
      </c>
      <c r="BA70" s="1023">
        <f t="shared" si="6"/>
        <v>0</v>
      </c>
      <c r="BB70" s="1023">
        <f t="shared" si="6"/>
        <v>0</v>
      </c>
      <c r="BC70" s="1023">
        <f t="shared" si="6"/>
        <v>0</v>
      </c>
      <c r="BD70" s="1023">
        <f t="shared" si="6"/>
        <v>0</v>
      </c>
      <c r="BE70" s="1023">
        <f t="shared" si="6"/>
        <v>0</v>
      </c>
      <c r="BF70" s="1023">
        <f t="shared" si="6"/>
        <v>0</v>
      </c>
      <c r="BG70" s="1023">
        <f t="shared" si="6"/>
        <v>0</v>
      </c>
      <c r="BH70" s="1023">
        <f t="shared" si="6"/>
        <v>0</v>
      </c>
      <c r="BI70" s="1023">
        <f t="shared" si="6"/>
        <v>0</v>
      </c>
      <c r="BJ70" s="1023">
        <f t="shared" si="6"/>
        <v>0</v>
      </c>
      <c r="BK70" s="1023">
        <f t="shared" si="6"/>
        <v>0</v>
      </c>
      <c r="BL70" s="1023">
        <f t="shared" si="6"/>
        <v>0</v>
      </c>
      <c r="BM70" s="1023">
        <f t="shared" si="6"/>
        <v>0</v>
      </c>
      <c r="BN70" s="1023">
        <f t="shared" si="6"/>
        <v>0</v>
      </c>
      <c r="BO70" s="1023">
        <f t="shared" si="6"/>
        <v>0</v>
      </c>
      <c r="BP70" s="1023">
        <f t="shared" si="7"/>
        <v>0</v>
      </c>
      <c r="BQ70" s="1023">
        <f t="shared" si="7"/>
        <v>0</v>
      </c>
      <c r="BR70" s="1023">
        <f t="shared" si="7"/>
        <v>0</v>
      </c>
      <c r="BS70" s="1023">
        <f t="shared" si="7"/>
        <v>0</v>
      </c>
      <c r="BT70" s="1023">
        <f t="shared" si="7"/>
        <v>0</v>
      </c>
      <c r="BU70" s="1023">
        <f t="shared" si="7"/>
        <v>0</v>
      </c>
      <c r="BV70" s="207"/>
      <c r="BW70" s="1268" t="str">
        <f>Overview!B7</f>
        <v>Applicant Fund Name</v>
      </c>
      <c r="BX70" s="1269"/>
      <c r="BY70" s="1269"/>
      <c r="BZ70" s="1270"/>
      <c r="CA70" s="167" t="s">
        <v>73</v>
      </c>
      <c r="CB70" s="167"/>
    </row>
    <row r="71" spans="1:81" ht="25.5" customHeight="1">
      <c r="B71" s="416"/>
      <c r="C71" s="201" t="s">
        <v>604</v>
      </c>
      <c r="D71" s="216" t="str">
        <f t="shared" ref="D71:BO72" si="8">D11</f>
        <v/>
      </c>
      <c r="E71" s="228" t="str">
        <f t="shared" si="8"/>
        <v/>
      </c>
      <c r="F71" s="228" t="str">
        <f t="shared" si="8"/>
        <v/>
      </c>
      <c r="G71" s="228" t="str">
        <f t="shared" si="8"/>
        <v/>
      </c>
      <c r="H71" s="228" t="str">
        <f t="shared" si="8"/>
        <v/>
      </c>
      <c r="I71" s="228" t="str">
        <f t="shared" si="8"/>
        <v/>
      </c>
      <c r="J71" s="228" t="str">
        <f t="shared" si="8"/>
        <v/>
      </c>
      <c r="K71" s="228" t="str">
        <f t="shared" si="8"/>
        <v/>
      </c>
      <c r="L71" s="228" t="str">
        <f t="shared" si="8"/>
        <v/>
      </c>
      <c r="M71" s="228" t="str">
        <f t="shared" si="8"/>
        <v/>
      </c>
      <c r="N71" s="228" t="str">
        <f t="shared" si="8"/>
        <v/>
      </c>
      <c r="O71" s="228" t="str">
        <f t="shared" si="8"/>
        <v/>
      </c>
      <c r="P71" s="228" t="str">
        <f t="shared" si="8"/>
        <v/>
      </c>
      <c r="Q71" s="228" t="str">
        <f t="shared" si="8"/>
        <v/>
      </c>
      <c r="R71" s="228" t="str">
        <f t="shared" si="8"/>
        <v/>
      </c>
      <c r="S71" s="228" t="str">
        <f t="shared" si="8"/>
        <v/>
      </c>
      <c r="T71" s="228" t="str">
        <f t="shared" si="8"/>
        <v/>
      </c>
      <c r="U71" s="228" t="str">
        <f t="shared" si="8"/>
        <v/>
      </c>
      <c r="V71" s="228" t="str">
        <f t="shared" si="8"/>
        <v/>
      </c>
      <c r="W71" s="228" t="str">
        <f t="shared" si="8"/>
        <v/>
      </c>
      <c r="X71" s="228" t="str">
        <f t="shared" si="8"/>
        <v/>
      </c>
      <c r="Y71" s="228" t="str">
        <f t="shared" si="8"/>
        <v/>
      </c>
      <c r="Z71" s="228" t="str">
        <f t="shared" si="8"/>
        <v/>
      </c>
      <c r="AA71" s="228" t="str">
        <f t="shared" si="8"/>
        <v/>
      </c>
      <c r="AB71" s="228" t="str">
        <f t="shared" si="8"/>
        <v/>
      </c>
      <c r="AC71" s="228" t="str">
        <f t="shared" si="8"/>
        <v/>
      </c>
      <c r="AD71" s="228" t="str">
        <f t="shared" si="8"/>
        <v/>
      </c>
      <c r="AE71" s="228" t="str">
        <f t="shared" si="8"/>
        <v/>
      </c>
      <c r="AF71" s="228" t="str">
        <f t="shared" si="8"/>
        <v/>
      </c>
      <c r="AG71" s="228" t="str">
        <f t="shared" si="8"/>
        <v/>
      </c>
      <c r="AH71" s="228" t="str">
        <f t="shared" si="8"/>
        <v/>
      </c>
      <c r="AI71" s="228" t="str">
        <f t="shared" si="8"/>
        <v/>
      </c>
      <c r="AJ71" s="228" t="str">
        <f t="shared" si="8"/>
        <v/>
      </c>
      <c r="AK71" s="228" t="str">
        <f t="shared" si="8"/>
        <v/>
      </c>
      <c r="AL71" s="228" t="str">
        <f t="shared" si="8"/>
        <v/>
      </c>
      <c r="AM71" s="228" t="str">
        <f t="shared" si="8"/>
        <v/>
      </c>
      <c r="AN71" s="228" t="str">
        <f t="shared" si="8"/>
        <v/>
      </c>
      <c r="AO71" s="228" t="str">
        <f t="shared" si="8"/>
        <v/>
      </c>
      <c r="AP71" s="228" t="str">
        <f t="shared" si="8"/>
        <v/>
      </c>
      <c r="AQ71" s="228" t="str">
        <f t="shared" si="8"/>
        <v/>
      </c>
      <c r="AR71" s="228" t="str">
        <f t="shared" si="8"/>
        <v/>
      </c>
      <c r="AS71" s="228" t="str">
        <f t="shared" si="8"/>
        <v/>
      </c>
      <c r="AT71" s="228" t="str">
        <f t="shared" si="8"/>
        <v/>
      </c>
      <c r="AU71" s="228" t="str">
        <f t="shared" si="8"/>
        <v/>
      </c>
      <c r="AV71" s="228" t="str">
        <f t="shared" si="8"/>
        <v/>
      </c>
      <c r="AW71" s="228" t="str">
        <f t="shared" si="8"/>
        <v/>
      </c>
      <c r="AX71" s="228" t="str">
        <f t="shared" si="8"/>
        <v/>
      </c>
      <c r="AY71" s="228" t="str">
        <f t="shared" si="8"/>
        <v/>
      </c>
      <c r="AZ71" s="228" t="str">
        <f t="shared" si="8"/>
        <v/>
      </c>
      <c r="BA71" s="228" t="str">
        <f t="shared" si="8"/>
        <v/>
      </c>
      <c r="BB71" s="228" t="str">
        <f t="shared" si="8"/>
        <v/>
      </c>
      <c r="BC71" s="228" t="str">
        <f t="shared" si="8"/>
        <v/>
      </c>
      <c r="BD71" s="228" t="str">
        <f t="shared" si="8"/>
        <v/>
      </c>
      <c r="BE71" s="228" t="str">
        <f t="shared" si="8"/>
        <v/>
      </c>
      <c r="BF71" s="228" t="str">
        <f t="shared" si="8"/>
        <v/>
      </c>
      <c r="BG71" s="228" t="str">
        <f t="shared" si="8"/>
        <v/>
      </c>
      <c r="BH71" s="228" t="str">
        <f t="shared" si="8"/>
        <v/>
      </c>
      <c r="BI71" s="228" t="str">
        <f t="shared" si="8"/>
        <v/>
      </c>
      <c r="BJ71" s="228" t="str">
        <f t="shared" si="8"/>
        <v/>
      </c>
      <c r="BK71" s="228" t="str">
        <f t="shared" si="8"/>
        <v/>
      </c>
      <c r="BL71" s="228" t="str">
        <f t="shared" si="8"/>
        <v/>
      </c>
      <c r="BM71" s="228" t="str">
        <f t="shared" si="8"/>
        <v/>
      </c>
      <c r="BN71" s="228" t="str">
        <f t="shared" si="8"/>
        <v/>
      </c>
      <c r="BO71" s="228" t="str">
        <f t="shared" si="8"/>
        <v/>
      </c>
      <c r="BP71" s="228" t="str">
        <f t="shared" ref="BP71:BU72" si="9">BP11</f>
        <v/>
      </c>
      <c r="BQ71" s="228" t="str">
        <f t="shared" si="9"/>
        <v/>
      </c>
      <c r="BR71" s="228" t="str">
        <f t="shared" si="9"/>
        <v/>
      </c>
      <c r="BS71" s="228" t="str">
        <f t="shared" si="9"/>
        <v/>
      </c>
      <c r="BT71" s="228" t="str">
        <f t="shared" si="9"/>
        <v/>
      </c>
      <c r="BU71" s="228" t="str">
        <f t="shared" si="9"/>
        <v/>
      </c>
      <c r="BV71" s="207"/>
      <c r="BW71" s="229" t="s">
        <v>611</v>
      </c>
      <c r="BX71" s="230"/>
      <c r="BY71" s="230"/>
      <c r="BZ71" s="231"/>
      <c r="CA71" s="232" t="s">
        <v>73</v>
      </c>
      <c r="CB71" s="232"/>
    </row>
    <row r="72" spans="1:81" s="160" customFormat="1" ht="25.5" customHeight="1" thickBot="1">
      <c r="B72" s="415"/>
      <c r="C72" s="201" t="s">
        <v>605</v>
      </c>
      <c r="D72" s="516" t="str">
        <f>D12</f>
        <v/>
      </c>
      <c r="E72" s="516" t="str">
        <f t="shared" si="8"/>
        <v/>
      </c>
      <c r="F72" s="516" t="str">
        <f t="shared" si="8"/>
        <v/>
      </c>
      <c r="G72" s="516" t="str">
        <f t="shared" si="8"/>
        <v/>
      </c>
      <c r="H72" s="516" t="str">
        <f t="shared" si="8"/>
        <v/>
      </c>
      <c r="I72" s="516" t="str">
        <f t="shared" si="8"/>
        <v/>
      </c>
      <c r="J72" s="516" t="str">
        <f t="shared" si="8"/>
        <v/>
      </c>
      <c r="K72" s="516" t="str">
        <f t="shared" si="8"/>
        <v/>
      </c>
      <c r="L72" s="516" t="str">
        <f t="shared" si="8"/>
        <v/>
      </c>
      <c r="M72" s="516" t="str">
        <f t="shared" si="8"/>
        <v/>
      </c>
      <c r="N72" s="516" t="str">
        <f t="shared" si="8"/>
        <v/>
      </c>
      <c r="O72" s="516" t="str">
        <f t="shared" si="8"/>
        <v/>
      </c>
      <c r="P72" s="516" t="str">
        <f t="shared" si="8"/>
        <v/>
      </c>
      <c r="Q72" s="516" t="str">
        <f t="shared" si="8"/>
        <v/>
      </c>
      <c r="R72" s="516" t="str">
        <f t="shared" si="8"/>
        <v/>
      </c>
      <c r="S72" s="516" t="str">
        <f t="shared" si="8"/>
        <v/>
      </c>
      <c r="T72" s="516" t="str">
        <f t="shared" si="8"/>
        <v/>
      </c>
      <c r="U72" s="516" t="str">
        <f t="shared" si="8"/>
        <v/>
      </c>
      <c r="V72" s="516" t="str">
        <f t="shared" si="8"/>
        <v/>
      </c>
      <c r="W72" s="516" t="str">
        <f t="shared" si="8"/>
        <v/>
      </c>
      <c r="X72" s="516" t="str">
        <f t="shared" si="8"/>
        <v/>
      </c>
      <c r="Y72" s="516" t="str">
        <f t="shared" si="8"/>
        <v/>
      </c>
      <c r="Z72" s="516" t="str">
        <f t="shared" si="8"/>
        <v/>
      </c>
      <c r="AA72" s="516" t="str">
        <f t="shared" si="8"/>
        <v/>
      </c>
      <c r="AB72" s="516" t="str">
        <f t="shared" si="8"/>
        <v/>
      </c>
      <c r="AC72" s="516" t="str">
        <f t="shared" si="8"/>
        <v/>
      </c>
      <c r="AD72" s="516" t="str">
        <f t="shared" si="8"/>
        <v/>
      </c>
      <c r="AE72" s="516" t="str">
        <f t="shared" si="8"/>
        <v/>
      </c>
      <c r="AF72" s="516" t="str">
        <f t="shared" si="8"/>
        <v/>
      </c>
      <c r="AG72" s="516" t="str">
        <f t="shared" si="8"/>
        <v/>
      </c>
      <c r="AH72" s="516" t="str">
        <f t="shared" si="8"/>
        <v/>
      </c>
      <c r="AI72" s="516" t="str">
        <f t="shared" si="8"/>
        <v/>
      </c>
      <c r="AJ72" s="516" t="str">
        <f t="shared" si="8"/>
        <v/>
      </c>
      <c r="AK72" s="516" t="str">
        <f t="shared" si="8"/>
        <v/>
      </c>
      <c r="AL72" s="516" t="str">
        <f t="shared" si="8"/>
        <v/>
      </c>
      <c r="AM72" s="516" t="str">
        <f t="shared" si="8"/>
        <v/>
      </c>
      <c r="AN72" s="516" t="str">
        <f t="shared" si="8"/>
        <v/>
      </c>
      <c r="AO72" s="516" t="str">
        <f t="shared" si="8"/>
        <v/>
      </c>
      <c r="AP72" s="516" t="str">
        <f t="shared" si="8"/>
        <v/>
      </c>
      <c r="AQ72" s="516" t="str">
        <f t="shared" si="8"/>
        <v/>
      </c>
      <c r="AR72" s="516" t="str">
        <f t="shared" si="8"/>
        <v/>
      </c>
      <c r="AS72" s="516" t="str">
        <f t="shared" si="8"/>
        <v/>
      </c>
      <c r="AT72" s="516" t="str">
        <f t="shared" si="8"/>
        <v/>
      </c>
      <c r="AU72" s="516" t="str">
        <f t="shared" si="8"/>
        <v/>
      </c>
      <c r="AV72" s="516" t="str">
        <f t="shared" si="8"/>
        <v/>
      </c>
      <c r="AW72" s="516" t="str">
        <f t="shared" si="8"/>
        <v/>
      </c>
      <c r="AX72" s="516" t="str">
        <f t="shared" si="8"/>
        <v/>
      </c>
      <c r="AY72" s="516" t="str">
        <f t="shared" si="8"/>
        <v/>
      </c>
      <c r="AZ72" s="516" t="str">
        <f t="shared" si="8"/>
        <v/>
      </c>
      <c r="BA72" s="516" t="str">
        <f t="shared" si="8"/>
        <v/>
      </c>
      <c r="BB72" s="418" t="str">
        <f t="shared" si="8"/>
        <v/>
      </c>
      <c r="BC72" s="418" t="str">
        <f t="shared" si="8"/>
        <v/>
      </c>
      <c r="BD72" s="418" t="str">
        <f t="shared" si="8"/>
        <v/>
      </c>
      <c r="BE72" s="418" t="str">
        <f t="shared" si="8"/>
        <v/>
      </c>
      <c r="BF72" s="418" t="str">
        <f t="shared" si="8"/>
        <v/>
      </c>
      <c r="BG72" s="418" t="str">
        <f t="shared" si="8"/>
        <v/>
      </c>
      <c r="BH72" s="418" t="str">
        <f t="shared" si="8"/>
        <v/>
      </c>
      <c r="BI72" s="418" t="str">
        <f t="shared" si="8"/>
        <v/>
      </c>
      <c r="BJ72" s="418" t="str">
        <f t="shared" si="8"/>
        <v/>
      </c>
      <c r="BK72" s="418" t="str">
        <f t="shared" si="8"/>
        <v/>
      </c>
      <c r="BL72" s="418" t="str">
        <f t="shared" si="8"/>
        <v/>
      </c>
      <c r="BM72" s="418" t="str">
        <f t="shared" si="8"/>
        <v/>
      </c>
      <c r="BN72" s="418" t="str">
        <f t="shared" si="8"/>
        <v/>
      </c>
      <c r="BO72" s="418" t="str">
        <f t="shared" si="8"/>
        <v/>
      </c>
      <c r="BP72" s="418" t="str">
        <f t="shared" si="9"/>
        <v/>
      </c>
      <c r="BQ72" s="418" t="str">
        <f t="shared" si="9"/>
        <v/>
      </c>
      <c r="BR72" s="418" t="str">
        <f t="shared" si="9"/>
        <v/>
      </c>
      <c r="BS72" s="418" t="str">
        <f t="shared" si="9"/>
        <v/>
      </c>
      <c r="BT72" s="418" t="str">
        <f t="shared" si="9"/>
        <v/>
      </c>
      <c r="BU72" s="418" t="str">
        <f t="shared" si="9"/>
        <v/>
      </c>
      <c r="BW72" s="168"/>
      <c r="BX72" s="233" t="s">
        <v>612</v>
      </c>
      <c r="BY72" s="233" t="s">
        <v>613</v>
      </c>
      <c r="BZ72" s="234" t="s">
        <v>614</v>
      </c>
      <c r="CA72" s="235"/>
      <c r="CB72" s="235"/>
      <c r="CC72" s="726"/>
    </row>
    <row r="73" spans="1:81" hidden="1">
      <c r="B73" s="414"/>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70"/>
      <c r="BW73" s="236"/>
      <c r="BX73" s="237"/>
      <c r="BY73" s="237"/>
      <c r="BZ73" s="237"/>
      <c r="CA73" s="238"/>
      <c r="CB73" s="238"/>
      <c r="CC73" s="163"/>
    </row>
    <row r="74" spans="1:81" s="171" customFormat="1" ht="11.25" customHeight="1">
      <c r="B74" s="413"/>
      <c r="C74" s="205" t="s">
        <v>615</v>
      </c>
      <c r="D74" s="517" t="str" cm="1">
        <f t="array" ref="D74">IFERROR(XIRR(_xlfn._xlws.FILTER(D14:D66,(D14:D66&lt;&gt;0)*(D14:D66&lt;&gt;"")),_xlfn._xlws.FILTER($C$14:$C$66,(D14:D66&lt;&gt;0)*(D14:D66&lt;&gt;""))),"NoCashFlows")</f>
        <v>NoCashFlows</v>
      </c>
      <c r="E74" s="517" t="str" cm="1">
        <f t="array" ref="E74">IFERROR(XIRR(_xlfn._xlws.FILTER(E14:E66,(E14:E66&lt;&gt;0)*(E14:E66&lt;&gt;"")),_xlfn._xlws.FILTER($C$14:$C$66,(E14:E66&lt;&gt;0)*(E14:E66&lt;&gt;""))),"NoCashFlows")</f>
        <v>NoCashFlows</v>
      </c>
      <c r="F74" s="517" t="str" cm="1">
        <f t="array" ref="F74">IFERROR(XIRR(_xlfn._xlws.FILTER(F14:F66,(F14:F66&lt;&gt;0)*(F14:F66&lt;&gt;"")),_xlfn._xlws.FILTER($C$14:$C$66,(F14:F66&lt;&gt;0)*(F14:F66&lt;&gt;""))),"NoCashFlows")</f>
        <v>NoCashFlows</v>
      </c>
      <c r="G74" s="517" t="str" cm="1">
        <f t="array" ref="G74">IFERROR(XIRR(_xlfn._xlws.FILTER(G14:G66,(G14:G66&lt;&gt;0)*(G14:G66&lt;&gt;"")),_xlfn._xlws.FILTER($C$14:$C$66,(G14:G66&lt;&gt;0)*(G14:G66&lt;&gt;""))),"NoCashFlows")</f>
        <v>NoCashFlows</v>
      </c>
      <c r="H74" s="517" t="str" cm="1">
        <f t="array" ref="H74">IFERROR(XIRR(_xlfn._xlws.FILTER(H14:H66,(H14:H66&lt;&gt;0)*(H14:H66&lt;&gt;"")),_xlfn._xlws.FILTER($C$14:$C$66,(H14:H66&lt;&gt;0)*(H14:H66&lt;&gt;""))),"NoCashFlows")</f>
        <v>NoCashFlows</v>
      </c>
      <c r="I74" s="517" t="str" cm="1">
        <f t="array" ref="I74">IFERROR(XIRR(_xlfn._xlws.FILTER(I14:I66,(I14:I66&lt;&gt;0)*(I14:I66&lt;&gt;"")),_xlfn._xlws.FILTER($C$14:$C$66,(I14:I66&lt;&gt;0)*(I14:I66&lt;&gt;""))),"NoCashFlows")</f>
        <v>NoCashFlows</v>
      </c>
      <c r="J74" s="517" t="str" cm="1">
        <f t="array" ref="J74">IFERROR(XIRR(_xlfn._xlws.FILTER(J14:J66,(J14:J66&lt;&gt;0)*(J14:J66&lt;&gt;"")),_xlfn._xlws.FILTER($C$14:$C$66,(J14:J66&lt;&gt;0)*(J14:J66&lt;&gt;""))),"NoCashFlows")</f>
        <v>NoCashFlows</v>
      </c>
      <c r="K74" s="517" t="str" cm="1">
        <f t="array" ref="K74">IFERROR(XIRR(_xlfn._xlws.FILTER(K14:K66,(K14:K66&lt;&gt;0)*(K14:K66&lt;&gt;"")),_xlfn._xlws.FILTER($C$14:$C$66,(K14:K66&lt;&gt;0)*(K14:K66&lt;&gt;""))),"NoCashFlows")</f>
        <v>NoCashFlows</v>
      </c>
      <c r="L74" s="517" t="str" cm="1">
        <f t="array" ref="L74">IFERROR(XIRR(_xlfn._xlws.FILTER(L14:L66,(L14:L66&lt;&gt;0)*(L14:L66&lt;&gt;"")),_xlfn._xlws.FILTER($C$14:$C$66,(L14:L66&lt;&gt;0)*(L14:L66&lt;&gt;""))),"NoCashFlows")</f>
        <v>NoCashFlows</v>
      </c>
      <c r="M74" s="517" t="str" cm="1">
        <f t="array" ref="M74">IFERROR(XIRR(_xlfn._xlws.FILTER(M14:M66,(M14:M66&lt;&gt;0)*(M14:M66&lt;&gt;"")),_xlfn._xlws.FILTER($C$14:$C$66,(M14:M66&lt;&gt;0)*(M14:M66&lt;&gt;""))),"NoCashFlows")</f>
        <v>NoCashFlows</v>
      </c>
      <c r="N74" s="517" t="str" cm="1">
        <f t="array" ref="N74">IFERROR(XIRR(_xlfn._xlws.FILTER(N14:N66,(N14:N66&lt;&gt;0)*(N14:N66&lt;&gt;"")),_xlfn._xlws.FILTER($C$14:$C$66,(N14:N66&lt;&gt;0)*(N14:N66&lt;&gt;""))),"NoCashFlows")</f>
        <v>NoCashFlows</v>
      </c>
      <c r="O74" s="517" t="str" cm="1">
        <f t="array" ref="O74">IFERROR(XIRR(_xlfn._xlws.FILTER(O14:O66,(O14:O66&lt;&gt;0)*(O14:O66&lt;&gt;"")),_xlfn._xlws.FILTER($C$14:$C$66,(O14:O66&lt;&gt;0)*(O14:O66&lt;&gt;""))),"NoCashFlows")</f>
        <v>NoCashFlows</v>
      </c>
      <c r="P74" s="517" t="str" cm="1">
        <f t="array" ref="P74">IFERROR(XIRR(_xlfn._xlws.FILTER(P14:P66,(P14:P66&lt;&gt;0)*(P14:P66&lt;&gt;"")),_xlfn._xlws.FILTER($C$14:$C$66,(P14:P66&lt;&gt;0)*(P14:P66&lt;&gt;""))),"NoCashFlows")</f>
        <v>NoCashFlows</v>
      </c>
      <c r="Q74" s="517" t="str" cm="1">
        <f t="array" ref="Q74">IFERROR(XIRR(_xlfn._xlws.FILTER(Q14:Q66,(Q14:Q66&lt;&gt;0)*(Q14:Q66&lt;&gt;"")),_xlfn._xlws.FILTER($C$14:$C$66,(Q14:Q66&lt;&gt;0)*(Q14:Q66&lt;&gt;""))),"NoCashFlows")</f>
        <v>NoCashFlows</v>
      </c>
      <c r="R74" s="517" t="str" cm="1">
        <f t="array" ref="R74">IFERROR(XIRR(_xlfn._xlws.FILTER(R14:R66,(R14:R66&lt;&gt;0)*(R14:R66&lt;&gt;"")),_xlfn._xlws.FILTER($C$14:$C$66,(R14:R66&lt;&gt;0)*(R14:R66&lt;&gt;""))),"NoCashFlows")</f>
        <v>NoCashFlows</v>
      </c>
      <c r="S74" s="517" t="str" cm="1">
        <f t="array" ref="S74">IFERROR(XIRR(_xlfn._xlws.FILTER(S14:S66,(S14:S66&lt;&gt;0)*(S14:S66&lt;&gt;"")),_xlfn._xlws.FILTER($C$14:$C$66,(S14:S66&lt;&gt;0)*(S14:S66&lt;&gt;""))),"NoCashFlows")</f>
        <v>NoCashFlows</v>
      </c>
      <c r="T74" s="517" t="str" cm="1">
        <f t="array" ref="T74">IFERROR(XIRR(_xlfn._xlws.FILTER(T14:T66,(T14:T66&lt;&gt;0)*(T14:T66&lt;&gt;"")),_xlfn._xlws.FILTER($C$14:$C$66,(T14:T66&lt;&gt;0)*(T14:T66&lt;&gt;""))),"NoCashFlows")</f>
        <v>NoCashFlows</v>
      </c>
      <c r="U74" s="517" t="str" cm="1">
        <f t="array" ref="U74">IFERROR(XIRR(_xlfn._xlws.FILTER(U14:U66,(U14:U66&lt;&gt;0)*(U14:U66&lt;&gt;"")),_xlfn._xlws.FILTER($C$14:$C$66,(U14:U66&lt;&gt;0)*(U14:U66&lt;&gt;""))),"NoCashFlows")</f>
        <v>NoCashFlows</v>
      </c>
      <c r="V74" s="517" t="str" cm="1">
        <f t="array" ref="V74">IFERROR(XIRR(_xlfn._xlws.FILTER(V14:V66,(V14:V66&lt;&gt;0)*(V14:V66&lt;&gt;"")),_xlfn._xlws.FILTER($C$14:$C$66,(V14:V66&lt;&gt;0)*(V14:V66&lt;&gt;""))),"NoCashFlows")</f>
        <v>NoCashFlows</v>
      </c>
      <c r="W74" s="517" t="str" cm="1">
        <f t="array" ref="W74">IFERROR(XIRR(_xlfn._xlws.FILTER(W14:W66,(W14:W66&lt;&gt;0)*(W14:W66&lt;&gt;"")),_xlfn._xlws.FILTER($C$14:$C$66,(W14:W66&lt;&gt;0)*(W14:W66&lt;&gt;""))),"NoCashFlows")</f>
        <v>NoCashFlows</v>
      </c>
      <c r="X74" s="517" t="str" cm="1">
        <f t="array" ref="X74">IFERROR(XIRR(_xlfn._xlws.FILTER(X14:X66,(X14:X66&lt;&gt;0)*(X14:X66&lt;&gt;"")),_xlfn._xlws.FILTER($C$14:$C$66,(X14:X66&lt;&gt;0)*(X14:X66&lt;&gt;""))),"NoCashFlows")</f>
        <v>NoCashFlows</v>
      </c>
      <c r="Y74" s="517" t="str" cm="1">
        <f t="array" ref="Y74">IFERROR(XIRR(_xlfn._xlws.FILTER(Y14:Y66,(Y14:Y66&lt;&gt;0)*(Y14:Y66&lt;&gt;"")),_xlfn._xlws.FILTER($C$14:$C$66,(Y14:Y66&lt;&gt;0)*(Y14:Y66&lt;&gt;""))),"NoCashFlows")</f>
        <v>NoCashFlows</v>
      </c>
      <c r="Z74" s="517" t="str" cm="1">
        <f t="array" ref="Z74">IFERROR(XIRR(_xlfn._xlws.FILTER(Z14:Z66,(Z14:Z66&lt;&gt;0)*(Z14:Z66&lt;&gt;"")),_xlfn._xlws.FILTER($C$14:$C$66,(Z14:Z66&lt;&gt;0)*(Z14:Z66&lt;&gt;""))),"NoCashFlows")</f>
        <v>NoCashFlows</v>
      </c>
      <c r="AA74" s="517" t="str" cm="1">
        <f t="array" ref="AA74">IFERROR(XIRR(_xlfn._xlws.FILTER(AA14:AA66,(AA14:AA66&lt;&gt;0)*(AA14:AA66&lt;&gt;"")),_xlfn._xlws.FILTER($C$14:$C$66,(AA14:AA66&lt;&gt;0)*(AA14:AA66&lt;&gt;""))),"NoCashFlows")</f>
        <v>NoCashFlows</v>
      </c>
      <c r="AB74" s="517" t="str" cm="1">
        <f t="array" ref="AB74">IFERROR(XIRR(_xlfn._xlws.FILTER(AB14:AB66,(AB14:AB66&lt;&gt;0)*(AB14:AB66&lt;&gt;"")),_xlfn._xlws.FILTER($C$14:$C$66,(AB14:AB66&lt;&gt;0)*(AB14:AB66&lt;&gt;""))),"NoCashFlows")</f>
        <v>NoCashFlows</v>
      </c>
      <c r="AC74" s="517" t="str" cm="1">
        <f t="array" ref="AC74">IFERROR(XIRR(_xlfn._xlws.FILTER(AC14:AC66,(AC14:AC66&lt;&gt;0)*(AC14:AC66&lt;&gt;"")),_xlfn._xlws.FILTER($C$14:$C$66,(AC14:AC66&lt;&gt;0)*(AC14:AC66&lt;&gt;""))),"NoCashFlows")</f>
        <v>NoCashFlows</v>
      </c>
      <c r="AD74" s="517" t="str" cm="1">
        <f t="array" ref="AD74">IFERROR(XIRR(_xlfn._xlws.FILTER(AD14:AD66,(AD14:AD66&lt;&gt;0)*(AD14:AD66&lt;&gt;"")),_xlfn._xlws.FILTER($C$14:$C$66,(AD14:AD66&lt;&gt;0)*(AD14:AD66&lt;&gt;""))),"NoCashFlows")</f>
        <v>NoCashFlows</v>
      </c>
      <c r="AE74" s="517" t="str" cm="1">
        <f t="array" ref="AE74">IFERROR(XIRR(_xlfn._xlws.FILTER(AE14:AE66,(AE14:AE66&lt;&gt;0)*(AE14:AE66&lt;&gt;"")),_xlfn._xlws.FILTER($C$14:$C$66,(AE14:AE66&lt;&gt;0)*(AE14:AE66&lt;&gt;""))),"NoCashFlows")</f>
        <v>NoCashFlows</v>
      </c>
      <c r="AF74" s="517" t="str" cm="1">
        <f t="array" ref="AF74">IFERROR(XIRR(_xlfn._xlws.FILTER(AF14:AF66,(AF14:AF66&lt;&gt;0)*(AF14:AF66&lt;&gt;"")),_xlfn._xlws.FILTER($C$14:$C$66,(AF14:AF66&lt;&gt;0)*(AF14:AF66&lt;&gt;""))),"NoCashFlows")</f>
        <v>NoCashFlows</v>
      </c>
      <c r="AG74" s="517" t="str" cm="1">
        <f t="array" ref="AG74">IFERROR(XIRR(_xlfn._xlws.FILTER(AG14:AG66,(AG14:AG66&lt;&gt;0)*(AG14:AG66&lt;&gt;"")),_xlfn._xlws.FILTER($C$14:$C$66,(AG14:AG66&lt;&gt;0)*(AG14:AG66&lt;&gt;""))),"NoCashFlows")</f>
        <v>NoCashFlows</v>
      </c>
      <c r="AH74" s="517" t="str" cm="1">
        <f t="array" ref="AH74">IFERROR(XIRR(_xlfn._xlws.FILTER(AH14:AH66,(AH14:AH66&lt;&gt;0)*(AH14:AH66&lt;&gt;"")),_xlfn._xlws.FILTER($C$14:$C$66,(AH14:AH66&lt;&gt;0)*(AH14:AH66&lt;&gt;""))),"NoCashFlows")</f>
        <v>NoCashFlows</v>
      </c>
      <c r="AI74" s="517" t="str" cm="1">
        <f t="array" ref="AI74">IFERROR(XIRR(_xlfn._xlws.FILTER(AI14:AI66,(AI14:AI66&lt;&gt;0)*(AI14:AI66&lt;&gt;"")),_xlfn._xlws.FILTER($C$14:$C$66,(AI14:AI66&lt;&gt;0)*(AI14:AI66&lt;&gt;""))),"NoCashFlows")</f>
        <v>NoCashFlows</v>
      </c>
      <c r="AJ74" s="517" t="str" cm="1">
        <f t="array" ref="AJ74">IFERROR(XIRR(_xlfn._xlws.FILTER(AJ14:AJ66,(AJ14:AJ66&lt;&gt;0)*(AJ14:AJ66&lt;&gt;"")),_xlfn._xlws.FILTER($C$14:$C$66,(AJ14:AJ66&lt;&gt;0)*(AJ14:AJ66&lt;&gt;""))),"NoCashFlows")</f>
        <v>NoCashFlows</v>
      </c>
      <c r="AK74" s="517" t="str" cm="1">
        <f t="array" ref="AK74">IFERROR(XIRR(_xlfn._xlws.FILTER(AK14:AK66,(AK14:AK66&lt;&gt;0)*(AK14:AK66&lt;&gt;"")),_xlfn._xlws.FILTER($C$14:$C$66,(AK14:AK66&lt;&gt;0)*(AK14:AK66&lt;&gt;""))),"NoCashFlows")</f>
        <v>NoCashFlows</v>
      </c>
      <c r="AL74" s="517" t="str" cm="1">
        <f t="array" ref="AL74">IFERROR(XIRR(_xlfn._xlws.FILTER(AL14:AL66,(AL14:AL66&lt;&gt;0)*(AL14:AL66&lt;&gt;"")),_xlfn._xlws.FILTER($C$14:$C$66,(AL14:AL66&lt;&gt;0)*(AL14:AL66&lt;&gt;""))),"NoCashFlows")</f>
        <v>NoCashFlows</v>
      </c>
      <c r="AM74" s="517" t="str" cm="1">
        <f t="array" ref="AM74">IFERROR(XIRR(_xlfn._xlws.FILTER(AM14:AM66,(AM14:AM66&lt;&gt;0)*(AM14:AM66&lt;&gt;"")),_xlfn._xlws.FILTER($C$14:$C$66,(AM14:AM66&lt;&gt;0)*(AM14:AM66&lt;&gt;""))),"NoCashFlows")</f>
        <v>NoCashFlows</v>
      </c>
      <c r="AN74" s="517" t="str" cm="1">
        <f t="array" ref="AN74">IFERROR(XIRR(_xlfn._xlws.FILTER(AN14:AN66,(AN14:AN66&lt;&gt;0)*(AN14:AN66&lt;&gt;"")),_xlfn._xlws.FILTER($C$14:$C$66,(AN14:AN66&lt;&gt;0)*(AN14:AN66&lt;&gt;""))),"NoCashFlows")</f>
        <v>NoCashFlows</v>
      </c>
      <c r="AO74" s="517" t="str" cm="1">
        <f t="array" ref="AO74">IFERROR(XIRR(_xlfn._xlws.FILTER(AO14:AO66,(AO14:AO66&lt;&gt;0)*(AO14:AO66&lt;&gt;"")),_xlfn._xlws.FILTER($C$14:$C$66,(AO14:AO66&lt;&gt;0)*(AO14:AO66&lt;&gt;""))),"NoCashFlows")</f>
        <v>NoCashFlows</v>
      </c>
      <c r="AP74" s="517" t="str" cm="1">
        <f t="array" ref="AP74">IFERROR(XIRR(_xlfn._xlws.FILTER(AP14:AP66,(AP14:AP66&lt;&gt;0)*(AP14:AP66&lt;&gt;"")),_xlfn._xlws.FILTER($C$14:$C$66,(AP14:AP66&lt;&gt;0)*(AP14:AP66&lt;&gt;""))),"NoCashFlows")</f>
        <v>NoCashFlows</v>
      </c>
      <c r="AQ74" s="517" t="str" cm="1">
        <f t="array" ref="AQ74">IFERROR(XIRR(_xlfn._xlws.FILTER(AQ14:AQ66,(AQ14:AQ66&lt;&gt;0)*(AQ14:AQ66&lt;&gt;"")),_xlfn._xlws.FILTER($C$14:$C$66,(AQ14:AQ66&lt;&gt;0)*(AQ14:AQ66&lt;&gt;""))),"NoCashFlows")</f>
        <v>NoCashFlows</v>
      </c>
      <c r="AR74" s="517" t="str" cm="1">
        <f t="array" ref="AR74">IFERROR(XIRR(_xlfn._xlws.FILTER(AR14:AR66,(AR14:AR66&lt;&gt;0)*(AR14:AR66&lt;&gt;"")),_xlfn._xlws.FILTER($C$14:$C$66,(AR14:AR66&lt;&gt;0)*(AR14:AR66&lt;&gt;""))),"NoCashFlows")</f>
        <v>NoCashFlows</v>
      </c>
      <c r="AS74" s="517" t="str" cm="1">
        <f t="array" ref="AS74">IFERROR(XIRR(_xlfn._xlws.FILTER(AS14:AS66,(AS14:AS66&lt;&gt;0)*(AS14:AS66&lt;&gt;"")),_xlfn._xlws.FILTER($C$14:$C$66,(AS14:AS66&lt;&gt;0)*(AS14:AS66&lt;&gt;""))),"NoCashFlows")</f>
        <v>NoCashFlows</v>
      </c>
      <c r="AT74" s="517" t="str" cm="1">
        <f t="array" ref="AT74">IFERROR(XIRR(_xlfn._xlws.FILTER(AT14:AT66,(AT14:AT66&lt;&gt;0)*(AT14:AT66&lt;&gt;"")),_xlfn._xlws.FILTER($C$14:$C$66,(AT14:AT66&lt;&gt;0)*(AT14:AT66&lt;&gt;""))),"NoCashFlows")</f>
        <v>NoCashFlows</v>
      </c>
      <c r="AU74" s="517" t="str" cm="1">
        <f t="array" ref="AU74">IFERROR(XIRR(_xlfn._xlws.FILTER(AU14:AU66,(AU14:AU66&lt;&gt;0)*(AU14:AU66&lt;&gt;"")),_xlfn._xlws.FILTER($C$14:$C$66,(AU14:AU66&lt;&gt;0)*(AU14:AU66&lt;&gt;""))),"NoCashFlows")</f>
        <v>NoCashFlows</v>
      </c>
      <c r="AV74" s="517" t="str" cm="1">
        <f t="array" ref="AV74">IFERROR(XIRR(_xlfn._xlws.FILTER(AV14:AV66,(AV14:AV66&lt;&gt;0)*(AV14:AV66&lt;&gt;"")),_xlfn._xlws.FILTER($C$14:$C$66,(AV14:AV66&lt;&gt;0)*(AV14:AV66&lt;&gt;""))),"NoCashFlows")</f>
        <v>NoCashFlows</v>
      </c>
      <c r="AW74" s="517" t="str" cm="1">
        <f t="array" ref="AW74">IFERROR(XIRR(_xlfn._xlws.FILTER(AW14:AW66,(AW14:AW66&lt;&gt;0)*(AW14:AW66&lt;&gt;"")),_xlfn._xlws.FILTER($C$14:$C$66,(AW14:AW66&lt;&gt;0)*(AW14:AW66&lt;&gt;""))),"NoCashFlows")</f>
        <v>NoCashFlows</v>
      </c>
      <c r="AX74" s="517" t="str" cm="1">
        <f t="array" ref="AX74">IFERROR(XIRR(_xlfn._xlws.FILTER(AX14:AX66,(AX14:AX66&lt;&gt;0)*(AX14:AX66&lt;&gt;"")),_xlfn._xlws.FILTER($C$14:$C$66,(AX14:AX66&lt;&gt;0)*(AX14:AX66&lt;&gt;""))),"NoCashFlows")</f>
        <v>NoCashFlows</v>
      </c>
      <c r="AY74" s="517" t="str" cm="1">
        <f t="array" ref="AY74">IFERROR(XIRR(_xlfn._xlws.FILTER(AY14:AY66,(AY14:AY66&lt;&gt;0)*(AY14:AY66&lt;&gt;"")),_xlfn._xlws.FILTER($C$14:$C$66,(AY14:AY66&lt;&gt;0)*(AY14:AY66&lt;&gt;""))),"NoCashFlows")</f>
        <v>NoCashFlows</v>
      </c>
      <c r="AZ74" s="517" t="str" cm="1">
        <f t="array" ref="AZ74">IFERROR(XIRR(_xlfn._xlws.FILTER(AZ14:AZ66,(AZ14:AZ66&lt;&gt;0)*(AZ14:AZ66&lt;&gt;"")),_xlfn._xlws.FILTER($C$14:$C$66,(AZ14:AZ66&lt;&gt;0)*(AZ14:AZ66&lt;&gt;""))),"NoCashFlows")</f>
        <v>NoCashFlows</v>
      </c>
      <c r="BA74" s="517" t="str" cm="1">
        <f t="array" ref="BA74">IFERROR(XIRR(_xlfn._xlws.FILTER(BA14:BA66,(BA14:BA66&lt;&gt;0)*(BA14:BA66&lt;&gt;"")),_xlfn._xlws.FILTER($C$14:$C$66,(BA14:BA66&lt;&gt;0)*(BA14:BA66&lt;&gt;""))),"NoCashFlows")</f>
        <v>NoCashFlows</v>
      </c>
      <c r="BB74" s="298" t="str" cm="1">
        <f t="array" ref="BB74">IFERROR(XIRR(_xlfn._xlws.FILTER(BB14:BB66,(BB14:BB66&lt;&gt;0)*(BB14:BB66&lt;&gt;"")),_xlfn._xlws.FILTER($C$14:$C$66,(BB14:BB66&lt;&gt;0)*(BB14:BB66&lt;&gt;""))),"NoCashFlows")</f>
        <v>NoCashFlows</v>
      </c>
      <c r="BC74" s="298" t="str" cm="1">
        <f t="array" ref="BC74">IFERROR(XIRR(_xlfn._xlws.FILTER(BC14:BC66,(BC14:BC66&lt;&gt;0)*(BC14:BC66&lt;&gt;"")),_xlfn._xlws.FILTER($C$14:$C$66,(BC14:BC66&lt;&gt;0)*(BC14:BC66&lt;&gt;""))),"NoCashFlows")</f>
        <v>NoCashFlows</v>
      </c>
      <c r="BD74" s="298" t="str" cm="1">
        <f t="array" ref="BD74">IFERROR(XIRR(_xlfn._xlws.FILTER(BD14:BD66,(BD14:BD66&lt;&gt;0)*(BD14:BD66&lt;&gt;"")),_xlfn._xlws.FILTER($C$14:$C$66,(BD14:BD66&lt;&gt;0)*(BD14:BD66&lt;&gt;""))),"NoCashFlows")</f>
        <v>NoCashFlows</v>
      </c>
      <c r="BE74" s="298" t="str" cm="1">
        <f t="array" ref="BE74">IFERROR(XIRR(_xlfn._xlws.FILTER(BE14:BE66,(BE14:BE66&lt;&gt;0)*(BE14:BE66&lt;&gt;"")),_xlfn._xlws.FILTER($C$14:$C$66,(BE14:BE66&lt;&gt;0)*(BE14:BE66&lt;&gt;""))),"NoCashFlows")</f>
        <v>NoCashFlows</v>
      </c>
      <c r="BF74" s="298" t="str" cm="1">
        <f t="array" ref="BF74">IFERROR(XIRR(_xlfn._xlws.FILTER(BF14:BF66,(BF14:BF66&lt;&gt;0)*(BF14:BF66&lt;&gt;"")),_xlfn._xlws.FILTER($C$14:$C$66,(BF14:BF66&lt;&gt;0)*(BF14:BF66&lt;&gt;""))),"NoCashFlows")</f>
        <v>NoCashFlows</v>
      </c>
      <c r="BG74" s="298" t="str" cm="1">
        <f t="array" ref="BG74">IFERROR(XIRR(_xlfn._xlws.FILTER(BG14:BG66,(BG14:BG66&lt;&gt;0)*(BG14:BG66&lt;&gt;"")),_xlfn._xlws.FILTER($C$14:$C$66,(BG14:BG66&lt;&gt;0)*(BG14:BG66&lt;&gt;""))),"NoCashFlows")</f>
        <v>NoCashFlows</v>
      </c>
      <c r="BH74" s="298" t="str" cm="1">
        <f t="array" ref="BH74">IFERROR(XIRR(_xlfn._xlws.FILTER(BH14:BH66,(BH14:BH66&lt;&gt;0)*(BH14:BH66&lt;&gt;"")),_xlfn._xlws.FILTER($C$14:$C$66,(BH14:BH66&lt;&gt;0)*(BH14:BH66&lt;&gt;""))),"NoCashFlows")</f>
        <v>NoCashFlows</v>
      </c>
      <c r="BI74" s="298" t="str" cm="1">
        <f t="array" ref="BI74">IFERROR(XIRR(_xlfn._xlws.FILTER(BI14:BI66,(BI14:BI66&lt;&gt;0)*(BI14:BI66&lt;&gt;"")),_xlfn._xlws.FILTER($C$14:$C$66,(BI14:BI66&lt;&gt;0)*(BI14:BI66&lt;&gt;""))),"NoCashFlows")</f>
        <v>NoCashFlows</v>
      </c>
      <c r="BJ74" s="298" t="str" cm="1">
        <f t="array" ref="BJ74">IFERROR(XIRR(_xlfn._xlws.FILTER(BJ14:BJ66,(BJ14:BJ66&lt;&gt;0)*(BJ14:BJ66&lt;&gt;"")),_xlfn._xlws.FILTER($C$14:$C$66,(BJ14:BJ66&lt;&gt;0)*(BJ14:BJ66&lt;&gt;""))),"NoCashFlows")</f>
        <v>NoCashFlows</v>
      </c>
      <c r="BK74" s="298" t="str" cm="1">
        <f t="array" ref="BK74">IFERROR(XIRR(_xlfn._xlws.FILTER(BK14:BK66,(BK14:BK66&lt;&gt;0)*(BK14:BK66&lt;&gt;"")),_xlfn._xlws.FILTER($C$14:$C$66,(BK14:BK66&lt;&gt;0)*(BK14:BK66&lt;&gt;""))),"NoCashFlows")</f>
        <v>NoCashFlows</v>
      </c>
      <c r="BL74" s="298" t="str" cm="1">
        <f t="array" ref="BL74">IFERROR(XIRR(_xlfn._xlws.FILTER(BL14:BL66,(BL14:BL66&lt;&gt;0)*(BL14:BL66&lt;&gt;"")),_xlfn._xlws.FILTER($C$14:$C$66,(BL14:BL66&lt;&gt;0)*(BL14:BL66&lt;&gt;""))),"NoCashFlows")</f>
        <v>NoCashFlows</v>
      </c>
      <c r="BM74" s="298" t="str" cm="1">
        <f t="array" ref="BM74">IFERROR(XIRR(_xlfn._xlws.FILTER(BM14:BM66,(BM14:BM66&lt;&gt;0)*(BM14:BM66&lt;&gt;"")),_xlfn._xlws.FILTER($C$14:$C$66,(BM14:BM66&lt;&gt;0)*(BM14:BM66&lt;&gt;""))),"NoCashFlows")</f>
        <v>NoCashFlows</v>
      </c>
      <c r="BN74" s="298" t="str" cm="1">
        <f t="array" ref="BN74">IFERROR(XIRR(_xlfn._xlws.FILTER(BN14:BN66,(BN14:BN66&lt;&gt;0)*(BN14:BN66&lt;&gt;"")),_xlfn._xlws.FILTER($C$14:$C$66,(BN14:BN66&lt;&gt;0)*(BN14:BN66&lt;&gt;""))),"NoCashFlows")</f>
        <v>NoCashFlows</v>
      </c>
      <c r="BO74" s="298" t="str" cm="1">
        <f t="array" ref="BO74">IFERROR(XIRR(_xlfn._xlws.FILTER(BO14:BO66,(BO14:BO66&lt;&gt;0)*(BO14:BO66&lt;&gt;"")),_xlfn._xlws.FILTER($C$14:$C$66,(BO14:BO66&lt;&gt;0)*(BO14:BO66&lt;&gt;""))),"NoCashFlows")</f>
        <v>NoCashFlows</v>
      </c>
      <c r="BP74" s="298" t="str" cm="1">
        <f t="array" ref="BP74">IFERROR(XIRR(_xlfn._xlws.FILTER(BP14:BP66,(BP14:BP66&lt;&gt;0)*(BP14:BP66&lt;&gt;"")),_xlfn._xlws.FILTER($C$14:$C$66,(BP14:BP66&lt;&gt;0)*(BP14:BP66&lt;&gt;""))),"NoCashFlows")</f>
        <v>NoCashFlows</v>
      </c>
      <c r="BQ74" s="298" t="str" cm="1">
        <f t="array" ref="BQ74">IFERROR(XIRR(_xlfn._xlws.FILTER(BQ14:BQ66,(BQ14:BQ66&lt;&gt;0)*(BQ14:BQ66&lt;&gt;"")),_xlfn._xlws.FILTER($C$14:$C$66,(BQ14:BQ66&lt;&gt;0)*(BQ14:BQ66&lt;&gt;""))),"NoCashFlows")</f>
        <v>NoCashFlows</v>
      </c>
      <c r="BR74" s="298" t="str" cm="1">
        <f t="array" ref="BR74">IFERROR(XIRR(_xlfn._xlws.FILTER(BR14:BR66,(BR14:BR66&lt;&gt;0)*(BR14:BR66&lt;&gt;"")),_xlfn._xlws.FILTER($C$14:$C$66,(BR14:BR66&lt;&gt;0)*(BR14:BR66&lt;&gt;""))),"NoCashFlows")</f>
        <v>NoCashFlows</v>
      </c>
      <c r="BS74" s="298" t="str" cm="1">
        <f t="array" ref="BS74">IFERROR(XIRR(_xlfn._xlws.FILTER(BS14:BS66,(BS14:BS66&lt;&gt;0)*(BS14:BS66&lt;&gt;"")),_xlfn._xlws.FILTER($C$14:$C$66,(BS14:BS66&lt;&gt;0)*(BS14:BS66&lt;&gt;""))),"NoCashFlows")</f>
        <v>NoCashFlows</v>
      </c>
      <c r="BT74" s="298" t="str" cm="1">
        <f t="array" ref="BT74">IFERROR(XIRR(_xlfn._xlws.FILTER(BT14:BT66,(BT14:BT66&lt;&gt;0)*(BT14:BT66&lt;&gt;"")),_xlfn._xlws.FILTER($C$14:$C$66,(BT14:BT66&lt;&gt;0)*(BT14:BT66&lt;&gt;""))),"NoCashFlows")</f>
        <v>NoCashFlows</v>
      </c>
      <c r="BU74" s="298" t="str" cm="1">
        <f t="array" ref="BU74">IFERROR(XIRR(_xlfn._xlws.FILTER(BU14:BU66,(BU14:BU66&lt;&gt;0)*(BU14:BU66&lt;&gt;"")),_xlfn._xlws.FILTER($C$14:$C$66,(BU14:BU66&lt;&gt;0)*(BU14:BU66&lt;&gt;""))),"NoCashFlows")</f>
        <v>NoCashFlows</v>
      </c>
      <c r="BV74" s="419"/>
      <c r="BW74" s="173" t="s">
        <v>616</v>
      </c>
      <c r="BX74" s="553" t="str" cm="1">
        <f t="array" ref="BX74">IFERROR(XIRR(_xlfn._xlws.FILTER(BX14:BX66,(BX14:BX66&lt;&gt;0)*(BX14:BX66&lt;&gt;"")),_xlfn._xlws.FILTER($C$14:$C$66,(BX14:BX66&lt;&gt;0)*(BX14:BX66&lt;&gt;""))),"NoCashFlows")</f>
        <v>NoCashFlows</v>
      </c>
      <c r="BY74" s="553" t="str" cm="1">
        <f t="array" ref="BY74">IFERROR(XIRR(_xlfn._xlws.FILTER(BY14:BY66,(BY14:BY66&lt;&gt;0)*(BY14:BY66&lt;&gt;"")),_xlfn._xlws.FILTER($C$14:$C$66,(BY14:BY66&lt;&gt;0)*(BY14:BY66&lt;&gt;""))),"NoCashFlows")</f>
        <v>NoCashFlows</v>
      </c>
      <c r="BZ74" s="553" t="str" cm="1">
        <f t="array" ref="BZ74">IFERROR(XIRR(_xlfn._xlws.FILTER(BZ14:BZ66,(BZ14:BZ66&lt;&gt;0)*(BZ14:BZ66&lt;&gt;"")),_xlfn._xlws.FILTER($C$14:$C$66,(BZ14:BZ66&lt;&gt;0)*(BZ14:BZ66&lt;&gt;""))),"NoCashFlows")</f>
        <v>NoCashFlows</v>
      </c>
      <c r="CA74" s="174"/>
      <c r="CB74" s="174"/>
      <c r="CC74" s="727"/>
    </row>
    <row r="75" spans="1:81" s="171" customFormat="1" ht="11.25" customHeight="1">
      <c r="C75" s="201" t="s">
        <v>617</v>
      </c>
      <c r="D75" s="518" t="str">
        <f>IFERROR((D80+D81)/(D77),"")</f>
        <v/>
      </c>
      <c r="E75" s="518" t="str">
        <f t="shared" ref="E75:BP75" si="10">IFERROR((E80+E81)/(E77),"")</f>
        <v/>
      </c>
      <c r="F75" s="518" t="str">
        <f t="shared" si="10"/>
        <v/>
      </c>
      <c r="G75" s="518" t="str">
        <f t="shared" si="10"/>
        <v/>
      </c>
      <c r="H75" s="518" t="str">
        <f t="shared" si="10"/>
        <v/>
      </c>
      <c r="I75" s="518" t="str">
        <f t="shared" si="10"/>
        <v/>
      </c>
      <c r="J75" s="518" t="str">
        <f t="shared" si="10"/>
        <v/>
      </c>
      <c r="K75" s="518" t="str">
        <f t="shared" si="10"/>
        <v/>
      </c>
      <c r="L75" s="518" t="str">
        <f t="shared" si="10"/>
        <v/>
      </c>
      <c r="M75" s="518" t="str">
        <f t="shared" si="10"/>
        <v/>
      </c>
      <c r="N75" s="518" t="str">
        <f t="shared" si="10"/>
        <v/>
      </c>
      <c r="O75" s="518" t="str">
        <f t="shared" si="10"/>
        <v/>
      </c>
      <c r="P75" s="518" t="str">
        <f t="shared" si="10"/>
        <v/>
      </c>
      <c r="Q75" s="518" t="str">
        <f t="shared" si="10"/>
        <v/>
      </c>
      <c r="R75" s="518" t="str">
        <f t="shared" si="10"/>
        <v/>
      </c>
      <c r="S75" s="518" t="str">
        <f t="shared" si="10"/>
        <v/>
      </c>
      <c r="T75" s="518" t="str">
        <f t="shared" si="10"/>
        <v/>
      </c>
      <c r="U75" s="518" t="str">
        <f t="shared" si="10"/>
        <v/>
      </c>
      <c r="V75" s="518" t="str">
        <f t="shared" si="10"/>
        <v/>
      </c>
      <c r="W75" s="518" t="str">
        <f t="shared" si="10"/>
        <v/>
      </c>
      <c r="X75" s="518" t="str">
        <f t="shared" si="10"/>
        <v/>
      </c>
      <c r="Y75" s="518" t="str">
        <f t="shared" si="10"/>
        <v/>
      </c>
      <c r="Z75" s="518" t="str">
        <f t="shared" si="10"/>
        <v/>
      </c>
      <c r="AA75" s="518" t="str">
        <f t="shared" si="10"/>
        <v/>
      </c>
      <c r="AB75" s="518" t="str">
        <f t="shared" si="10"/>
        <v/>
      </c>
      <c r="AC75" s="518" t="str">
        <f t="shared" si="10"/>
        <v/>
      </c>
      <c r="AD75" s="518" t="str">
        <f t="shared" si="10"/>
        <v/>
      </c>
      <c r="AE75" s="518" t="str">
        <f t="shared" si="10"/>
        <v/>
      </c>
      <c r="AF75" s="518" t="str">
        <f t="shared" si="10"/>
        <v/>
      </c>
      <c r="AG75" s="518" t="str">
        <f t="shared" si="10"/>
        <v/>
      </c>
      <c r="AH75" s="518" t="str">
        <f t="shared" si="10"/>
        <v/>
      </c>
      <c r="AI75" s="518" t="str">
        <f t="shared" si="10"/>
        <v/>
      </c>
      <c r="AJ75" s="518" t="str">
        <f t="shared" si="10"/>
        <v/>
      </c>
      <c r="AK75" s="518" t="str">
        <f t="shared" si="10"/>
        <v/>
      </c>
      <c r="AL75" s="518" t="str">
        <f t="shared" si="10"/>
        <v/>
      </c>
      <c r="AM75" s="518" t="str">
        <f t="shared" si="10"/>
        <v/>
      </c>
      <c r="AN75" s="518" t="str">
        <f t="shared" si="10"/>
        <v/>
      </c>
      <c r="AO75" s="518" t="str">
        <f t="shared" si="10"/>
        <v/>
      </c>
      <c r="AP75" s="518" t="str">
        <f t="shared" si="10"/>
        <v/>
      </c>
      <c r="AQ75" s="518" t="str">
        <f t="shared" si="10"/>
        <v/>
      </c>
      <c r="AR75" s="518" t="str">
        <f t="shared" si="10"/>
        <v/>
      </c>
      <c r="AS75" s="518" t="str">
        <f t="shared" si="10"/>
        <v/>
      </c>
      <c r="AT75" s="518" t="str">
        <f t="shared" si="10"/>
        <v/>
      </c>
      <c r="AU75" s="518" t="str">
        <f t="shared" si="10"/>
        <v/>
      </c>
      <c r="AV75" s="518" t="str">
        <f t="shared" si="10"/>
        <v/>
      </c>
      <c r="AW75" s="518" t="str">
        <f t="shared" si="10"/>
        <v/>
      </c>
      <c r="AX75" s="518" t="str">
        <f t="shared" si="10"/>
        <v/>
      </c>
      <c r="AY75" s="518" t="str">
        <f t="shared" si="10"/>
        <v/>
      </c>
      <c r="AZ75" s="518" t="str">
        <f t="shared" si="10"/>
        <v/>
      </c>
      <c r="BA75" s="518" t="str">
        <f t="shared" si="10"/>
        <v/>
      </c>
      <c r="BB75" s="239" t="str">
        <f t="shared" si="10"/>
        <v/>
      </c>
      <c r="BC75" s="239" t="str">
        <f t="shared" si="10"/>
        <v/>
      </c>
      <c r="BD75" s="239" t="str">
        <f t="shared" si="10"/>
        <v/>
      </c>
      <c r="BE75" s="239" t="str">
        <f t="shared" si="10"/>
        <v/>
      </c>
      <c r="BF75" s="239" t="str">
        <f t="shared" si="10"/>
        <v/>
      </c>
      <c r="BG75" s="239" t="str">
        <f t="shared" si="10"/>
        <v/>
      </c>
      <c r="BH75" s="239" t="str">
        <f t="shared" si="10"/>
        <v/>
      </c>
      <c r="BI75" s="239" t="str">
        <f t="shared" si="10"/>
        <v/>
      </c>
      <c r="BJ75" s="239" t="str">
        <f t="shared" si="10"/>
        <v/>
      </c>
      <c r="BK75" s="239" t="str">
        <f t="shared" si="10"/>
        <v/>
      </c>
      <c r="BL75" s="239" t="str">
        <f t="shared" si="10"/>
        <v/>
      </c>
      <c r="BM75" s="239" t="str">
        <f t="shared" si="10"/>
        <v/>
      </c>
      <c r="BN75" s="239" t="str">
        <f t="shared" si="10"/>
        <v/>
      </c>
      <c r="BO75" s="239" t="str">
        <f t="shared" si="10"/>
        <v/>
      </c>
      <c r="BP75" s="239" t="str">
        <f t="shared" si="10"/>
        <v/>
      </c>
      <c r="BQ75" s="239" t="str">
        <f t="shared" ref="BQ75:BU75" si="11">IFERROR((BQ80+BQ81)/(BQ77),"")</f>
        <v/>
      </c>
      <c r="BR75" s="239" t="str">
        <f t="shared" si="11"/>
        <v/>
      </c>
      <c r="BS75" s="239" t="str">
        <f t="shared" si="11"/>
        <v/>
      </c>
      <c r="BT75" s="239" t="str">
        <f t="shared" si="11"/>
        <v/>
      </c>
      <c r="BU75" s="239" t="str">
        <f t="shared" si="11"/>
        <v/>
      </c>
      <c r="BV75" s="172"/>
      <c r="BW75" s="173" t="s">
        <v>618</v>
      </c>
      <c r="BX75" s="549" t="e">
        <f>SUM(BX76:BX77)</f>
        <v>#DIV/0!</v>
      </c>
      <c r="BY75" s="549" t="e">
        <f>SUM(BY76:BY77)</f>
        <v>#DIV/0!</v>
      </c>
      <c r="BZ75" s="549" t="str">
        <f>IFERROR((BZ83+BZ84)/(BZ80),"")</f>
        <v/>
      </c>
      <c r="CA75" s="174"/>
      <c r="CB75" s="174"/>
      <c r="CC75" s="727"/>
    </row>
    <row r="76" spans="1:81" ht="11.25" customHeight="1">
      <c r="A76" s="176"/>
      <c r="C76" s="201"/>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177"/>
      <c r="BO76" s="177"/>
      <c r="BP76" s="177"/>
      <c r="BQ76" s="177"/>
      <c r="BR76" s="177"/>
      <c r="BS76" s="177"/>
      <c r="BT76" s="177"/>
      <c r="BU76" s="177"/>
      <c r="BV76" s="170"/>
      <c r="BW76" s="173" t="s">
        <v>619</v>
      </c>
      <c r="BX76" s="549" t="e">
        <f>SUMIF(D7:BU7,"R",TotalProceeds)/SUMIF(D7:BU7,"R",TotalFinCost)</f>
        <v>#DIV/0!</v>
      </c>
      <c r="BY76" s="549" t="e">
        <f>SUMIF(D7:BU7,"U",TotalProceeds)/SUMIF(D7:BU7,"U",TotalFinCost)</f>
        <v>#DIV/0!</v>
      </c>
      <c r="BZ76" s="549" t="e">
        <f>BZ83/BZ80</f>
        <v>#DIV/0!</v>
      </c>
      <c r="CA76" s="174"/>
      <c r="CB76" s="174"/>
      <c r="CC76" s="163"/>
    </row>
    <row r="77" spans="1:81" ht="11.25" customHeight="1">
      <c r="C77" s="205" t="s">
        <v>620</v>
      </c>
      <c r="D77" s="519" cm="1">
        <f t="array" ref="D77:BU77">IF(TRANSPOSE('Investment Track Record (3)'!R19:R88)=0,0,TRANSPOSE('Investment Track Record (3)'!R19:R88))</f>
        <v>0</v>
      </c>
      <c r="E77" s="519">
        <v>0</v>
      </c>
      <c r="F77" s="519">
        <v>0</v>
      </c>
      <c r="G77" s="519">
        <v>0</v>
      </c>
      <c r="H77" s="519">
        <v>0</v>
      </c>
      <c r="I77" s="519">
        <v>0</v>
      </c>
      <c r="J77" s="519">
        <v>0</v>
      </c>
      <c r="K77" s="519">
        <v>0</v>
      </c>
      <c r="L77" s="519">
        <v>0</v>
      </c>
      <c r="M77" s="519">
        <v>0</v>
      </c>
      <c r="N77" s="519">
        <v>0</v>
      </c>
      <c r="O77" s="519">
        <v>0</v>
      </c>
      <c r="P77" s="519">
        <v>0</v>
      </c>
      <c r="Q77" s="519">
        <v>0</v>
      </c>
      <c r="R77" s="519">
        <v>0</v>
      </c>
      <c r="S77" s="519">
        <v>0</v>
      </c>
      <c r="T77" s="519">
        <v>0</v>
      </c>
      <c r="U77" s="519">
        <v>0</v>
      </c>
      <c r="V77" s="519">
        <v>0</v>
      </c>
      <c r="W77" s="519">
        <v>0</v>
      </c>
      <c r="X77" s="519">
        <v>0</v>
      </c>
      <c r="Y77" s="519">
        <v>0</v>
      </c>
      <c r="Z77" s="519">
        <v>0</v>
      </c>
      <c r="AA77" s="519">
        <v>0</v>
      </c>
      <c r="AB77" s="519">
        <v>0</v>
      </c>
      <c r="AC77" s="519">
        <v>0</v>
      </c>
      <c r="AD77" s="519">
        <v>0</v>
      </c>
      <c r="AE77" s="519">
        <v>0</v>
      </c>
      <c r="AF77" s="519">
        <v>0</v>
      </c>
      <c r="AG77" s="519">
        <v>0</v>
      </c>
      <c r="AH77" s="519">
        <v>0</v>
      </c>
      <c r="AI77" s="519">
        <v>0</v>
      </c>
      <c r="AJ77" s="519">
        <v>0</v>
      </c>
      <c r="AK77" s="519">
        <v>0</v>
      </c>
      <c r="AL77" s="519">
        <v>0</v>
      </c>
      <c r="AM77" s="519">
        <v>0</v>
      </c>
      <c r="AN77" s="519">
        <v>0</v>
      </c>
      <c r="AO77" s="519">
        <v>0</v>
      </c>
      <c r="AP77" s="519">
        <v>0</v>
      </c>
      <c r="AQ77" s="519">
        <v>0</v>
      </c>
      <c r="AR77" s="519">
        <v>0</v>
      </c>
      <c r="AS77" s="519">
        <v>0</v>
      </c>
      <c r="AT77" s="519">
        <v>0</v>
      </c>
      <c r="AU77" s="519">
        <v>0</v>
      </c>
      <c r="AV77" s="519">
        <v>0</v>
      </c>
      <c r="AW77" s="519">
        <v>0</v>
      </c>
      <c r="AX77" s="519">
        <v>0</v>
      </c>
      <c r="AY77" s="519">
        <v>0</v>
      </c>
      <c r="AZ77" s="519">
        <v>0</v>
      </c>
      <c r="BA77" s="519">
        <v>0</v>
      </c>
      <c r="BB77" s="241">
        <v>0</v>
      </c>
      <c r="BC77" s="241">
        <v>0</v>
      </c>
      <c r="BD77" s="241">
        <v>0</v>
      </c>
      <c r="BE77" s="241">
        <v>0</v>
      </c>
      <c r="BF77" s="241">
        <v>0</v>
      </c>
      <c r="BG77" s="241">
        <v>0</v>
      </c>
      <c r="BH77" s="241">
        <v>0</v>
      </c>
      <c r="BI77" s="241">
        <v>0</v>
      </c>
      <c r="BJ77" s="241">
        <v>0</v>
      </c>
      <c r="BK77" s="241">
        <v>0</v>
      </c>
      <c r="BL77" s="241">
        <v>0</v>
      </c>
      <c r="BM77" s="241">
        <v>0</v>
      </c>
      <c r="BN77" s="241">
        <v>0</v>
      </c>
      <c r="BO77" s="241">
        <v>0</v>
      </c>
      <c r="BP77" s="241">
        <v>0</v>
      </c>
      <c r="BQ77" s="241">
        <v>0</v>
      </c>
      <c r="BR77" s="241">
        <v>0</v>
      </c>
      <c r="BS77" s="241">
        <v>0</v>
      </c>
      <c r="BT77" s="241">
        <v>0</v>
      </c>
      <c r="BU77" s="241">
        <v>0</v>
      </c>
      <c r="BV77" s="170"/>
      <c r="BW77" s="173" t="s">
        <v>621</v>
      </c>
      <c r="BX77" s="549" t="e">
        <f>SUMIF(D7:BU7,"R",ResValue)/SUMIF(D7:BU7,"R",TotalFinCost)</f>
        <v>#DIV/0!</v>
      </c>
      <c r="BY77" s="549" t="e">
        <f>SUMIF(D7:BU7,"U",ResValue)/SUMIF(D7:BU7,"U",TotalFinCost)</f>
        <v>#DIV/0!</v>
      </c>
      <c r="BZ77" s="549" t="e">
        <f>BZ84/BZ80</f>
        <v>#DIV/0!</v>
      </c>
      <c r="CA77" s="178"/>
      <c r="CB77" s="178"/>
      <c r="CC77" s="163"/>
    </row>
    <row r="78" spans="1:81" ht="11.25" customHeight="1">
      <c r="C78" s="201" t="s">
        <v>622</v>
      </c>
      <c r="D78" s="520" t="str">
        <f t="shared" ref="D78:BO78" si="12">IFERROR(D77/$BX$80,"")</f>
        <v/>
      </c>
      <c r="E78" s="520" t="str">
        <f t="shared" si="12"/>
        <v/>
      </c>
      <c r="F78" s="520" t="str">
        <f t="shared" si="12"/>
        <v/>
      </c>
      <c r="G78" s="520" t="str">
        <f t="shared" si="12"/>
        <v/>
      </c>
      <c r="H78" s="520" t="str">
        <f t="shared" si="12"/>
        <v/>
      </c>
      <c r="I78" s="520" t="str">
        <f t="shared" si="12"/>
        <v/>
      </c>
      <c r="J78" s="520" t="str">
        <f t="shared" si="12"/>
        <v/>
      </c>
      <c r="K78" s="520" t="str">
        <f t="shared" si="12"/>
        <v/>
      </c>
      <c r="L78" s="520" t="str">
        <f t="shared" si="12"/>
        <v/>
      </c>
      <c r="M78" s="520" t="str">
        <f t="shared" si="12"/>
        <v/>
      </c>
      <c r="N78" s="520" t="str">
        <f t="shared" si="12"/>
        <v/>
      </c>
      <c r="O78" s="520" t="str">
        <f t="shared" si="12"/>
        <v/>
      </c>
      <c r="P78" s="520" t="str">
        <f t="shared" si="12"/>
        <v/>
      </c>
      <c r="Q78" s="520" t="str">
        <f t="shared" si="12"/>
        <v/>
      </c>
      <c r="R78" s="520" t="str">
        <f t="shared" si="12"/>
        <v/>
      </c>
      <c r="S78" s="520" t="str">
        <f t="shared" si="12"/>
        <v/>
      </c>
      <c r="T78" s="520" t="str">
        <f t="shared" si="12"/>
        <v/>
      </c>
      <c r="U78" s="520" t="str">
        <f t="shared" si="12"/>
        <v/>
      </c>
      <c r="V78" s="520" t="str">
        <f t="shared" si="12"/>
        <v/>
      </c>
      <c r="W78" s="520" t="str">
        <f t="shared" si="12"/>
        <v/>
      </c>
      <c r="X78" s="520" t="str">
        <f t="shared" si="12"/>
        <v/>
      </c>
      <c r="Y78" s="520" t="str">
        <f t="shared" si="12"/>
        <v/>
      </c>
      <c r="Z78" s="520" t="str">
        <f t="shared" si="12"/>
        <v/>
      </c>
      <c r="AA78" s="520" t="str">
        <f t="shared" si="12"/>
        <v/>
      </c>
      <c r="AB78" s="520" t="str">
        <f t="shared" si="12"/>
        <v/>
      </c>
      <c r="AC78" s="520" t="str">
        <f t="shared" si="12"/>
        <v/>
      </c>
      <c r="AD78" s="520" t="str">
        <f t="shared" si="12"/>
        <v/>
      </c>
      <c r="AE78" s="520" t="str">
        <f t="shared" si="12"/>
        <v/>
      </c>
      <c r="AF78" s="520" t="str">
        <f t="shared" si="12"/>
        <v/>
      </c>
      <c r="AG78" s="520" t="str">
        <f t="shared" si="12"/>
        <v/>
      </c>
      <c r="AH78" s="520" t="str">
        <f t="shared" si="12"/>
        <v/>
      </c>
      <c r="AI78" s="520" t="str">
        <f t="shared" si="12"/>
        <v/>
      </c>
      <c r="AJ78" s="520" t="str">
        <f t="shared" si="12"/>
        <v/>
      </c>
      <c r="AK78" s="520" t="str">
        <f t="shared" si="12"/>
        <v/>
      </c>
      <c r="AL78" s="520" t="str">
        <f t="shared" si="12"/>
        <v/>
      </c>
      <c r="AM78" s="520" t="str">
        <f t="shared" si="12"/>
        <v/>
      </c>
      <c r="AN78" s="520" t="str">
        <f t="shared" si="12"/>
        <v/>
      </c>
      <c r="AO78" s="520" t="str">
        <f t="shared" si="12"/>
        <v/>
      </c>
      <c r="AP78" s="520" t="str">
        <f t="shared" si="12"/>
        <v/>
      </c>
      <c r="AQ78" s="520" t="str">
        <f t="shared" si="12"/>
        <v/>
      </c>
      <c r="AR78" s="520" t="str">
        <f t="shared" si="12"/>
        <v/>
      </c>
      <c r="AS78" s="520" t="str">
        <f t="shared" si="12"/>
        <v/>
      </c>
      <c r="AT78" s="520" t="str">
        <f t="shared" si="12"/>
        <v/>
      </c>
      <c r="AU78" s="520" t="str">
        <f t="shared" si="12"/>
        <v/>
      </c>
      <c r="AV78" s="520" t="str">
        <f t="shared" si="12"/>
        <v/>
      </c>
      <c r="AW78" s="520" t="str">
        <f t="shared" si="12"/>
        <v/>
      </c>
      <c r="AX78" s="520" t="str">
        <f t="shared" si="12"/>
        <v/>
      </c>
      <c r="AY78" s="520" t="str">
        <f t="shared" si="12"/>
        <v/>
      </c>
      <c r="AZ78" s="520" t="str">
        <f t="shared" si="12"/>
        <v/>
      </c>
      <c r="BA78" s="520" t="str">
        <f t="shared" si="12"/>
        <v/>
      </c>
      <c r="BB78" s="179" t="str">
        <f t="shared" si="12"/>
        <v/>
      </c>
      <c r="BC78" s="179" t="str">
        <f t="shared" si="12"/>
        <v/>
      </c>
      <c r="BD78" s="179" t="str">
        <f t="shared" si="12"/>
        <v/>
      </c>
      <c r="BE78" s="179" t="str">
        <f t="shared" si="12"/>
        <v/>
      </c>
      <c r="BF78" s="179" t="str">
        <f t="shared" si="12"/>
        <v/>
      </c>
      <c r="BG78" s="179" t="str">
        <f t="shared" si="12"/>
        <v/>
      </c>
      <c r="BH78" s="179" t="str">
        <f t="shared" si="12"/>
        <v/>
      </c>
      <c r="BI78" s="179" t="str">
        <f t="shared" si="12"/>
        <v/>
      </c>
      <c r="BJ78" s="179" t="str">
        <f t="shared" si="12"/>
        <v/>
      </c>
      <c r="BK78" s="179" t="str">
        <f t="shared" si="12"/>
        <v/>
      </c>
      <c r="BL78" s="179" t="str">
        <f t="shared" si="12"/>
        <v/>
      </c>
      <c r="BM78" s="179" t="str">
        <f t="shared" si="12"/>
        <v/>
      </c>
      <c r="BN78" s="179" t="str">
        <f t="shared" si="12"/>
        <v/>
      </c>
      <c r="BO78" s="179" t="str">
        <f t="shared" si="12"/>
        <v/>
      </c>
      <c r="BP78" s="179" t="str">
        <f t="shared" ref="BP78:BU78" si="13">IFERROR(BP77/$BX$80,"")</f>
        <v/>
      </c>
      <c r="BQ78" s="179" t="str">
        <f t="shared" si="13"/>
        <v/>
      </c>
      <c r="BR78" s="179" t="str">
        <f t="shared" si="13"/>
        <v/>
      </c>
      <c r="BS78" s="179" t="str">
        <f t="shared" si="13"/>
        <v/>
      </c>
      <c r="BT78" s="179" t="str">
        <f t="shared" si="13"/>
        <v/>
      </c>
      <c r="BU78" s="179" t="str">
        <f t="shared" si="13"/>
        <v/>
      </c>
      <c r="BV78" s="170"/>
      <c r="BW78" s="242"/>
      <c r="BX78" s="550"/>
      <c r="BY78" s="550"/>
      <c r="BZ78" s="550"/>
      <c r="CA78" s="243"/>
      <c r="CB78" s="243"/>
      <c r="CC78" s="163"/>
    </row>
    <row r="79" spans="1:81" ht="11.25" customHeight="1">
      <c r="C79" s="244"/>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180"/>
      <c r="BC79" s="180"/>
      <c r="BD79" s="180"/>
      <c r="BE79" s="180"/>
      <c r="BF79" s="180"/>
      <c r="BG79" s="180"/>
      <c r="BH79" s="180"/>
      <c r="BI79" s="180"/>
      <c r="BJ79" s="180"/>
      <c r="BK79" s="180"/>
      <c r="BL79" s="180"/>
      <c r="BM79" s="180"/>
      <c r="BN79" s="180"/>
      <c r="BO79" s="180"/>
      <c r="BP79" s="180"/>
      <c r="BQ79" s="180"/>
      <c r="BR79" s="180"/>
      <c r="BS79" s="180"/>
      <c r="BT79" s="180"/>
      <c r="BU79" s="180"/>
      <c r="BV79" s="170"/>
      <c r="BW79" s="192" t="s">
        <v>623</v>
      </c>
      <c r="BX79" s="551">
        <f>COUNTIF(D7:BU7,"R")</f>
        <v>0</v>
      </c>
      <c r="BY79" s="551">
        <f>(COUNTIF(D7:BU7,"U"))</f>
        <v>0</v>
      </c>
      <c r="BZ79" s="551">
        <f>SUM(BX79:BY79)</f>
        <v>0</v>
      </c>
      <c r="CA79" s="243"/>
      <c r="CB79" s="243"/>
      <c r="CC79" s="163"/>
    </row>
    <row r="80" spans="1:81" ht="17.25" customHeight="1">
      <c r="C80" s="205" t="s">
        <v>624</v>
      </c>
      <c r="D80" s="522">
        <f t="shared" ref="D80:BO80" si="14">IFERROR(SUM(D$14:D$65,D$77),"")</f>
        <v>0</v>
      </c>
      <c r="E80" s="522">
        <f t="shared" si="14"/>
        <v>0</v>
      </c>
      <c r="F80" s="522">
        <f t="shared" si="14"/>
        <v>0</v>
      </c>
      <c r="G80" s="522">
        <f t="shared" si="14"/>
        <v>0</v>
      </c>
      <c r="H80" s="522">
        <f t="shared" si="14"/>
        <v>0</v>
      </c>
      <c r="I80" s="522">
        <f t="shared" si="14"/>
        <v>0</v>
      </c>
      <c r="J80" s="522">
        <f t="shared" si="14"/>
        <v>0</v>
      </c>
      <c r="K80" s="522">
        <f t="shared" si="14"/>
        <v>0</v>
      </c>
      <c r="L80" s="522">
        <f t="shared" si="14"/>
        <v>0</v>
      </c>
      <c r="M80" s="522">
        <f t="shared" si="14"/>
        <v>0</v>
      </c>
      <c r="N80" s="522">
        <f t="shared" si="14"/>
        <v>0</v>
      </c>
      <c r="O80" s="522">
        <f t="shared" si="14"/>
        <v>0</v>
      </c>
      <c r="P80" s="522">
        <f t="shared" si="14"/>
        <v>0</v>
      </c>
      <c r="Q80" s="522">
        <f t="shared" si="14"/>
        <v>0</v>
      </c>
      <c r="R80" s="522">
        <f t="shared" si="14"/>
        <v>0</v>
      </c>
      <c r="S80" s="522">
        <f t="shared" si="14"/>
        <v>0</v>
      </c>
      <c r="T80" s="522">
        <f t="shared" si="14"/>
        <v>0</v>
      </c>
      <c r="U80" s="522">
        <f t="shared" si="14"/>
        <v>0</v>
      </c>
      <c r="V80" s="522">
        <f t="shared" si="14"/>
        <v>0</v>
      </c>
      <c r="W80" s="522">
        <f t="shared" si="14"/>
        <v>0</v>
      </c>
      <c r="X80" s="522">
        <f t="shared" si="14"/>
        <v>0</v>
      </c>
      <c r="Y80" s="522">
        <f t="shared" si="14"/>
        <v>0</v>
      </c>
      <c r="Z80" s="522">
        <f t="shared" si="14"/>
        <v>0</v>
      </c>
      <c r="AA80" s="522">
        <f t="shared" si="14"/>
        <v>0</v>
      </c>
      <c r="AB80" s="522">
        <f t="shared" si="14"/>
        <v>0</v>
      </c>
      <c r="AC80" s="522">
        <f t="shared" si="14"/>
        <v>0</v>
      </c>
      <c r="AD80" s="522">
        <f t="shared" si="14"/>
        <v>0</v>
      </c>
      <c r="AE80" s="522">
        <f t="shared" si="14"/>
        <v>0</v>
      </c>
      <c r="AF80" s="522">
        <f t="shared" si="14"/>
        <v>0</v>
      </c>
      <c r="AG80" s="522">
        <f t="shared" si="14"/>
        <v>0</v>
      </c>
      <c r="AH80" s="522">
        <f t="shared" si="14"/>
        <v>0</v>
      </c>
      <c r="AI80" s="522">
        <f t="shared" si="14"/>
        <v>0</v>
      </c>
      <c r="AJ80" s="522">
        <f t="shared" si="14"/>
        <v>0</v>
      </c>
      <c r="AK80" s="522">
        <f t="shared" si="14"/>
        <v>0</v>
      </c>
      <c r="AL80" s="522">
        <f t="shared" si="14"/>
        <v>0</v>
      </c>
      <c r="AM80" s="522">
        <f t="shared" si="14"/>
        <v>0</v>
      </c>
      <c r="AN80" s="522">
        <f t="shared" si="14"/>
        <v>0</v>
      </c>
      <c r="AO80" s="522">
        <f t="shared" si="14"/>
        <v>0</v>
      </c>
      <c r="AP80" s="522">
        <f t="shared" si="14"/>
        <v>0</v>
      </c>
      <c r="AQ80" s="522">
        <f t="shared" si="14"/>
        <v>0</v>
      </c>
      <c r="AR80" s="522">
        <f t="shared" si="14"/>
        <v>0</v>
      </c>
      <c r="AS80" s="522">
        <f t="shared" si="14"/>
        <v>0</v>
      </c>
      <c r="AT80" s="522">
        <f t="shared" si="14"/>
        <v>0</v>
      </c>
      <c r="AU80" s="522">
        <f t="shared" si="14"/>
        <v>0</v>
      </c>
      <c r="AV80" s="522">
        <f t="shared" si="14"/>
        <v>0</v>
      </c>
      <c r="AW80" s="522">
        <f t="shared" si="14"/>
        <v>0</v>
      </c>
      <c r="AX80" s="522">
        <f t="shared" si="14"/>
        <v>0</v>
      </c>
      <c r="AY80" s="522">
        <f t="shared" si="14"/>
        <v>0</v>
      </c>
      <c r="AZ80" s="522">
        <f t="shared" si="14"/>
        <v>0</v>
      </c>
      <c r="BA80" s="522">
        <f t="shared" si="14"/>
        <v>0</v>
      </c>
      <c r="BB80" s="181">
        <f t="shared" si="14"/>
        <v>0</v>
      </c>
      <c r="BC80" s="181">
        <f t="shared" si="14"/>
        <v>0</v>
      </c>
      <c r="BD80" s="181">
        <f t="shared" si="14"/>
        <v>0</v>
      </c>
      <c r="BE80" s="181">
        <f t="shared" si="14"/>
        <v>0</v>
      </c>
      <c r="BF80" s="181">
        <f t="shared" si="14"/>
        <v>0</v>
      </c>
      <c r="BG80" s="181">
        <f t="shared" si="14"/>
        <v>0</v>
      </c>
      <c r="BH80" s="181">
        <f t="shared" si="14"/>
        <v>0</v>
      </c>
      <c r="BI80" s="181">
        <f t="shared" si="14"/>
        <v>0</v>
      </c>
      <c r="BJ80" s="181">
        <f t="shared" si="14"/>
        <v>0</v>
      </c>
      <c r="BK80" s="181">
        <f t="shared" si="14"/>
        <v>0</v>
      </c>
      <c r="BL80" s="181">
        <f t="shared" si="14"/>
        <v>0</v>
      </c>
      <c r="BM80" s="181">
        <f t="shared" si="14"/>
        <v>0</v>
      </c>
      <c r="BN80" s="181">
        <f t="shared" si="14"/>
        <v>0</v>
      </c>
      <c r="BO80" s="181">
        <f t="shared" si="14"/>
        <v>0</v>
      </c>
      <c r="BP80" s="181">
        <f t="shared" ref="BP80:BU80" si="15">IFERROR(SUM(BP$14:BP$65,BP$77),"")</f>
        <v>0</v>
      </c>
      <c r="BQ80" s="181">
        <f t="shared" si="15"/>
        <v>0</v>
      </c>
      <c r="BR80" s="181">
        <f t="shared" si="15"/>
        <v>0</v>
      </c>
      <c r="BS80" s="181">
        <f t="shared" si="15"/>
        <v>0</v>
      </c>
      <c r="BT80" s="181">
        <f t="shared" si="15"/>
        <v>0</v>
      </c>
      <c r="BU80" s="181">
        <f t="shared" si="15"/>
        <v>0</v>
      </c>
      <c r="BV80" s="182"/>
      <c r="BW80" s="187" t="s">
        <v>620</v>
      </c>
      <c r="BX80" s="552">
        <f>SUMIF(D7:BU7,"R", D77:BU77)</f>
        <v>0</v>
      </c>
      <c r="BY80" s="552">
        <f>SUMIF(D7:BU7,"U", D77:BU77)</f>
        <v>0</v>
      </c>
      <c r="BZ80" s="552">
        <f>BX80+BY80</f>
        <v>0</v>
      </c>
      <c r="CA80" s="243"/>
      <c r="CB80" s="243"/>
      <c r="CC80" s="163"/>
    </row>
    <row r="81" spans="2:81" ht="11.25" customHeight="1">
      <c r="C81" s="205" t="s">
        <v>625</v>
      </c>
      <c r="D81" s="522">
        <f>D$66</f>
        <v>0</v>
      </c>
      <c r="E81" s="522">
        <f t="shared" ref="E81:BP81" si="16">E$66</f>
        <v>0</v>
      </c>
      <c r="F81" s="522">
        <f t="shared" si="16"/>
        <v>0</v>
      </c>
      <c r="G81" s="522">
        <f t="shared" si="16"/>
        <v>0</v>
      </c>
      <c r="H81" s="522">
        <f t="shared" si="16"/>
        <v>0</v>
      </c>
      <c r="I81" s="522">
        <f t="shared" si="16"/>
        <v>0</v>
      </c>
      <c r="J81" s="522">
        <f t="shared" si="16"/>
        <v>0</v>
      </c>
      <c r="K81" s="522">
        <f t="shared" si="16"/>
        <v>0</v>
      </c>
      <c r="L81" s="522">
        <f t="shared" si="16"/>
        <v>0</v>
      </c>
      <c r="M81" s="522">
        <f t="shared" si="16"/>
        <v>0</v>
      </c>
      <c r="N81" s="522">
        <f t="shared" si="16"/>
        <v>0</v>
      </c>
      <c r="O81" s="522">
        <f t="shared" si="16"/>
        <v>0</v>
      </c>
      <c r="P81" s="522">
        <f t="shared" si="16"/>
        <v>0</v>
      </c>
      <c r="Q81" s="522">
        <f t="shared" si="16"/>
        <v>0</v>
      </c>
      <c r="R81" s="522">
        <f t="shared" si="16"/>
        <v>0</v>
      </c>
      <c r="S81" s="522">
        <f t="shared" si="16"/>
        <v>0</v>
      </c>
      <c r="T81" s="522">
        <f t="shared" si="16"/>
        <v>0</v>
      </c>
      <c r="U81" s="522">
        <f t="shared" si="16"/>
        <v>0</v>
      </c>
      <c r="V81" s="522">
        <f t="shared" si="16"/>
        <v>0</v>
      </c>
      <c r="W81" s="522">
        <f t="shared" si="16"/>
        <v>0</v>
      </c>
      <c r="X81" s="522">
        <f t="shared" si="16"/>
        <v>0</v>
      </c>
      <c r="Y81" s="522">
        <f t="shared" si="16"/>
        <v>0</v>
      </c>
      <c r="Z81" s="522">
        <f t="shared" si="16"/>
        <v>0</v>
      </c>
      <c r="AA81" s="522">
        <f t="shared" si="16"/>
        <v>0</v>
      </c>
      <c r="AB81" s="522">
        <f t="shared" si="16"/>
        <v>0</v>
      </c>
      <c r="AC81" s="522">
        <f t="shared" si="16"/>
        <v>0</v>
      </c>
      <c r="AD81" s="522">
        <f t="shared" si="16"/>
        <v>0</v>
      </c>
      <c r="AE81" s="522">
        <f t="shared" si="16"/>
        <v>0</v>
      </c>
      <c r="AF81" s="522">
        <f t="shared" si="16"/>
        <v>0</v>
      </c>
      <c r="AG81" s="522">
        <f t="shared" si="16"/>
        <v>0</v>
      </c>
      <c r="AH81" s="522">
        <f t="shared" si="16"/>
        <v>0</v>
      </c>
      <c r="AI81" s="522">
        <f t="shared" si="16"/>
        <v>0</v>
      </c>
      <c r="AJ81" s="522">
        <f t="shared" si="16"/>
        <v>0</v>
      </c>
      <c r="AK81" s="522">
        <f t="shared" si="16"/>
        <v>0</v>
      </c>
      <c r="AL81" s="522">
        <f t="shared" si="16"/>
        <v>0</v>
      </c>
      <c r="AM81" s="522">
        <f t="shared" si="16"/>
        <v>0</v>
      </c>
      <c r="AN81" s="522">
        <f t="shared" si="16"/>
        <v>0</v>
      </c>
      <c r="AO81" s="522">
        <f t="shared" si="16"/>
        <v>0</v>
      </c>
      <c r="AP81" s="522">
        <f t="shared" si="16"/>
        <v>0</v>
      </c>
      <c r="AQ81" s="522">
        <f t="shared" si="16"/>
        <v>0</v>
      </c>
      <c r="AR81" s="522">
        <f t="shared" si="16"/>
        <v>0</v>
      </c>
      <c r="AS81" s="522">
        <f t="shared" si="16"/>
        <v>0</v>
      </c>
      <c r="AT81" s="522">
        <f t="shared" si="16"/>
        <v>0</v>
      </c>
      <c r="AU81" s="522">
        <f t="shared" si="16"/>
        <v>0</v>
      </c>
      <c r="AV81" s="522">
        <f t="shared" si="16"/>
        <v>0</v>
      </c>
      <c r="AW81" s="522">
        <f t="shared" si="16"/>
        <v>0</v>
      </c>
      <c r="AX81" s="522">
        <f t="shared" si="16"/>
        <v>0</v>
      </c>
      <c r="AY81" s="522">
        <f t="shared" si="16"/>
        <v>0</v>
      </c>
      <c r="AZ81" s="522">
        <f t="shared" si="16"/>
        <v>0</v>
      </c>
      <c r="BA81" s="522">
        <f t="shared" si="16"/>
        <v>0</v>
      </c>
      <c r="BB81" s="181">
        <f t="shared" si="16"/>
        <v>0</v>
      </c>
      <c r="BC81" s="181">
        <f t="shared" si="16"/>
        <v>0</v>
      </c>
      <c r="BD81" s="181">
        <f t="shared" si="16"/>
        <v>0</v>
      </c>
      <c r="BE81" s="181">
        <f t="shared" si="16"/>
        <v>0</v>
      </c>
      <c r="BF81" s="181">
        <f t="shared" si="16"/>
        <v>0</v>
      </c>
      <c r="BG81" s="181">
        <f t="shared" si="16"/>
        <v>0</v>
      </c>
      <c r="BH81" s="181">
        <f t="shared" si="16"/>
        <v>0</v>
      </c>
      <c r="BI81" s="181">
        <f t="shared" si="16"/>
        <v>0</v>
      </c>
      <c r="BJ81" s="181">
        <f t="shared" si="16"/>
        <v>0</v>
      </c>
      <c r="BK81" s="181">
        <f t="shared" si="16"/>
        <v>0</v>
      </c>
      <c r="BL81" s="181">
        <f t="shared" si="16"/>
        <v>0</v>
      </c>
      <c r="BM81" s="181">
        <f t="shared" si="16"/>
        <v>0</v>
      </c>
      <c r="BN81" s="181">
        <f t="shared" si="16"/>
        <v>0</v>
      </c>
      <c r="BO81" s="181">
        <f t="shared" si="16"/>
        <v>0</v>
      </c>
      <c r="BP81" s="181">
        <f t="shared" si="16"/>
        <v>0</v>
      </c>
      <c r="BQ81" s="181">
        <f t="shared" ref="BQ81:BU81" si="17">BQ$66</f>
        <v>0</v>
      </c>
      <c r="BR81" s="181">
        <f t="shared" si="17"/>
        <v>0</v>
      </c>
      <c r="BS81" s="181">
        <f t="shared" si="17"/>
        <v>0</v>
      </c>
      <c r="BT81" s="181">
        <f t="shared" si="17"/>
        <v>0</v>
      </c>
      <c r="BU81" s="181">
        <f t="shared" si="17"/>
        <v>0</v>
      </c>
      <c r="BV81" s="183"/>
      <c r="BW81" s="184" t="s">
        <v>626</v>
      </c>
      <c r="BX81" s="553" t="e">
        <f>BX80/F2DInvestedCap</f>
        <v>#DIV/0!</v>
      </c>
      <c r="BY81" s="553" t="e">
        <f>BY80/F2DInvestedCap</f>
        <v>#DIV/0!</v>
      </c>
      <c r="BZ81" s="553" t="e">
        <f>BZ80/F2DInvestedCap</f>
        <v>#DIV/0!</v>
      </c>
      <c r="CA81" s="243"/>
      <c r="CB81" s="243"/>
      <c r="CC81" s="163"/>
    </row>
    <row r="82" spans="2:81" ht="11.25" customHeight="1">
      <c r="C82" s="205"/>
      <c r="D82" s="522"/>
      <c r="E82" s="522"/>
      <c r="F82" s="522"/>
      <c r="G82" s="522"/>
      <c r="H82" s="522"/>
      <c r="I82" s="522"/>
      <c r="J82" s="522"/>
      <c r="K82" s="522"/>
      <c r="L82" s="522"/>
      <c r="M82" s="522"/>
      <c r="N82" s="522"/>
      <c r="O82" s="522"/>
      <c r="P82" s="522"/>
      <c r="Q82" s="522"/>
      <c r="R82" s="522"/>
      <c r="S82" s="522"/>
      <c r="T82" s="522"/>
      <c r="U82" s="522"/>
      <c r="V82" s="522"/>
      <c r="W82" s="522"/>
      <c r="X82" s="522"/>
      <c r="Y82" s="522"/>
      <c r="Z82" s="522"/>
      <c r="AA82" s="522"/>
      <c r="AB82" s="522"/>
      <c r="AC82" s="522"/>
      <c r="AD82" s="522"/>
      <c r="AE82" s="522"/>
      <c r="AF82" s="522"/>
      <c r="AG82" s="522"/>
      <c r="AH82" s="522"/>
      <c r="AI82" s="522"/>
      <c r="AJ82" s="522"/>
      <c r="AK82" s="522"/>
      <c r="AL82" s="522"/>
      <c r="AM82" s="522"/>
      <c r="AN82" s="522"/>
      <c r="AO82" s="522"/>
      <c r="AP82" s="522"/>
      <c r="AQ82" s="522"/>
      <c r="AR82" s="522"/>
      <c r="AS82" s="522"/>
      <c r="AT82" s="522"/>
      <c r="AU82" s="522"/>
      <c r="AV82" s="522"/>
      <c r="AW82" s="522"/>
      <c r="AX82" s="522"/>
      <c r="AY82" s="522"/>
      <c r="AZ82" s="522"/>
      <c r="BA82" s="522"/>
      <c r="BB82" s="181"/>
      <c r="BC82" s="181"/>
      <c r="BD82" s="181"/>
      <c r="BE82" s="181"/>
      <c r="BF82" s="181"/>
      <c r="BG82" s="181"/>
      <c r="BH82" s="181"/>
      <c r="BI82" s="181"/>
      <c r="BJ82" s="181"/>
      <c r="BK82" s="181"/>
      <c r="BL82" s="181"/>
      <c r="BM82" s="181"/>
      <c r="BN82" s="181"/>
      <c r="BO82" s="181"/>
      <c r="BP82" s="181"/>
      <c r="BQ82" s="181"/>
      <c r="BR82" s="181"/>
      <c r="BS82" s="181"/>
      <c r="BT82" s="181"/>
      <c r="BU82" s="181"/>
      <c r="BV82" s="186"/>
      <c r="BW82" s="185"/>
      <c r="BX82" s="550"/>
      <c r="BY82" s="550"/>
      <c r="BZ82" s="550"/>
      <c r="CA82" s="243"/>
      <c r="CB82" s="243"/>
      <c r="CC82" s="163"/>
    </row>
    <row r="83" spans="2:81" ht="11.25" customHeight="1">
      <c r="C83" s="205" t="s">
        <v>627</v>
      </c>
      <c r="D83" s="523">
        <f t="shared" ref="D83:BO83" si="18">IFERROR(-D77+D80+D81,"")</f>
        <v>0</v>
      </c>
      <c r="E83" s="523">
        <f t="shared" si="18"/>
        <v>0</v>
      </c>
      <c r="F83" s="523">
        <f t="shared" si="18"/>
        <v>0</v>
      </c>
      <c r="G83" s="523">
        <f t="shared" si="18"/>
        <v>0</v>
      </c>
      <c r="H83" s="523">
        <f t="shared" si="18"/>
        <v>0</v>
      </c>
      <c r="I83" s="523">
        <f t="shared" si="18"/>
        <v>0</v>
      </c>
      <c r="J83" s="523">
        <f t="shared" si="18"/>
        <v>0</v>
      </c>
      <c r="K83" s="523">
        <f t="shared" si="18"/>
        <v>0</v>
      </c>
      <c r="L83" s="523">
        <f t="shared" si="18"/>
        <v>0</v>
      </c>
      <c r="M83" s="523">
        <f t="shared" si="18"/>
        <v>0</v>
      </c>
      <c r="N83" s="523">
        <f t="shared" si="18"/>
        <v>0</v>
      </c>
      <c r="O83" s="523">
        <f t="shared" si="18"/>
        <v>0</v>
      </c>
      <c r="P83" s="523">
        <f t="shared" si="18"/>
        <v>0</v>
      </c>
      <c r="Q83" s="523">
        <f t="shared" si="18"/>
        <v>0</v>
      </c>
      <c r="R83" s="523">
        <f t="shared" si="18"/>
        <v>0</v>
      </c>
      <c r="S83" s="523">
        <f t="shared" si="18"/>
        <v>0</v>
      </c>
      <c r="T83" s="523">
        <f t="shared" si="18"/>
        <v>0</v>
      </c>
      <c r="U83" s="523">
        <f t="shared" si="18"/>
        <v>0</v>
      </c>
      <c r="V83" s="523">
        <f t="shared" si="18"/>
        <v>0</v>
      </c>
      <c r="W83" s="523">
        <f t="shared" si="18"/>
        <v>0</v>
      </c>
      <c r="X83" s="523">
        <f t="shared" si="18"/>
        <v>0</v>
      </c>
      <c r="Y83" s="523">
        <f t="shared" si="18"/>
        <v>0</v>
      </c>
      <c r="Z83" s="523">
        <f t="shared" si="18"/>
        <v>0</v>
      </c>
      <c r="AA83" s="523">
        <f t="shared" si="18"/>
        <v>0</v>
      </c>
      <c r="AB83" s="523">
        <f t="shared" si="18"/>
        <v>0</v>
      </c>
      <c r="AC83" s="523">
        <f t="shared" si="18"/>
        <v>0</v>
      </c>
      <c r="AD83" s="523">
        <f t="shared" si="18"/>
        <v>0</v>
      </c>
      <c r="AE83" s="523">
        <f t="shared" si="18"/>
        <v>0</v>
      </c>
      <c r="AF83" s="523">
        <f t="shared" si="18"/>
        <v>0</v>
      </c>
      <c r="AG83" s="523">
        <f t="shared" si="18"/>
        <v>0</v>
      </c>
      <c r="AH83" s="523">
        <f t="shared" si="18"/>
        <v>0</v>
      </c>
      <c r="AI83" s="523">
        <f t="shared" si="18"/>
        <v>0</v>
      </c>
      <c r="AJ83" s="523">
        <f t="shared" si="18"/>
        <v>0</v>
      </c>
      <c r="AK83" s="523">
        <f t="shared" si="18"/>
        <v>0</v>
      </c>
      <c r="AL83" s="523">
        <f t="shared" si="18"/>
        <v>0</v>
      </c>
      <c r="AM83" s="523">
        <f t="shared" si="18"/>
        <v>0</v>
      </c>
      <c r="AN83" s="523">
        <f t="shared" si="18"/>
        <v>0</v>
      </c>
      <c r="AO83" s="523">
        <f t="shared" si="18"/>
        <v>0</v>
      </c>
      <c r="AP83" s="523">
        <f t="shared" si="18"/>
        <v>0</v>
      </c>
      <c r="AQ83" s="523">
        <f t="shared" si="18"/>
        <v>0</v>
      </c>
      <c r="AR83" s="523">
        <f t="shared" si="18"/>
        <v>0</v>
      </c>
      <c r="AS83" s="523">
        <f t="shared" si="18"/>
        <v>0</v>
      </c>
      <c r="AT83" s="523">
        <f t="shared" si="18"/>
        <v>0</v>
      </c>
      <c r="AU83" s="523">
        <f t="shared" si="18"/>
        <v>0</v>
      </c>
      <c r="AV83" s="523">
        <f t="shared" si="18"/>
        <v>0</v>
      </c>
      <c r="AW83" s="523">
        <f t="shared" si="18"/>
        <v>0</v>
      </c>
      <c r="AX83" s="523">
        <f t="shared" si="18"/>
        <v>0</v>
      </c>
      <c r="AY83" s="523">
        <f t="shared" si="18"/>
        <v>0</v>
      </c>
      <c r="AZ83" s="523">
        <f t="shared" si="18"/>
        <v>0</v>
      </c>
      <c r="BA83" s="523">
        <f t="shared" si="18"/>
        <v>0</v>
      </c>
      <c r="BB83" s="245">
        <f t="shared" si="18"/>
        <v>0</v>
      </c>
      <c r="BC83" s="245">
        <f t="shared" si="18"/>
        <v>0</v>
      </c>
      <c r="BD83" s="245">
        <f t="shared" si="18"/>
        <v>0</v>
      </c>
      <c r="BE83" s="245">
        <f t="shared" si="18"/>
        <v>0</v>
      </c>
      <c r="BF83" s="245">
        <f t="shared" si="18"/>
        <v>0</v>
      </c>
      <c r="BG83" s="245">
        <f t="shared" si="18"/>
        <v>0</v>
      </c>
      <c r="BH83" s="245">
        <f t="shared" si="18"/>
        <v>0</v>
      </c>
      <c r="BI83" s="245">
        <f t="shared" si="18"/>
        <v>0</v>
      </c>
      <c r="BJ83" s="245">
        <f t="shared" si="18"/>
        <v>0</v>
      </c>
      <c r="BK83" s="245">
        <f t="shared" si="18"/>
        <v>0</v>
      </c>
      <c r="BL83" s="245">
        <f t="shared" si="18"/>
        <v>0</v>
      </c>
      <c r="BM83" s="245">
        <f t="shared" si="18"/>
        <v>0</v>
      </c>
      <c r="BN83" s="245">
        <f t="shared" si="18"/>
        <v>0</v>
      </c>
      <c r="BO83" s="245">
        <f t="shared" si="18"/>
        <v>0</v>
      </c>
      <c r="BP83" s="245">
        <f t="shared" ref="BP83:BU83" si="19">IFERROR(-BP77+BP80+BP81,"")</f>
        <v>0</v>
      </c>
      <c r="BQ83" s="245">
        <f t="shared" si="19"/>
        <v>0</v>
      </c>
      <c r="BR83" s="245">
        <f t="shared" si="19"/>
        <v>0</v>
      </c>
      <c r="BS83" s="245">
        <f t="shared" si="19"/>
        <v>0</v>
      </c>
      <c r="BT83" s="245">
        <f t="shared" si="19"/>
        <v>0</v>
      </c>
      <c r="BU83" s="245">
        <f t="shared" si="19"/>
        <v>0</v>
      </c>
      <c r="BV83" s="186"/>
      <c r="BW83" s="187" t="s">
        <v>628</v>
      </c>
      <c r="BX83" s="554">
        <f>SUMIF(D7:BU7,"R",TotalProceeds)</f>
        <v>0</v>
      </c>
      <c r="BY83" s="554">
        <f>SUMIF(D7:BU7,"U",TotalProceeds)</f>
        <v>0</v>
      </c>
      <c r="BZ83" s="554">
        <f>SUM(TotalProceeds)</f>
        <v>0</v>
      </c>
      <c r="CA83" s="243"/>
      <c r="CB83" s="243"/>
      <c r="CC83" s="163"/>
    </row>
    <row r="84" spans="2:81" ht="11.25" customHeight="1">
      <c r="C84" s="205"/>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07"/>
      <c r="BW84" s="187" t="s">
        <v>629</v>
      </c>
      <c r="BX84" s="554">
        <f>SUMIF(D7:BU7,"R",ResValue)</f>
        <v>0</v>
      </c>
      <c r="BY84" s="554">
        <f>SUMIF(D7:BU7,"U",ResValue)</f>
        <v>0</v>
      </c>
      <c r="BZ84" s="554">
        <f>SUM(ResValue)</f>
        <v>0</v>
      </c>
      <c r="CA84" s="243"/>
      <c r="CB84" s="243"/>
      <c r="CC84" s="163"/>
    </row>
    <row r="85" spans="2:81" ht="11.25" customHeight="1">
      <c r="C85" s="175"/>
      <c r="D85" s="198"/>
      <c r="E85" s="198"/>
      <c r="F85" s="198"/>
      <c r="G85" s="198"/>
      <c r="H85" s="198"/>
      <c r="I85" s="198"/>
      <c r="J85" s="198"/>
      <c r="K85" s="198"/>
      <c r="L85" s="198"/>
      <c r="M85" s="198"/>
      <c r="N85" s="198"/>
      <c r="O85" s="198"/>
      <c r="P85" s="193" t="str">
        <f t="shared" ref="P85:BO85" si="20">IFERROR(VLOOKUP(P$8,ActiveTable,2,FALSE),"")</f>
        <v/>
      </c>
      <c r="Q85" s="193" t="str">
        <f t="shared" si="20"/>
        <v/>
      </c>
      <c r="R85" s="193" t="str">
        <f t="shared" si="20"/>
        <v/>
      </c>
      <c r="S85" s="193" t="str">
        <f t="shared" si="20"/>
        <v/>
      </c>
      <c r="T85" s="193" t="str">
        <f t="shared" si="20"/>
        <v/>
      </c>
      <c r="U85" s="193" t="str">
        <f t="shared" si="20"/>
        <v/>
      </c>
      <c r="V85" s="193" t="str">
        <f t="shared" si="20"/>
        <v/>
      </c>
      <c r="W85" s="193" t="str">
        <f t="shared" si="20"/>
        <v/>
      </c>
      <c r="X85" s="193" t="str">
        <f t="shared" si="20"/>
        <v/>
      </c>
      <c r="Y85" s="193" t="str">
        <f t="shared" si="20"/>
        <v/>
      </c>
      <c r="Z85" s="193" t="str">
        <f t="shared" si="20"/>
        <v/>
      </c>
      <c r="AA85" s="193" t="str">
        <f t="shared" si="20"/>
        <v/>
      </c>
      <c r="AB85" s="193" t="str">
        <f t="shared" si="20"/>
        <v/>
      </c>
      <c r="AC85" s="193" t="str">
        <f t="shared" si="20"/>
        <v/>
      </c>
      <c r="AD85" s="193" t="str">
        <f t="shared" si="20"/>
        <v/>
      </c>
      <c r="AE85" s="193" t="str">
        <f t="shared" si="20"/>
        <v/>
      </c>
      <c r="AF85" s="193" t="str">
        <f t="shared" si="20"/>
        <v/>
      </c>
      <c r="AG85" s="193" t="str">
        <f t="shared" si="20"/>
        <v/>
      </c>
      <c r="AH85" s="193" t="str">
        <f t="shared" si="20"/>
        <v/>
      </c>
      <c r="AI85" s="193" t="str">
        <f t="shared" si="20"/>
        <v/>
      </c>
      <c r="AJ85" s="193" t="str">
        <f t="shared" si="20"/>
        <v/>
      </c>
      <c r="AK85" s="193" t="str">
        <f t="shared" si="20"/>
        <v/>
      </c>
      <c r="AL85" s="193" t="str">
        <f t="shared" si="20"/>
        <v/>
      </c>
      <c r="AM85" s="193" t="str">
        <f t="shared" si="20"/>
        <v/>
      </c>
      <c r="AN85" s="193" t="str">
        <f t="shared" si="20"/>
        <v/>
      </c>
      <c r="AO85" s="193" t="str">
        <f t="shared" si="20"/>
        <v/>
      </c>
      <c r="AP85" s="193" t="str">
        <f t="shared" si="20"/>
        <v/>
      </c>
      <c r="AQ85" s="193" t="str">
        <f t="shared" si="20"/>
        <v/>
      </c>
      <c r="AR85" s="193" t="str">
        <f t="shared" si="20"/>
        <v/>
      </c>
      <c r="AS85" s="193" t="str">
        <f t="shared" si="20"/>
        <v/>
      </c>
      <c r="AT85" s="193" t="str">
        <f t="shared" si="20"/>
        <v/>
      </c>
      <c r="AU85" s="193" t="str">
        <f t="shared" si="20"/>
        <v/>
      </c>
      <c r="AV85" s="193" t="str">
        <f t="shared" si="20"/>
        <v/>
      </c>
      <c r="AW85" s="193" t="str">
        <f t="shared" si="20"/>
        <v/>
      </c>
      <c r="AX85" s="193" t="str">
        <f t="shared" si="20"/>
        <v/>
      </c>
      <c r="AY85" s="193" t="str">
        <f t="shared" si="20"/>
        <v/>
      </c>
      <c r="AZ85" s="193" t="str">
        <f t="shared" si="20"/>
        <v/>
      </c>
      <c r="BA85" s="193" t="str">
        <f t="shared" si="20"/>
        <v/>
      </c>
      <c r="BB85" s="527" t="str">
        <f t="shared" si="20"/>
        <v/>
      </c>
      <c r="BC85" s="188" t="str">
        <f t="shared" si="20"/>
        <v/>
      </c>
      <c r="BD85" s="188" t="str">
        <f t="shared" si="20"/>
        <v/>
      </c>
      <c r="BE85" s="188" t="str">
        <f t="shared" si="20"/>
        <v/>
      </c>
      <c r="BF85" s="188" t="str">
        <f t="shared" si="20"/>
        <v/>
      </c>
      <c r="BG85" s="188" t="str">
        <f t="shared" si="20"/>
        <v/>
      </c>
      <c r="BH85" s="188" t="str">
        <f t="shared" si="20"/>
        <v/>
      </c>
      <c r="BI85" s="188" t="str">
        <f t="shared" si="20"/>
        <v/>
      </c>
      <c r="BJ85" s="188" t="str">
        <f t="shared" si="20"/>
        <v/>
      </c>
      <c r="BK85" s="188" t="str">
        <f t="shared" si="20"/>
        <v/>
      </c>
      <c r="BL85" s="188" t="str">
        <f t="shared" si="20"/>
        <v/>
      </c>
      <c r="BM85" s="188" t="str">
        <f t="shared" si="20"/>
        <v/>
      </c>
      <c r="BN85" s="188" t="str">
        <f t="shared" si="20"/>
        <v/>
      </c>
      <c r="BO85" s="188" t="str">
        <f t="shared" si="20"/>
        <v/>
      </c>
      <c r="BP85" s="188" t="str">
        <f t="shared" ref="BP85:BU85" si="21">IFERROR(VLOOKUP(BP$8,ActiveTable,2,FALSE),"")</f>
        <v/>
      </c>
      <c r="BQ85" s="188" t="str">
        <f t="shared" si="21"/>
        <v/>
      </c>
      <c r="BR85" s="188" t="str">
        <f t="shared" si="21"/>
        <v/>
      </c>
      <c r="BS85" s="188" t="str">
        <f t="shared" si="21"/>
        <v/>
      </c>
      <c r="BT85" s="188" t="str">
        <f t="shared" si="21"/>
        <v/>
      </c>
      <c r="BU85" s="188" t="str">
        <f t="shared" si="21"/>
        <v/>
      </c>
      <c r="BV85" s="207"/>
      <c r="BW85" s="187" t="s">
        <v>630</v>
      </c>
      <c r="BX85" s="554">
        <f>SUMIF(D7:BU7,"R",GainLoss)</f>
        <v>0</v>
      </c>
      <c r="BY85" s="554">
        <f>SUMIF(D7:BU7,"U",GainLoss)</f>
        <v>0</v>
      </c>
      <c r="BZ85" s="554">
        <f>SUM(GainLoss)</f>
        <v>0</v>
      </c>
      <c r="CA85" s="243"/>
      <c r="CB85" s="243"/>
      <c r="CC85" s="163"/>
    </row>
    <row r="86" spans="2:81" ht="11.25" customHeight="1">
      <c r="C86" s="175"/>
      <c r="D86" s="198"/>
      <c r="E86" s="198"/>
      <c r="F86" s="198"/>
      <c r="G86" s="198"/>
      <c r="H86" s="198"/>
      <c r="I86" s="198"/>
      <c r="J86" s="198"/>
      <c r="K86" s="198"/>
      <c r="L86" s="198"/>
      <c r="M86" s="198"/>
      <c r="N86" s="198"/>
      <c r="O86" s="198"/>
      <c r="P86" s="193" t="str">
        <f t="shared" ref="P86:BO86" si="22">IFERROR(VLOOKUP(P$8,ActiveTable,3,FALSE),"")</f>
        <v/>
      </c>
      <c r="Q86" s="193" t="str">
        <f t="shared" si="22"/>
        <v/>
      </c>
      <c r="R86" s="193" t="str">
        <f t="shared" si="22"/>
        <v/>
      </c>
      <c r="S86" s="193" t="str">
        <f t="shared" si="22"/>
        <v/>
      </c>
      <c r="T86" s="193" t="str">
        <f t="shared" si="22"/>
        <v/>
      </c>
      <c r="U86" s="193" t="str">
        <f t="shared" si="22"/>
        <v/>
      </c>
      <c r="V86" s="193" t="str">
        <f t="shared" si="22"/>
        <v/>
      </c>
      <c r="W86" s="193" t="str">
        <f t="shared" si="22"/>
        <v/>
      </c>
      <c r="X86" s="193" t="str">
        <f t="shared" si="22"/>
        <v/>
      </c>
      <c r="Y86" s="193" t="str">
        <f t="shared" si="22"/>
        <v/>
      </c>
      <c r="Z86" s="193" t="str">
        <f t="shared" si="22"/>
        <v/>
      </c>
      <c r="AA86" s="193" t="str">
        <f t="shared" si="22"/>
        <v/>
      </c>
      <c r="AB86" s="193" t="str">
        <f t="shared" si="22"/>
        <v/>
      </c>
      <c r="AC86" s="193" t="str">
        <f t="shared" si="22"/>
        <v/>
      </c>
      <c r="AD86" s="193" t="str">
        <f t="shared" si="22"/>
        <v/>
      </c>
      <c r="AE86" s="193" t="str">
        <f t="shared" si="22"/>
        <v/>
      </c>
      <c r="AF86" s="193" t="str">
        <f t="shared" si="22"/>
        <v/>
      </c>
      <c r="AG86" s="193" t="str">
        <f t="shared" si="22"/>
        <v/>
      </c>
      <c r="AH86" s="193" t="str">
        <f t="shared" si="22"/>
        <v/>
      </c>
      <c r="AI86" s="193" t="str">
        <f t="shared" si="22"/>
        <v/>
      </c>
      <c r="AJ86" s="193" t="str">
        <f t="shared" si="22"/>
        <v/>
      </c>
      <c r="AK86" s="193" t="str">
        <f t="shared" si="22"/>
        <v/>
      </c>
      <c r="AL86" s="193" t="str">
        <f t="shared" si="22"/>
        <v/>
      </c>
      <c r="AM86" s="193" t="str">
        <f t="shared" si="22"/>
        <v/>
      </c>
      <c r="AN86" s="193" t="str">
        <f t="shared" si="22"/>
        <v/>
      </c>
      <c r="AO86" s="193" t="str">
        <f t="shared" si="22"/>
        <v/>
      </c>
      <c r="AP86" s="193" t="str">
        <f t="shared" si="22"/>
        <v/>
      </c>
      <c r="AQ86" s="193" t="str">
        <f t="shared" si="22"/>
        <v/>
      </c>
      <c r="AR86" s="193" t="str">
        <f t="shared" si="22"/>
        <v/>
      </c>
      <c r="AS86" s="193" t="str">
        <f t="shared" si="22"/>
        <v/>
      </c>
      <c r="AT86" s="193" t="str">
        <f t="shared" si="22"/>
        <v/>
      </c>
      <c r="AU86" s="193" t="str">
        <f t="shared" si="22"/>
        <v/>
      </c>
      <c r="AV86" s="193" t="str">
        <f t="shared" si="22"/>
        <v/>
      </c>
      <c r="AW86" s="193" t="str">
        <f t="shared" si="22"/>
        <v/>
      </c>
      <c r="AX86" s="193" t="str">
        <f t="shared" si="22"/>
        <v/>
      </c>
      <c r="AY86" s="193" t="str">
        <f t="shared" si="22"/>
        <v/>
      </c>
      <c r="AZ86" s="193" t="str">
        <f t="shared" si="22"/>
        <v/>
      </c>
      <c r="BA86" s="193" t="str">
        <f t="shared" si="22"/>
        <v/>
      </c>
      <c r="BB86" s="528" t="str">
        <f t="shared" si="22"/>
        <v/>
      </c>
      <c r="BC86" s="189" t="str">
        <f t="shared" si="22"/>
        <v/>
      </c>
      <c r="BD86" s="189" t="str">
        <f t="shared" si="22"/>
        <v/>
      </c>
      <c r="BE86" s="189" t="str">
        <f t="shared" si="22"/>
        <v/>
      </c>
      <c r="BF86" s="189" t="str">
        <f t="shared" si="22"/>
        <v/>
      </c>
      <c r="BG86" s="189" t="str">
        <f t="shared" si="22"/>
        <v/>
      </c>
      <c r="BH86" s="189" t="str">
        <f t="shared" si="22"/>
        <v/>
      </c>
      <c r="BI86" s="189" t="str">
        <f t="shared" si="22"/>
        <v/>
      </c>
      <c r="BJ86" s="189" t="str">
        <f t="shared" si="22"/>
        <v/>
      </c>
      <c r="BK86" s="189" t="str">
        <f t="shared" si="22"/>
        <v/>
      </c>
      <c r="BL86" s="189" t="str">
        <f t="shared" si="22"/>
        <v/>
      </c>
      <c r="BM86" s="189" t="str">
        <f t="shared" si="22"/>
        <v/>
      </c>
      <c r="BN86" s="189" t="str">
        <f t="shared" si="22"/>
        <v/>
      </c>
      <c r="BO86" s="189" t="str">
        <f t="shared" si="22"/>
        <v/>
      </c>
      <c r="BP86" s="189" t="str">
        <f t="shared" ref="BP86:BU86" si="23">IFERROR(VLOOKUP(BP$8,ActiveTable,3,FALSE),"")</f>
        <v/>
      </c>
      <c r="BQ86" s="189" t="str">
        <f t="shared" si="23"/>
        <v/>
      </c>
      <c r="BR86" s="189" t="str">
        <f t="shared" si="23"/>
        <v/>
      </c>
      <c r="BS86" s="189" t="str">
        <f t="shared" si="23"/>
        <v/>
      </c>
      <c r="BT86" s="189" t="str">
        <f t="shared" si="23"/>
        <v/>
      </c>
      <c r="BU86" s="189" t="str">
        <f t="shared" si="23"/>
        <v/>
      </c>
      <c r="BV86" s="207"/>
      <c r="BW86" s="185"/>
      <c r="BX86" s="555"/>
      <c r="BY86" s="555"/>
      <c r="BZ86" s="554"/>
      <c r="CA86" s="243"/>
      <c r="CB86" s="243"/>
      <c r="CC86" s="163"/>
    </row>
    <row r="87" spans="2:81" ht="11.25" customHeight="1">
      <c r="C87" s="175"/>
      <c r="D87" s="198"/>
      <c r="E87" s="198"/>
      <c r="F87" s="198"/>
      <c r="G87" s="198"/>
      <c r="H87" s="198"/>
      <c r="I87" s="198"/>
      <c r="J87" s="198"/>
      <c r="K87" s="198"/>
      <c r="L87" s="198"/>
      <c r="M87" s="198"/>
      <c r="N87" s="198"/>
      <c r="O87" s="198"/>
      <c r="P87" s="193" t="str">
        <f t="shared" ref="P87:BO87" si="24">IFERROR(VLOOKUP(P$8,ActiveTable,4,FALSE),"")</f>
        <v/>
      </c>
      <c r="Q87" s="193" t="str">
        <f t="shared" si="24"/>
        <v/>
      </c>
      <c r="R87" s="193" t="str">
        <f t="shared" si="24"/>
        <v/>
      </c>
      <c r="S87" s="193" t="str">
        <f t="shared" si="24"/>
        <v/>
      </c>
      <c r="T87" s="193" t="str">
        <f t="shared" si="24"/>
        <v/>
      </c>
      <c r="U87" s="193" t="str">
        <f t="shared" si="24"/>
        <v/>
      </c>
      <c r="V87" s="193" t="str">
        <f t="shared" si="24"/>
        <v/>
      </c>
      <c r="W87" s="193" t="str">
        <f t="shared" si="24"/>
        <v/>
      </c>
      <c r="X87" s="193" t="str">
        <f t="shared" si="24"/>
        <v/>
      </c>
      <c r="Y87" s="193" t="str">
        <f t="shared" si="24"/>
        <v/>
      </c>
      <c r="Z87" s="193" t="str">
        <f t="shared" si="24"/>
        <v/>
      </c>
      <c r="AA87" s="193" t="str">
        <f t="shared" si="24"/>
        <v/>
      </c>
      <c r="AB87" s="193" t="str">
        <f t="shared" si="24"/>
        <v/>
      </c>
      <c r="AC87" s="193" t="str">
        <f t="shared" si="24"/>
        <v/>
      </c>
      <c r="AD87" s="193" t="str">
        <f t="shared" si="24"/>
        <v/>
      </c>
      <c r="AE87" s="193" t="str">
        <f t="shared" si="24"/>
        <v/>
      </c>
      <c r="AF87" s="193" t="str">
        <f t="shared" si="24"/>
        <v/>
      </c>
      <c r="AG87" s="193" t="str">
        <f t="shared" si="24"/>
        <v/>
      </c>
      <c r="AH87" s="193" t="str">
        <f t="shared" si="24"/>
        <v/>
      </c>
      <c r="AI87" s="193" t="str">
        <f t="shared" si="24"/>
        <v/>
      </c>
      <c r="AJ87" s="193" t="str">
        <f t="shared" si="24"/>
        <v/>
      </c>
      <c r="AK87" s="193" t="str">
        <f t="shared" si="24"/>
        <v/>
      </c>
      <c r="AL87" s="193" t="str">
        <f t="shared" si="24"/>
        <v/>
      </c>
      <c r="AM87" s="193" t="str">
        <f t="shared" si="24"/>
        <v/>
      </c>
      <c r="AN87" s="193" t="str">
        <f t="shared" si="24"/>
        <v/>
      </c>
      <c r="AO87" s="193" t="str">
        <f t="shared" si="24"/>
        <v/>
      </c>
      <c r="AP87" s="193" t="str">
        <f t="shared" si="24"/>
        <v/>
      </c>
      <c r="AQ87" s="193" t="str">
        <f t="shared" si="24"/>
        <v/>
      </c>
      <c r="AR87" s="193" t="str">
        <f t="shared" si="24"/>
        <v/>
      </c>
      <c r="AS87" s="193" t="str">
        <f t="shared" si="24"/>
        <v/>
      </c>
      <c r="AT87" s="193" t="str">
        <f t="shared" si="24"/>
        <v/>
      </c>
      <c r="AU87" s="193" t="str">
        <f t="shared" si="24"/>
        <v/>
      </c>
      <c r="AV87" s="193" t="str">
        <f t="shared" si="24"/>
        <v/>
      </c>
      <c r="AW87" s="193" t="str">
        <f t="shared" si="24"/>
        <v/>
      </c>
      <c r="AX87" s="193" t="str">
        <f t="shared" si="24"/>
        <v/>
      </c>
      <c r="AY87" s="193" t="str">
        <f t="shared" si="24"/>
        <v/>
      </c>
      <c r="AZ87" s="193" t="str">
        <f t="shared" si="24"/>
        <v/>
      </c>
      <c r="BA87" s="193" t="str">
        <f t="shared" si="24"/>
        <v/>
      </c>
      <c r="BB87" s="529" t="str">
        <f t="shared" si="24"/>
        <v/>
      </c>
      <c r="BC87" s="191" t="str">
        <f t="shared" si="24"/>
        <v/>
      </c>
      <c r="BD87" s="191" t="str">
        <f t="shared" si="24"/>
        <v/>
      </c>
      <c r="BE87" s="191" t="str">
        <f t="shared" si="24"/>
        <v/>
      </c>
      <c r="BF87" s="191" t="str">
        <f t="shared" si="24"/>
        <v/>
      </c>
      <c r="BG87" s="191" t="str">
        <f t="shared" si="24"/>
        <v/>
      </c>
      <c r="BH87" s="191" t="str">
        <f t="shared" si="24"/>
        <v/>
      </c>
      <c r="BI87" s="191" t="str">
        <f t="shared" si="24"/>
        <v/>
      </c>
      <c r="BJ87" s="191" t="str">
        <f t="shared" si="24"/>
        <v/>
      </c>
      <c r="BK87" s="191" t="str">
        <f t="shared" si="24"/>
        <v/>
      </c>
      <c r="BL87" s="191" t="str">
        <f t="shared" si="24"/>
        <v/>
      </c>
      <c r="BM87" s="191" t="str">
        <f t="shared" si="24"/>
        <v/>
      </c>
      <c r="BN87" s="191" t="str">
        <f t="shared" si="24"/>
        <v/>
      </c>
      <c r="BO87" s="191" t="str">
        <f t="shared" si="24"/>
        <v/>
      </c>
      <c r="BP87" s="191" t="str">
        <f t="shared" ref="BP87:BU87" si="25">IFERROR(VLOOKUP(BP$8,ActiveTable,4,FALSE),"")</f>
        <v/>
      </c>
      <c r="BQ87" s="191" t="str">
        <f t="shared" si="25"/>
        <v/>
      </c>
      <c r="BR87" s="191" t="str">
        <f t="shared" si="25"/>
        <v/>
      </c>
      <c r="BS87" s="191" t="str">
        <f t="shared" si="25"/>
        <v/>
      </c>
      <c r="BT87" s="191" t="str">
        <f t="shared" si="25"/>
        <v/>
      </c>
      <c r="BU87" s="191" t="str">
        <f t="shared" si="25"/>
        <v/>
      </c>
      <c r="BV87" s="207"/>
      <c r="BW87" s="192" t="s">
        <v>631</v>
      </c>
      <c r="BX87" s="554" t="e">
        <f>BX80/BX79</f>
        <v>#DIV/0!</v>
      </c>
      <c r="BY87" s="554" t="e">
        <f>BY80/BY79</f>
        <v>#DIV/0!</v>
      </c>
      <c r="BZ87" s="554" t="e">
        <f>BZ80/BZ79</f>
        <v>#DIV/0!</v>
      </c>
      <c r="CA87" s="243"/>
      <c r="CB87" s="243"/>
      <c r="CC87" s="163"/>
    </row>
    <row r="88" spans="2:81" ht="11.25" customHeight="1">
      <c r="C88" s="175"/>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c r="BM88" s="193"/>
      <c r="BN88" s="193"/>
      <c r="BO88" s="193"/>
      <c r="BP88" s="193"/>
      <c r="BQ88" s="193"/>
      <c r="BR88" s="193"/>
      <c r="BS88" s="193"/>
      <c r="BT88" s="193"/>
      <c r="BU88" s="193"/>
      <c r="BV88" s="194"/>
      <c r="BW88" s="196"/>
      <c r="BX88" s="556"/>
      <c r="BY88" s="550"/>
      <c r="BZ88" s="552"/>
      <c r="CA88" s="243"/>
      <c r="CB88" s="243"/>
      <c r="CC88" s="163"/>
    </row>
    <row r="89" spans="2:81" ht="12" customHeight="1" outlineLevel="1">
      <c r="C89" s="175" t="s">
        <v>632</v>
      </c>
      <c r="D89" s="284" t="str">
        <f t="shared" ref="D89:BO89" si="26">IFERROR(IF(D$10&lt;&gt;"",(D10-D9)/365,(ValuationDate-D9)/365),"")</f>
        <v/>
      </c>
      <c r="E89" s="284" t="str">
        <f t="shared" si="26"/>
        <v/>
      </c>
      <c r="F89" s="284" t="str">
        <f t="shared" si="26"/>
        <v/>
      </c>
      <c r="G89" s="284" t="str">
        <f t="shared" si="26"/>
        <v/>
      </c>
      <c r="H89" s="284" t="str">
        <f t="shared" si="26"/>
        <v/>
      </c>
      <c r="I89" s="284" t="str">
        <f t="shared" si="26"/>
        <v/>
      </c>
      <c r="J89" s="284" t="str">
        <f t="shared" si="26"/>
        <v/>
      </c>
      <c r="K89" s="284" t="str">
        <f t="shared" si="26"/>
        <v/>
      </c>
      <c r="L89" s="284" t="str">
        <f t="shared" si="26"/>
        <v/>
      </c>
      <c r="M89" s="284" t="str">
        <f t="shared" si="26"/>
        <v/>
      </c>
      <c r="N89" s="284" t="str">
        <f t="shared" si="26"/>
        <v/>
      </c>
      <c r="O89" s="284" t="str">
        <f t="shared" si="26"/>
        <v/>
      </c>
      <c r="P89" s="282" t="str">
        <f t="shared" si="26"/>
        <v/>
      </c>
      <c r="Q89" s="195" t="str">
        <f t="shared" si="26"/>
        <v/>
      </c>
      <c r="R89" s="195" t="str">
        <f t="shared" si="26"/>
        <v/>
      </c>
      <c r="S89" s="195" t="str">
        <f t="shared" si="26"/>
        <v/>
      </c>
      <c r="T89" s="195" t="str">
        <f t="shared" si="26"/>
        <v/>
      </c>
      <c r="U89" s="195" t="str">
        <f t="shared" si="26"/>
        <v/>
      </c>
      <c r="V89" s="195" t="str">
        <f t="shared" si="26"/>
        <v/>
      </c>
      <c r="W89" s="195" t="str">
        <f t="shared" si="26"/>
        <v/>
      </c>
      <c r="X89" s="195" t="str">
        <f t="shared" si="26"/>
        <v/>
      </c>
      <c r="Y89" s="195" t="str">
        <f t="shared" si="26"/>
        <v/>
      </c>
      <c r="Z89" s="195" t="str">
        <f t="shared" si="26"/>
        <v/>
      </c>
      <c r="AA89" s="195" t="str">
        <f t="shared" si="26"/>
        <v/>
      </c>
      <c r="AB89" s="195" t="str">
        <f t="shared" si="26"/>
        <v/>
      </c>
      <c r="AC89" s="195" t="str">
        <f t="shared" si="26"/>
        <v/>
      </c>
      <c r="AD89" s="195" t="str">
        <f t="shared" si="26"/>
        <v/>
      </c>
      <c r="AE89" s="195" t="str">
        <f t="shared" si="26"/>
        <v/>
      </c>
      <c r="AF89" s="195" t="str">
        <f t="shared" si="26"/>
        <v/>
      </c>
      <c r="AG89" s="195" t="str">
        <f t="shared" si="26"/>
        <v/>
      </c>
      <c r="AH89" s="195" t="str">
        <f t="shared" si="26"/>
        <v/>
      </c>
      <c r="AI89" s="195" t="str">
        <f t="shared" si="26"/>
        <v/>
      </c>
      <c r="AJ89" s="195" t="str">
        <f t="shared" si="26"/>
        <v/>
      </c>
      <c r="AK89" s="195" t="str">
        <f t="shared" si="26"/>
        <v/>
      </c>
      <c r="AL89" s="195" t="str">
        <f t="shared" si="26"/>
        <v/>
      </c>
      <c r="AM89" s="195" t="str">
        <f t="shared" si="26"/>
        <v/>
      </c>
      <c r="AN89" s="195" t="str">
        <f t="shared" si="26"/>
        <v/>
      </c>
      <c r="AO89" s="195" t="str">
        <f t="shared" si="26"/>
        <v/>
      </c>
      <c r="AP89" s="195" t="str">
        <f t="shared" si="26"/>
        <v/>
      </c>
      <c r="AQ89" s="195" t="str">
        <f t="shared" si="26"/>
        <v/>
      </c>
      <c r="AR89" s="195" t="str">
        <f t="shared" si="26"/>
        <v/>
      </c>
      <c r="AS89" s="195" t="str">
        <f t="shared" si="26"/>
        <v/>
      </c>
      <c r="AT89" s="195" t="str">
        <f t="shared" si="26"/>
        <v/>
      </c>
      <c r="AU89" s="195" t="str">
        <f t="shared" si="26"/>
        <v/>
      </c>
      <c r="AV89" s="195" t="str">
        <f t="shared" si="26"/>
        <v/>
      </c>
      <c r="AW89" s="195" t="str">
        <f t="shared" si="26"/>
        <v/>
      </c>
      <c r="AX89" s="195" t="str">
        <f t="shared" si="26"/>
        <v/>
      </c>
      <c r="AY89" s="195" t="str">
        <f t="shared" si="26"/>
        <v/>
      </c>
      <c r="AZ89" s="195" t="str">
        <f t="shared" si="26"/>
        <v/>
      </c>
      <c r="BA89" s="195" t="str">
        <f t="shared" si="26"/>
        <v/>
      </c>
      <c r="BB89" s="195" t="str">
        <f t="shared" si="26"/>
        <v/>
      </c>
      <c r="BC89" s="195" t="str">
        <f t="shared" si="26"/>
        <v/>
      </c>
      <c r="BD89" s="195" t="str">
        <f t="shared" si="26"/>
        <v/>
      </c>
      <c r="BE89" s="195" t="str">
        <f t="shared" si="26"/>
        <v/>
      </c>
      <c r="BF89" s="195" t="str">
        <f t="shared" si="26"/>
        <v/>
      </c>
      <c r="BG89" s="195" t="str">
        <f t="shared" si="26"/>
        <v/>
      </c>
      <c r="BH89" s="195" t="str">
        <f t="shared" si="26"/>
        <v/>
      </c>
      <c r="BI89" s="195" t="str">
        <f t="shared" si="26"/>
        <v/>
      </c>
      <c r="BJ89" s="195" t="str">
        <f t="shared" si="26"/>
        <v/>
      </c>
      <c r="BK89" s="195" t="str">
        <f t="shared" si="26"/>
        <v/>
      </c>
      <c r="BL89" s="195" t="str">
        <f t="shared" si="26"/>
        <v/>
      </c>
      <c r="BM89" s="195" t="str">
        <f t="shared" si="26"/>
        <v/>
      </c>
      <c r="BN89" s="195" t="str">
        <f t="shared" si="26"/>
        <v/>
      </c>
      <c r="BO89" s="195" t="str">
        <f t="shared" si="26"/>
        <v/>
      </c>
      <c r="BP89" s="195" t="str">
        <f t="shared" ref="BP89:BU89" si="27">IFERROR(IF(BP$10&lt;&gt;"",(BP10-BP9)/365,(ValuationDate-BP9)/365),"")</f>
        <v/>
      </c>
      <c r="BQ89" s="195" t="str">
        <f t="shared" si="27"/>
        <v/>
      </c>
      <c r="BR89" s="195" t="str">
        <f t="shared" si="27"/>
        <v/>
      </c>
      <c r="BS89" s="195" t="str">
        <f t="shared" si="27"/>
        <v/>
      </c>
      <c r="BT89" s="195" t="str">
        <f t="shared" si="27"/>
        <v/>
      </c>
      <c r="BU89" s="195" t="str">
        <f t="shared" si="27"/>
        <v/>
      </c>
      <c r="BV89" s="207"/>
      <c r="BW89" s="197" t="s">
        <v>633</v>
      </c>
      <c r="BX89" s="557" t="e">
        <f>SUMIFS(TotalFinCost,CurrentPay,"CP",D7:BU7,"R")/BX80</f>
        <v>#DIV/0!</v>
      </c>
      <c r="BY89" s="556" t="e">
        <f>SUMIFS(TotalFinCost,CurrentPay,"CP",D7:BU7,"U")/BY80</f>
        <v>#DIV/0!</v>
      </c>
      <c r="BZ89" s="556" t="e">
        <f>SUMIFS(TotalFinCost,CurrentPay,"CP")/BZ80</f>
        <v>#DIV/0!</v>
      </c>
      <c r="CA89" s="243"/>
      <c r="CB89" s="243"/>
      <c r="CC89" s="163"/>
    </row>
    <row r="90" spans="2:81" ht="11.25" customHeight="1" outlineLevel="1">
      <c r="C90" s="175" t="s">
        <v>634</v>
      </c>
      <c r="D90" s="524" t="str">
        <f t="shared" ref="D90:BO90" si="28">IF(D71 &lt;&gt; "", "CP", "NCP")</f>
        <v>NCP</v>
      </c>
      <c r="E90" s="524" t="str">
        <f t="shared" si="28"/>
        <v>NCP</v>
      </c>
      <c r="F90" s="524" t="str">
        <f t="shared" si="28"/>
        <v>NCP</v>
      </c>
      <c r="G90" s="524" t="str">
        <f t="shared" si="28"/>
        <v>NCP</v>
      </c>
      <c r="H90" s="524" t="str">
        <f t="shared" si="28"/>
        <v>NCP</v>
      </c>
      <c r="I90" s="524" t="str">
        <f t="shared" si="28"/>
        <v>NCP</v>
      </c>
      <c r="J90" s="524" t="str">
        <f t="shared" si="28"/>
        <v>NCP</v>
      </c>
      <c r="K90" s="524" t="str">
        <f t="shared" si="28"/>
        <v>NCP</v>
      </c>
      <c r="L90" s="524" t="str">
        <f t="shared" si="28"/>
        <v>NCP</v>
      </c>
      <c r="M90" s="524" t="str">
        <f t="shared" si="28"/>
        <v>NCP</v>
      </c>
      <c r="N90" s="524" t="str">
        <f t="shared" si="28"/>
        <v>NCP</v>
      </c>
      <c r="O90" s="524" t="str">
        <f t="shared" si="28"/>
        <v>NCP</v>
      </c>
      <c r="P90" s="525" t="str">
        <f t="shared" si="28"/>
        <v>NCP</v>
      </c>
      <c r="Q90" s="526" t="str">
        <f t="shared" si="28"/>
        <v>NCP</v>
      </c>
      <c r="R90" s="526" t="str">
        <f t="shared" si="28"/>
        <v>NCP</v>
      </c>
      <c r="S90" s="526" t="str">
        <f t="shared" si="28"/>
        <v>NCP</v>
      </c>
      <c r="T90" s="526" t="str">
        <f t="shared" si="28"/>
        <v>NCP</v>
      </c>
      <c r="U90" s="526" t="str">
        <f t="shared" si="28"/>
        <v>NCP</v>
      </c>
      <c r="V90" s="526" t="str">
        <f t="shared" si="28"/>
        <v>NCP</v>
      </c>
      <c r="W90" s="526" t="str">
        <f t="shared" si="28"/>
        <v>NCP</v>
      </c>
      <c r="X90" s="526" t="str">
        <f t="shared" si="28"/>
        <v>NCP</v>
      </c>
      <c r="Y90" s="526" t="str">
        <f t="shared" si="28"/>
        <v>NCP</v>
      </c>
      <c r="Z90" s="526" t="str">
        <f t="shared" si="28"/>
        <v>NCP</v>
      </c>
      <c r="AA90" s="526" t="str">
        <f t="shared" si="28"/>
        <v>NCP</v>
      </c>
      <c r="AB90" s="526" t="str">
        <f t="shared" si="28"/>
        <v>NCP</v>
      </c>
      <c r="AC90" s="526" t="str">
        <f t="shared" si="28"/>
        <v>NCP</v>
      </c>
      <c r="AD90" s="526" t="str">
        <f t="shared" si="28"/>
        <v>NCP</v>
      </c>
      <c r="AE90" s="526" t="str">
        <f t="shared" si="28"/>
        <v>NCP</v>
      </c>
      <c r="AF90" s="526" t="str">
        <f t="shared" si="28"/>
        <v>NCP</v>
      </c>
      <c r="AG90" s="526" t="str">
        <f t="shared" si="28"/>
        <v>NCP</v>
      </c>
      <c r="AH90" s="526" t="str">
        <f t="shared" si="28"/>
        <v>NCP</v>
      </c>
      <c r="AI90" s="526" t="str">
        <f t="shared" si="28"/>
        <v>NCP</v>
      </c>
      <c r="AJ90" s="526" t="str">
        <f t="shared" si="28"/>
        <v>NCP</v>
      </c>
      <c r="AK90" s="526" t="str">
        <f t="shared" si="28"/>
        <v>NCP</v>
      </c>
      <c r="AL90" s="526" t="str">
        <f t="shared" si="28"/>
        <v>NCP</v>
      </c>
      <c r="AM90" s="526" t="str">
        <f t="shared" si="28"/>
        <v>NCP</v>
      </c>
      <c r="AN90" s="526" t="str">
        <f t="shared" si="28"/>
        <v>NCP</v>
      </c>
      <c r="AO90" s="526" t="str">
        <f t="shared" si="28"/>
        <v>NCP</v>
      </c>
      <c r="AP90" s="526" t="str">
        <f t="shared" si="28"/>
        <v>NCP</v>
      </c>
      <c r="AQ90" s="526" t="str">
        <f t="shared" si="28"/>
        <v>NCP</v>
      </c>
      <c r="AR90" s="526" t="str">
        <f t="shared" si="28"/>
        <v>NCP</v>
      </c>
      <c r="AS90" s="526" t="str">
        <f t="shared" si="28"/>
        <v>NCP</v>
      </c>
      <c r="AT90" s="526" t="str">
        <f t="shared" si="28"/>
        <v>NCP</v>
      </c>
      <c r="AU90" s="526" t="str">
        <f t="shared" si="28"/>
        <v>NCP</v>
      </c>
      <c r="AV90" s="526" t="str">
        <f t="shared" si="28"/>
        <v>NCP</v>
      </c>
      <c r="AW90" s="526" t="str">
        <f t="shared" si="28"/>
        <v>NCP</v>
      </c>
      <c r="AX90" s="526" t="str">
        <f t="shared" si="28"/>
        <v>NCP</v>
      </c>
      <c r="AY90" s="526" t="str">
        <f t="shared" si="28"/>
        <v>NCP</v>
      </c>
      <c r="AZ90" s="526" t="str">
        <f t="shared" si="28"/>
        <v>NCP</v>
      </c>
      <c r="BA90" s="526" t="str">
        <f t="shared" si="28"/>
        <v>NCP</v>
      </c>
      <c r="BB90" s="190" t="str">
        <f t="shared" si="28"/>
        <v>NCP</v>
      </c>
      <c r="BC90" s="190" t="str">
        <f t="shared" si="28"/>
        <v>NCP</v>
      </c>
      <c r="BD90" s="190" t="str">
        <f t="shared" si="28"/>
        <v>NCP</v>
      </c>
      <c r="BE90" s="190" t="str">
        <f t="shared" si="28"/>
        <v>NCP</v>
      </c>
      <c r="BF90" s="190" t="str">
        <f t="shared" si="28"/>
        <v>NCP</v>
      </c>
      <c r="BG90" s="190" t="str">
        <f t="shared" si="28"/>
        <v>NCP</v>
      </c>
      <c r="BH90" s="190" t="str">
        <f t="shared" si="28"/>
        <v>NCP</v>
      </c>
      <c r="BI90" s="190" t="str">
        <f t="shared" si="28"/>
        <v>NCP</v>
      </c>
      <c r="BJ90" s="190" t="str">
        <f t="shared" si="28"/>
        <v>NCP</v>
      </c>
      <c r="BK90" s="190" t="str">
        <f t="shared" si="28"/>
        <v>NCP</v>
      </c>
      <c r="BL90" s="190" t="str">
        <f t="shared" si="28"/>
        <v>NCP</v>
      </c>
      <c r="BM90" s="190" t="str">
        <f t="shared" si="28"/>
        <v>NCP</v>
      </c>
      <c r="BN90" s="190" t="str">
        <f t="shared" si="28"/>
        <v>NCP</v>
      </c>
      <c r="BO90" s="190" t="str">
        <f t="shared" si="28"/>
        <v>NCP</v>
      </c>
      <c r="BP90" s="190" t="str">
        <f t="shared" ref="BP90:BU90" si="29">IF(BP71 &lt;&gt; "", "CP", "NCP")</f>
        <v>NCP</v>
      </c>
      <c r="BQ90" s="190" t="str">
        <f t="shared" si="29"/>
        <v>NCP</v>
      </c>
      <c r="BR90" s="190" t="str">
        <f t="shared" si="29"/>
        <v>NCP</v>
      </c>
      <c r="BS90" s="190" t="str">
        <f t="shared" si="29"/>
        <v>NCP</v>
      </c>
      <c r="BT90" s="190" t="str">
        <f t="shared" si="29"/>
        <v>NCP</v>
      </c>
      <c r="BU90" s="190" t="str">
        <f t="shared" si="29"/>
        <v>NCP</v>
      </c>
      <c r="BV90" s="207"/>
      <c r="BW90" s="192" t="s">
        <v>635</v>
      </c>
      <c r="BX90" s="557" t="e">
        <f>SUMIFS(TotalFinCost,CurrentPay,"NCP",D7:BU7,"R")/BX80</f>
        <v>#DIV/0!</v>
      </c>
      <c r="BY90" s="556" t="e">
        <f>SUMIFS(TotalFinCost,CurrentPay,"NCP",D7:BU7,"U")/BY80</f>
        <v>#DIV/0!</v>
      </c>
      <c r="BZ90" s="556" t="e">
        <f>SUMIFS(TotalFinCost,CurrentPay,"NCP")/BZ80</f>
        <v>#DIV/0!</v>
      </c>
      <c r="CA90" s="243"/>
      <c r="CB90" s="243"/>
      <c r="CC90" s="163"/>
    </row>
    <row r="91" spans="2:81" ht="11.25" customHeight="1" outlineLevel="1">
      <c r="C91" s="175" t="s">
        <v>636</v>
      </c>
      <c r="D91" s="285" cm="1">
        <f t="array" ref="D91:BU91">IF(TRANSPOSE('Investment Track Record (3)'!AS19:AS88)=0,0,TRANSPOSE('Investment Track Record (3)'!AS19:AS88))</f>
        <v>0</v>
      </c>
      <c r="E91" s="285">
        <v>0</v>
      </c>
      <c r="F91" s="285">
        <v>0</v>
      </c>
      <c r="G91" s="285">
        <v>0</v>
      </c>
      <c r="H91" s="285">
        <v>0</v>
      </c>
      <c r="I91" s="285">
        <v>0</v>
      </c>
      <c r="J91" s="285">
        <v>0</v>
      </c>
      <c r="K91" s="285">
        <v>0</v>
      </c>
      <c r="L91" s="285">
        <v>0</v>
      </c>
      <c r="M91" s="285">
        <v>0</v>
      </c>
      <c r="N91" s="285">
        <v>0</v>
      </c>
      <c r="O91" s="285">
        <v>0</v>
      </c>
      <c r="P91" s="302">
        <v>0</v>
      </c>
      <c r="Q91" s="303">
        <v>0</v>
      </c>
      <c r="R91" s="303">
        <v>0</v>
      </c>
      <c r="S91" s="303">
        <v>0</v>
      </c>
      <c r="T91" s="303">
        <v>0</v>
      </c>
      <c r="U91" s="303">
        <v>0</v>
      </c>
      <c r="V91" s="303">
        <v>0</v>
      </c>
      <c r="W91" s="303">
        <v>0</v>
      </c>
      <c r="X91" s="303">
        <v>0</v>
      </c>
      <c r="Y91" s="303">
        <v>0</v>
      </c>
      <c r="Z91" s="303">
        <v>0</v>
      </c>
      <c r="AA91" s="303">
        <v>0</v>
      </c>
      <c r="AB91" s="303">
        <v>0</v>
      </c>
      <c r="AC91" s="303">
        <v>0</v>
      </c>
      <c r="AD91" s="303">
        <v>0</v>
      </c>
      <c r="AE91" s="303">
        <v>0</v>
      </c>
      <c r="AF91" s="303">
        <v>0</v>
      </c>
      <c r="AG91" s="303">
        <v>0</v>
      </c>
      <c r="AH91" s="303">
        <v>0</v>
      </c>
      <c r="AI91" s="303">
        <v>0</v>
      </c>
      <c r="AJ91" s="303">
        <v>0</v>
      </c>
      <c r="AK91" s="303">
        <v>0</v>
      </c>
      <c r="AL91" s="303">
        <v>0</v>
      </c>
      <c r="AM91" s="303">
        <v>0</v>
      </c>
      <c r="AN91" s="303">
        <v>0</v>
      </c>
      <c r="AO91" s="303">
        <v>0</v>
      </c>
      <c r="AP91" s="303">
        <v>0</v>
      </c>
      <c r="AQ91" s="303">
        <v>0</v>
      </c>
      <c r="AR91" s="303">
        <v>0</v>
      </c>
      <c r="AS91" s="303">
        <v>0</v>
      </c>
      <c r="AT91" s="303">
        <v>0</v>
      </c>
      <c r="AU91" s="303">
        <v>0</v>
      </c>
      <c r="AV91" s="303">
        <v>0</v>
      </c>
      <c r="AW91" s="303">
        <v>0</v>
      </c>
      <c r="AX91" s="303">
        <v>0</v>
      </c>
      <c r="AY91" s="303">
        <v>0</v>
      </c>
      <c r="AZ91" s="303">
        <v>0</v>
      </c>
      <c r="BA91" s="303">
        <v>0</v>
      </c>
      <c r="BB91" s="303">
        <v>0</v>
      </c>
      <c r="BC91" s="303">
        <v>0</v>
      </c>
      <c r="BD91" s="303">
        <v>0</v>
      </c>
      <c r="BE91" s="303">
        <v>0</v>
      </c>
      <c r="BF91" s="303">
        <v>0</v>
      </c>
      <c r="BG91" s="303">
        <v>0</v>
      </c>
      <c r="BH91" s="303">
        <v>0</v>
      </c>
      <c r="BI91" s="303">
        <v>0</v>
      </c>
      <c r="BJ91" s="303">
        <v>0</v>
      </c>
      <c r="BK91" s="303">
        <v>0</v>
      </c>
      <c r="BL91" s="303">
        <v>0</v>
      </c>
      <c r="BM91" s="303">
        <v>0</v>
      </c>
      <c r="BN91" s="303">
        <v>0</v>
      </c>
      <c r="BO91" s="303">
        <v>0</v>
      </c>
      <c r="BP91" s="303">
        <v>0</v>
      </c>
      <c r="BQ91" s="303">
        <v>0</v>
      </c>
      <c r="BR91" s="303">
        <v>0</v>
      </c>
      <c r="BS91" s="303">
        <v>0</v>
      </c>
      <c r="BT91" s="303">
        <v>0</v>
      </c>
      <c r="BU91" s="303">
        <v>0</v>
      </c>
      <c r="BV91" s="247"/>
      <c r="BW91" s="168"/>
      <c r="BX91" s="556"/>
      <c r="BY91" s="550"/>
      <c r="BZ91" s="550"/>
      <c r="CA91" s="243"/>
      <c r="CB91" s="243"/>
      <c r="CC91" s="163"/>
    </row>
    <row r="92" spans="2:81" ht="11.25" customHeight="1" outlineLevel="1">
      <c r="B92" s="278" t="s">
        <v>637</v>
      </c>
      <c r="C92" s="175" t="s">
        <v>638</v>
      </c>
      <c r="D92" s="730" t="e">
        <f>_xlfn.XLOOKUP(D8, 'Investment Track Record (3)'!$B$19:$B$1003, 'Investment Track Record (3)'!$AG$19:$AG$1003, "N/A") / _xlfn.XLOOKUP(D8, 'Investment Track Record (3)'!$B$19:$B$1003, 'Investment Track Record (3)'!$AE$19:$AE$1003, "N/A")</f>
        <v>#VALUE!</v>
      </c>
      <c r="E92" s="730" t="e">
        <f>_xlfn.XLOOKUP(E8, 'Investment Track Record (3)'!$B$19:$B$1003, 'Investment Track Record (3)'!$AG$19:$AG$1003, "N/A") / _xlfn.XLOOKUP(E8, 'Investment Track Record (3)'!$B$19:$B$1003, 'Investment Track Record (3)'!$AE$19:$AE$1003, "N/A")</f>
        <v>#VALUE!</v>
      </c>
      <c r="F92" s="730" t="e">
        <f>_xlfn.XLOOKUP(F8, 'Investment Track Record (3)'!$B$19:$B$1003, 'Investment Track Record (3)'!$AG$19:$AG$1003, "N/A") / _xlfn.XLOOKUP(F8, 'Investment Track Record (3)'!$B$19:$B$1003, 'Investment Track Record (3)'!$AE$19:$AE$1003, "N/A")</f>
        <v>#VALUE!</v>
      </c>
      <c r="G92" s="730" t="e">
        <f>_xlfn.XLOOKUP(G8, 'Investment Track Record (3)'!$B$19:$B$1003, 'Investment Track Record (3)'!$AG$19:$AG$1003, "N/A") / _xlfn.XLOOKUP(G8, 'Investment Track Record (3)'!$B$19:$B$1003, 'Investment Track Record (3)'!$AE$19:$AE$1003, "N/A")</f>
        <v>#VALUE!</v>
      </c>
      <c r="H92" s="730" t="e">
        <f>_xlfn.XLOOKUP(H8, 'Investment Track Record (3)'!$B$19:$B$1003, 'Investment Track Record (3)'!$AG$19:$AG$1003, "N/A") / _xlfn.XLOOKUP(H8, 'Investment Track Record (3)'!$B$19:$B$1003, 'Investment Track Record (3)'!$AE$19:$AE$1003, "N/A")</f>
        <v>#VALUE!</v>
      </c>
      <c r="I92" s="730" t="e">
        <f>_xlfn.XLOOKUP(I8, 'Investment Track Record (3)'!$B$19:$B$1003, 'Investment Track Record (3)'!$AG$19:$AG$1003, "N/A") / _xlfn.XLOOKUP(I8, 'Investment Track Record (3)'!$B$19:$B$1003, 'Investment Track Record (3)'!$AE$19:$AE$1003, "N/A")</f>
        <v>#VALUE!</v>
      </c>
      <c r="J92" s="730" t="e">
        <f>_xlfn.XLOOKUP(J8, 'Investment Track Record (3)'!$B$19:$B$1003, 'Investment Track Record (3)'!$AG$19:$AG$1003, "N/A") / _xlfn.XLOOKUP(J8, 'Investment Track Record (3)'!$B$19:$B$1003, 'Investment Track Record (3)'!$AE$19:$AE$1003, "N/A")</f>
        <v>#VALUE!</v>
      </c>
      <c r="K92" s="730" t="e">
        <f>_xlfn.XLOOKUP(K8, 'Investment Track Record (3)'!$B$19:$B$1003, 'Investment Track Record (3)'!$AG$19:$AG$1003, "N/A") / _xlfn.XLOOKUP(K8, 'Investment Track Record (3)'!$B$19:$B$1003, 'Investment Track Record (3)'!$AE$19:$AE$1003, "N/A")</f>
        <v>#VALUE!</v>
      </c>
      <c r="L92" s="730" t="e">
        <f>_xlfn.XLOOKUP(L8, 'Investment Track Record (3)'!$B$19:$B$1003, 'Investment Track Record (3)'!$AG$19:$AG$1003, "N/A") / _xlfn.XLOOKUP(L8, 'Investment Track Record (3)'!$B$19:$B$1003, 'Investment Track Record (3)'!$AE$19:$AE$1003, "N/A")</f>
        <v>#VALUE!</v>
      </c>
      <c r="M92" s="730" t="e">
        <f>_xlfn.XLOOKUP(M8, 'Investment Track Record (3)'!$B$19:$B$1003, 'Investment Track Record (3)'!$AG$19:$AG$1003, "N/A") / _xlfn.XLOOKUP(M8, 'Investment Track Record (3)'!$B$19:$B$1003, 'Investment Track Record (3)'!$AE$19:$AE$1003, "N/A")</f>
        <v>#VALUE!</v>
      </c>
      <c r="N92" s="730" t="e">
        <f>_xlfn.XLOOKUP(N8, 'Investment Track Record (3)'!$B$19:$B$1003, 'Investment Track Record (3)'!$AG$19:$AG$1003, "N/A") / _xlfn.XLOOKUP(N8, 'Investment Track Record (3)'!$B$19:$B$1003, 'Investment Track Record (3)'!$AE$19:$AE$1003, "N/A")</f>
        <v>#VALUE!</v>
      </c>
      <c r="O92" s="730" t="e">
        <f>_xlfn.XLOOKUP(O8, 'Investment Track Record (3)'!$B$19:$B$1003, 'Investment Track Record (3)'!$AG$19:$AG$1003, "N/A") / _xlfn.XLOOKUP(O8, 'Investment Track Record (3)'!$B$19:$B$1003, 'Investment Track Record (3)'!$AE$19:$AE$1003, "N/A")</f>
        <v>#VALUE!</v>
      </c>
      <c r="P92" s="730" t="e">
        <f>_xlfn.XLOOKUP(P8, 'Investment Track Record (3)'!$B$19:$B$1003, 'Investment Track Record (3)'!$AG$19:$AG$1003, "N/A") / _xlfn.XLOOKUP(P8, 'Investment Track Record (3)'!$B$19:$B$1003, 'Investment Track Record (3)'!$AE$19:$AE$1003, "N/A")</f>
        <v>#VALUE!</v>
      </c>
      <c r="Q92" s="730" t="e">
        <f>_xlfn.XLOOKUP(Q8, 'Investment Track Record (3)'!$B$19:$B$1003, 'Investment Track Record (3)'!$AG$19:$AG$1003, "N/A") / _xlfn.XLOOKUP(Q8, 'Investment Track Record (3)'!$B$19:$B$1003, 'Investment Track Record (3)'!$AE$19:$AE$1003, "N/A")</f>
        <v>#VALUE!</v>
      </c>
      <c r="R92" s="730" t="e">
        <f>_xlfn.XLOOKUP(R8, 'Investment Track Record (3)'!$B$19:$B$1003, 'Investment Track Record (3)'!$AG$19:$AG$1003, "N/A") / _xlfn.XLOOKUP(R8, 'Investment Track Record (3)'!$B$19:$B$1003, 'Investment Track Record (3)'!$AE$19:$AE$1003, "N/A")</f>
        <v>#VALUE!</v>
      </c>
      <c r="S92" s="730" t="e">
        <f>_xlfn.XLOOKUP(S8, 'Investment Track Record (3)'!$B$19:$B$1003, 'Investment Track Record (3)'!$AG$19:$AG$1003, "N/A") / _xlfn.XLOOKUP(S8, 'Investment Track Record (3)'!$B$19:$B$1003, 'Investment Track Record (3)'!$AE$19:$AE$1003, "N/A")</f>
        <v>#VALUE!</v>
      </c>
      <c r="T92" s="730" t="e">
        <f>_xlfn.XLOOKUP(T8, 'Investment Track Record (3)'!$B$19:$B$1003, 'Investment Track Record (3)'!$AG$19:$AG$1003, "N/A") / _xlfn.XLOOKUP(T8, 'Investment Track Record (3)'!$B$19:$B$1003, 'Investment Track Record (3)'!$AE$19:$AE$1003, "N/A")</f>
        <v>#VALUE!</v>
      </c>
      <c r="U92" s="730" t="e">
        <f>_xlfn.XLOOKUP(U8, 'Investment Track Record (3)'!$B$19:$B$1003, 'Investment Track Record (3)'!$AG$19:$AG$1003, "N/A") / _xlfn.XLOOKUP(U8, 'Investment Track Record (3)'!$B$19:$B$1003, 'Investment Track Record (3)'!$AE$19:$AE$1003, "N/A")</f>
        <v>#VALUE!</v>
      </c>
      <c r="V92" s="730" t="e">
        <f>_xlfn.XLOOKUP(V8, 'Investment Track Record (3)'!$B$19:$B$1003, 'Investment Track Record (3)'!$AG$19:$AG$1003, "N/A") / _xlfn.XLOOKUP(V8, 'Investment Track Record (3)'!$B$19:$B$1003, 'Investment Track Record (3)'!$AE$19:$AE$1003, "N/A")</f>
        <v>#VALUE!</v>
      </c>
      <c r="W92" s="730" t="e">
        <f>_xlfn.XLOOKUP(W8, 'Investment Track Record (3)'!$B$19:$B$1003, 'Investment Track Record (3)'!$AG$19:$AG$1003, "N/A") / _xlfn.XLOOKUP(W8, 'Investment Track Record (3)'!$B$19:$B$1003, 'Investment Track Record (3)'!$AE$19:$AE$1003, "N/A")</f>
        <v>#VALUE!</v>
      </c>
      <c r="X92" s="730" t="e">
        <f>_xlfn.XLOOKUP(X8, 'Investment Track Record (3)'!$B$19:$B$1003, 'Investment Track Record (3)'!$AG$19:$AG$1003, "N/A") / _xlfn.XLOOKUP(X8, 'Investment Track Record (3)'!$B$19:$B$1003, 'Investment Track Record (3)'!$AE$19:$AE$1003, "N/A")</f>
        <v>#VALUE!</v>
      </c>
      <c r="Y92" s="730" t="e">
        <f>_xlfn.XLOOKUP(Y8, 'Investment Track Record (3)'!$B$19:$B$1003, 'Investment Track Record (3)'!$AG$19:$AG$1003, "N/A") / _xlfn.XLOOKUP(Y8, 'Investment Track Record (3)'!$B$19:$B$1003, 'Investment Track Record (3)'!$AE$19:$AE$1003, "N/A")</f>
        <v>#VALUE!</v>
      </c>
      <c r="Z92" s="730" t="e">
        <f>_xlfn.XLOOKUP(Z8, 'Investment Track Record (3)'!$B$19:$B$1003, 'Investment Track Record (3)'!$AG$19:$AG$1003, "N/A") / _xlfn.XLOOKUP(Z8, 'Investment Track Record (3)'!$B$19:$B$1003, 'Investment Track Record (3)'!$AE$19:$AE$1003, "N/A")</f>
        <v>#VALUE!</v>
      </c>
      <c r="AA92" s="730" t="e">
        <f>_xlfn.XLOOKUP(AA8, 'Investment Track Record (3)'!$B$19:$B$1003, 'Investment Track Record (3)'!$AG$19:$AG$1003, "N/A") / _xlfn.XLOOKUP(AA8, 'Investment Track Record (3)'!$B$19:$B$1003, 'Investment Track Record (3)'!$AE$19:$AE$1003, "N/A")</f>
        <v>#VALUE!</v>
      </c>
      <c r="AB92" s="730" t="e">
        <f>_xlfn.XLOOKUP(AB8, 'Investment Track Record (3)'!$B$19:$B$1003, 'Investment Track Record (3)'!$AG$19:$AG$1003, "N/A") / _xlfn.XLOOKUP(AB8, 'Investment Track Record (3)'!$B$19:$B$1003, 'Investment Track Record (3)'!$AE$19:$AE$1003, "N/A")</f>
        <v>#VALUE!</v>
      </c>
      <c r="AC92" s="730" t="e">
        <f>_xlfn.XLOOKUP(AC8, 'Investment Track Record (3)'!$B$19:$B$1003, 'Investment Track Record (3)'!$AG$19:$AG$1003, "N/A") / _xlfn.XLOOKUP(AC8, 'Investment Track Record (3)'!$B$19:$B$1003, 'Investment Track Record (3)'!$AE$19:$AE$1003, "N/A")</f>
        <v>#VALUE!</v>
      </c>
      <c r="AD92" s="730" t="e">
        <f>_xlfn.XLOOKUP(AD8, 'Investment Track Record (3)'!$B$19:$B$1003, 'Investment Track Record (3)'!$AG$19:$AG$1003, "N/A") / _xlfn.XLOOKUP(AD8, 'Investment Track Record (3)'!$B$19:$B$1003, 'Investment Track Record (3)'!$AE$19:$AE$1003, "N/A")</f>
        <v>#VALUE!</v>
      </c>
      <c r="AE92" s="730" t="e">
        <f>_xlfn.XLOOKUP(AE8, 'Investment Track Record (3)'!$B$19:$B$1003, 'Investment Track Record (3)'!$AG$19:$AG$1003, "N/A") / _xlfn.XLOOKUP(AE8, 'Investment Track Record (3)'!$B$19:$B$1003, 'Investment Track Record (3)'!$AE$19:$AE$1003, "N/A")</f>
        <v>#VALUE!</v>
      </c>
      <c r="AF92" s="730" t="e">
        <f>_xlfn.XLOOKUP(AF8, 'Investment Track Record (3)'!$B$19:$B$1003, 'Investment Track Record (3)'!$AG$19:$AG$1003, "N/A") / _xlfn.XLOOKUP(AF8, 'Investment Track Record (3)'!$B$19:$B$1003, 'Investment Track Record (3)'!$AE$19:$AE$1003, "N/A")</f>
        <v>#VALUE!</v>
      </c>
      <c r="AG92" s="730" t="e">
        <f>_xlfn.XLOOKUP(AG8, 'Investment Track Record (3)'!$B$19:$B$1003, 'Investment Track Record (3)'!$AG$19:$AG$1003, "N/A") / _xlfn.XLOOKUP(AG8, 'Investment Track Record (3)'!$B$19:$B$1003, 'Investment Track Record (3)'!$AE$19:$AE$1003, "N/A")</f>
        <v>#VALUE!</v>
      </c>
      <c r="AH92" s="730" t="e">
        <f>_xlfn.XLOOKUP(AH8, 'Investment Track Record (3)'!$B$19:$B$1003, 'Investment Track Record (3)'!$AG$19:$AG$1003, "N/A") / _xlfn.XLOOKUP(AH8, 'Investment Track Record (3)'!$B$19:$B$1003, 'Investment Track Record (3)'!$AE$19:$AE$1003, "N/A")</f>
        <v>#VALUE!</v>
      </c>
      <c r="AI92" s="730" t="e">
        <f>_xlfn.XLOOKUP(AI8, 'Investment Track Record (3)'!$B$19:$B$1003, 'Investment Track Record (3)'!$AG$19:$AG$1003, "N/A") / _xlfn.XLOOKUP(AI8, 'Investment Track Record (3)'!$B$19:$B$1003, 'Investment Track Record (3)'!$AE$19:$AE$1003, "N/A")</f>
        <v>#VALUE!</v>
      </c>
      <c r="AJ92" s="730" t="e">
        <f>_xlfn.XLOOKUP(AJ8, 'Investment Track Record (3)'!$B$19:$B$1003, 'Investment Track Record (3)'!$AG$19:$AG$1003, "N/A") / _xlfn.XLOOKUP(AJ8, 'Investment Track Record (3)'!$B$19:$B$1003, 'Investment Track Record (3)'!$AE$19:$AE$1003, "N/A")</f>
        <v>#VALUE!</v>
      </c>
      <c r="AK92" s="730" t="e">
        <f>_xlfn.XLOOKUP(AK8, 'Investment Track Record (3)'!$B$19:$B$1003, 'Investment Track Record (3)'!$AG$19:$AG$1003, "N/A") / _xlfn.XLOOKUP(AK8, 'Investment Track Record (3)'!$B$19:$B$1003, 'Investment Track Record (3)'!$AE$19:$AE$1003, "N/A")</f>
        <v>#VALUE!</v>
      </c>
      <c r="AL92" s="730" t="e">
        <f>_xlfn.XLOOKUP(AL8, 'Investment Track Record (3)'!$B$19:$B$1003, 'Investment Track Record (3)'!$AG$19:$AG$1003, "N/A") / _xlfn.XLOOKUP(AL8, 'Investment Track Record (3)'!$B$19:$B$1003, 'Investment Track Record (3)'!$AE$19:$AE$1003, "N/A")</f>
        <v>#VALUE!</v>
      </c>
      <c r="AM92" s="730" t="e">
        <f>_xlfn.XLOOKUP(AM8, 'Investment Track Record (3)'!$B$19:$B$1003, 'Investment Track Record (3)'!$AG$19:$AG$1003, "N/A") / _xlfn.XLOOKUP(AM8, 'Investment Track Record (3)'!$B$19:$B$1003, 'Investment Track Record (3)'!$AE$19:$AE$1003, "N/A")</f>
        <v>#VALUE!</v>
      </c>
      <c r="AN92" s="730" t="e">
        <f>_xlfn.XLOOKUP(AN8, 'Investment Track Record (3)'!$B$19:$B$1003, 'Investment Track Record (3)'!$AG$19:$AG$1003, "N/A") / _xlfn.XLOOKUP(AN8, 'Investment Track Record (3)'!$B$19:$B$1003, 'Investment Track Record (3)'!$AE$19:$AE$1003, "N/A")</f>
        <v>#VALUE!</v>
      </c>
      <c r="AO92" s="730" t="e">
        <f>_xlfn.XLOOKUP(AO8, 'Investment Track Record (3)'!$B$19:$B$1003, 'Investment Track Record (3)'!$AG$19:$AG$1003, "N/A") / _xlfn.XLOOKUP(AO8, 'Investment Track Record (3)'!$B$19:$B$1003, 'Investment Track Record (3)'!$AE$19:$AE$1003, "N/A")</f>
        <v>#VALUE!</v>
      </c>
      <c r="AP92" s="730" t="e">
        <f>_xlfn.XLOOKUP(AP8, 'Investment Track Record (3)'!$B$19:$B$1003, 'Investment Track Record (3)'!$AG$19:$AG$1003, "N/A") / _xlfn.XLOOKUP(AP8, 'Investment Track Record (3)'!$B$19:$B$1003, 'Investment Track Record (3)'!$AE$19:$AE$1003, "N/A")</f>
        <v>#VALUE!</v>
      </c>
      <c r="AQ92" s="730" t="e">
        <f>_xlfn.XLOOKUP(AQ8, 'Investment Track Record (3)'!$B$19:$B$1003, 'Investment Track Record (3)'!$AG$19:$AG$1003, "N/A") / _xlfn.XLOOKUP(AQ8, 'Investment Track Record (3)'!$B$19:$B$1003, 'Investment Track Record (3)'!$AE$19:$AE$1003, "N/A")</f>
        <v>#VALUE!</v>
      </c>
      <c r="AR92" s="730" t="e">
        <f>_xlfn.XLOOKUP(AR8, 'Investment Track Record (3)'!$B$19:$B$1003, 'Investment Track Record (3)'!$AG$19:$AG$1003, "N/A") / _xlfn.XLOOKUP(AR8, 'Investment Track Record (3)'!$B$19:$B$1003, 'Investment Track Record (3)'!$AE$19:$AE$1003, "N/A")</f>
        <v>#VALUE!</v>
      </c>
      <c r="AS92" s="730" t="e">
        <f>_xlfn.XLOOKUP(AS8, 'Investment Track Record (3)'!$B$19:$B$1003, 'Investment Track Record (3)'!$AG$19:$AG$1003, "N/A") / _xlfn.XLOOKUP(AS8, 'Investment Track Record (3)'!$B$19:$B$1003, 'Investment Track Record (3)'!$AE$19:$AE$1003, "N/A")</f>
        <v>#VALUE!</v>
      </c>
      <c r="AT92" s="730" t="e">
        <f>_xlfn.XLOOKUP(AT8, 'Investment Track Record (3)'!$B$19:$B$1003, 'Investment Track Record (3)'!$AG$19:$AG$1003, "N/A") / _xlfn.XLOOKUP(AT8, 'Investment Track Record (3)'!$B$19:$B$1003, 'Investment Track Record (3)'!$AE$19:$AE$1003, "N/A")</f>
        <v>#VALUE!</v>
      </c>
      <c r="AU92" s="730" t="e">
        <f>_xlfn.XLOOKUP(AU8, 'Investment Track Record (3)'!$B$19:$B$1003, 'Investment Track Record (3)'!$AG$19:$AG$1003, "N/A") / _xlfn.XLOOKUP(AU8, 'Investment Track Record (3)'!$B$19:$B$1003, 'Investment Track Record (3)'!$AE$19:$AE$1003, "N/A")</f>
        <v>#VALUE!</v>
      </c>
      <c r="AV92" s="730" t="e">
        <f>_xlfn.XLOOKUP(AV8, 'Investment Track Record (3)'!$B$19:$B$1003, 'Investment Track Record (3)'!$AG$19:$AG$1003, "N/A") / _xlfn.XLOOKUP(AV8, 'Investment Track Record (3)'!$B$19:$B$1003, 'Investment Track Record (3)'!$AE$19:$AE$1003, "N/A")</f>
        <v>#VALUE!</v>
      </c>
      <c r="AW92" s="730" t="e">
        <f>_xlfn.XLOOKUP(AW8, 'Investment Track Record (3)'!$B$19:$B$1003, 'Investment Track Record (3)'!$AG$19:$AG$1003, "N/A") / _xlfn.XLOOKUP(AW8, 'Investment Track Record (3)'!$B$19:$B$1003, 'Investment Track Record (3)'!$AE$19:$AE$1003, "N/A")</f>
        <v>#VALUE!</v>
      </c>
      <c r="AX92" s="730" t="e">
        <f>_xlfn.XLOOKUP(AX8, 'Investment Track Record (3)'!$B$19:$B$1003, 'Investment Track Record (3)'!$AG$19:$AG$1003, "N/A") / _xlfn.XLOOKUP(AX8, 'Investment Track Record (3)'!$B$19:$B$1003, 'Investment Track Record (3)'!$AE$19:$AE$1003, "N/A")</f>
        <v>#VALUE!</v>
      </c>
      <c r="AY92" s="730" t="e">
        <f>_xlfn.XLOOKUP(AY8, 'Investment Track Record (3)'!$B$19:$B$1003, 'Investment Track Record (3)'!$AG$19:$AG$1003, "N/A") / _xlfn.XLOOKUP(AY8, 'Investment Track Record (3)'!$B$19:$B$1003, 'Investment Track Record (3)'!$AE$19:$AE$1003, "N/A")</f>
        <v>#VALUE!</v>
      </c>
      <c r="AZ92" s="730" t="e">
        <f>_xlfn.XLOOKUP(AZ8, 'Investment Track Record (3)'!$B$19:$B$1003, 'Investment Track Record (3)'!$AG$19:$AG$1003, "N/A") / _xlfn.XLOOKUP(AZ8, 'Investment Track Record (3)'!$B$19:$B$1003, 'Investment Track Record (3)'!$AE$19:$AE$1003, "N/A")</f>
        <v>#VALUE!</v>
      </c>
      <c r="BA92" s="730" t="e">
        <f>_xlfn.XLOOKUP(BA8, 'Investment Track Record (3)'!$B$19:$B$1003, 'Investment Track Record (3)'!$AG$19:$AG$1003, "N/A") / _xlfn.XLOOKUP(BA8, 'Investment Track Record (3)'!$B$19:$B$1003, 'Investment Track Record (3)'!$AE$19:$AE$1003, "N/A")</f>
        <v>#VALUE!</v>
      </c>
      <c r="BB92" s="730" t="e">
        <f>_xlfn.XLOOKUP(BB8, 'Investment Track Record (3)'!$B$19:$B$1003, 'Investment Track Record (3)'!$AG$19:$AG$1003, "N/A") / _xlfn.XLOOKUP(BB8, 'Investment Track Record (3)'!$B$19:$B$1003, 'Investment Track Record (3)'!$AE$19:$AE$1003, "N/A")</f>
        <v>#VALUE!</v>
      </c>
      <c r="BC92" s="730" t="e">
        <f>_xlfn.XLOOKUP(BC8, 'Investment Track Record (3)'!$B$19:$B$1003, 'Investment Track Record (3)'!$AG$19:$AG$1003, "N/A") / _xlfn.XLOOKUP(BC8, 'Investment Track Record (3)'!$B$19:$B$1003, 'Investment Track Record (3)'!$AE$19:$AE$1003, "N/A")</f>
        <v>#VALUE!</v>
      </c>
      <c r="BD92" s="730" t="e">
        <f>_xlfn.XLOOKUP(BD8, 'Investment Track Record (3)'!$B$19:$B$1003, 'Investment Track Record (3)'!$AG$19:$AG$1003, "N/A") / _xlfn.XLOOKUP(BD8, 'Investment Track Record (3)'!$B$19:$B$1003, 'Investment Track Record (3)'!$AE$19:$AE$1003, "N/A")</f>
        <v>#VALUE!</v>
      </c>
      <c r="BE92" s="730" t="e">
        <f>_xlfn.XLOOKUP(BE8, 'Investment Track Record (3)'!$B$19:$B$1003, 'Investment Track Record (3)'!$AG$19:$AG$1003, "N/A") / _xlfn.XLOOKUP(BE8, 'Investment Track Record (3)'!$B$19:$B$1003, 'Investment Track Record (3)'!$AE$19:$AE$1003, "N/A")</f>
        <v>#VALUE!</v>
      </c>
      <c r="BF92" s="730" t="e">
        <f>_xlfn.XLOOKUP(BF8, 'Investment Track Record (3)'!$B$19:$B$1003, 'Investment Track Record (3)'!$AG$19:$AG$1003, "N/A") / _xlfn.XLOOKUP(BF8, 'Investment Track Record (3)'!$B$19:$B$1003, 'Investment Track Record (3)'!$AE$19:$AE$1003, "N/A")</f>
        <v>#VALUE!</v>
      </c>
      <c r="BG92" s="730" t="e">
        <f>_xlfn.XLOOKUP(BG8, 'Investment Track Record (3)'!$B$19:$B$1003, 'Investment Track Record (3)'!$AG$19:$AG$1003, "N/A") / _xlfn.XLOOKUP(BG8, 'Investment Track Record (3)'!$B$19:$B$1003, 'Investment Track Record (3)'!$AE$19:$AE$1003, "N/A")</f>
        <v>#VALUE!</v>
      </c>
      <c r="BH92" s="730" t="e">
        <f>_xlfn.XLOOKUP(BH8, 'Investment Track Record (3)'!$B$19:$B$1003, 'Investment Track Record (3)'!$AG$19:$AG$1003, "N/A") / _xlfn.XLOOKUP(BH8, 'Investment Track Record (3)'!$B$19:$B$1003, 'Investment Track Record (3)'!$AE$19:$AE$1003, "N/A")</f>
        <v>#VALUE!</v>
      </c>
      <c r="BI92" s="730" t="e">
        <f>_xlfn.XLOOKUP(BI8, 'Investment Track Record (3)'!$B$19:$B$1003, 'Investment Track Record (3)'!$AG$19:$AG$1003, "N/A") / _xlfn.XLOOKUP(BI8, 'Investment Track Record (3)'!$B$19:$B$1003, 'Investment Track Record (3)'!$AE$19:$AE$1003, "N/A")</f>
        <v>#VALUE!</v>
      </c>
      <c r="BJ92" s="730" t="e">
        <f>_xlfn.XLOOKUP(BJ8, 'Investment Track Record (3)'!$B$19:$B$1003, 'Investment Track Record (3)'!$AG$19:$AG$1003, "N/A") / _xlfn.XLOOKUP(BJ8, 'Investment Track Record (3)'!$B$19:$B$1003, 'Investment Track Record (3)'!$AE$19:$AE$1003, "N/A")</f>
        <v>#VALUE!</v>
      </c>
      <c r="BK92" s="730" t="e">
        <f>_xlfn.XLOOKUP(BK8, 'Investment Track Record (3)'!$B$19:$B$1003, 'Investment Track Record (3)'!$AG$19:$AG$1003, "N/A") / _xlfn.XLOOKUP(BK8, 'Investment Track Record (3)'!$B$19:$B$1003, 'Investment Track Record (3)'!$AE$19:$AE$1003, "N/A")</f>
        <v>#VALUE!</v>
      </c>
      <c r="BL92" s="730" t="e">
        <f>_xlfn.XLOOKUP(BL8, 'Investment Track Record (3)'!$B$19:$B$1003, 'Investment Track Record (3)'!$AG$19:$AG$1003, "N/A") / _xlfn.XLOOKUP(BL8, 'Investment Track Record (3)'!$B$19:$B$1003, 'Investment Track Record (3)'!$AE$19:$AE$1003, "N/A")</f>
        <v>#VALUE!</v>
      </c>
      <c r="BM92" s="730" t="e">
        <f>_xlfn.XLOOKUP(BM8, 'Investment Track Record (3)'!$B$19:$B$1003, 'Investment Track Record (3)'!$AG$19:$AG$1003, "N/A") / _xlfn.XLOOKUP(BM8, 'Investment Track Record (3)'!$B$19:$B$1003, 'Investment Track Record (3)'!$AE$19:$AE$1003, "N/A")</f>
        <v>#VALUE!</v>
      </c>
      <c r="BN92" s="730" t="e">
        <f>_xlfn.XLOOKUP(BN8, 'Investment Track Record (3)'!$B$19:$B$1003, 'Investment Track Record (3)'!$AG$19:$AG$1003, "N/A") / _xlfn.XLOOKUP(BN8, 'Investment Track Record (3)'!$B$19:$B$1003, 'Investment Track Record (3)'!$AE$19:$AE$1003, "N/A")</f>
        <v>#VALUE!</v>
      </c>
      <c r="BO92" s="730" t="e">
        <f>_xlfn.XLOOKUP(BO8, 'Investment Track Record (3)'!$B$19:$B$1003, 'Investment Track Record (3)'!$AG$19:$AG$1003, "N/A") / _xlfn.XLOOKUP(BO8, 'Investment Track Record (3)'!$B$19:$B$1003, 'Investment Track Record (3)'!$AE$19:$AE$1003, "N/A")</f>
        <v>#VALUE!</v>
      </c>
      <c r="BP92" s="730" t="e">
        <f>_xlfn.XLOOKUP(BP8, 'Investment Track Record (3)'!$B$19:$B$1003, 'Investment Track Record (3)'!$AG$19:$AG$1003, "N/A") / _xlfn.XLOOKUP(BP8, 'Investment Track Record (3)'!$B$19:$B$1003, 'Investment Track Record (3)'!$AE$19:$AE$1003, "N/A")</f>
        <v>#VALUE!</v>
      </c>
      <c r="BQ92" s="730" t="e">
        <f>_xlfn.XLOOKUP(BQ8, 'Investment Track Record (3)'!$B$19:$B$1003, 'Investment Track Record (3)'!$AG$19:$AG$1003, "N/A") / _xlfn.XLOOKUP(BQ8, 'Investment Track Record (3)'!$B$19:$B$1003, 'Investment Track Record (3)'!$AE$19:$AE$1003, "N/A")</f>
        <v>#VALUE!</v>
      </c>
      <c r="BR92" s="730" t="e">
        <f>_xlfn.XLOOKUP(BR8, 'Investment Track Record (3)'!$B$19:$B$1003, 'Investment Track Record (3)'!$AG$19:$AG$1003, "N/A") / _xlfn.XLOOKUP(BR8, 'Investment Track Record (3)'!$B$19:$B$1003, 'Investment Track Record (3)'!$AE$19:$AE$1003, "N/A")</f>
        <v>#VALUE!</v>
      </c>
      <c r="BS92" s="730" t="e">
        <f>_xlfn.XLOOKUP(BS8, 'Investment Track Record (3)'!$B$19:$B$1003, 'Investment Track Record (3)'!$AG$19:$AG$1003, "N/A") / _xlfn.XLOOKUP(BS8, 'Investment Track Record (3)'!$B$19:$B$1003, 'Investment Track Record (3)'!$AE$19:$AE$1003, "N/A")</f>
        <v>#VALUE!</v>
      </c>
      <c r="BT92" s="730" t="e">
        <f>_xlfn.XLOOKUP(BT8, 'Investment Track Record (3)'!$B$19:$B$1003, 'Investment Track Record (3)'!$AG$19:$AG$1003, "N/A") / _xlfn.XLOOKUP(BT8, 'Investment Track Record (3)'!$B$19:$B$1003, 'Investment Track Record (3)'!$AE$19:$AE$1003, "N/A")</f>
        <v>#VALUE!</v>
      </c>
      <c r="BU92" s="730" t="e">
        <f>_xlfn.XLOOKUP(BU8, 'Investment Track Record (3)'!$B$19:$B$1003, 'Investment Track Record (3)'!$AG$19:$AG$1003, "N/A") / _xlfn.XLOOKUP(BU8, 'Investment Track Record (3)'!$B$19:$B$1003, 'Investment Track Record (3)'!$AE$19:$AE$1003, "N/A")</f>
        <v>#VALUE!</v>
      </c>
      <c r="BV92" s="247"/>
      <c r="BW92" s="187" t="s">
        <v>639</v>
      </c>
      <c r="BX92" s="558" t="e">
        <f>-SUMIFS(GainLoss,D7:BU7,"R",GainLoss,"&lt;0")/BX80</f>
        <v>#DIV/0!</v>
      </c>
      <c r="BY92" s="556" t="e">
        <f>-SUMIFS(GainLoss,D7:BU7,"U",GainLoss,"&lt;0")/BY80</f>
        <v>#DIV/0!</v>
      </c>
      <c r="BZ92" s="556" t="e">
        <f>-SUMIFS(GainLoss,GainLoss,"&lt;0")/F2DInvestedCap</f>
        <v>#DIV/0!</v>
      </c>
      <c r="CA92" s="243"/>
      <c r="CB92" s="243"/>
      <c r="CC92" s="163"/>
    </row>
    <row r="93" spans="2:81" ht="11.25" customHeight="1" outlineLevel="1">
      <c r="B93" s="175"/>
      <c r="C93" s="175"/>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3"/>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c r="BM93" s="193"/>
      <c r="BN93" s="193"/>
      <c r="BO93" s="193"/>
      <c r="BP93" s="193"/>
      <c r="BQ93" s="193"/>
      <c r="BR93" s="193"/>
      <c r="BS93" s="193"/>
      <c r="BT93" s="193"/>
      <c r="BU93" s="193"/>
      <c r="BV93" s="207"/>
      <c r="BW93" s="168"/>
      <c r="BX93" s="559" t="s">
        <v>594</v>
      </c>
      <c r="BY93" s="560"/>
      <c r="BZ93" s="559"/>
      <c r="CA93" s="243"/>
      <c r="CB93" s="243"/>
      <c r="CC93" s="163"/>
    </row>
    <row r="94" spans="2:81" ht="12" customHeight="1" outlineLevel="1">
      <c r="B94" s="175"/>
      <c r="C94" s="175"/>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207"/>
      <c r="BW94" s="200" t="s">
        <v>640</v>
      </c>
      <c r="BX94" s="561" t="str">
        <f>IFERROR(AVERAGEIF(D7:BU7,"R",HoldPer),"")</f>
        <v/>
      </c>
      <c r="BY94" s="561" t="str">
        <f>IFERROR(AVERAGEIF(D7:BU7,"U",HoldPer),"")</f>
        <v/>
      </c>
      <c r="BZ94" s="561" t="str">
        <f>IFERROR(AVERAGE(HoldPer),"")</f>
        <v/>
      </c>
      <c r="CA94" s="160"/>
      <c r="CB94" s="160"/>
      <c r="CC94" s="163"/>
    </row>
    <row r="95" spans="2:81" ht="12" customHeight="1" outlineLevel="1">
      <c r="C95" s="175" t="s">
        <v>641</v>
      </c>
      <c r="D95" s="286" cm="1">
        <f t="array" ref="D95:BU95">TRANSPOSE('Investment Track Record (3)'!AD19:AD88)</f>
        <v>0</v>
      </c>
      <c r="E95" s="286">
        <v>0</v>
      </c>
      <c r="F95" s="286">
        <v>0</v>
      </c>
      <c r="G95" s="286">
        <v>0</v>
      </c>
      <c r="H95" s="286">
        <v>0</v>
      </c>
      <c r="I95" s="286">
        <v>0</v>
      </c>
      <c r="J95" s="286">
        <v>0</v>
      </c>
      <c r="K95" s="286">
        <v>0</v>
      </c>
      <c r="L95" s="286">
        <v>0</v>
      </c>
      <c r="M95" s="286">
        <v>0</v>
      </c>
      <c r="N95" s="286">
        <v>0</v>
      </c>
      <c r="O95" s="198">
        <v>0</v>
      </c>
      <c r="P95" s="198">
        <v>0</v>
      </c>
      <c r="Q95" s="198">
        <v>0</v>
      </c>
      <c r="R95" s="198">
        <v>0</v>
      </c>
      <c r="S95" s="198">
        <v>0</v>
      </c>
      <c r="T95" s="198">
        <v>0</v>
      </c>
      <c r="U95" s="198">
        <v>0</v>
      </c>
      <c r="V95" s="198">
        <v>0</v>
      </c>
      <c r="W95" s="198">
        <v>0</v>
      </c>
      <c r="X95" s="198">
        <v>0</v>
      </c>
      <c r="Y95" s="198">
        <v>0</v>
      </c>
      <c r="Z95" s="198">
        <v>0</v>
      </c>
      <c r="AA95" s="199">
        <v>0</v>
      </c>
      <c r="AB95" s="199">
        <v>0</v>
      </c>
      <c r="AC95" s="199">
        <v>0</v>
      </c>
      <c r="AD95" s="199">
        <v>0</v>
      </c>
      <c r="AE95" s="199">
        <v>0</v>
      </c>
      <c r="AF95" s="199">
        <v>0</v>
      </c>
      <c r="AG95" s="199">
        <v>0</v>
      </c>
      <c r="AH95" s="199">
        <v>0</v>
      </c>
      <c r="AI95" s="199">
        <v>0</v>
      </c>
      <c r="AJ95" s="199">
        <v>0</v>
      </c>
      <c r="AK95" s="199">
        <v>0</v>
      </c>
      <c r="AL95" s="199">
        <v>0</v>
      </c>
      <c r="AM95" s="199">
        <v>0</v>
      </c>
      <c r="AN95" s="199">
        <v>0</v>
      </c>
      <c r="AO95" s="199">
        <v>0</v>
      </c>
      <c r="AP95" s="199">
        <v>0</v>
      </c>
      <c r="AQ95" s="199">
        <v>0</v>
      </c>
      <c r="AR95" s="199">
        <v>0</v>
      </c>
      <c r="AS95" s="199">
        <v>0</v>
      </c>
      <c r="AT95" s="199">
        <v>0</v>
      </c>
      <c r="AU95" s="199">
        <v>0</v>
      </c>
      <c r="AV95" s="199">
        <v>0</v>
      </c>
      <c r="AW95" s="199">
        <v>0</v>
      </c>
      <c r="AX95" s="199">
        <v>0</v>
      </c>
      <c r="AY95" s="199">
        <v>0</v>
      </c>
      <c r="AZ95" s="199">
        <v>0</v>
      </c>
      <c r="BA95" s="199">
        <v>0</v>
      </c>
      <c r="BB95" s="199">
        <v>0</v>
      </c>
      <c r="BC95" s="199">
        <v>0</v>
      </c>
      <c r="BD95" s="199">
        <v>0</v>
      </c>
      <c r="BE95" s="199">
        <v>0</v>
      </c>
      <c r="BF95" s="199">
        <v>0</v>
      </c>
      <c r="BG95" s="199">
        <v>0</v>
      </c>
      <c r="BH95" s="199">
        <v>0</v>
      </c>
      <c r="BI95" s="199">
        <v>0</v>
      </c>
      <c r="BJ95" s="199">
        <v>0</v>
      </c>
      <c r="BK95" s="199">
        <v>0</v>
      </c>
      <c r="BL95" s="199">
        <v>0</v>
      </c>
      <c r="BM95" s="199">
        <v>0</v>
      </c>
      <c r="BN95" s="199">
        <v>0</v>
      </c>
      <c r="BO95" s="199">
        <v>0</v>
      </c>
      <c r="BP95" s="199">
        <v>0</v>
      </c>
      <c r="BQ95" s="199">
        <v>0</v>
      </c>
      <c r="BR95" s="199">
        <v>0</v>
      </c>
      <c r="BS95" s="199">
        <v>0</v>
      </c>
      <c r="BT95" s="199">
        <v>0</v>
      </c>
      <c r="BU95" s="199">
        <v>0</v>
      </c>
      <c r="BV95" s="207"/>
      <c r="BW95" s="204"/>
      <c r="BY95" s="203"/>
      <c r="BZ95" s="160"/>
      <c r="CA95" s="160"/>
      <c r="CB95" s="160"/>
      <c r="CC95" s="175"/>
    </row>
    <row r="96" spans="2:81" ht="12" customHeight="1" outlineLevel="1">
      <c r="C96" s="175" t="s">
        <v>642</v>
      </c>
      <c r="D96" s="286" cm="1">
        <f t="array" ref="D96:BU96">TRANSPOSE('Investment Track Record (3)'!AE19:AE88)</f>
        <v>0</v>
      </c>
      <c r="E96" s="287">
        <v>0</v>
      </c>
      <c r="F96" s="287">
        <v>0</v>
      </c>
      <c r="G96" s="287">
        <v>0</v>
      </c>
      <c r="H96" s="287">
        <v>0</v>
      </c>
      <c r="I96" s="287">
        <v>0</v>
      </c>
      <c r="J96" s="287">
        <v>0</v>
      </c>
      <c r="K96" s="287">
        <v>0</v>
      </c>
      <c r="L96" s="287">
        <v>0</v>
      </c>
      <c r="M96" s="287">
        <v>0</v>
      </c>
      <c r="N96" s="287">
        <v>0</v>
      </c>
      <c r="O96" s="287">
        <v>0</v>
      </c>
      <c r="P96" s="283">
        <v>0</v>
      </c>
      <c r="Q96" s="202">
        <v>0</v>
      </c>
      <c r="R96" s="202">
        <v>0</v>
      </c>
      <c r="S96" s="202">
        <v>0</v>
      </c>
      <c r="T96" s="202">
        <v>0</v>
      </c>
      <c r="U96" s="202">
        <v>0</v>
      </c>
      <c r="V96" s="202">
        <v>0</v>
      </c>
      <c r="W96" s="202">
        <v>0</v>
      </c>
      <c r="X96" s="202">
        <v>0</v>
      </c>
      <c r="Y96" s="202">
        <v>0</v>
      </c>
      <c r="Z96" s="202">
        <v>0</v>
      </c>
      <c r="AA96" s="202">
        <v>0</v>
      </c>
      <c r="AB96" s="202">
        <v>0</v>
      </c>
      <c r="AC96" s="202">
        <v>0</v>
      </c>
      <c r="AD96" s="202">
        <v>0</v>
      </c>
      <c r="AE96" s="202">
        <v>0</v>
      </c>
      <c r="AF96" s="202">
        <v>0</v>
      </c>
      <c r="AG96" s="202">
        <v>0</v>
      </c>
      <c r="AH96" s="202">
        <v>0</v>
      </c>
      <c r="AI96" s="202">
        <v>0</v>
      </c>
      <c r="AJ96" s="202">
        <v>0</v>
      </c>
      <c r="AK96" s="202">
        <v>0</v>
      </c>
      <c r="AL96" s="202">
        <v>0</v>
      </c>
      <c r="AM96" s="202">
        <v>0</v>
      </c>
      <c r="AN96" s="202">
        <v>0</v>
      </c>
      <c r="AO96" s="202">
        <v>0</v>
      </c>
      <c r="AP96" s="202">
        <v>0</v>
      </c>
      <c r="AQ96" s="202">
        <v>0</v>
      </c>
      <c r="AR96" s="202">
        <v>0</v>
      </c>
      <c r="AS96" s="202">
        <v>0</v>
      </c>
      <c r="AT96" s="202">
        <v>0</v>
      </c>
      <c r="AU96" s="202">
        <v>0</v>
      </c>
      <c r="AV96" s="202">
        <v>0</v>
      </c>
      <c r="AW96" s="202">
        <v>0</v>
      </c>
      <c r="AX96" s="202">
        <v>0</v>
      </c>
      <c r="AY96" s="202">
        <v>0</v>
      </c>
      <c r="AZ96" s="202">
        <v>0</v>
      </c>
      <c r="BA96" s="202">
        <v>0</v>
      </c>
      <c r="BB96" s="202">
        <v>0</v>
      </c>
      <c r="BC96" s="202">
        <v>0</v>
      </c>
      <c r="BD96" s="202">
        <v>0</v>
      </c>
      <c r="BE96" s="202">
        <v>0</v>
      </c>
      <c r="BF96" s="202">
        <v>0</v>
      </c>
      <c r="BG96" s="202">
        <v>0</v>
      </c>
      <c r="BH96" s="202">
        <v>0</v>
      </c>
      <c r="BI96" s="202">
        <v>0</v>
      </c>
      <c r="BJ96" s="202">
        <v>0</v>
      </c>
      <c r="BK96" s="202">
        <v>0</v>
      </c>
      <c r="BL96" s="202">
        <v>0</v>
      </c>
      <c r="BM96" s="202">
        <v>0</v>
      </c>
      <c r="BN96" s="202">
        <v>0</v>
      </c>
      <c r="BO96" s="202">
        <v>0</v>
      </c>
      <c r="BP96" s="202">
        <v>0</v>
      </c>
      <c r="BQ96" s="202">
        <v>0</v>
      </c>
      <c r="BR96" s="202">
        <v>0</v>
      </c>
      <c r="BS96" s="202">
        <v>0</v>
      </c>
      <c r="BT96" s="202">
        <v>0</v>
      </c>
      <c r="BU96" s="202">
        <v>0</v>
      </c>
      <c r="BV96" s="207"/>
      <c r="BW96" s="204"/>
      <c r="BX96" s="204"/>
      <c r="BY96" s="208"/>
      <c r="BZ96" s="204"/>
      <c r="CA96" s="204"/>
      <c r="CB96" s="204"/>
      <c r="CC96" s="175"/>
    </row>
    <row r="97" spans="1:81" ht="12" customHeight="1" outlineLevel="1">
      <c r="B97" s="205"/>
      <c r="C97" s="205"/>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c r="BK97" s="170"/>
      <c r="BL97" s="170"/>
      <c r="BM97" s="170"/>
      <c r="BN97" s="182" t="str">
        <f t="shared" ref="BN97:BU97" si="30">IFERROR((((1+IRR(BN14:BN66,-0.4))^4)-1),"")</f>
        <v/>
      </c>
      <c r="BO97" s="182" t="str">
        <f t="shared" si="30"/>
        <v/>
      </c>
      <c r="BP97" s="182" t="str">
        <f t="shared" si="30"/>
        <v/>
      </c>
      <c r="BQ97" s="182" t="str">
        <f t="shared" si="30"/>
        <v/>
      </c>
      <c r="BR97" s="182" t="str">
        <f t="shared" si="30"/>
        <v/>
      </c>
      <c r="BS97" s="182" t="str">
        <f t="shared" si="30"/>
        <v/>
      </c>
      <c r="BT97" s="182" t="str">
        <f t="shared" si="30"/>
        <v/>
      </c>
      <c r="BU97" s="182" t="str">
        <f t="shared" si="30"/>
        <v/>
      </c>
      <c r="BW97" s="204"/>
      <c r="BX97" s="204"/>
      <c r="BY97" s="208"/>
      <c r="BZ97" s="204"/>
      <c r="CA97" s="204"/>
      <c r="CB97" s="204"/>
      <c r="CC97" s="201"/>
    </row>
    <row r="98" spans="1:81" ht="12" customHeight="1" outlineLevel="1">
      <c r="B98" s="201"/>
      <c r="C98" s="201"/>
      <c r="AF98" s="170"/>
      <c r="AH98" s="206"/>
      <c r="BV98" s="204"/>
      <c r="BW98" s="204"/>
      <c r="BX98" s="204"/>
      <c r="BY98" s="204"/>
      <c r="BZ98" s="204"/>
      <c r="CA98" s="204"/>
      <c r="CB98" s="204"/>
      <c r="CC98" s="201"/>
    </row>
    <row r="99" spans="1:81" s="289" customFormat="1" ht="12" customHeight="1" outlineLevel="1">
      <c r="A99" s="278" t="s">
        <v>643</v>
      </c>
      <c r="B99" s="288" t="s">
        <v>644</v>
      </c>
      <c r="C99" s="288"/>
      <c r="D99" s="288">
        <f t="array" ref="D99:AZ99">TRANSPOSE(CoNames)</f>
        <v>0</v>
      </c>
      <c r="E99" s="288">
        <v>0</v>
      </c>
      <c r="F99" s="288">
        <v>0</v>
      </c>
      <c r="G99" s="288">
        <v>0</v>
      </c>
      <c r="H99" s="288">
        <v>0</v>
      </c>
      <c r="I99" s="288">
        <v>0</v>
      </c>
      <c r="J99" s="288">
        <v>0</v>
      </c>
      <c r="K99" s="288">
        <v>0</v>
      </c>
      <c r="L99" s="288">
        <v>0</v>
      </c>
      <c r="M99" s="288">
        <v>0</v>
      </c>
      <c r="N99" s="288">
        <v>0</v>
      </c>
      <c r="O99" s="288">
        <v>0</v>
      </c>
      <c r="P99" s="288">
        <v>0</v>
      </c>
      <c r="Q99" s="288">
        <v>0</v>
      </c>
      <c r="R99" s="288">
        <v>0</v>
      </c>
      <c r="S99" s="288">
        <v>0</v>
      </c>
      <c r="T99" s="288">
        <v>0</v>
      </c>
      <c r="U99" s="288">
        <v>0</v>
      </c>
      <c r="V99" s="288">
        <v>0</v>
      </c>
      <c r="W99" s="288">
        <v>0</v>
      </c>
      <c r="X99" s="288">
        <v>0</v>
      </c>
      <c r="Y99" s="288">
        <v>0</v>
      </c>
      <c r="Z99" s="288">
        <v>0</v>
      </c>
      <c r="AA99" s="288">
        <v>0</v>
      </c>
      <c r="AB99" s="288">
        <v>0</v>
      </c>
      <c r="AC99" s="288">
        <v>0</v>
      </c>
      <c r="AD99" s="288">
        <v>0</v>
      </c>
      <c r="AE99" s="288">
        <v>0</v>
      </c>
      <c r="AF99" s="288">
        <v>0</v>
      </c>
      <c r="AG99" s="288">
        <v>0</v>
      </c>
      <c r="AH99" s="288">
        <v>0</v>
      </c>
      <c r="AI99" s="288">
        <v>0</v>
      </c>
      <c r="AJ99" s="288">
        <v>0</v>
      </c>
      <c r="AK99" s="288">
        <v>0</v>
      </c>
      <c r="AL99" s="288">
        <v>0</v>
      </c>
      <c r="AM99" s="288">
        <v>0</v>
      </c>
      <c r="AN99" s="288">
        <v>0</v>
      </c>
      <c r="AO99" s="288">
        <v>0</v>
      </c>
      <c r="AP99" s="288">
        <v>0</v>
      </c>
      <c r="AQ99" s="288">
        <v>0</v>
      </c>
      <c r="AR99" s="288">
        <v>0</v>
      </c>
      <c r="AS99" s="288">
        <v>0</v>
      </c>
      <c r="AT99" s="288">
        <v>0</v>
      </c>
      <c r="AU99" s="288">
        <v>0</v>
      </c>
      <c r="AV99" s="288">
        <v>0</v>
      </c>
      <c r="AW99" s="288">
        <v>0</v>
      </c>
      <c r="AX99" s="288">
        <v>0</v>
      </c>
      <c r="AY99" s="288">
        <v>0</v>
      </c>
      <c r="AZ99" s="288">
        <v>0</v>
      </c>
      <c r="BA99" s="288">
        <f t="shared" ref="BA99:BO99" si="31">TRANSPOSE(CoNames)</f>
        <v>0</v>
      </c>
      <c r="BB99" s="288">
        <f t="shared" si="31"/>
        <v>0</v>
      </c>
      <c r="BC99" s="288">
        <f t="shared" si="31"/>
        <v>0</v>
      </c>
      <c r="BD99" s="288">
        <f t="shared" si="31"/>
        <v>0</v>
      </c>
      <c r="BE99" s="288">
        <f t="shared" si="31"/>
        <v>0</v>
      </c>
      <c r="BF99" s="288">
        <f t="shared" si="31"/>
        <v>0</v>
      </c>
      <c r="BG99" s="288">
        <f t="shared" si="31"/>
        <v>0</v>
      </c>
      <c r="BH99" s="288">
        <f t="shared" si="31"/>
        <v>0</v>
      </c>
      <c r="BI99" s="288">
        <f t="shared" si="31"/>
        <v>0</v>
      </c>
      <c r="BJ99" s="288">
        <f t="shared" si="31"/>
        <v>0</v>
      </c>
      <c r="BK99" s="288">
        <f t="shared" si="31"/>
        <v>0</v>
      </c>
      <c r="BL99" s="288">
        <f t="shared" si="31"/>
        <v>0</v>
      </c>
      <c r="BM99" s="288">
        <f t="shared" si="31"/>
        <v>0</v>
      </c>
      <c r="BN99" s="288">
        <f t="shared" si="31"/>
        <v>0</v>
      </c>
      <c r="BO99" s="288">
        <f t="shared" si="31"/>
        <v>0</v>
      </c>
      <c r="BP99" s="288">
        <f t="shared" ref="BP99:BU99" si="32">TRANSPOSE(CoNames)</f>
        <v>0</v>
      </c>
      <c r="BQ99" s="288">
        <f t="shared" si="32"/>
        <v>0</v>
      </c>
      <c r="BR99" s="288">
        <f t="shared" si="32"/>
        <v>0</v>
      </c>
      <c r="BS99" s="288">
        <f t="shared" si="32"/>
        <v>0</v>
      </c>
      <c r="BT99" s="288">
        <f t="shared" si="32"/>
        <v>0</v>
      </c>
      <c r="BU99" s="288">
        <f t="shared" si="32"/>
        <v>0</v>
      </c>
      <c r="CC99" s="278"/>
    </row>
    <row r="100" spans="1:81" s="289" customFormat="1" ht="12" customHeight="1" outlineLevel="1">
      <c r="A100" s="278" t="s">
        <v>595</v>
      </c>
      <c r="B100" s="289" t="s">
        <v>644</v>
      </c>
      <c r="D100" s="289" t="s">
        <v>645</v>
      </c>
      <c r="E100" s="289" t="s">
        <v>646</v>
      </c>
      <c r="AF100" s="290"/>
      <c r="AG100" s="291"/>
      <c r="CC100" s="278"/>
    </row>
    <row r="101" spans="1:81" s="289" customFormat="1" ht="12" customHeight="1" outlineLevel="1">
      <c r="A101" s="278" t="s">
        <v>647</v>
      </c>
      <c r="B101" s="289" t="s">
        <v>644</v>
      </c>
      <c r="D101" s="289">
        <f t="shared" ref="D101:BO101" si="33">D$85</f>
        <v>0</v>
      </c>
      <c r="E101" s="289">
        <f t="shared" si="33"/>
        <v>0</v>
      </c>
      <c r="F101" s="289">
        <f t="shared" si="33"/>
        <v>0</v>
      </c>
      <c r="G101" s="289">
        <f t="shared" si="33"/>
        <v>0</v>
      </c>
      <c r="H101" s="289">
        <f t="shared" si="33"/>
        <v>0</v>
      </c>
      <c r="I101" s="289">
        <f t="shared" si="33"/>
        <v>0</v>
      </c>
      <c r="J101" s="289">
        <f t="shared" si="33"/>
        <v>0</v>
      </c>
      <c r="K101" s="289">
        <f t="shared" si="33"/>
        <v>0</v>
      </c>
      <c r="L101" s="289">
        <f t="shared" si="33"/>
        <v>0</v>
      </c>
      <c r="M101" s="289">
        <f t="shared" si="33"/>
        <v>0</v>
      </c>
      <c r="N101" s="289">
        <f t="shared" si="33"/>
        <v>0</v>
      </c>
      <c r="O101" s="289">
        <f t="shared" si="33"/>
        <v>0</v>
      </c>
      <c r="P101" s="289" t="str">
        <f t="shared" si="33"/>
        <v/>
      </c>
      <c r="Q101" s="289" t="str">
        <f t="shared" si="33"/>
        <v/>
      </c>
      <c r="R101" s="289" t="str">
        <f t="shared" si="33"/>
        <v/>
      </c>
      <c r="S101" s="289" t="str">
        <f t="shared" si="33"/>
        <v/>
      </c>
      <c r="T101" s="289" t="str">
        <f t="shared" si="33"/>
        <v/>
      </c>
      <c r="U101" s="289" t="str">
        <f t="shared" si="33"/>
        <v/>
      </c>
      <c r="V101" s="289" t="str">
        <f t="shared" si="33"/>
        <v/>
      </c>
      <c r="W101" s="289" t="str">
        <f t="shared" si="33"/>
        <v/>
      </c>
      <c r="X101" s="289" t="str">
        <f t="shared" si="33"/>
        <v/>
      </c>
      <c r="Y101" s="289" t="str">
        <f t="shared" si="33"/>
        <v/>
      </c>
      <c r="Z101" s="289" t="str">
        <f t="shared" si="33"/>
        <v/>
      </c>
      <c r="AA101" s="289" t="str">
        <f t="shared" si="33"/>
        <v/>
      </c>
      <c r="AB101" s="289" t="str">
        <f t="shared" si="33"/>
        <v/>
      </c>
      <c r="AC101" s="289" t="str">
        <f t="shared" si="33"/>
        <v/>
      </c>
      <c r="AD101" s="289" t="str">
        <f t="shared" si="33"/>
        <v/>
      </c>
      <c r="AE101" s="289" t="str">
        <f t="shared" si="33"/>
        <v/>
      </c>
      <c r="AF101" s="289" t="str">
        <f t="shared" si="33"/>
        <v/>
      </c>
      <c r="AG101" s="289" t="str">
        <f t="shared" si="33"/>
        <v/>
      </c>
      <c r="AH101" s="289" t="str">
        <f t="shared" si="33"/>
        <v/>
      </c>
      <c r="AI101" s="289" t="str">
        <f t="shared" si="33"/>
        <v/>
      </c>
      <c r="AJ101" s="289" t="str">
        <f t="shared" si="33"/>
        <v/>
      </c>
      <c r="AK101" s="289" t="str">
        <f t="shared" si="33"/>
        <v/>
      </c>
      <c r="AL101" s="289" t="str">
        <f t="shared" si="33"/>
        <v/>
      </c>
      <c r="AM101" s="289" t="str">
        <f t="shared" si="33"/>
        <v/>
      </c>
      <c r="AN101" s="289" t="str">
        <f t="shared" si="33"/>
        <v/>
      </c>
      <c r="AO101" s="289" t="str">
        <f t="shared" si="33"/>
        <v/>
      </c>
      <c r="AP101" s="289" t="str">
        <f t="shared" si="33"/>
        <v/>
      </c>
      <c r="AQ101" s="289" t="str">
        <f t="shared" si="33"/>
        <v/>
      </c>
      <c r="AR101" s="289" t="str">
        <f t="shared" si="33"/>
        <v/>
      </c>
      <c r="AS101" s="289" t="str">
        <f t="shared" si="33"/>
        <v/>
      </c>
      <c r="AT101" s="289" t="str">
        <f t="shared" si="33"/>
        <v/>
      </c>
      <c r="AU101" s="289" t="str">
        <f t="shared" si="33"/>
        <v/>
      </c>
      <c r="AV101" s="289" t="str">
        <f t="shared" si="33"/>
        <v/>
      </c>
      <c r="AW101" s="289" t="str">
        <f t="shared" si="33"/>
        <v/>
      </c>
      <c r="AX101" s="289" t="str">
        <f t="shared" si="33"/>
        <v/>
      </c>
      <c r="AY101" s="289" t="str">
        <f t="shared" si="33"/>
        <v/>
      </c>
      <c r="AZ101" s="289" t="str">
        <f t="shared" si="33"/>
        <v/>
      </c>
      <c r="BA101" s="289" t="str">
        <f t="shared" si="33"/>
        <v/>
      </c>
      <c r="BB101" s="289" t="str">
        <f t="shared" si="33"/>
        <v/>
      </c>
      <c r="BC101" s="289" t="str">
        <f t="shared" si="33"/>
        <v/>
      </c>
      <c r="BD101" s="289" t="str">
        <f t="shared" si="33"/>
        <v/>
      </c>
      <c r="BE101" s="289" t="str">
        <f t="shared" si="33"/>
        <v/>
      </c>
      <c r="BF101" s="289" t="str">
        <f t="shared" si="33"/>
        <v/>
      </c>
      <c r="BG101" s="289" t="str">
        <f t="shared" si="33"/>
        <v/>
      </c>
      <c r="BH101" s="289" t="str">
        <f t="shared" si="33"/>
        <v/>
      </c>
      <c r="BI101" s="289" t="str">
        <f t="shared" si="33"/>
        <v/>
      </c>
      <c r="BJ101" s="289" t="str">
        <f t="shared" si="33"/>
        <v/>
      </c>
      <c r="BK101" s="289" t="str">
        <f t="shared" si="33"/>
        <v/>
      </c>
      <c r="BL101" s="289" t="str">
        <f t="shared" si="33"/>
        <v/>
      </c>
      <c r="BM101" s="289" t="str">
        <f t="shared" si="33"/>
        <v/>
      </c>
      <c r="BN101" s="289" t="str">
        <f t="shared" si="33"/>
        <v/>
      </c>
      <c r="BO101" s="289" t="str">
        <f t="shared" si="33"/>
        <v/>
      </c>
      <c r="BP101" s="289" t="str">
        <f t="shared" ref="BP101:BU101" si="34">BP$85</f>
        <v/>
      </c>
      <c r="BQ101" s="289" t="str">
        <f t="shared" si="34"/>
        <v/>
      </c>
      <c r="BR101" s="289" t="str">
        <f t="shared" si="34"/>
        <v/>
      </c>
      <c r="BS101" s="289" t="str">
        <f t="shared" si="34"/>
        <v/>
      </c>
      <c r="BT101" s="289" t="str">
        <f t="shared" si="34"/>
        <v/>
      </c>
      <c r="BU101" s="289" t="str">
        <f t="shared" si="34"/>
        <v/>
      </c>
      <c r="CC101" s="278"/>
    </row>
    <row r="102" spans="1:81" s="289" customFormat="1" ht="12" customHeight="1" outlineLevel="1">
      <c r="A102" s="278" t="s">
        <v>648</v>
      </c>
      <c r="B102" s="289" t="s">
        <v>644</v>
      </c>
      <c r="D102" s="289">
        <f t="shared" ref="D102:BO102" si="35">D$86</f>
        <v>0</v>
      </c>
      <c r="E102" s="289">
        <f t="shared" si="35"/>
        <v>0</v>
      </c>
      <c r="F102" s="289">
        <f t="shared" si="35"/>
        <v>0</v>
      </c>
      <c r="G102" s="289">
        <f t="shared" si="35"/>
        <v>0</v>
      </c>
      <c r="H102" s="289">
        <f t="shared" si="35"/>
        <v>0</v>
      </c>
      <c r="I102" s="289">
        <f t="shared" si="35"/>
        <v>0</v>
      </c>
      <c r="J102" s="289">
        <f t="shared" si="35"/>
        <v>0</v>
      </c>
      <c r="K102" s="289">
        <f t="shared" si="35"/>
        <v>0</v>
      </c>
      <c r="L102" s="289">
        <f t="shared" si="35"/>
        <v>0</v>
      </c>
      <c r="M102" s="289">
        <f t="shared" si="35"/>
        <v>0</v>
      </c>
      <c r="N102" s="289">
        <f t="shared" si="35"/>
        <v>0</v>
      </c>
      <c r="O102" s="289">
        <f t="shared" si="35"/>
        <v>0</v>
      </c>
      <c r="P102" s="289" t="str">
        <f t="shared" si="35"/>
        <v/>
      </c>
      <c r="Q102" s="289" t="str">
        <f t="shared" si="35"/>
        <v/>
      </c>
      <c r="R102" s="289" t="str">
        <f t="shared" si="35"/>
        <v/>
      </c>
      <c r="S102" s="289" t="str">
        <f t="shared" si="35"/>
        <v/>
      </c>
      <c r="T102" s="289" t="str">
        <f t="shared" si="35"/>
        <v/>
      </c>
      <c r="U102" s="289" t="str">
        <f t="shared" si="35"/>
        <v/>
      </c>
      <c r="V102" s="289" t="str">
        <f t="shared" si="35"/>
        <v/>
      </c>
      <c r="W102" s="289" t="str">
        <f t="shared" si="35"/>
        <v/>
      </c>
      <c r="X102" s="289" t="str">
        <f t="shared" si="35"/>
        <v/>
      </c>
      <c r="Y102" s="289" t="str">
        <f t="shared" si="35"/>
        <v/>
      </c>
      <c r="Z102" s="289" t="str">
        <f t="shared" si="35"/>
        <v/>
      </c>
      <c r="AA102" s="289" t="str">
        <f t="shared" si="35"/>
        <v/>
      </c>
      <c r="AB102" s="289" t="str">
        <f t="shared" si="35"/>
        <v/>
      </c>
      <c r="AC102" s="289" t="str">
        <f t="shared" si="35"/>
        <v/>
      </c>
      <c r="AD102" s="289" t="str">
        <f t="shared" si="35"/>
        <v/>
      </c>
      <c r="AE102" s="289" t="str">
        <f t="shared" si="35"/>
        <v/>
      </c>
      <c r="AF102" s="289" t="str">
        <f t="shared" si="35"/>
        <v/>
      </c>
      <c r="AG102" s="289" t="str">
        <f t="shared" si="35"/>
        <v/>
      </c>
      <c r="AH102" s="289" t="str">
        <f t="shared" si="35"/>
        <v/>
      </c>
      <c r="AI102" s="289" t="str">
        <f t="shared" si="35"/>
        <v/>
      </c>
      <c r="AJ102" s="289" t="str">
        <f t="shared" si="35"/>
        <v/>
      </c>
      <c r="AK102" s="289" t="str">
        <f t="shared" si="35"/>
        <v/>
      </c>
      <c r="AL102" s="289" t="str">
        <f t="shared" si="35"/>
        <v/>
      </c>
      <c r="AM102" s="289" t="str">
        <f t="shared" si="35"/>
        <v/>
      </c>
      <c r="AN102" s="289" t="str">
        <f t="shared" si="35"/>
        <v/>
      </c>
      <c r="AO102" s="289" t="str">
        <f t="shared" si="35"/>
        <v/>
      </c>
      <c r="AP102" s="289" t="str">
        <f t="shared" si="35"/>
        <v/>
      </c>
      <c r="AQ102" s="289" t="str">
        <f t="shared" si="35"/>
        <v/>
      </c>
      <c r="AR102" s="289" t="str">
        <f t="shared" si="35"/>
        <v/>
      </c>
      <c r="AS102" s="289" t="str">
        <f t="shared" si="35"/>
        <v/>
      </c>
      <c r="AT102" s="289" t="str">
        <f t="shared" si="35"/>
        <v/>
      </c>
      <c r="AU102" s="289" t="str">
        <f t="shared" si="35"/>
        <v/>
      </c>
      <c r="AV102" s="289" t="str">
        <f t="shared" si="35"/>
        <v/>
      </c>
      <c r="AW102" s="289" t="str">
        <f t="shared" si="35"/>
        <v/>
      </c>
      <c r="AX102" s="289" t="str">
        <f t="shared" si="35"/>
        <v/>
      </c>
      <c r="AY102" s="289" t="str">
        <f t="shared" si="35"/>
        <v/>
      </c>
      <c r="AZ102" s="289" t="str">
        <f t="shared" si="35"/>
        <v/>
      </c>
      <c r="BA102" s="289" t="str">
        <f t="shared" si="35"/>
        <v/>
      </c>
      <c r="BB102" s="289" t="str">
        <f t="shared" si="35"/>
        <v/>
      </c>
      <c r="BC102" s="289" t="str">
        <f t="shared" si="35"/>
        <v/>
      </c>
      <c r="BD102" s="289" t="str">
        <f t="shared" si="35"/>
        <v/>
      </c>
      <c r="BE102" s="289" t="str">
        <f t="shared" si="35"/>
        <v/>
      </c>
      <c r="BF102" s="289" t="str">
        <f t="shared" si="35"/>
        <v/>
      </c>
      <c r="BG102" s="289" t="str">
        <f t="shared" si="35"/>
        <v/>
      </c>
      <c r="BH102" s="289" t="str">
        <f t="shared" si="35"/>
        <v/>
      </c>
      <c r="BI102" s="289" t="str">
        <f t="shared" si="35"/>
        <v/>
      </c>
      <c r="BJ102" s="289" t="str">
        <f t="shared" si="35"/>
        <v/>
      </c>
      <c r="BK102" s="289" t="str">
        <f t="shared" si="35"/>
        <v/>
      </c>
      <c r="BL102" s="289" t="str">
        <f t="shared" si="35"/>
        <v/>
      </c>
      <c r="BM102" s="289" t="str">
        <f t="shared" si="35"/>
        <v/>
      </c>
      <c r="BN102" s="289" t="str">
        <f t="shared" si="35"/>
        <v/>
      </c>
      <c r="BO102" s="289" t="str">
        <f t="shared" si="35"/>
        <v/>
      </c>
      <c r="BP102" s="289" t="str">
        <f t="shared" ref="BP102:BU102" si="36">BP$86</f>
        <v/>
      </c>
      <c r="BQ102" s="289" t="str">
        <f t="shared" si="36"/>
        <v/>
      </c>
      <c r="BR102" s="289" t="str">
        <f t="shared" si="36"/>
        <v/>
      </c>
      <c r="BS102" s="289" t="str">
        <f t="shared" si="36"/>
        <v/>
      </c>
      <c r="BT102" s="289" t="str">
        <f t="shared" si="36"/>
        <v/>
      </c>
      <c r="BU102" s="289" t="str">
        <f t="shared" si="36"/>
        <v/>
      </c>
      <c r="CC102" s="278"/>
    </row>
    <row r="103" spans="1:81" s="289" customFormat="1" ht="12" customHeight="1" outlineLevel="1">
      <c r="A103" s="278" t="s">
        <v>649</v>
      </c>
      <c r="B103" s="289" t="s">
        <v>644</v>
      </c>
      <c r="D103" s="289">
        <f t="shared" ref="D103:BO103" si="37">D$87</f>
        <v>0</v>
      </c>
      <c r="E103" s="289">
        <f t="shared" si="37"/>
        <v>0</v>
      </c>
      <c r="F103" s="289">
        <f t="shared" si="37"/>
        <v>0</v>
      </c>
      <c r="G103" s="289">
        <f t="shared" si="37"/>
        <v>0</v>
      </c>
      <c r="H103" s="289">
        <f t="shared" si="37"/>
        <v>0</v>
      </c>
      <c r="I103" s="289">
        <f t="shared" si="37"/>
        <v>0</v>
      </c>
      <c r="J103" s="289">
        <f t="shared" si="37"/>
        <v>0</v>
      </c>
      <c r="K103" s="289">
        <f t="shared" si="37"/>
        <v>0</v>
      </c>
      <c r="L103" s="289">
        <f t="shared" si="37"/>
        <v>0</v>
      </c>
      <c r="M103" s="289">
        <f t="shared" si="37"/>
        <v>0</v>
      </c>
      <c r="N103" s="289">
        <f t="shared" si="37"/>
        <v>0</v>
      </c>
      <c r="O103" s="289">
        <f t="shared" si="37"/>
        <v>0</v>
      </c>
      <c r="P103" s="289" t="str">
        <f t="shared" si="37"/>
        <v/>
      </c>
      <c r="Q103" s="289" t="str">
        <f t="shared" si="37"/>
        <v/>
      </c>
      <c r="R103" s="289" t="str">
        <f t="shared" si="37"/>
        <v/>
      </c>
      <c r="S103" s="289" t="str">
        <f t="shared" si="37"/>
        <v/>
      </c>
      <c r="T103" s="289" t="str">
        <f t="shared" si="37"/>
        <v/>
      </c>
      <c r="U103" s="289" t="str">
        <f t="shared" si="37"/>
        <v/>
      </c>
      <c r="V103" s="289" t="str">
        <f t="shared" si="37"/>
        <v/>
      </c>
      <c r="W103" s="289" t="str">
        <f t="shared" si="37"/>
        <v/>
      </c>
      <c r="X103" s="289" t="str">
        <f t="shared" si="37"/>
        <v/>
      </c>
      <c r="Y103" s="289" t="str">
        <f t="shared" si="37"/>
        <v/>
      </c>
      <c r="Z103" s="289" t="str">
        <f t="shared" si="37"/>
        <v/>
      </c>
      <c r="AA103" s="289" t="str">
        <f t="shared" si="37"/>
        <v/>
      </c>
      <c r="AB103" s="289" t="str">
        <f t="shared" si="37"/>
        <v/>
      </c>
      <c r="AC103" s="289" t="str">
        <f t="shared" si="37"/>
        <v/>
      </c>
      <c r="AD103" s="289" t="str">
        <f t="shared" si="37"/>
        <v/>
      </c>
      <c r="AE103" s="289" t="str">
        <f t="shared" si="37"/>
        <v/>
      </c>
      <c r="AF103" s="289" t="str">
        <f t="shared" si="37"/>
        <v/>
      </c>
      <c r="AG103" s="289" t="str">
        <f t="shared" si="37"/>
        <v/>
      </c>
      <c r="AH103" s="289" t="str">
        <f t="shared" si="37"/>
        <v/>
      </c>
      <c r="AI103" s="289" t="str">
        <f t="shared" si="37"/>
        <v/>
      </c>
      <c r="AJ103" s="289" t="str">
        <f t="shared" si="37"/>
        <v/>
      </c>
      <c r="AK103" s="289" t="str">
        <f t="shared" si="37"/>
        <v/>
      </c>
      <c r="AL103" s="289" t="str">
        <f t="shared" si="37"/>
        <v/>
      </c>
      <c r="AM103" s="289" t="str">
        <f t="shared" si="37"/>
        <v/>
      </c>
      <c r="AN103" s="289" t="str">
        <f t="shared" si="37"/>
        <v/>
      </c>
      <c r="AO103" s="289" t="str">
        <f t="shared" si="37"/>
        <v/>
      </c>
      <c r="AP103" s="289" t="str">
        <f t="shared" si="37"/>
        <v/>
      </c>
      <c r="AQ103" s="289" t="str">
        <f t="shared" si="37"/>
        <v/>
      </c>
      <c r="AR103" s="289" t="str">
        <f t="shared" si="37"/>
        <v/>
      </c>
      <c r="AS103" s="289" t="str">
        <f t="shared" si="37"/>
        <v/>
      </c>
      <c r="AT103" s="289" t="str">
        <f t="shared" si="37"/>
        <v/>
      </c>
      <c r="AU103" s="289" t="str">
        <f t="shared" si="37"/>
        <v/>
      </c>
      <c r="AV103" s="289" t="str">
        <f t="shared" si="37"/>
        <v/>
      </c>
      <c r="AW103" s="289" t="str">
        <f t="shared" si="37"/>
        <v/>
      </c>
      <c r="AX103" s="289" t="str">
        <f t="shared" si="37"/>
        <v/>
      </c>
      <c r="AY103" s="289" t="str">
        <f t="shared" si="37"/>
        <v/>
      </c>
      <c r="AZ103" s="289" t="str">
        <f t="shared" si="37"/>
        <v/>
      </c>
      <c r="BA103" s="289" t="str">
        <f t="shared" si="37"/>
        <v/>
      </c>
      <c r="BB103" s="289" t="str">
        <f t="shared" si="37"/>
        <v/>
      </c>
      <c r="BC103" s="289" t="str">
        <f t="shared" si="37"/>
        <v/>
      </c>
      <c r="BD103" s="289" t="str">
        <f t="shared" si="37"/>
        <v/>
      </c>
      <c r="BE103" s="289" t="str">
        <f t="shared" si="37"/>
        <v/>
      </c>
      <c r="BF103" s="289" t="str">
        <f t="shared" si="37"/>
        <v/>
      </c>
      <c r="BG103" s="289" t="str">
        <f t="shared" si="37"/>
        <v/>
      </c>
      <c r="BH103" s="289" t="str">
        <f t="shared" si="37"/>
        <v/>
      </c>
      <c r="BI103" s="289" t="str">
        <f t="shared" si="37"/>
        <v/>
      </c>
      <c r="BJ103" s="289" t="str">
        <f t="shared" si="37"/>
        <v/>
      </c>
      <c r="BK103" s="289" t="str">
        <f t="shared" si="37"/>
        <v/>
      </c>
      <c r="BL103" s="289" t="str">
        <f t="shared" si="37"/>
        <v/>
      </c>
      <c r="BM103" s="289" t="str">
        <f t="shared" si="37"/>
        <v/>
      </c>
      <c r="BN103" s="289" t="str">
        <f t="shared" si="37"/>
        <v/>
      </c>
      <c r="BO103" s="289" t="str">
        <f t="shared" si="37"/>
        <v/>
      </c>
      <c r="BP103" s="289" t="str">
        <f t="shared" ref="BP103:BU103" si="38">BP$87</f>
        <v/>
      </c>
      <c r="BQ103" s="289" t="str">
        <f t="shared" si="38"/>
        <v/>
      </c>
      <c r="BR103" s="289" t="str">
        <f t="shared" si="38"/>
        <v/>
      </c>
      <c r="BS103" s="289" t="str">
        <f t="shared" si="38"/>
        <v/>
      </c>
      <c r="BT103" s="289" t="str">
        <f t="shared" si="38"/>
        <v/>
      </c>
      <c r="BU103" s="289" t="str">
        <f t="shared" si="38"/>
        <v/>
      </c>
      <c r="CC103" s="278"/>
    </row>
    <row r="104" spans="1:81" s="289" customFormat="1" ht="12" customHeight="1" outlineLevel="1">
      <c r="A104" s="278" t="s">
        <v>650</v>
      </c>
      <c r="B104" s="289" t="s">
        <v>644</v>
      </c>
      <c r="D104" s="289" t="e">
        <v>#REF!</v>
      </c>
      <c r="E104" s="289" t="e">
        <v>#REF!</v>
      </c>
      <c r="F104" s="289" t="e">
        <v>#REF!</v>
      </c>
      <c r="G104" s="289" t="e">
        <v>#REF!</v>
      </c>
      <c r="H104" s="289" t="e">
        <v>#REF!</v>
      </c>
      <c r="I104" s="289" t="e">
        <v>#REF!</v>
      </c>
      <c r="J104" s="289" t="e">
        <v>#REF!</v>
      </c>
      <c r="K104" s="289" t="e">
        <v>#REF!</v>
      </c>
      <c r="L104" s="289" t="e">
        <v>#REF!</v>
      </c>
      <c r="M104" s="289" t="e">
        <v>#REF!</v>
      </c>
      <c r="N104" s="289" t="e">
        <v>#REF!</v>
      </c>
      <c r="O104" s="289" t="e">
        <v>#REF!</v>
      </c>
      <c r="P104" s="289" t="e">
        <v>#REF!</v>
      </c>
      <c r="Q104" s="289" t="e">
        <v>#REF!</v>
      </c>
      <c r="R104" s="289" t="e">
        <v>#REF!</v>
      </c>
      <c r="S104" s="289" t="e">
        <v>#REF!</v>
      </c>
      <c r="T104" s="289" t="e">
        <v>#REF!</v>
      </c>
      <c r="U104" s="289" t="e">
        <v>#REF!</v>
      </c>
      <c r="V104" s="289" t="e">
        <v>#REF!</v>
      </c>
      <c r="W104" s="289" t="e">
        <v>#REF!</v>
      </c>
      <c r="X104" s="289" t="e">
        <v>#REF!</v>
      </c>
      <c r="Y104" s="289" t="e">
        <v>#REF!</v>
      </c>
      <c r="Z104" s="289" t="e">
        <v>#REF!</v>
      </c>
      <c r="AA104" s="289" t="e">
        <v>#REF!</v>
      </c>
      <c r="AB104" s="289" t="e">
        <v>#REF!</v>
      </c>
      <c r="AC104" s="289" t="e">
        <v>#REF!</v>
      </c>
      <c r="AD104" s="289" t="e">
        <v>#REF!</v>
      </c>
      <c r="AE104" s="289" t="e">
        <v>#REF!</v>
      </c>
      <c r="AF104" s="289" t="e">
        <v>#REF!</v>
      </c>
      <c r="AG104" s="289" t="e">
        <v>#REF!</v>
      </c>
      <c r="AH104" s="289" t="e">
        <v>#REF!</v>
      </c>
      <c r="AI104" s="289" t="e">
        <v>#REF!</v>
      </c>
      <c r="AJ104" s="289" t="e">
        <v>#REF!</v>
      </c>
      <c r="AK104" s="289" t="e">
        <v>#REF!</v>
      </c>
      <c r="AL104" s="289" t="e">
        <v>#REF!</v>
      </c>
      <c r="AM104" s="289" t="e">
        <v>#REF!</v>
      </c>
      <c r="AN104" s="289" t="e">
        <v>#REF!</v>
      </c>
      <c r="AO104" s="289" t="e">
        <v>#REF!</v>
      </c>
      <c r="AP104" s="289" t="e">
        <v>#REF!</v>
      </c>
      <c r="AQ104" s="289" t="e">
        <v>#REF!</v>
      </c>
      <c r="AR104" s="289" t="e">
        <v>#REF!</v>
      </c>
      <c r="AS104" s="289" t="e">
        <v>#REF!</v>
      </c>
      <c r="AT104" s="289" t="e">
        <v>#REF!</v>
      </c>
      <c r="AU104" s="289" t="e">
        <v>#REF!</v>
      </c>
      <c r="AV104" s="289" t="e">
        <v>#REF!</v>
      </c>
      <c r="AW104" s="289" t="e">
        <v>#REF!</v>
      </c>
      <c r="AX104" s="289" t="e">
        <v>#REF!</v>
      </c>
      <c r="AY104" s="289" t="e">
        <v>#REF!</v>
      </c>
      <c r="AZ104" s="289" t="e">
        <v>#REF!</v>
      </c>
      <c r="BA104" s="289" t="e">
        <v>#REF!</v>
      </c>
      <c r="BB104" s="289" t="e">
        <v>#REF!</v>
      </c>
      <c r="BC104" s="289" t="e">
        <v>#REF!</v>
      </c>
      <c r="BD104" s="289" t="e">
        <v>#REF!</v>
      </c>
      <c r="BE104" s="289" t="e">
        <v>#REF!</v>
      </c>
      <c r="BF104" s="289" t="e">
        <v>#REF!</v>
      </c>
      <c r="BG104" s="289" t="e">
        <v>#REF!</v>
      </c>
      <c r="BH104" s="289" t="e">
        <v>#REF!</v>
      </c>
      <c r="BI104" s="289" t="e">
        <v>#REF!</v>
      </c>
      <c r="BJ104" s="289" t="e">
        <v>#REF!</v>
      </c>
      <c r="BK104" s="289" t="e">
        <v>#REF!</v>
      </c>
      <c r="BL104" s="289" t="e">
        <v>#REF!</v>
      </c>
      <c r="BM104" s="289" t="e">
        <v>#REF!</v>
      </c>
      <c r="BN104" s="289" t="e">
        <v>#REF!</v>
      </c>
      <c r="BO104" s="289" t="e">
        <v>#REF!</v>
      </c>
      <c r="BP104" s="289" t="e">
        <v>#REF!</v>
      </c>
      <c r="BQ104" s="289" t="e">
        <v>#REF!</v>
      </c>
      <c r="BR104" s="289" t="e">
        <v>#REF!</v>
      </c>
      <c r="BS104" s="289" t="e">
        <v>#REF!</v>
      </c>
      <c r="BT104" s="289" t="e">
        <v>#REF!</v>
      </c>
      <c r="BU104" s="289" t="e">
        <v>#REF!</v>
      </c>
    </row>
    <row r="105" spans="1:81" s="289" customFormat="1" ht="12" customHeight="1" outlineLevel="1">
      <c r="A105" s="278" t="s">
        <v>651</v>
      </c>
      <c r="B105" s="289" t="s">
        <v>644</v>
      </c>
      <c r="D105" s="289" t="s">
        <v>204</v>
      </c>
      <c r="E105" s="289" t="s">
        <v>196</v>
      </c>
      <c r="F105" s="289" t="s">
        <v>179</v>
      </c>
    </row>
    <row r="106" spans="1:81" s="289" customFormat="1" ht="12" customHeight="1" outlineLevel="1">
      <c r="A106" s="278" t="s">
        <v>652</v>
      </c>
      <c r="B106" s="289" t="s">
        <v>644</v>
      </c>
      <c r="D106" s="289" t="s">
        <v>653</v>
      </c>
    </row>
    <row r="107" spans="1:81" s="289" customFormat="1" ht="12" customHeight="1" outlineLevel="1">
      <c r="A107" s="278" t="s">
        <v>654</v>
      </c>
      <c r="B107" s="289" t="s">
        <v>644</v>
      </c>
    </row>
    <row r="108" spans="1:81" s="289" customFormat="1" ht="12" customHeight="1" outlineLevel="1">
      <c r="A108" s="278" t="s">
        <v>655</v>
      </c>
      <c r="B108" s="289" t="s">
        <v>644</v>
      </c>
    </row>
    <row r="109" spans="1:81" s="289" customFormat="1" ht="12" customHeight="1" outlineLevel="1">
      <c r="A109" s="278" t="s">
        <v>656</v>
      </c>
      <c r="B109" s="289" t="s">
        <v>644</v>
      </c>
    </row>
    <row r="110" spans="1:81" s="289" customFormat="1" ht="10.5" customHeight="1" outlineLevel="1">
      <c r="A110" s="278" t="s">
        <v>657</v>
      </c>
      <c r="B110" s="292">
        <v>0</v>
      </c>
      <c r="C110" s="292"/>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293"/>
      <c r="AY110" s="293"/>
      <c r="AZ110" s="293"/>
      <c r="BA110" s="293"/>
      <c r="BB110" s="293"/>
      <c r="BC110" s="293"/>
      <c r="BD110" s="293"/>
      <c r="BE110" s="293"/>
      <c r="BF110" s="293"/>
      <c r="BG110" s="293"/>
      <c r="BH110" s="293"/>
      <c r="BI110" s="293"/>
      <c r="BJ110" s="293"/>
      <c r="BK110" s="293"/>
      <c r="BL110" s="293"/>
      <c r="BM110" s="293"/>
      <c r="BN110" s="293"/>
      <c r="BO110" s="293"/>
      <c r="BP110" s="293"/>
      <c r="BQ110" s="293"/>
      <c r="BR110" s="293"/>
      <c r="BS110" s="293"/>
      <c r="BT110" s="293"/>
      <c r="BU110" s="293"/>
    </row>
    <row r="111" spans="1:81" s="289" customFormat="1" ht="10.5" customHeight="1" outlineLevel="1">
      <c r="A111" s="278" t="s">
        <v>658</v>
      </c>
      <c r="B111" s="292">
        <v>150000000</v>
      </c>
      <c r="C111" s="292"/>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row>
    <row r="112" spans="1:81" s="289" customFormat="1" ht="10.5" customHeight="1" outlineLevel="1">
      <c r="A112" s="278" t="s">
        <v>659</v>
      </c>
      <c r="B112" s="292">
        <v>0</v>
      </c>
      <c r="C112" s="292"/>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row>
    <row r="113" spans="1:73" s="289" customFormat="1" ht="10.5" customHeight="1" outlineLevel="1">
      <c r="A113" s="278" t="s">
        <v>660</v>
      </c>
      <c r="B113" s="295">
        <v>2000000000</v>
      </c>
      <c r="C113" s="295"/>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row>
    <row r="114" spans="1:73" s="289" customFormat="1" ht="10.5" customHeight="1" outlineLevel="1">
      <c r="A114" s="278" t="s">
        <v>661</v>
      </c>
      <c r="B114" s="295">
        <v>-500000000</v>
      </c>
      <c r="C114" s="295"/>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6"/>
      <c r="AM114" s="296"/>
      <c r="AN114" s="296"/>
      <c r="AO114" s="296"/>
      <c r="AP114" s="296"/>
      <c r="AQ114" s="296"/>
      <c r="AR114" s="296"/>
      <c r="AS114" s="296"/>
      <c r="AT114" s="296"/>
      <c r="AU114" s="296"/>
      <c r="AV114" s="296"/>
      <c r="AW114" s="296"/>
      <c r="AX114" s="296"/>
      <c r="AY114" s="296"/>
      <c r="AZ114" s="296"/>
      <c r="BA114" s="296"/>
      <c r="BB114" s="296"/>
      <c r="BC114" s="296"/>
      <c r="BD114" s="296"/>
      <c r="BE114" s="296"/>
      <c r="BF114" s="296"/>
      <c r="BG114" s="296"/>
      <c r="BH114" s="296"/>
      <c r="BI114" s="296"/>
      <c r="BJ114" s="296"/>
      <c r="BK114" s="296"/>
      <c r="BL114" s="296"/>
      <c r="BM114" s="296"/>
      <c r="BN114" s="296"/>
      <c r="BO114" s="296"/>
      <c r="BP114" s="296"/>
      <c r="BQ114" s="296"/>
      <c r="BR114" s="296"/>
      <c r="BS114" s="296"/>
      <c r="BT114" s="296"/>
      <c r="BU114" s="296"/>
    </row>
    <row r="115" spans="1:73" s="289" customFormat="1" ht="10.5" customHeight="1" outlineLevel="1">
      <c r="A115" s="278" t="s">
        <v>662</v>
      </c>
      <c r="B115" s="295">
        <v>2000000000</v>
      </c>
      <c r="C115" s="295"/>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c r="AG115" s="296"/>
      <c r="AH115" s="296"/>
      <c r="AI115" s="296"/>
      <c r="AJ115" s="296"/>
      <c r="AK115" s="296"/>
      <c r="AL115" s="296"/>
      <c r="AM115" s="296"/>
      <c r="AN115" s="296"/>
      <c r="AO115" s="296"/>
      <c r="AP115" s="296"/>
      <c r="AQ115" s="296"/>
      <c r="AR115" s="296"/>
      <c r="AS115" s="296"/>
      <c r="AT115" s="296"/>
      <c r="AU115" s="296"/>
      <c r="AV115" s="296"/>
      <c r="AW115" s="296"/>
      <c r="AX115" s="296"/>
      <c r="AY115" s="296"/>
      <c r="AZ115" s="296"/>
      <c r="BA115" s="296"/>
      <c r="BB115" s="296"/>
      <c r="BC115" s="296"/>
      <c r="BD115" s="296"/>
      <c r="BE115" s="296"/>
      <c r="BF115" s="296"/>
      <c r="BG115" s="296"/>
      <c r="BH115" s="296"/>
      <c r="BI115" s="296"/>
      <c r="BJ115" s="296"/>
      <c r="BK115" s="296"/>
      <c r="BL115" s="296"/>
      <c r="BM115" s="296"/>
      <c r="BN115" s="296"/>
      <c r="BO115" s="296"/>
      <c r="BP115" s="296"/>
      <c r="BQ115" s="296"/>
      <c r="BR115" s="296"/>
      <c r="BS115" s="296"/>
      <c r="BT115" s="296"/>
      <c r="BU115" s="296"/>
    </row>
    <row r="116" spans="1:73" s="289" customFormat="1" ht="10.5" customHeight="1" outlineLevel="1">
      <c r="A116" s="278" t="s">
        <v>663</v>
      </c>
      <c r="B116" s="288">
        <v>0</v>
      </c>
      <c r="C116" s="288"/>
      <c r="D116" s="289">
        <v>0.5</v>
      </c>
      <c r="E116" s="289">
        <f>D116+0.5</f>
        <v>1</v>
      </c>
      <c r="F116" s="289">
        <f t="shared" ref="F116:R116" si="39">E116+0.5</f>
        <v>1.5</v>
      </c>
      <c r="G116" s="289">
        <f t="shared" si="39"/>
        <v>2</v>
      </c>
      <c r="H116" s="289">
        <f t="shared" si="39"/>
        <v>2.5</v>
      </c>
      <c r="I116" s="289">
        <f t="shared" si="39"/>
        <v>3</v>
      </c>
      <c r="J116" s="289">
        <f t="shared" si="39"/>
        <v>3.5</v>
      </c>
      <c r="K116" s="289">
        <f t="shared" si="39"/>
        <v>4</v>
      </c>
      <c r="L116" s="289">
        <f t="shared" si="39"/>
        <v>4.5</v>
      </c>
      <c r="M116" s="289">
        <f t="shared" si="39"/>
        <v>5</v>
      </c>
      <c r="N116" s="289">
        <f t="shared" si="39"/>
        <v>5.5</v>
      </c>
      <c r="O116" s="289">
        <f t="shared" si="39"/>
        <v>6</v>
      </c>
      <c r="P116" s="289">
        <f t="shared" si="39"/>
        <v>6.5</v>
      </c>
      <c r="Q116" s="289">
        <f t="shared" si="39"/>
        <v>7</v>
      </c>
      <c r="R116" s="289">
        <f t="shared" si="39"/>
        <v>7.5</v>
      </c>
    </row>
    <row r="117" spans="1:73" s="289" customFormat="1" ht="10.5" customHeight="1" outlineLevel="1">
      <c r="A117" s="278" t="s">
        <v>664</v>
      </c>
      <c r="B117" s="288">
        <v>150</v>
      </c>
      <c r="C117" s="288"/>
      <c r="D117" s="289">
        <f>B117-0.5</f>
        <v>149.5</v>
      </c>
      <c r="E117" s="289">
        <f t="shared" ref="E117:BP117" si="40">D117-0.5</f>
        <v>149</v>
      </c>
      <c r="F117" s="289">
        <f t="shared" si="40"/>
        <v>148.5</v>
      </c>
      <c r="G117" s="289">
        <f t="shared" si="40"/>
        <v>148</v>
      </c>
      <c r="H117" s="289">
        <f t="shared" si="40"/>
        <v>147.5</v>
      </c>
      <c r="I117" s="289">
        <f t="shared" si="40"/>
        <v>147</v>
      </c>
      <c r="J117" s="289">
        <f t="shared" si="40"/>
        <v>146.5</v>
      </c>
      <c r="K117" s="289">
        <f t="shared" si="40"/>
        <v>146</v>
      </c>
      <c r="L117" s="289">
        <f t="shared" si="40"/>
        <v>145.5</v>
      </c>
      <c r="M117" s="289">
        <f t="shared" si="40"/>
        <v>145</v>
      </c>
      <c r="N117" s="289">
        <f t="shared" si="40"/>
        <v>144.5</v>
      </c>
      <c r="O117" s="289">
        <f t="shared" si="40"/>
        <v>144</v>
      </c>
      <c r="P117" s="289">
        <f t="shared" si="40"/>
        <v>143.5</v>
      </c>
      <c r="Q117" s="289">
        <f t="shared" si="40"/>
        <v>143</v>
      </c>
      <c r="R117" s="289">
        <f t="shared" si="40"/>
        <v>142.5</v>
      </c>
      <c r="S117" s="289">
        <f t="shared" si="40"/>
        <v>142</v>
      </c>
      <c r="T117" s="289">
        <f t="shared" si="40"/>
        <v>141.5</v>
      </c>
      <c r="U117" s="289">
        <f t="shared" si="40"/>
        <v>141</v>
      </c>
      <c r="V117" s="289">
        <f t="shared" si="40"/>
        <v>140.5</v>
      </c>
      <c r="W117" s="289">
        <f t="shared" si="40"/>
        <v>140</v>
      </c>
      <c r="X117" s="289">
        <f t="shared" si="40"/>
        <v>139.5</v>
      </c>
      <c r="Y117" s="289">
        <f t="shared" si="40"/>
        <v>139</v>
      </c>
      <c r="Z117" s="289">
        <f t="shared" si="40"/>
        <v>138.5</v>
      </c>
      <c r="AA117" s="289">
        <f t="shared" si="40"/>
        <v>138</v>
      </c>
      <c r="AB117" s="289">
        <f t="shared" si="40"/>
        <v>137.5</v>
      </c>
      <c r="AC117" s="289">
        <f t="shared" si="40"/>
        <v>137</v>
      </c>
      <c r="AD117" s="289">
        <f t="shared" si="40"/>
        <v>136.5</v>
      </c>
      <c r="AE117" s="289">
        <f t="shared" si="40"/>
        <v>136</v>
      </c>
      <c r="AF117" s="289">
        <f t="shared" si="40"/>
        <v>135.5</v>
      </c>
      <c r="AG117" s="289">
        <f t="shared" si="40"/>
        <v>135</v>
      </c>
      <c r="AH117" s="289">
        <f t="shared" si="40"/>
        <v>134.5</v>
      </c>
      <c r="AI117" s="289">
        <f t="shared" si="40"/>
        <v>134</v>
      </c>
      <c r="AJ117" s="289">
        <f t="shared" si="40"/>
        <v>133.5</v>
      </c>
      <c r="AK117" s="289">
        <f t="shared" si="40"/>
        <v>133</v>
      </c>
      <c r="AL117" s="289">
        <f t="shared" si="40"/>
        <v>132.5</v>
      </c>
      <c r="AM117" s="289">
        <f t="shared" si="40"/>
        <v>132</v>
      </c>
      <c r="AN117" s="289">
        <f t="shared" si="40"/>
        <v>131.5</v>
      </c>
      <c r="AO117" s="289">
        <f t="shared" si="40"/>
        <v>131</v>
      </c>
      <c r="AP117" s="289">
        <f t="shared" si="40"/>
        <v>130.5</v>
      </c>
      <c r="AQ117" s="289">
        <f t="shared" si="40"/>
        <v>130</v>
      </c>
      <c r="AR117" s="289">
        <f t="shared" si="40"/>
        <v>129.5</v>
      </c>
      <c r="AS117" s="289">
        <f t="shared" si="40"/>
        <v>129</v>
      </c>
      <c r="AT117" s="289">
        <f t="shared" si="40"/>
        <v>128.5</v>
      </c>
      <c r="AU117" s="289">
        <f t="shared" si="40"/>
        <v>128</v>
      </c>
      <c r="AV117" s="289">
        <f t="shared" si="40"/>
        <v>127.5</v>
      </c>
      <c r="AW117" s="289">
        <f t="shared" si="40"/>
        <v>127</v>
      </c>
      <c r="AX117" s="289">
        <f t="shared" si="40"/>
        <v>126.5</v>
      </c>
      <c r="AY117" s="289">
        <f t="shared" si="40"/>
        <v>126</v>
      </c>
      <c r="AZ117" s="289">
        <f t="shared" si="40"/>
        <v>125.5</v>
      </c>
      <c r="BA117" s="289">
        <f t="shared" si="40"/>
        <v>125</v>
      </c>
      <c r="BB117" s="289">
        <f t="shared" si="40"/>
        <v>124.5</v>
      </c>
      <c r="BC117" s="289">
        <f t="shared" si="40"/>
        <v>124</v>
      </c>
      <c r="BD117" s="289">
        <f t="shared" si="40"/>
        <v>123.5</v>
      </c>
      <c r="BE117" s="289">
        <f t="shared" si="40"/>
        <v>123</v>
      </c>
      <c r="BF117" s="289">
        <f t="shared" si="40"/>
        <v>122.5</v>
      </c>
      <c r="BG117" s="289">
        <f t="shared" si="40"/>
        <v>122</v>
      </c>
      <c r="BH117" s="289">
        <f t="shared" si="40"/>
        <v>121.5</v>
      </c>
      <c r="BI117" s="289">
        <f t="shared" si="40"/>
        <v>121</v>
      </c>
      <c r="BJ117" s="289">
        <f t="shared" si="40"/>
        <v>120.5</v>
      </c>
      <c r="BK117" s="289">
        <f t="shared" si="40"/>
        <v>120</v>
      </c>
      <c r="BL117" s="289">
        <f t="shared" si="40"/>
        <v>119.5</v>
      </c>
      <c r="BM117" s="289">
        <f t="shared" si="40"/>
        <v>119</v>
      </c>
      <c r="BN117" s="289">
        <f t="shared" si="40"/>
        <v>118.5</v>
      </c>
      <c r="BO117" s="289">
        <f t="shared" si="40"/>
        <v>118</v>
      </c>
      <c r="BP117" s="289">
        <f t="shared" si="40"/>
        <v>117.5</v>
      </c>
      <c r="BQ117" s="289">
        <f t="shared" ref="BQ117:BU117" si="41">BP117-0.5</f>
        <v>117</v>
      </c>
      <c r="BR117" s="289">
        <f t="shared" si="41"/>
        <v>116.5</v>
      </c>
      <c r="BS117" s="289">
        <f t="shared" si="41"/>
        <v>116</v>
      </c>
      <c r="BT117" s="289">
        <f t="shared" si="41"/>
        <v>115.5</v>
      </c>
      <c r="BU117" s="289">
        <f t="shared" si="41"/>
        <v>115</v>
      </c>
    </row>
    <row r="118" spans="1:73" s="289" customFormat="1" ht="10.5" customHeight="1" outlineLevel="1">
      <c r="A118" s="278" t="s">
        <v>665</v>
      </c>
      <c r="B118" s="288" t="s">
        <v>644</v>
      </c>
      <c r="C118" s="288"/>
      <c r="D118" s="289" t="s">
        <v>666</v>
      </c>
      <c r="E118" s="289" t="s">
        <v>667</v>
      </c>
    </row>
    <row r="119" spans="1:73" s="289" customFormat="1" ht="10.5" customHeight="1">
      <c r="B119" s="297"/>
      <c r="C119" s="297"/>
    </row>
    <row r="120" spans="1:73" s="289" customFormat="1" ht="10.5" customHeight="1">
      <c r="B120" s="297"/>
      <c r="C120" s="297"/>
    </row>
  </sheetData>
  <sheetProtection algorithmName="SHA-512" hashValue="LauSFuwnqhTOeev38TqgGc9cWDoAV82r+TMJ9lTFdDI9Wy8zhHg42AfIO0FaLB72rNar5rlQqaH7ZH2f3ChEyw==" saltValue="jmfuyynbHMccZ9vb3Qm46A==" spinCount="100000" sheet="1" objects="1" scenarios="1" formatCells="0" formatColumns="0" formatRows="0" insertRows="0"/>
  <mergeCells count="7">
    <mergeCell ref="CB7:CB12"/>
    <mergeCell ref="D13:BV13"/>
    <mergeCell ref="BW70:BZ70"/>
    <mergeCell ref="BX7:BX12"/>
    <mergeCell ref="BY7:BY12"/>
    <mergeCell ref="BZ7:BZ12"/>
    <mergeCell ref="CA7:CA12"/>
  </mergeCells>
  <conditionalFormatting sqref="B14:C65">
    <cfRule type="expression" dxfId="119" priority="14">
      <formula>IF(MONTH($B14)=3,TRUE,FALSE)</formula>
    </cfRule>
  </conditionalFormatting>
  <conditionalFormatting sqref="D95:N95 D96:BU96">
    <cfRule type="expression" dxfId="118" priority="2">
      <formula>IF(D$8=0,TRUE,FALSE)</formula>
    </cfRule>
  </conditionalFormatting>
  <conditionalFormatting sqref="D7:BU7 P8:BU12">
    <cfRule type="expression" dxfId="117" priority="8">
      <formula>IF(D$8=0,TRUE,FALSE)</formula>
    </cfRule>
    <cfRule type="expression" dxfId="116" priority="9">
      <formula>IF(AND(D$7="U",D$8&lt;&gt;0),TRUE,FALSE)</formula>
    </cfRule>
    <cfRule type="expression" dxfId="115" priority="10">
      <formula>IF(AND(D$7="R",D$8&lt;&gt;0),TRUE,FALSE)</formula>
    </cfRule>
  </conditionalFormatting>
  <conditionalFormatting sqref="D69:BU71">
    <cfRule type="expression" dxfId="114" priority="16">
      <formula>IF(D$7="U",TRUE,FALSE)</formula>
    </cfRule>
    <cfRule type="expression" dxfId="113" priority="17">
      <formula>IF(D$7="R",TRUE,FALSE)</formula>
    </cfRule>
    <cfRule type="expression" dxfId="112" priority="18">
      <formula>IF(D$8=0,TRUE,FALSE)</formula>
    </cfRule>
  </conditionalFormatting>
  <conditionalFormatting sqref="D75:BU75">
    <cfRule type="expression" dxfId="111" priority="11">
      <formula>IF(D$8=0,TRUE,FALSE)</formula>
    </cfRule>
    <cfRule type="cellIs" dxfId="110" priority="15" operator="lessThan">
      <formula>1</formula>
    </cfRule>
  </conditionalFormatting>
  <conditionalFormatting sqref="D89:BU92">
    <cfRule type="expression" dxfId="109" priority="12">
      <formula>IF(D$8=0,TRUE, FALSE)</formula>
    </cfRule>
  </conditionalFormatting>
  <conditionalFormatting sqref="D74:BV74 D77:BU83">
    <cfRule type="expression" dxfId="108" priority="1">
      <formula>IF(D$8=0,TRUE,FALSE)</formula>
    </cfRule>
  </conditionalFormatting>
  <conditionalFormatting sqref="P14:BU65">
    <cfRule type="expression" dxfId="107" priority="6">
      <formula>IF($B14&lt;P$9,TRUE,FALSE)</formula>
    </cfRule>
    <cfRule type="expression" dxfId="106" priority="7">
      <formula>IF(P$10&lt;&gt;"",$B14&gt;DATE(YEAR(P$10),MONTH(P$10)+3,0),FALSE)</formula>
    </cfRule>
  </conditionalFormatting>
  <conditionalFormatting sqref="P14:BU66 D72:BU72 P85:BU87 AA95:BU95">
    <cfRule type="expression" dxfId="105" priority="13">
      <formula>IF(D$8=0,TRUE,FALSE)</formula>
    </cfRule>
  </conditionalFormatting>
  <conditionalFormatting sqref="P66:BU66">
    <cfRule type="expression" dxfId="104" priority="5">
      <formula>IF(P$7="R",TRUE,FALSE)</formula>
    </cfRule>
  </conditionalFormatting>
  <conditionalFormatting sqref="BX73:CB73">
    <cfRule type="cellIs" dxfId="103" priority="3" operator="lessThan">
      <formula>0</formula>
    </cfRule>
  </conditionalFormatting>
  <conditionalFormatting sqref="CA74:CB74 BX75:BZ75">
    <cfRule type="cellIs" dxfId="102" priority="4" operator="lessThan">
      <formula>1</formula>
    </cfRule>
  </conditionalFormatting>
  <printOptions horizontalCentered="1"/>
  <pageMargins left="0.25" right="0.25" top="0.75" bottom="0.75" header="0.3" footer="0.3"/>
  <pageSetup scale="48" fitToWidth="0" pageOrder="overThenDown" orientation="portrait" cellComments="asDisplayed" r:id="rId1"/>
  <headerFooter>
    <oddHeader>&amp;L&amp;"Arial,Bold"&amp;8&amp;K0000FFE1-H. Portfolio Cash Flows</oddHeader>
    <oddFooter>&amp;L&amp;F&amp;R&amp;P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EC59B-CBC5-44B6-8902-87616A21C710}">
  <sheetPr>
    <tabColor rgb="FF7030A0"/>
    <pageSetUpPr fitToPage="1"/>
  </sheetPr>
  <dimension ref="A1:AZ87"/>
  <sheetViews>
    <sheetView showGridLines="0" zoomScale="85" zoomScaleNormal="85" zoomScaleSheetLayoutView="85" workbookViewId="0">
      <pane ySplit="11" topLeftCell="A13" activePane="bottomLeft" state="frozen"/>
      <selection pane="bottomLeft" activeCell="A13" sqref="A13"/>
    </sheetView>
  </sheetViews>
  <sheetFormatPr defaultColWidth="0" defaultRowHeight="12.75" zeroHeight="1" outlineLevelCol="1"/>
  <cols>
    <col min="1" max="1" width="9.140625" style="754" customWidth="1"/>
    <col min="2" max="2" width="20.28515625" style="754" customWidth="1"/>
    <col min="3" max="3" width="22.42578125" style="758" customWidth="1"/>
    <col min="4" max="4" width="12.7109375" style="754" customWidth="1"/>
    <col min="5" max="5" width="2.5703125" style="752" customWidth="1"/>
    <col min="6" max="8" width="12.7109375" style="754" customWidth="1"/>
    <col min="9" max="9" width="2.7109375" style="752" customWidth="1"/>
    <col min="10" max="15" width="12.7109375" style="754" customWidth="1"/>
    <col min="16" max="16" width="2.7109375" style="752" customWidth="1"/>
    <col min="17" max="21" width="12.7109375" style="754" customWidth="1"/>
    <col min="22" max="22" width="2.7109375" style="752" customWidth="1"/>
    <col min="23" max="28" width="12.7109375" style="754" customWidth="1"/>
    <col min="29" max="29" width="2.7109375" style="752" customWidth="1"/>
    <col min="30" max="30" width="14" style="754" customWidth="1"/>
    <col min="31" max="31" width="14" style="755" customWidth="1"/>
    <col min="32" max="32" width="12.7109375" style="755" customWidth="1"/>
    <col min="33" max="33" width="2.7109375" style="752" customWidth="1"/>
    <col min="34" max="37" width="12.7109375" style="754" customWidth="1"/>
    <col min="38" max="39" width="12.7109375" style="754" hidden="1" customWidth="1"/>
    <col min="40" max="40" width="9.140625" style="754" customWidth="1"/>
    <col min="41" max="42" width="12.7109375" style="754" customWidth="1"/>
    <col min="43" max="43" width="14.85546875" style="754" customWidth="1"/>
    <col min="44" max="44" width="13.140625" style="754" hidden="1" customWidth="1" outlineLevel="1"/>
    <col min="45" max="45" width="26.7109375" style="754" bestFit="1" customWidth="1" outlineLevel="1"/>
    <col min="46" max="46" width="2.7109375" style="754" hidden="1" customWidth="1" outlineLevel="1"/>
    <col min="47" max="49" width="13.140625" style="754" bestFit="1" customWidth="1" outlineLevel="1"/>
    <col min="50" max="50" width="36.28515625" style="754" bestFit="1" customWidth="1" outlineLevel="1"/>
    <col min="51" max="51" width="14.5703125" style="754" bestFit="1" customWidth="1" outlineLevel="1"/>
    <col min="52" max="52" width="9.140625" style="754" customWidth="1"/>
    <col min="53" max="16384" width="9.140625" style="754" hidden="1"/>
  </cols>
  <sheetData>
    <row r="1" spans="2:51" s="155" customFormat="1" ht="14.25">
      <c r="B1" s="209"/>
      <c r="C1" s="445" t="s">
        <v>685</v>
      </c>
      <c r="D1" s="209"/>
      <c r="E1" s="440"/>
      <c r="F1" s="496"/>
      <c r="H1" s="440"/>
      <c r="I1" s="440"/>
      <c r="J1" s="440"/>
      <c r="K1" s="496"/>
      <c r="L1" s="440"/>
      <c r="M1" s="440"/>
      <c r="N1" s="440"/>
      <c r="O1" s="440"/>
      <c r="P1" s="496"/>
      <c r="Q1" s="496"/>
      <c r="AY1" s="18" t="str">
        <f>Instructions!N1</f>
        <v>OMB Approval No. 3245-0062</v>
      </c>
    </row>
    <row r="2" spans="2:51" s="155" customFormat="1" ht="14.25">
      <c r="B2" s="209"/>
      <c r="C2" s="209" t="s">
        <v>11</v>
      </c>
      <c r="D2" s="582">
        <f>Overview!B43</f>
        <v>45628</v>
      </c>
      <c r="E2" s="442"/>
      <c r="F2" s="496"/>
      <c r="G2" s="443"/>
      <c r="H2" s="442"/>
      <c r="I2" s="442"/>
      <c r="J2" s="442"/>
      <c r="K2" s="496"/>
      <c r="L2" s="442"/>
      <c r="M2" s="442"/>
      <c r="N2" s="209"/>
      <c r="O2" s="209"/>
      <c r="P2" s="498"/>
      <c r="Q2" s="498"/>
      <c r="AY2" s="18" t="str">
        <f>Instructions!N2</f>
        <v>Expiration Date 2/28/2026</v>
      </c>
    </row>
    <row r="3" spans="2:51" s="155" customFormat="1" ht="25.5" customHeight="1">
      <c r="B3" s="209"/>
      <c r="C3" s="400"/>
      <c r="D3" s="400"/>
      <c r="E3" s="400"/>
      <c r="F3" s="497"/>
      <c r="G3" s="400"/>
      <c r="H3" s="400"/>
      <c r="I3" s="400"/>
      <c r="J3" s="400"/>
      <c r="K3" s="497"/>
      <c r="L3" s="400"/>
      <c r="M3" s="400"/>
      <c r="N3" s="401"/>
      <c r="O3" s="401"/>
      <c r="P3" s="499"/>
      <c r="Q3" s="499"/>
    </row>
    <row r="4" spans="2:51" s="155" customFormat="1" ht="14.25">
      <c r="B4" s="887"/>
      <c r="C4" s="336" t="s">
        <v>15</v>
      </c>
      <c r="D4" s="336" t="str">
        <f>Overview!B7</f>
        <v>Applicant Fund Name</v>
      </c>
      <c r="E4" s="338"/>
      <c r="F4" s="502"/>
      <c r="G4" s="336"/>
      <c r="H4" s="336"/>
      <c r="I4" s="336"/>
      <c r="J4" s="336" t="s">
        <v>2</v>
      </c>
      <c r="K4" s="336" t="s">
        <v>2</v>
      </c>
      <c r="L4" s="336" t="s">
        <v>2</v>
      </c>
      <c r="M4" s="336" t="s">
        <v>2</v>
      </c>
      <c r="N4" s="336" t="s">
        <v>2</v>
      </c>
      <c r="O4" s="336" t="s">
        <v>2</v>
      </c>
      <c r="P4" s="336" t="s">
        <v>2</v>
      </c>
      <c r="Q4" s="336" t="s">
        <v>2</v>
      </c>
      <c r="R4" s="336" t="s">
        <v>2</v>
      </c>
      <c r="S4" s="336" t="s">
        <v>2</v>
      </c>
      <c r="T4" s="336" t="s">
        <v>2</v>
      </c>
      <c r="U4" s="336" t="s">
        <v>2</v>
      </c>
      <c r="V4" s="336" t="s">
        <v>2</v>
      </c>
      <c r="W4" s="336" t="s">
        <v>2</v>
      </c>
      <c r="X4" s="336" t="s">
        <v>2</v>
      </c>
      <c r="Y4" s="336" t="s">
        <v>2</v>
      </c>
      <c r="Z4" s="336" t="s">
        <v>2</v>
      </c>
      <c r="AA4" s="336" t="s">
        <v>2</v>
      </c>
      <c r="AB4" s="336" t="s">
        <v>2</v>
      </c>
      <c r="AC4" s="336" t="s">
        <v>2</v>
      </c>
      <c r="AD4" s="336" t="s">
        <v>2</v>
      </c>
      <c r="AE4" s="336" t="s">
        <v>2</v>
      </c>
      <c r="AF4" s="336" t="s">
        <v>2</v>
      </c>
      <c r="AG4" s="336" t="s">
        <v>2</v>
      </c>
      <c r="AH4" s="336" t="s">
        <v>2</v>
      </c>
      <c r="AI4" s="336" t="s">
        <v>2</v>
      </c>
      <c r="AJ4" s="336" t="s">
        <v>2</v>
      </c>
      <c r="AK4" s="336" t="s">
        <v>2</v>
      </c>
      <c r="AL4" s="336"/>
      <c r="AM4" s="336"/>
      <c r="AN4" s="336" t="s">
        <v>2</v>
      </c>
      <c r="AO4" s="336" t="s">
        <v>2</v>
      </c>
      <c r="AP4" s="336" t="s">
        <v>2</v>
      </c>
      <c r="AQ4" s="336" t="s">
        <v>2</v>
      </c>
      <c r="AR4" s="336" t="s">
        <v>2</v>
      </c>
      <c r="AS4" s="336" t="s">
        <v>2</v>
      </c>
      <c r="AT4" s="336" t="s">
        <v>2</v>
      </c>
      <c r="AU4" s="336" t="s">
        <v>2</v>
      </c>
      <c r="AV4" s="336" t="s">
        <v>2</v>
      </c>
      <c r="AW4" s="336" t="s">
        <v>2</v>
      </c>
      <c r="AX4" s="336" t="s">
        <v>2</v>
      </c>
      <c r="AY4" s="336" t="s">
        <v>2</v>
      </c>
    </row>
    <row r="5" spans="2:51" ht="22.5" customHeight="1">
      <c r="B5" s="749"/>
      <c r="C5" s="750"/>
      <c r="D5" s="751"/>
      <c r="F5" s="753"/>
      <c r="G5" s="753"/>
      <c r="H5" s="753"/>
      <c r="O5" s="753"/>
    </row>
    <row r="6" spans="2:51" ht="11.25" customHeight="1">
      <c r="B6" s="756"/>
      <c r="C6" s="757"/>
      <c r="E6" s="754"/>
      <c r="I6" s="754"/>
      <c r="J6" s="752"/>
      <c r="K6" s="752"/>
      <c r="L6" s="752"/>
      <c r="M6" s="752"/>
      <c r="N6" s="752"/>
      <c r="O6" s="752"/>
      <c r="Q6" s="752"/>
      <c r="R6" s="752"/>
      <c r="S6" s="752"/>
      <c r="AY6" s="891">
        <f>'Investment Track Record (3)'!C9</f>
        <v>275000000</v>
      </c>
    </row>
    <row r="7" spans="2:51" ht="11.25" customHeight="1">
      <c r="B7" s="756"/>
      <c r="C7" s="757"/>
      <c r="E7" s="754"/>
      <c r="I7" s="754"/>
      <c r="J7" s="752"/>
      <c r="K7" s="752"/>
      <c r="L7" s="752"/>
      <c r="M7" s="752"/>
      <c r="N7" s="752"/>
      <c r="O7" s="752"/>
      <c r="Q7" s="752"/>
      <c r="R7" s="752"/>
      <c r="S7" s="752"/>
    </row>
    <row r="8" spans="2:51" ht="13.5" thickBot="1">
      <c r="B8" s="157"/>
      <c r="C8" s="158"/>
      <c r="D8" s="766" t="s">
        <v>686</v>
      </c>
      <c r="E8" s="767"/>
      <c r="F8" s="157"/>
      <c r="G8" s="157"/>
      <c r="H8" s="157"/>
      <c r="I8" s="767"/>
      <c r="J8" s="157"/>
      <c r="K8" s="157"/>
      <c r="L8" s="157"/>
      <c r="M8" s="157"/>
      <c r="N8" s="157"/>
      <c r="O8" s="157"/>
      <c r="P8" s="767"/>
      <c r="Q8" s="157"/>
      <c r="R8" s="157"/>
      <c r="S8" s="157"/>
      <c r="T8" s="157"/>
      <c r="U8" s="157"/>
      <c r="V8" s="767"/>
      <c r="W8" s="157"/>
      <c r="X8" s="157"/>
      <c r="Y8" s="157"/>
      <c r="Z8" s="157"/>
      <c r="AA8" s="157"/>
      <c r="AB8" s="157"/>
      <c r="AC8" s="767"/>
      <c r="AD8" s="157"/>
      <c r="AE8" s="766" t="s">
        <v>687</v>
      </c>
      <c r="AF8" s="768"/>
      <c r="AG8" s="767"/>
      <c r="AH8" s="157"/>
      <c r="AI8" s="157"/>
      <c r="AJ8" s="157"/>
      <c r="AK8" s="157"/>
      <c r="AL8" s="157"/>
      <c r="AM8" s="157"/>
      <c r="AN8" s="157"/>
      <c r="AO8" s="157"/>
      <c r="AP8" s="157"/>
      <c r="AQ8" s="157"/>
      <c r="AR8" s="157"/>
      <c r="AS8" s="157"/>
      <c r="AT8" s="157"/>
      <c r="AU8" s="157"/>
      <c r="AV8" s="157"/>
      <c r="AW8" s="157"/>
      <c r="AX8" s="157"/>
      <c r="AY8" s="157"/>
    </row>
    <row r="9" spans="2:51" ht="39" thickBot="1">
      <c r="B9" s="157"/>
      <c r="C9" s="158"/>
      <c r="D9" s="769">
        <v>0</v>
      </c>
      <c r="E9" s="767"/>
      <c r="F9" s="770" t="s">
        <v>688</v>
      </c>
      <c r="G9" s="771"/>
      <c r="H9" s="771"/>
      <c r="I9" s="767"/>
      <c r="J9" s="770" t="s">
        <v>689</v>
      </c>
      <c r="K9" s="771"/>
      <c r="L9" s="771"/>
      <c r="M9" s="771"/>
      <c r="N9" s="771"/>
      <c r="O9" s="771"/>
      <c r="P9" s="767"/>
      <c r="Q9" s="770" t="s">
        <v>690</v>
      </c>
      <c r="R9" s="771"/>
      <c r="S9" s="771"/>
      <c r="T9" s="771"/>
      <c r="U9" s="771"/>
      <c r="V9" s="767"/>
      <c r="W9" s="770" t="s">
        <v>691</v>
      </c>
      <c r="X9" s="772"/>
      <c r="Y9" s="772"/>
      <c r="Z9" s="772"/>
      <c r="AA9" s="772"/>
      <c r="AB9" s="772"/>
      <c r="AC9" s="767"/>
      <c r="AD9" s="157"/>
      <c r="AE9" s="773">
        <f>D9</f>
        <v>0</v>
      </c>
      <c r="AF9" s="768"/>
      <c r="AG9" s="767"/>
      <c r="AH9" s="774" t="s">
        <v>692</v>
      </c>
      <c r="AI9" s="771"/>
      <c r="AJ9" s="771"/>
      <c r="AK9" s="771"/>
      <c r="AL9" s="771"/>
      <c r="AM9" s="771"/>
      <c r="AN9" s="157"/>
      <c r="AO9" s="774" t="s">
        <v>693</v>
      </c>
      <c r="AP9" s="771"/>
      <c r="AQ9" s="771"/>
      <c r="AR9" s="157"/>
      <c r="AS9" s="775" t="s">
        <v>694</v>
      </c>
      <c r="AT9" s="776"/>
      <c r="AU9" s="776"/>
      <c r="AV9" s="776"/>
      <c r="AW9" s="776"/>
      <c r="AX9" s="776"/>
      <c r="AY9" s="776"/>
    </row>
    <row r="10" spans="2:51" ht="13.5" thickBot="1">
      <c r="B10" s="157"/>
      <c r="C10" s="158"/>
      <c r="D10" s="157"/>
      <c r="E10" s="767"/>
      <c r="F10" s="157"/>
      <c r="G10" s="157"/>
      <c r="H10" s="157"/>
      <c r="I10" s="767"/>
      <c r="J10" s="157"/>
      <c r="K10" s="157"/>
      <c r="L10" s="157"/>
      <c r="M10" s="157"/>
      <c r="N10" s="157"/>
      <c r="O10" s="157"/>
      <c r="P10" s="767"/>
      <c r="Q10" s="772"/>
      <c r="R10" s="772"/>
      <c r="S10" s="772"/>
      <c r="T10" s="772"/>
      <c r="U10" s="772"/>
      <c r="V10" s="767"/>
      <c r="W10" s="157"/>
      <c r="X10" s="157"/>
      <c r="Y10" s="157"/>
      <c r="Z10" s="157"/>
      <c r="AA10" s="157"/>
      <c r="AB10" s="157"/>
      <c r="AC10" s="767"/>
      <c r="AD10" s="157"/>
      <c r="AE10" s="768"/>
      <c r="AF10" s="768"/>
      <c r="AG10" s="767"/>
      <c r="AH10" s="157"/>
      <c r="AI10" s="157"/>
      <c r="AJ10" s="157"/>
      <c r="AK10" s="157"/>
      <c r="AL10" s="157"/>
      <c r="AM10" s="157"/>
      <c r="AN10" s="157"/>
      <c r="AO10" s="157"/>
      <c r="AP10" s="157"/>
      <c r="AQ10" s="157"/>
      <c r="AR10" s="157"/>
      <c r="AS10" s="157"/>
      <c r="AT10" s="157"/>
      <c r="AU10" s="157"/>
      <c r="AV10" s="157"/>
      <c r="AW10" s="157"/>
      <c r="AX10" s="157"/>
      <c r="AY10" s="157"/>
    </row>
    <row r="11" spans="2:51" ht="53.25" thickBot="1">
      <c r="B11" s="849" t="s">
        <v>695</v>
      </c>
      <c r="C11" s="850" t="s">
        <v>696</v>
      </c>
      <c r="D11" s="777" t="s">
        <v>697</v>
      </c>
      <c r="E11" s="778"/>
      <c r="F11" s="779" t="s">
        <v>698</v>
      </c>
      <c r="G11" s="780" t="s">
        <v>699</v>
      </c>
      <c r="H11" s="781" t="s">
        <v>700</v>
      </c>
      <c r="I11" s="767"/>
      <c r="J11" s="779" t="s">
        <v>215</v>
      </c>
      <c r="K11" s="780" t="s">
        <v>701</v>
      </c>
      <c r="L11" s="780" t="str">
        <f>"Interest Expense - All Other Lenders"</f>
        <v>Interest Expense - All Other Lenders</v>
      </c>
      <c r="M11" s="780" t="s">
        <v>139</v>
      </c>
      <c r="N11" s="780" t="s">
        <v>702</v>
      </c>
      <c r="O11" s="781" t="s">
        <v>703</v>
      </c>
      <c r="P11" s="767"/>
      <c r="Q11" s="779" t="s">
        <v>668</v>
      </c>
      <c r="R11" s="780" t="s">
        <v>704</v>
      </c>
      <c r="S11" s="780" t="str">
        <f>"Leverage Drawn - All Other Lenders"</f>
        <v>Leverage Drawn - All Other Lenders</v>
      </c>
      <c r="T11" s="781" t="s">
        <v>669</v>
      </c>
      <c r="U11" s="781" t="s">
        <v>670</v>
      </c>
      <c r="V11" s="767"/>
      <c r="W11" s="779" t="s">
        <v>671</v>
      </c>
      <c r="X11" s="780" t="s">
        <v>705</v>
      </c>
      <c r="Y11" s="780" t="str">
        <f>"Leverage Repayments - All Other Lenders"</f>
        <v>Leverage Repayments - All Other Lenders</v>
      </c>
      <c r="Z11" s="781" t="s">
        <v>672</v>
      </c>
      <c r="AA11" s="781" t="s">
        <v>706</v>
      </c>
      <c r="AB11" s="781" t="s">
        <v>673</v>
      </c>
      <c r="AC11" s="767"/>
      <c r="AD11" s="782" t="s">
        <v>707</v>
      </c>
      <c r="AE11" s="782" t="s">
        <v>708</v>
      </c>
      <c r="AF11" s="768"/>
      <c r="AG11" s="767"/>
      <c r="AH11" s="779" t="s">
        <v>680</v>
      </c>
      <c r="AI11" s="780" t="s">
        <v>709</v>
      </c>
      <c r="AJ11" s="780" t="str">
        <f>"NCF to All Other Lenders"</f>
        <v>NCF to All Other Lenders</v>
      </c>
      <c r="AK11" s="781" t="s">
        <v>710</v>
      </c>
      <c r="AL11" s="854" t="s">
        <v>711</v>
      </c>
      <c r="AM11" s="854" t="s">
        <v>712</v>
      </c>
      <c r="AN11" s="157"/>
      <c r="AO11" s="779" t="s">
        <v>713</v>
      </c>
      <c r="AP11" s="780" t="s">
        <v>714</v>
      </c>
      <c r="AQ11" s="781" t="s">
        <v>715</v>
      </c>
      <c r="AR11" s="157"/>
      <c r="AS11" s="777" t="s">
        <v>716</v>
      </c>
      <c r="AT11" s="157"/>
      <c r="AU11" s="783" t="s">
        <v>717</v>
      </c>
      <c r="AV11" s="783" t="s">
        <v>718</v>
      </c>
      <c r="AW11" s="783" t="s">
        <v>719</v>
      </c>
      <c r="AX11" s="157"/>
      <c r="AY11" s="777" t="s">
        <v>720</v>
      </c>
    </row>
    <row r="12" spans="2:51" hidden="1">
      <c r="B12" s="784">
        <f>B13-1</f>
        <v>1899</v>
      </c>
      <c r="C12" s="785"/>
      <c r="D12" s="786">
        <f>'[1]E1-H. Portfolio Cash Flows'!KU44</f>
        <v>0</v>
      </c>
      <c r="E12" s="767"/>
      <c r="F12" s="787">
        <v>0</v>
      </c>
      <c r="G12" s="788">
        <v>0</v>
      </c>
      <c r="H12" s="786">
        <f t="shared" ref="H12:H36" si="0">SUM(F12:G12)</f>
        <v>0</v>
      </c>
      <c r="I12" s="767"/>
      <c r="J12" s="787">
        <v>0</v>
      </c>
      <c r="K12" s="789">
        <v>0</v>
      </c>
      <c r="L12" s="789">
        <v>0</v>
      </c>
      <c r="M12" s="789">
        <v>0</v>
      </c>
      <c r="N12" s="788">
        <v>0</v>
      </c>
      <c r="O12" s="786">
        <f t="shared" ref="O12:O42" si="1">SUM(J12:N12)</f>
        <v>0</v>
      </c>
      <c r="P12" s="767"/>
      <c r="Q12" s="787">
        <v>0</v>
      </c>
      <c r="R12" s="790">
        <v>0</v>
      </c>
      <c r="S12" s="791">
        <v>0</v>
      </c>
      <c r="T12" s="791">
        <v>0</v>
      </c>
      <c r="U12" s="786">
        <f t="shared" ref="U12:U42" si="2">SUM(Q12:T12)</f>
        <v>0</v>
      </c>
      <c r="V12" s="767"/>
      <c r="W12" s="787">
        <v>0</v>
      </c>
      <c r="X12" s="790">
        <v>0</v>
      </c>
      <c r="Y12" s="790">
        <v>0</v>
      </c>
      <c r="Z12" s="792">
        <v>0</v>
      </c>
      <c r="AA12" s="792"/>
      <c r="AB12" s="793">
        <f t="shared" ref="AB12:AB42" si="3">SUM(W12:Z12)</f>
        <v>0</v>
      </c>
      <c r="AC12" s="767"/>
      <c r="AD12" s="794">
        <f t="shared" ref="AD12:AD64" si="4">D12+(H12+U12)+(O12+AB12)</f>
        <v>0</v>
      </c>
      <c r="AE12" s="794" t="e">
        <f>#REF!+AD12</f>
        <v>#REF!</v>
      </c>
      <c r="AF12" s="768"/>
      <c r="AG12" s="767"/>
      <c r="AH12" s="795">
        <f t="shared" ref="AH12:AH64" si="5">-SUM(Q12,W12)</f>
        <v>0</v>
      </c>
      <c r="AI12" s="796">
        <f t="shared" ref="AI12:AJ43" si="6">-SUM(R12,K12,X12)</f>
        <v>0</v>
      </c>
      <c r="AJ12" s="796">
        <f t="shared" si="6"/>
        <v>0</v>
      </c>
      <c r="AK12" s="793">
        <f t="shared" ref="AK12:AK64" si="7">SUM(AH12:AJ12)</f>
        <v>0</v>
      </c>
      <c r="AL12" s="854" t="e">
        <f>#REF!</f>
        <v>#REF!</v>
      </c>
      <c r="AM12" s="854" t="e">
        <f>#REF!</f>
        <v>#REF!</v>
      </c>
      <c r="AN12" s="157"/>
      <c r="AO12" s="795">
        <f t="shared" ref="AO12:AP34" si="8">SUM(AH12:AI12)</f>
        <v>0</v>
      </c>
      <c r="AP12" s="796">
        <f t="shared" si="8"/>
        <v>0</v>
      </c>
      <c r="AQ12" s="793">
        <f t="shared" ref="AQ12:AQ34" si="9">SUM(AJ12:AJ12)</f>
        <v>0</v>
      </c>
      <c r="AR12" s="157"/>
      <c r="AS12" s="786" t="e">
        <f>#REF!+D12</f>
        <v>#REF!</v>
      </c>
      <c r="AT12" s="157"/>
      <c r="AU12" s="786">
        <f>IF($C12&lt;MIN(InvDate),0,IF(AND($C12&gt;=MIN(InvDate),$C12&lt;=DATE(YEAR(MIN(InvDate))+5,MONTH(MIN(InvDate)),DAY(MIN(InvDate)))),-TotalComCap*MFeeEst*0.25,IF($C12&gt;DATE(YEAR(MIN(InvDate))+5,MONTH(MIN(InvDate)),DAY(MIN(InvDate))),#REF!*Factor,0)))</f>
        <v>0</v>
      </c>
      <c r="AV12" s="786">
        <f t="shared" ref="AV12" si="10">IF($C12&lt;MIN(InvDate),0,IF(AND($C12&gt;=MIN(InvDate),$C12&lt;=DATE(YEAR(MIN(InvDate))+5,MONTH(MIN(InvDate)),DAY(MIN(InvDate)))),-TotalComCap*MFeeEst*0.25,IF($C12&gt;DATE(YEAR(MIN(InvDate))+5,MONTH(MIN(InvDate)),DAY(MIN(InvDate))),MIN($AS12*MFeeEst*0.25,0))))</f>
        <v>0</v>
      </c>
      <c r="AW12" s="786">
        <f>IF($C12&lt;MIN(InvDate),0,IF(AND($C12&gt;=MIN(InvDate),$C12&lt;=DATE(YEAR(MIN(InvDate))+5,MONTH(MIN(InvDate)),DAY(MIN(InvDate)))),-TotalComCap*MFeeEst*0.25,IF($C12&gt;DATE(YEAR(MIN(InvDate))+5,MONTH(MIN(InvDate)),DAY(MIN(InvDate))),MIN(#REF!-(-TotalComCap*MFeeEst*0.25*0.05),0))))</f>
        <v>0</v>
      </c>
      <c r="AX12" s="157"/>
      <c r="AY12" s="786">
        <f t="shared" ref="AY12" ca="1" si="11">AK12+(OFFSET($AU12,0,MFeeMenuNum)-$J12)</f>
        <v>0</v>
      </c>
    </row>
    <row r="13" spans="2:51">
      <c r="B13" s="763">
        <f>YEAR(MIN('Investment Track Record (3)'!P19:P88))</f>
        <v>1900</v>
      </c>
      <c r="C13" s="764" cm="1">
        <f t="array" ref="C13">DATE(INDEX($B:$B,9+4*INT((ROW()-9)/4)), CHOOSE(MOD(ROW()-9,4)+1, 3,6,9,12), CHOOSE(MOD(ROW()-9,4)+1, 31,30,30,31))</f>
        <v>91</v>
      </c>
      <c r="D13" s="765">
        <f>'Historical Cash Flows (3)'!BZ14</f>
        <v>0</v>
      </c>
      <c r="E13" s="767"/>
      <c r="F13" s="797">
        <v>0</v>
      </c>
      <c r="G13" s="798">
        <v>0</v>
      </c>
      <c r="H13" s="765">
        <f t="shared" si="0"/>
        <v>0</v>
      </c>
      <c r="I13" s="767"/>
      <c r="J13" s="797">
        <v>0</v>
      </c>
      <c r="K13" s="799">
        <v>0</v>
      </c>
      <c r="L13" s="799">
        <v>0</v>
      </c>
      <c r="M13" s="799">
        <v>0</v>
      </c>
      <c r="N13" s="798">
        <v>0</v>
      </c>
      <c r="O13" s="765">
        <f t="shared" si="1"/>
        <v>0</v>
      </c>
      <c r="P13" s="767"/>
      <c r="Q13" s="797">
        <v>0</v>
      </c>
      <c r="R13" s="800">
        <v>0</v>
      </c>
      <c r="S13" s="801">
        <v>0</v>
      </c>
      <c r="T13" s="801">
        <v>0</v>
      </c>
      <c r="U13" s="765">
        <f t="shared" si="2"/>
        <v>0</v>
      </c>
      <c r="V13" s="767"/>
      <c r="W13" s="797">
        <v>0</v>
      </c>
      <c r="X13" s="800">
        <v>0</v>
      </c>
      <c r="Y13" s="800">
        <v>0</v>
      </c>
      <c r="Z13" s="802">
        <v>0</v>
      </c>
      <c r="AA13" s="803"/>
      <c r="AB13" s="803">
        <f t="shared" si="3"/>
        <v>0</v>
      </c>
      <c r="AC13" s="767"/>
      <c r="AD13" s="804">
        <f t="shared" si="4"/>
        <v>0</v>
      </c>
      <c r="AE13" s="804">
        <f>AE9+AD13</f>
        <v>0</v>
      </c>
      <c r="AF13" s="768"/>
      <c r="AG13" s="767"/>
      <c r="AH13" s="805">
        <f t="shared" si="5"/>
        <v>0</v>
      </c>
      <c r="AI13" s="806">
        <f t="shared" si="6"/>
        <v>0</v>
      </c>
      <c r="AJ13" s="806">
        <f t="shared" si="6"/>
        <v>0</v>
      </c>
      <c r="AK13" s="803">
        <f t="shared" si="7"/>
        <v>0</v>
      </c>
      <c r="AL13" s="854">
        <f>IF(OR(ISBLANK(Q13), ISBLANK(W13)), "", -SUM(Q13,W13))</f>
        <v>0</v>
      </c>
      <c r="AM13" s="854">
        <f>IF(OR(ISBLANK(K13), ISBLANK(R13), ISBLANK(X13)), "", -SUM(K13,R13,X13))</f>
        <v>0</v>
      </c>
      <c r="AN13" s="157"/>
      <c r="AO13" s="805">
        <f t="shared" si="8"/>
        <v>0</v>
      </c>
      <c r="AP13" s="806">
        <f t="shared" si="8"/>
        <v>0</v>
      </c>
      <c r="AQ13" s="803">
        <f t="shared" si="9"/>
        <v>0</v>
      </c>
      <c r="AR13" s="807"/>
      <c r="AS13" s="765">
        <f>D13</f>
        <v>0</v>
      </c>
      <c r="AT13" s="807"/>
      <c r="AU13" s="765">
        <f>IF($C13&lt;MIN(InvDate),0,IF(AND($C13&gt;=MIN(InvDate),$C13&lt;=DATE(YEAR(MIN(InvDate))+5,MONTH(MIN(InvDate)),DAY(MIN(InvDate)))),-TotalComCap*MFeeEst*0.25,IF($C13&gt;DATE(YEAR(MIN(InvDate))+5,MONTH(MIN(InvDate)),DAY(MIN(InvDate))),AU12*Factor,0)))</f>
        <v>0</v>
      </c>
      <c r="AV13" s="765">
        <f t="shared" ref="AV13" si="12">IF($C13&lt;MIN(InvDate),0,IF(AND($C13&gt;=MIN(InvDate),$C13&lt;=DATE(YEAR(MIN(InvDate))+5,MONTH(MIN(InvDate)),DAY(MIN(InvDate)))),-TotalComCap*MFeeEst*0.25,IF($C13&gt;DATE(YEAR(MIN(InvDate))+5,MONTH(MIN(InvDate)),DAY(MIN(InvDate))),MIN($AS13*MFeeEst*0.25,0))))</f>
        <v>0</v>
      </c>
      <c r="AW13" s="765">
        <f>IF($C13&lt;MIN(InvDate),0,IF(AND($C13&gt;=MIN(InvDate),$C13&lt;=DATE(YEAR(MIN(InvDate))+5,MONTH(MIN(InvDate)),DAY(MIN(InvDate)))),-TotalComCap*MFeeEst*0.25,IF($C13&gt;DATE(YEAR(MIN(InvDate))+5,MONTH(MIN(InvDate)),DAY(MIN(InvDate))),MIN(AW12-(-TotalComCap*MFeeEst*0.25*0.05),0))))</f>
        <v>0</v>
      </c>
      <c r="AX13" s="157"/>
      <c r="AY13" s="765">
        <f t="shared" ref="AY13" ca="1" si="13">AK13+(OFFSET($AU13,0,MFeeMenuNum)-$J13)</f>
        <v>0</v>
      </c>
    </row>
    <row r="14" spans="2:51">
      <c r="B14" s="763"/>
      <c r="C14" s="764" cm="1">
        <f t="array" ref="C14">DATE(INDEX($B:$B,9+4*INT((ROW()-9)/4)), CHOOSE(MOD(ROW()-9,4)+1, 3,6,9,12), CHOOSE(MOD(ROW()-9,4)+1, 31,30,30,31))</f>
        <v>182</v>
      </c>
      <c r="D14" s="765">
        <f>'Historical Cash Flows (3)'!BZ15</f>
        <v>0</v>
      </c>
      <c r="E14" s="767"/>
      <c r="F14" s="797">
        <v>0</v>
      </c>
      <c r="G14" s="798">
        <v>0</v>
      </c>
      <c r="H14" s="765">
        <f t="shared" si="0"/>
        <v>0</v>
      </c>
      <c r="I14" s="767"/>
      <c r="J14" s="797">
        <v>0</v>
      </c>
      <c r="K14" s="799">
        <v>0</v>
      </c>
      <c r="L14" s="799">
        <v>0</v>
      </c>
      <c r="M14" s="799">
        <v>0</v>
      </c>
      <c r="N14" s="798">
        <v>0</v>
      </c>
      <c r="O14" s="765">
        <f t="shared" si="1"/>
        <v>0</v>
      </c>
      <c r="P14" s="767"/>
      <c r="Q14" s="797">
        <v>0</v>
      </c>
      <c r="R14" s="800">
        <v>0</v>
      </c>
      <c r="S14" s="801">
        <v>0</v>
      </c>
      <c r="T14" s="801">
        <v>0</v>
      </c>
      <c r="U14" s="765">
        <f t="shared" si="2"/>
        <v>0</v>
      </c>
      <c r="V14" s="767"/>
      <c r="W14" s="797">
        <v>0</v>
      </c>
      <c r="X14" s="800">
        <v>0</v>
      </c>
      <c r="Y14" s="800">
        <v>0</v>
      </c>
      <c r="Z14" s="802">
        <v>0</v>
      </c>
      <c r="AA14" s="803"/>
      <c r="AB14" s="803">
        <f t="shared" si="3"/>
        <v>0</v>
      </c>
      <c r="AC14" s="767"/>
      <c r="AD14" s="804">
        <f t="shared" si="4"/>
        <v>0</v>
      </c>
      <c r="AE14" s="804">
        <f t="shared" ref="AE14:AE64" si="14">AE13+AD14</f>
        <v>0</v>
      </c>
      <c r="AF14" s="768"/>
      <c r="AG14" s="767"/>
      <c r="AH14" s="805">
        <f t="shared" si="5"/>
        <v>0</v>
      </c>
      <c r="AI14" s="806">
        <f t="shared" si="6"/>
        <v>0</v>
      </c>
      <c r="AJ14" s="806">
        <f t="shared" si="6"/>
        <v>0</v>
      </c>
      <c r="AK14" s="803">
        <f t="shared" si="7"/>
        <v>0</v>
      </c>
      <c r="AL14" s="854">
        <f t="shared" ref="AL14:AL64" si="15">IF(OR(ISBLANK(Q14), ISBLANK(W14)), "", -SUM(Q14,W14))</f>
        <v>0</v>
      </c>
      <c r="AM14" s="854">
        <f t="shared" ref="AM14:AM64" si="16">IF(OR(ISBLANK(K14), ISBLANK(R14), ISBLANK(X14)), "", -SUM(K14,R14,X14))</f>
        <v>0</v>
      </c>
      <c r="AN14" s="157"/>
      <c r="AO14" s="805">
        <f t="shared" si="8"/>
        <v>0</v>
      </c>
      <c r="AP14" s="806">
        <f t="shared" si="8"/>
        <v>0</v>
      </c>
      <c r="AQ14" s="803">
        <f t="shared" si="9"/>
        <v>0</v>
      </c>
      <c r="AR14" s="807"/>
      <c r="AS14" s="765">
        <f t="shared" ref="AS14:AS64" si="17">AS13+D14</f>
        <v>0</v>
      </c>
      <c r="AT14" s="807"/>
      <c r="AU14" s="765">
        <f t="shared" ref="AU14" si="18">IF($C14&lt;MIN(InvDate),0,IF(AND($C14&gt;=MIN(InvDate),$C14&lt;=DATE(YEAR(MIN(InvDate))+5,MONTH(MIN(InvDate)),DAY(MIN(InvDate)))),-TotalComCap*MFeeEst*0.25,IF($C14&gt;DATE(YEAR(MIN(InvDate))+5,MONTH(MIN(InvDate)),DAY(MIN(InvDate))),AU13*Factor,0)))</f>
        <v>0</v>
      </c>
      <c r="AV14" s="765">
        <f t="shared" ref="AV14" si="19">IF($C14&lt;MIN(InvDate),0,IF(AND($C14&gt;=MIN(InvDate),$C14&lt;=DATE(YEAR(MIN(InvDate))+5,MONTH(MIN(InvDate)),DAY(MIN(InvDate)))),-TotalComCap*MFeeEst*0.25,IF($C14&gt;DATE(YEAR(MIN(InvDate))+5,MONTH(MIN(InvDate)),DAY(MIN(InvDate))),MIN($AS14*MFeeEst*0.25,0))))</f>
        <v>0</v>
      </c>
      <c r="AW14" s="765">
        <f t="shared" ref="AW14" si="20">IF($C14&lt;MIN(InvDate),0,IF(AND($C14&gt;=MIN(InvDate),$C14&lt;=DATE(YEAR(MIN(InvDate))+5,MONTH(MIN(InvDate)),DAY(MIN(InvDate)))),-TotalComCap*MFeeEst*0.25,IF($C14&gt;DATE(YEAR(MIN(InvDate))+5,MONTH(MIN(InvDate)),DAY(MIN(InvDate))),MIN(AW13-(-TotalComCap*MFeeEst*0.25*0.05),0))))</f>
        <v>0</v>
      </c>
      <c r="AX14" s="157"/>
      <c r="AY14" s="765">
        <f t="shared" ref="AY14" ca="1" si="21">AK14+(OFFSET($AU14,0,MFeeMenuNum)-$J14)</f>
        <v>0</v>
      </c>
    </row>
    <row r="15" spans="2:51">
      <c r="B15" s="763"/>
      <c r="C15" s="764" cm="1">
        <f t="array" ref="C15">DATE(INDEX($B:$B,9+4*INT((ROW()-9)/4)), CHOOSE(MOD(ROW()-9,4)+1, 3,6,9,12), CHOOSE(MOD(ROW()-9,4)+1, 31,30,30,31))</f>
        <v>274</v>
      </c>
      <c r="D15" s="765">
        <f>'Historical Cash Flows (3)'!BZ16</f>
        <v>0</v>
      </c>
      <c r="E15" s="767"/>
      <c r="F15" s="797">
        <v>0</v>
      </c>
      <c r="G15" s="798">
        <v>0</v>
      </c>
      <c r="H15" s="765">
        <f t="shared" si="0"/>
        <v>0</v>
      </c>
      <c r="I15" s="767"/>
      <c r="J15" s="797">
        <v>0</v>
      </c>
      <c r="K15" s="799">
        <v>0</v>
      </c>
      <c r="L15" s="799">
        <v>0</v>
      </c>
      <c r="M15" s="799">
        <v>0</v>
      </c>
      <c r="N15" s="798">
        <v>0</v>
      </c>
      <c r="O15" s="765">
        <f t="shared" si="1"/>
        <v>0</v>
      </c>
      <c r="P15" s="767"/>
      <c r="Q15" s="797">
        <v>0</v>
      </c>
      <c r="R15" s="800">
        <v>0</v>
      </c>
      <c r="S15" s="801">
        <v>0</v>
      </c>
      <c r="T15" s="801">
        <v>0</v>
      </c>
      <c r="U15" s="765">
        <f t="shared" si="2"/>
        <v>0</v>
      </c>
      <c r="V15" s="767"/>
      <c r="W15" s="797">
        <v>0</v>
      </c>
      <c r="X15" s="800">
        <v>0</v>
      </c>
      <c r="Y15" s="800">
        <v>0</v>
      </c>
      <c r="Z15" s="802">
        <v>0</v>
      </c>
      <c r="AA15" s="803"/>
      <c r="AB15" s="803">
        <f t="shared" si="3"/>
        <v>0</v>
      </c>
      <c r="AC15" s="767"/>
      <c r="AD15" s="804">
        <f t="shared" si="4"/>
        <v>0</v>
      </c>
      <c r="AE15" s="804">
        <f t="shared" si="14"/>
        <v>0</v>
      </c>
      <c r="AF15" s="768"/>
      <c r="AG15" s="767"/>
      <c r="AH15" s="805">
        <f t="shared" si="5"/>
        <v>0</v>
      </c>
      <c r="AI15" s="806">
        <f t="shared" si="6"/>
        <v>0</v>
      </c>
      <c r="AJ15" s="806">
        <f t="shared" si="6"/>
        <v>0</v>
      </c>
      <c r="AK15" s="803">
        <f t="shared" si="7"/>
        <v>0</v>
      </c>
      <c r="AL15" s="854">
        <f t="shared" si="15"/>
        <v>0</v>
      </c>
      <c r="AM15" s="854">
        <f t="shared" si="16"/>
        <v>0</v>
      </c>
      <c r="AN15" s="157"/>
      <c r="AO15" s="805">
        <f t="shared" si="8"/>
        <v>0</v>
      </c>
      <c r="AP15" s="806">
        <f t="shared" si="8"/>
        <v>0</v>
      </c>
      <c r="AQ15" s="803">
        <f t="shared" si="9"/>
        <v>0</v>
      </c>
      <c r="AR15" s="807"/>
      <c r="AS15" s="765">
        <f t="shared" si="17"/>
        <v>0</v>
      </c>
      <c r="AT15" s="807"/>
      <c r="AU15" s="765">
        <f t="shared" ref="AU15" si="22">IF($C15&lt;MIN(InvDate),0,IF(AND($C15&gt;=MIN(InvDate),$C15&lt;=DATE(YEAR(MIN(InvDate))+5,MONTH(MIN(InvDate)),DAY(MIN(InvDate)))),-TotalComCap*MFeeEst*0.25,IF($C15&gt;DATE(YEAR(MIN(InvDate))+5,MONTH(MIN(InvDate)),DAY(MIN(InvDate))),AU14*Factor,0)))</f>
        <v>0</v>
      </c>
      <c r="AV15" s="765">
        <f t="shared" ref="AV15" si="23">IF($C15&lt;MIN(InvDate),0,IF(AND($C15&gt;=MIN(InvDate),$C15&lt;=DATE(YEAR(MIN(InvDate))+5,MONTH(MIN(InvDate)),DAY(MIN(InvDate)))),-TotalComCap*MFeeEst*0.25,IF($C15&gt;DATE(YEAR(MIN(InvDate))+5,MONTH(MIN(InvDate)),DAY(MIN(InvDate))),MIN($AS15*MFeeEst*0.25,0))))</f>
        <v>0</v>
      </c>
      <c r="AW15" s="765">
        <f t="shared" ref="AW15" si="24">IF($C15&lt;MIN(InvDate),0,IF(AND($C15&gt;=MIN(InvDate),$C15&lt;=DATE(YEAR(MIN(InvDate))+5,MONTH(MIN(InvDate)),DAY(MIN(InvDate)))),-TotalComCap*MFeeEst*0.25,IF($C15&gt;DATE(YEAR(MIN(InvDate))+5,MONTH(MIN(InvDate)),DAY(MIN(InvDate))),MIN(AW14-(-TotalComCap*MFeeEst*0.25*0.05),0))))</f>
        <v>0</v>
      </c>
      <c r="AX15" s="157"/>
      <c r="AY15" s="765">
        <f t="shared" ref="AY15" ca="1" si="25">AK15+(OFFSET($AU15,0,MFeeMenuNum)-$J15)</f>
        <v>0</v>
      </c>
    </row>
    <row r="16" spans="2:51">
      <c r="B16" s="763"/>
      <c r="C16" s="764" cm="1">
        <f t="array" ref="C16">DATE(INDEX($B:$B,9+4*INT((ROW()-9)/4)), CHOOSE(MOD(ROW()-9,4)+1, 3,6,9,12), CHOOSE(MOD(ROW()-9,4)+1, 31,30,30,31))</f>
        <v>366</v>
      </c>
      <c r="D16" s="765">
        <f>'Historical Cash Flows (3)'!BZ17</f>
        <v>0</v>
      </c>
      <c r="E16" s="767"/>
      <c r="F16" s="797">
        <v>0</v>
      </c>
      <c r="G16" s="798">
        <v>0</v>
      </c>
      <c r="H16" s="765">
        <f t="shared" si="0"/>
        <v>0</v>
      </c>
      <c r="I16" s="767"/>
      <c r="J16" s="797">
        <v>0</v>
      </c>
      <c r="K16" s="799">
        <v>0</v>
      </c>
      <c r="L16" s="799">
        <v>0</v>
      </c>
      <c r="M16" s="799">
        <v>0</v>
      </c>
      <c r="N16" s="798">
        <v>0</v>
      </c>
      <c r="O16" s="765">
        <f t="shared" si="1"/>
        <v>0</v>
      </c>
      <c r="P16" s="767"/>
      <c r="Q16" s="797">
        <v>0</v>
      </c>
      <c r="R16" s="800">
        <v>0</v>
      </c>
      <c r="S16" s="801">
        <v>0</v>
      </c>
      <c r="T16" s="801">
        <v>0</v>
      </c>
      <c r="U16" s="765">
        <f t="shared" si="2"/>
        <v>0</v>
      </c>
      <c r="V16" s="767"/>
      <c r="W16" s="797">
        <v>0</v>
      </c>
      <c r="X16" s="800">
        <v>0</v>
      </c>
      <c r="Y16" s="800">
        <v>0</v>
      </c>
      <c r="Z16" s="802">
        <v>0</v>
      </c>
      <c r="AA16" s="803"/>
      <c r="AB16" s="803">
        <f t="shared" si="3"/>
        <v>0</v>
      </c>
      <c r="AC16" s="767"/>
      <c r="AD16" s="804">
        <f t="shared" si="4"/>
        <v>0</v>
      </c>
      <c r="AE16" s="804">
        <f t="shared" si="14"/>
        <v>0</v>
      </c>
      <c r="AF16" s="768"/>
      <c r="AG16" s="767"/>
      <c r="AH16" s="805">
        <f t="shared" si="5"/>
        <v>0</v>
      </c>
      <c r="AI16" s="806">
        <f t="shared" si="6"/>
        <v>0</v>
      </c>
      <c r="AJ16" s="806">
        <f t="shared" si="6"/>
        <v>0</v>
      </c>
      <c r="AK16" s="803">
        <f t="shared" si="7"/>
        <v>0</v>
      </c>
      <c r="AL16" s="854">
        <f t="shared" si="15"/>
        <v>0</v>
      </c>
      <c r="AM16" s="854">
        <f t="shared" si="16"/>
        <v>0</v>
      </c>
      <c r="AN16" s="157"/>
      <c r="AO16" s="805">
        <f t="shared" si="8"/>
        <v>0</v>
      </c>
      <c r="AP16" s="806">
        <f t="shared" si="8"/>
        <v>0</v>
      </c>
      <c r="AQ16" s="803">
        <f t="shared" si="9"/>
        <v>0</v>
      </c>
      <c r="AR16" s="807"/>
      <c r="AS16" s="765">
        <f t="shared" si="17"/>
        <v>0</v>
      </c>
      <c r="AT16" s="807"/>
      <c r="AU16" s="765">
        <f t="shared" ref="AU16" si="26">IF($C16&lt;MIN(InvDate),0,IF(AND($C16&gt;=MIN(InvDate),$C16&lt;=DATE(YEAR(MIN(InvDate))+5,MONTH(MIN(InvDate)),DAY(MIN(InvDate)))),-TotalComCap*MFeeEst*0.25,IF($C16&gt;DATE(YEAR(MIN(InvDate))+5,MONTH(MIN(InvDate)),DAY(MIN(InvDate))),AU15*Factor,0)))</f>
        <v>0</v>
      </c>
      <c r="AV16" s="765">
        <f t="shared" ref="AV16" si="27">IF($C16&lt;MIN(InvDate),0,IF(AND($C16&gt;=MIN(InvDate),$C16&lt;=DATE(YEAR(MIN(InvDate))+5,MONTH(MIN(InvDate)),DAY(MIN(InvDate)))),-TotalComCap*MFeeEst*0.25,IF($C16&gt;DATE(YEAR(MIN(InvDate))+5,MONTH(MIN(InvDate)),DAY(MIN(InvDate))),MIN($AS16*MFeeEst*0.25,0))))</f>
        <v>0</v>
      </c>
      <c r="AW16" s="765">
        <f t="shared" ref="AW16" si="28">IF($C16&lt;MIN(InvDate),0,IF(AND($C16&gt;=MIN(InvDate),$C16&lt;=DATE(YEAR(MIN(InvDate))+5,MONTH(MIN(InvDate)),DAY(MIN(InvDate)))),-TotalComCap*MFeeEst*0.25,IF($C16&gt;DATE(YEAR(MIN(InvDate))+5,MONTH(MIN(InvDate)),DAY(MIN(InvDate))),MIN(AW15-(-TotalComCap*MFeeEst*0.25*0.05),0))))</f>
        <v>0</v>
      </c>
      <c r="AX16" s="157"/>
      <c r="AY16" s="765">
        <f t="shared" ref="AY16" ca="1" si="29">AK16+(OFFSET($AU16,0,MFeeMenuNum)-$J16)</f>
        <v>0</v>
      </c>
    </row>
    <row r="17" spans="2:51">
      <c r="B17" s="763">
        <f>B13+1</f>
        <v>1901</v>
      </c>
      <c r="C17" s="764" cm="1">
        <f t="array" ref="C17">DATE(INDEX($B:$B,9+4*INT((ROW()-9)/4)), CHOOSE(MOD(ROW()-9,4)+1, 3,6,9,12), CHOOSE(MOD(ROW()-9,4)+1, 31,30,30,31))</f>
        <v>456</v>
      </c>
      <c r="D17" s="765">
        <f>'Historical Cash Flows (3)'!BZ18</f>
        <v>0</v>
      </c>
      <c r="E17" s="767"/>
      <c r="F17" s="797">
        <v>0</v>
      </c>
      <c r="G17" s="798">
        <v>0</v>
      </c>
      <c r="H17" s="765">
        <f t="shared" si="0"/>
        <v>0</v>
      </c>
      <c r="I17" s="767"/>
      <c r="J17" s="797">
        <v>0</v>
      </c>
      <c r="K17" s="799">
        <v>0</v>
      </c>
      <c r="L17" s="799">
        <v>0</v>
      </c>
      <c r="M17" s="799">
        <v>0</v>
      </c>
      <c r="N17" s="798">
        <v>0</v>
      </c>
      <c r="O17" s="765">
        <f t="shared" si="1"/>
        <v>0</v>
      </c>
      <c r="P17" s="767"/>
      <c r="Q17" s="797">
        <v>0</v>
      </c>
      <c r="R17" s="800">
        <v>0</v>
      </c>
      <c r="S17" s="801">
        <v>0</v>
      </c>
      <c r="T17" s="801">
        <v>0</v>
      </c>
      <c r="U17" s="765">
        <f t="shared" si="2"/>
        <v>0</v>
      </c>
      <c r="V17" s="767"/>
      <c r="W17" s="797">
        <v>0</v>
      </c>
      <c r="X17" s="800">
        <v>0</v>
      </c>
      <c r="Y17" s="800">
        <v>0</v>
      </c>
      <c r="Z17" s="802">
        <v>0</v>
      </c>
      <c r="AA17" s="803"/>
      <c r="AB17" s="803">
        <f t="shared" si="3"/>
        <v>0</v>
      </c>
      <c r="AC17" s="767"/>
      <c r="AD17" s="804">
        <f t="shared" si="4"/>
        <v>0</v>
      </c>
      <c r="AE17" s="804">
        <f t="shared" si="14"/>
        <v>0</v>
      </c>
      <c r="AF17" s="768"/>
      <c r="AG17" s="767"/>
      <c r="AH17" s="805">
        <f t="shared" si="5"/>
        <v>0</v>
      </c>
      <c r="AI17" s="806">
        <f t="shared" si="6"/>
        <v>0</v>
      </c>
      <c r="AJ17" s="806">
        <f t="shared" si="6"/>
        <v>0</v>
      </c>
      <c r="AK17" s="803">
        <f t="shared" si="7"/>
        <v>0</v>
      </c>
      <c r="AL17" s="854">
        <f t="shared" si="15"/>
        <v>0</v>
      </c>
      <c r="AM17" s="854">
        <f t="shared" si="16"/>
        <v>0</v>
      </c>
      <c r="AN17" s="157"/>
      <c r="AO17" s="805">
        <f t="shared" si="8"/>
        <v>0</v>
      </c>
      <c r="AP17" s="806">
        <f t="shared" si="8"/>
        <v>0</v>
      </c>
      <c r="AQ17" s="803">
        <f t="shared" si="9"/>
        <v>0</v>
      </c>
      <c r="AR17" s="807"/>
      <c r="AS17" s="765">
        <f t="shared" si="17"/>
        <v>0</v>
      </c>
      <c r="AT17" s="807"/>
      <c r="AU17" s="765">
        <f t="shared" ref="AU17" si="30">IF($C17&lt;MIN(InvDate),0,IF(AND($C17&gt;=MIN(InvDate),$C17&lt;=DATE(YEAR(MIN(InvDate))+5,MONTH(MIN(InvDate)),DAY(MIN(InvDate)))),-TotalComCap*MFeeEst*0.25,IF($C17&gt;DATE(YEAR(MIN(InvDate))+5,MONTH(MIN(InvDate)),DAY(MIN(InvDate))),AU16*Factor,0)))</f>
        <v>0</v>
      </c>
      <c r="AV17" s="765">
        <f t="shared" ref="AV17" si="31">IF($C17&lt;MIN(InvDate),0,IF(AND($C17&gt;=MIN(InvDate),$C17&lt;=DATE(YEAR(MIN(InvDate))+5,MONTH(MIN(InvDate)),DAY(MIN(InvDate)))),-TotalComCap*MFeeEst*0.25,IF($C17&gt;DATE(YEAR(MIN(InvDate))+5,MONTH(MIN(InvDate)),DAY(MIN(InvDate))),MIN($AS17*MFeeEst*0.25,0))))</f>
        <v>0</v>
      </c>
      <c r="AW17" s="765">
        <f t="shared" ref="AW17" si="32">IF($C17&lt;MIN(InvDate),0,IF(AND($C17&gt;=MIN(InvDate),$C17&lt;=DATE(YEAR(MIN(InvDate))+5,MONTH(MIN(InvDate)),DAY(MIN(InvDate)))),-TotalComCap*MFeeEst*0.25,IF($C17&gt;DATE(YEAR(MIN(InvDate))+5,MONTH(MIN(InvDate)),DAY(MIN(InvDate))),MIN(AW16-(-TotalComCap*MFeeEst*0.25*0.05),0))))</f>
        <v>0</v>
      </c>
      <c r="AX17" s="157"/>
      <c r="AY17" s="765">
        <f t="shared" ref="AY17" ca="1" si="33">AK17+(OFFSET($AU17,0,MFeeMenuNum)-$J17)</f>
        <v>0</v>
      </c>
    </row>
    <row r="18" spans="2:51">
      <c r="B18" s="763"/>
      <c r="C18" s="764" cm="1">
        <f t="array" ref="C18">DATE(INDEX($B:$B,9+4*INT((ROW()-9)/4)), CHOOSE(MOD(ROW()-9,4)+1, 3,6,9,12), CHOOSE(MOD(ROW()-9,4)+1, 31,30,30,31))</f>
        <v>547</v>
      </c>
      <c r="D18" s="765">
        <f>'Historical Cash Flows (3)'!BZ19</f>
        <v>0</v>
      </c>
      <c r="E18" s="767"/>
      <c r="F18" s="797">
        <v>0</v>
      </c>
      <c r="G18" s="798">
        <v>0</v>
      </c>
      <c r="H18" s="765">
        <f t="shared" si="0"/>
        <v>0</v>
      </c>
      <c r="I18" s="767"/>
      <c r="J18" s="797">
        <v>0</v>
      </c>
      <c r="K18" s="799">
        <v>0</v>
      </c>
      <c r="L18" s="799">
        <v>0</v>
      </c>
      <c r="M18" s="799">
        <v>0</v>
      </c>
      <c r="N18" s="798">
        <v>0</v>
      </c>
      <c r="O18" s="765">
        <f t="shared" si="1"/>
        <v>0</v>
      </c>
      <c r="P18" s="767"/>
      <c r="Q18" s="797">
        <v>0</v>
      </c>
      <c r="R18" s="800">
        <v>0</v>
      </c>
      <c r="S18" s="801">
        <v>0</v>
      </c>
      <c r="T18" s="801">
        <v>0</v>
      </c>
      <c r="U18" s="765">
        <f t="shared" si="2"/>
        <v>0</v>
      </c>
      <c r="V18" s="767"/>
      <c r="W18" s="797">
        <v>0</v>
      </c>
      <c r="X18" s="800">
        <v>0</v>
      </c>
      <c r="Y18" s="800">
        <v>0</v>
      </c>
      <c r="Z18" s="802">
        <v>0</v>
      </c>
      <c r="AA18" s="803"/>
      <c r="AB18" s="803">
        <f t="shared" si="3"/>
        <v>0</v>
      </c>
      <c r="AC18" s="767"/>
      <c r="AD18" s="804">
        <f t="shared" si="4"/>
        <v>0</v>
      </c>
      <c r="AE18" s="804">
        <f t="shared" si="14"/>
        <v>0</v>
      </c>
      <c r="AF18" s="768"/>
      <c r="AG18" s="767"/>
      <c r="AH18" s="805">
        <f t="shared" si="5"/>
        <v>0</v>
      </c>
      <c r="AI18" s="806">
        <f t="shared" si="6"/>
        <v>0</v>
      </c>
      <c r="AJ18" s="806">
        <f t="shared" si="6"/>
        <v>0</v>
      </c>
      <c r="AK18" s="803">
        <f t="shared" si="7"/>
        <v>0</v>
      </c>
      <c r="AL18" s="854">
        <f t="shared" si="15"/>
        <v>0</v>
      </c>
      <c r="AM18" s="854">
        <f t="shared" si="16"/>
        <v>0</v>
      </c>
      <c r="AN18" s="157"/>
      <c r="AO18" s="805">
        <f t="shared" si="8"/>
        <v>0</v>
      </c>
      <c r="AP18" s="806">
        <f t="shared" si="8"/>
        <v>0</v>
      </c>
      <c r="AQ18" s="803">
        <f t="shared" si="9"/>
        <v>0</v>
      </c>
      <c r="AR18" s="807"/>
      <c r="AS18" s="765">
        <f t="shared" si="17"/>
        <v>0</v>
      </c>
      <c r="AT18" s="807"/>
      <c r="AU18" s="765">
        <f t="shared" ref="AU18" si="34">IF($C18&lt;MIN(InvDate),0,IF(AND($C18&gt;=MIN(InvDate),$C18&lt;=DATE(YEAR(MIN(InvDate))+5,MONTH(MIN(InvDate)),DAY(MIN(InvDate)))),-TotalComCap*MFeeEst*0.25,IF($C18&gt;DATE(YEAR(MIN(InvDate))+5,MONTH(MIN(InvDate)),DAY(MIN(InvDate))),AU17*Factor,0)))</f>
        <v>0</v>
      </c>
      <c r="AV18" s="765">
        <f t="shared" ref="AV18" si="35">IF($C18&lt;MIN(InvDate),0,IF(AND($C18&gt;=MIN(InvDate),$C18&lt;=DATE(YEAR(MIN(InvDate))+5,MONTH(MIN(InvDate)),DAY(MIN(InvDate)))),-TotalComCap*MFeeEst*0.25,IF($C18&gt;DATE(YEAR(MIN(InvDate))+5,MONTH(MIN(InvDate)),DAY(MIN(InvDate))),MIN($AS18*MFeeEst*0.25,0))))</f>
        <v>0</v>
      </c>
      <c r="AW18" s="765">
        <f t="shared" ref="AW18" si="36">IF($C18&lt;MIN(InvDate),0,IF(AND($C18&gt;=MIN(InvDate),$C18&lt;=DATE(YEAR(MIN(InvDate))+5,MONTH(MIN(InvDate)),DAY(MIN(InvDate)))),-TotalComCap*MFeeEst*0.25,IF($C18&gt;DATE(YEAR(MIN(InvDate))+5,MONTH(MIN(InvDate)),DAY(MIN(InvDate))),MIN(AW17-(-TotalComCap*MFeeEst*0.25*0.05),0))))</f>
        <v>0</v>
      </c>
      <c r="AX18" s="157"/>
      <c r="AY18" s="765">
        <f t="shared" ref="AY18" ca="1" si="37">AK18+(OFFSET($AU18,0,MFeeMenuNum)-$J18)</f>
        <v>0</v>
      </c>
    </row>
    <row r="19" spans="2:51">
      <c r="B19" s="763"/>
      <c r="C19" s="764" cm="1">
        <f t="array" ref="C19">DATE(INDEX($B:$B,9+4*INT((ROW()-9)/4)), CHOOSE(MOD(ROW()-9,4)+1, 3,6,9,12), CHOOSE(MOD(ROW()-9,4)+1, 31,30,30,31))</f>
        <v>639</v>
      </c>
      <c r="D19" s="765">
        <f>'Historical Cash Flows (3)'!BZ20</f>
        <v>0</v>
      </c>
      <c r="E19" s="767"/>
      <c r="F19" s="797">
        <v>0</v>
      </c>
      <c r="G19" s="798">
        <v>0</v>
      </c>
      <c r="H19" s="765">
        <f t="shared" si="0"/>
        <v>0</v>
      </c>
      <c r="I19" s="767"/>
      <c r="J19" s="797">
        <v>0</v>
      </c>
      <c r="K19" s="799">
        <v>0</v>
      </c>
      <c r="L19" s="799">
        <v>0</v>
      </c>
      <c r="M19" s="799">
        <v>0</v>
      </c>
      <c r="N19" s="798">
        <v>0</v>
      </c>
      <c r="O19" s="765">
        <f t="shared" si="1"/>
        <v>0</v>
      </c>
      <c r="P19" s="767"/>
      <c r="Q19" s="797">
        <v>0</v>
      </c>
      <c r="R19" s="800">
        <v>0</v>
      </c>
      <c r="S19" s="801">
        <v>0</v>
      </c>
      <c r="T19" s="801">
        <v>0</v>
      </c>
      <c r="U19" s="765">
        <f t="shared" si="2"/>
        <v>0</v>
      </c>
      <c r="V19" s="767"/>
      <c r="W19" s="797">
        <v>0</v>
      </c>
      <c r="X19" s="800">
        <v>0</v>
      </c>
      <c r="Y19" s="800">
        <v>0</v>
      </c>
      <c r="Z19" s="802">
        <v>0</v>
      </c>
      <c r="AA19" s="803"/>
      <c r="AB19" s="803">
        <f t="shared" si="3"/>
        <v>0</v>
      </c>
      <c r="AC19" s="767"/>
      <c r="AD19" s="804">
        <f t="shared" si="4"/>
        <v>0</v>
      </c>
      <c r="AE19" s="804">
        <f t="shared" si="14"/>
        <v>0</v>
      </c>
      <c r="AF19" s="768"/>
      <c r="AG19" s="767"/>
      <c r="AH19" s="805">
        <f t="shared" si="5"/>
        <v>0</v>
      </c>
      <c r="AI19" s="806">
        <f t="shared" si="6"/>
        <v>0</v>
      </c>
      <c r="AJ19" s="806">
        <f t="shared" si="6"/>
        <v>0</v>
      </c>
      <c r="AK19" s="803">
        <f t="shared" si="7"/>
        <v>0</v>
      </c>
      <c r="AL19" s="854">
        <f t="shared" si="15"/>
        <v>0</v>
      </c>
      <c r="AM19" s="854">
        <f t="shared" si="16"/>
        <v>0</v>
      </c>
      <c r="AN19" s="157"/>
      <c r="AO19" s="805">
        <f t="shared" si="8"/>
        <v>0</v>
      </c>
      <c r="AP19" s="806">
        <f t="shared" si="8"/>
        <v>0</v>
      </c>
      <c r="AQ19" s="803">
        <f t="shared" si="9"/>
        <v>0</v>
      </c>
      <c r="AR19" s="807"/>
      <c r="AS19" s="765">
        <f t="shared" si="17"/>
        <v>0</v>
      </c>
      <c r="AT19" s="807"/>
      <c r="AU19" s="765">
        <f t="shared" ref="AU19" si="38">IF($C19&lt;MIN(InvDate),0,IF(AND($C19&gt;=MIN(InvDate),$C19&lt;=DATE(YEAR(MIN(InvDate))+5,MONTH(MIN(InvDate)),DAY(MIN(InvDate)))),-TotalComCap*MFeeEst*0.25,IF($C19&gt;DATE(YEAR(MIN(InvDate))+5,MONTH(MIN(InvDate)),DAY(MIN(InvDate))),AU18*Factor,0)))</f>
        <v>0</v>
      </c>
      <c r="AV19" s="765">
        <f t="shared" ref="AV19" si="39">IF($C19&lt;MIN(InvDate),0,IF(AND($C19&gt;=MIN(InvDate),$C19&lt;=DATE(YEAR(MIN(InvDate))+5,MONTH(MIN(InvDate)),DAY(MIN(InvDate)))),-TotalComCap*MFeeEst*0.25,IF($C19&gt;DATE(YEAR(MIN(InvDate))+5,MONTH(MIN(InvDate)),DAY(MIN(InvDate))),MIN($AS19*MFeeEst*0.25,0))))</f>
        <v>0</v>
      </c>
      <c r="AW19" s="765">
        <f t="shared" ref="AW19" si="40">IF($C19&lt;MIN(InvDate),0,IF(AND($C19&gt;=MIN(InvDate),$C19&lt;=DATE(YEAR(MIN(InvDate))+5,MONTH(MIN(InvDate)),DAY(MIN(InvDate)))),-TotalComCap*MFeeEst*0.25,IF($C19&gt;DATE(YEAR(MIN(InvDate))+5,MONTH(MIN(InvDate)),DAY(MIN(InvDate))),MIN(AW18-(-TotalComCap*MFeeEst*0.25*0.05),0))))</f>
        <v>0</v>
      </c>
      <c r="AX19" s="157"/>
      <c r="AY19" s="765">
        <f t="shared" ref="AY19" ca="1" si="41">AK19+(OFFSET($AU19,0,MFeeMenuNum)-$J19)</f>
        <v>0</v>
      </c>
    </row>
    <row r="20" spans="2:51">
      <c r="B20" s="763"/>
      <c r="C20" s="764" cm="1">
        <f t="array" ref="C20">DATE(INDEX($B:$B,9+4*INT((ROW()-9)/4)), CHOOSE(MOD(ROW()-9,4)+1, 3,6,9,12), CHOOSE(MOD(ROW()-9,4)+1, 31,30,30,31))</f>
        <v>731</v>
      </c>
      <c r="D20" s="765">
        <f>'Historical Cash Flows (3)'!BZ21</f>
        <v>0</v>
      </c>
      <c r="E20" s="767"/>
      <c r="F20" s="797">
        <v>0</v>
      </c>
      <c r="G20" s="798">
        <v>0</v>
      </c>
      <c r="H20" s="765">
        <f t="shared" si="0"/>
        <v>0</v>
      </c>
      <c r="I20" s="767"/>
      <c r="J20" s="797">
        <v>0</v>
      </c>
      <c r="K20" s="799">
        <v>0</v>
      </c>
      <c r="L20" s="799">
        <v>0</v>
      </c>
      <c r="M20" s="799">
        <v>0</v>
      </c>
      <c r="N20" s="798">
        <v>0</v>
      </c>
      <c r="O20" s="765">
        <f t="shared" si="1"/>
        <v>0</v>
      </c>
      <c r="P20" s="767"/>
      <c r="Q20" s="797">
        <v>0</v>
      </c>
      <c r="R20" s="800">
        <v>0</v>
      </c>
      <c r="S20" s="801">
        <v>0</v>
      </c>
      <c r="T20" s="801">
        <v>0</v>
      </c>
      <c r="U20" s="765">
        <f t="shared" si="2"/>
        <v>0</v>
      </c>
      <c r="V20" s="767"/>
      <c r="W20" s="797">
        <v>0</v>
      </c>
      <c r="X20" s="800">
        <v>0</v>
      </c>
      <c r="Y20" s="800">
        <v>0</v>
      </c>
      <c r="Z20" s="802">
        <v>0</v>
      </c>
      <c r="AA20" s="803"/>
      <c r="AB20" s="803">
        <f t="shared" si="3"/>
        <v>0</v>
      </c>
      <c r="AC20" s="767"/>
      <c r="AD20" s="804">
        <f t="shared" si="4"/>
        <v>0</v>
      </c>
      <c r="AE20" s="804">
        <f t="shared" si="14"/>
        <v>0</v>
      </c>
      <c r="AF20" s="768"/>
      <c r="AG20" s="767"/>
      <c r="AH20" s="805">
        <f t="shared" si="5"/>
        <v>0</v>
      </c>
      <c r="AI20" s="806">
        <f t="shared" si="6"/>
        <v>0</v>
      </c>
      <c r="AJ20" s="806">
        <f t="shared" si="6"/>
        <v>0</v>
      </c>
      <c r="AK20" s="803">
        <f t="shared" si="7"/>
        <v>0</v>
      </c>
      <c r="AL20" s="854">
        <f t="shared" si="15"/>
        <v>0</v>
      </c>
      <c r="AM20" s="854">
        <f t="shared" si="16"/>
        <v>0</v>
      </c>
      <c r="AN20" s="157"/>
      <c r="AO20" s="805">
        <f t="shared" si="8"/>
        <v>0</v>
      </c>
      <c r="AP20" s="806">
        <f t="shared" si="8"/>
        <v>0</v>
      </c>
      <c r="AQ20" s="803">
        <f t="shared" si="9"/>
        <v>0</v>
      </c>
      <c r="AR20" s="807"/>
      <c r="AS20" s="765">
        <f t="shared" si="17"/>
        <v>0</v>
      </c>
      <c r="AT20" s="807"/>
      <c r="AU20" s="765">
        <f t="shared" ref="AU20" si="42">IF($C20&lt;MIN(InvDate),0,IF(AND($C20&gt;=MIN(InvDate),$C20&lt;=DATE(YEAR(MIN(InvDate))+5,MONTH(MIN(InvDate)),DAY(MIN(InvDate)))),-TotalComCap*MFeeEst*0.25,IF($C20&gt;DATE(YEAR(MIN(InvDate))+5,MONTH(MIN(InvDate)),DAY(MIN(InvDate))),AU19*Factor,0)))</f>
        <v>0</v>
      </c>
      <c r="AV20" s="765">
        <f t="shared" ref="AV20" si="43">IF($C20&lt;MIN(InvDate),0,IF(AND($C20&gt;=MIN(InvDate),$C20&lt;=DATE(YEAR(MIN(InvDate))+5,MONTH(MIN(InvDate)),DAY(MIN(InvDate)))),-TotalComCap*MFeeEst*0.25,IF($C20&gt;DATE(YEAR(MIN(InvDate))+5,MONTH(MIN(InvDate)),DAY(MIN(InvDate))),MIN($AS20*MFeeEst*0.25,0))))</f>
        <v>0</v>
      </c>
      <c r="AW20" s="765">
        <f t="shared" ref="AW20" si="44">IF($C20&lt;MIN(InvDate),0,IF(AND($C20&gt;=MIN(InvDate),$C20&lt;=DATE(YEAR(MIN(InvDate))+5,MONTH(MIN(InvDate)),DAY(MIN(InvDate)))),-TotalComCap*MFeeEst*0.25,IF($C20&gt;DATE(YEAR(MIN(InvDate))+5,MONTH(MIN(InvDate)),DAY(MIN(InvDate))),MIN(AW19-(-TotalComCap*MFeeEst*0.25*0.05),0))))</f>
        <v>0</v>
      </c>
      <c r="AX20" s="157"/>
      <c r="AY20" s="765">
        <f t="shared" ref="AY20" ca="1" si="45">AK20+(OFFSET($AU20,0,MFeeMenuNum)-$J20)</f>
        <v>0</v>
      </c>
    </row>
    <row r="21" spans="2:51">
      <c r="B21" s="763">
        <f>B17+1</f>
        <v>1902</v>
      </c>
      <c r="C21" s="764" cm="1">
        <f t="array" ref="C21">DATE(INDEX($B:$B,9+4*INT((ROW()-9)/4)), CHOOSE(MOD(ROW()-9,4)+1, 3,6,9,12), CHOOSE(MOD(ROW()-9,4)+1, 31,30,30,31))</f>
        <v>821</v>
      </c>
      <c r="D21" s="765">
        <f>'Historical Cash Flows (3)'!BZ22</f>
        <v>0</v>
      </c>
      <c r="E21" s="767"/>
      <c r="F21" s="797">
        <v>0</v>
      </c>
      <c r="G21" s="798">
        <v>0</v>
      </c>
      <c r="H21" s="765">
        <f t="shared" si="0"/>
        <v>0</v>
      </c>
      <c r="I21" s="767"/>
      <c r="J21" s="797">
        <v>0</v>
      </c>
      <c r="K21" s="799">
        <v>0</v>
      </c>
      <c r="L21" s="799">
        <v>0</v>
      </c>
      <c r="M21" s="799">
        <v>0</v>
      </c>
      <c r="N21" s="798">
        <v>0</v>
      </c>
      <c r="O21" s="765">
        <f t="shared" si="1"/>
        <v>0</v>
      </c>
      <c r="P21" s="767"/>
      <c r="Q21" s="797">
        <v>0</v>
      </c>
      <c r="R21" s="800">
        <v>0</v>
      </c>
      <c r="S21" s="801">
        <v>0</v>
      </c>
      <c r="T21" s="801">
        <v>0</v>
      </c>
      <c r="U21" s="765">
        <f t="shared" si="2"/>
        <v>0</v>
      </c>
      <c r="V21" s="767"/>
      <c r="W21" s="797">
        <v>0</v>
      </c>
      <c r="X21" s="800">
        <v>0</v>
      </c>
      <c r="Y21" s="800">
        <v>0</v>
      </c>
      <c r="Z21" s="802">
        <v>0</v>
      </c>
      <c r="AA21" s="803"/>
      <c r="AB21" s="803">
        <f t="shared" si="3"/>
        <v>0</v>
      </c>
      <c r="AC21" s="767"/>
      <c r="AD21" s="804">
        <f t="shared" si="4"/>
        <v>0</v>
      </c>
      <c r="AE21" s="804">
        <f t="shared" si="14"/>
        <v>0</v>
      </c>
      <c r="AF21" s="768"/>
      <c r="AG21" s="767"/>
      <c r="AH21" s="805">
        <f t="shared" si="5"/>
        <v>0</v>
      </c>
      <c r="AI21" s="806">
        <f t="shared" si="6"/>
        <v>0</v>
      </c>
      <c r="AJ21" s="806">
        <f t="shared" si="6"/>
        <v>0</v>
      </c>
      <c r="AK21" s="803">
        <f t="shared" si="7"/>
        <v>0</v>
      </c>
      <c r="AL21" s="854">
        <f t="shared" si="15"/>
        <v>0</v>
      </c>
      <c r="AM21" s="854">
        <f t="shared" si="16"/>
        <v>0</v>
      </c>
      <c r="AN21" s="157"/>
      <c r="AO21" s="805">
        <f t="shared" si="8"/>
        <v>0</v>
      </c>
      <c r="AP21" s="806">
        <f t="shared" si="8"/>
        <v>0</v>
      </c>
      <c r="AQ21" s="803">
        <f t="shared" si="9"/>
        <v>0</v>
      </c>
      <c r="AR21" s="807"/>
      <c r="AS21" s="765">
        <f t="shared" si="17"/>
        <v>0</v>
      </c>
      <c r="AT21" s="807"/>
      <c r="AU21" s="765">
        <f t="shared" ref="AU21" si="46">IF($C21&lt;MIN(InvDate),0,IF(AND($C21&gt;=MIN(InvDate),$C21&lt;=DATE(YEAR(MIN(InvDate))+5,MONTH(MIN(InvDate)),DAY(MIN(InvDate)))),-TotalComCap*MFeeEst*0.25,IF($C21&gt;DATE(YEAR(MIN(InvDate))+5,MONTH(MIN(InvDate)),DAY(MIN(InvDate))),AU20*Factor,0)))</f>
        <v>0</v>
      </c>
      <c r="AV21" s="765">
        <f t="shared" ref="AV21" si="47">IF($C21&lt;MIN(InvDate),0,IF(AND($C21&gt;=MIN(InvDate),$C21&lt;=DATE(YEAR(MIN(InvDate))+5,MONTH(MIN(InvDate)),DAY(MIN(InvDate)))),-TotalComCap*MFeeEst*0.25,IF($C21&gt;DATE(YEAR(MIN(InvDate))+5,MONTH(MIN(InvDate)),DAY(MIN(InvDate))),MIN($AS21*MFeeEst*0.25,0))))</f>
        <v>0</v>
      </c>
      <c r="AW21" s="765">
        <f t="shared" ref="AW21" si="48">IF($C21&lt;MIN(InvDate),0,IF(AND($C21&gt;=MIN(InvDate),$C21&lt;=DATE(YEAR(MIN(InvDate))+5,MONTH(MIN(InvDate)),DAY(MIN(InvDate)))),-TotalComCap*MFeeEst*0.25,IF($C21&gt;DATE(YEAR(MIN(InvDate))+5,MONTH(MIN(InvDate)),DAY(MIN(InvDate))),MIN(AW20-(-TotalComCap*MFeeEst*0.25*0.05),0))))</f>
        <v>0</v>
      </c>
      <c r="AX21" s="157"/>
      <c r="AY21" s="765">
        <f t="shared" ref="AY21" ca="1" si="49">AK21+(OFFSET($AU21,0,MFeeMenuNum)-$J21)</f>
        <v>0</v>
      </c>
    </row>
    <row r="22" spans="2:51">
      <c r="B22" s="763"/>
      <c r="C22" s="764" cm="1">
        <f t="array" ref="C22">DATE(INDEX($B:$B,9+4*INT((ROW()-9)/4)), CHOOSE(MOD(ROW()-9,4)+1, 3,6,9,12), CHOOSE(MOD(ROW()-9,4)+1, 31,30,30,31))</f>
        <v>912</v>
      </c>
      <c r="D22" s="765">
        <f>'Historical Cash Flows (3)'!BZ23</f>
        <v>0</v>
      </c>
      <c r="E22" s="767"/>
      <c r="F22" s="797">
        <v>0</v>
      </c>
      <c r="G22" s="798">
        <v>0</v>
      </c>
      <c r="H22" s="765">
        <f t="shared" si="0"/>
        <v>0</v>
      </c>
      <c r="I22" s="767"/>
      <c r="J22" s="797">
        <v>0</v>
      </c>
      <c r="K22" s="799">
        <v>0</v>
      </c>
      <c r="L22" s="799">
        <v>0</v>
      </c>
      <c r="M22" s="799">
        <v>0</v>
      </c>
      <c r="N22" s="798">
        <v>0</v>
      </c>
      <c r="O22" s="765">
        <f t="shared" si="1"/>
        <v>0</v>
      </c>
      <c r="P22" s="767"/>
      <c r="Q22" s="797">
        <v>0</v>
      </c>
      <c r="R22" s="800">
        <v>0</v>
      </c>
      <c r="S22" s="801">
        <v>0</v>
      </c>
      <c r="T22" s="801">
        <v>0</v>
      </c>
      <c r="U22" s="765">
        <f t="shared" si="2"/>
        <v>0</v>
      </c>
      <c r="V22" s="767"/>
      <c r="W22" s="797">
        <v>0</v>
      </c>
      <c r="X22" s="800">
        <v>0</v>
      </c>
      <c r="Y22" s="800">
        <v>0</v>
      </c>
      <c r="Z22" s="802">
        <v>0</v>
      </c>
      <c r="AA22" s="803"/>
      <c r="AB22" s="803">
        <f t="shared" si="3"/>
        <v>0</v>
      </c>
      <c r="AC22" s="767"/>
      <c r="AD22" s="804">
        <f t="shared" si="4"/>
        <v>0</v>
      </c>
      <c r="AE22" s="804">
        <f t="shared" si="14"/>
        <v>0</v>
      </c>
      <c r="AF22" s="768"/>
      <c r="AG22" s="767"/>
      <c r="AH22" s="805">
        <f t="shared" si="5"/>
        <v>0</v>
      </c>
      <c r="AI22" s="806">
        <f t="shared" si="6"/>
        <v>0</v>
      </c>
      <c r="AJ22" s="806">
        <f t="shared" si="6"/>
        <v>0</v>
      </c>
      <c r="AK22" s="803">
        <f t="shared" si="7"/>
        <v>0</v>
      </c>
      <c r="AL22" s="854">
        <f t="shared" si="15"/>
        <v>0</v>
      </c>
      <c r="AM22" s="854">
        <f t="shared" si="16"/>
        <v>0</v>
      </c>
      <c r="AN22" s="157"/>
      <c r="AO22" s="805">
        <f t="shared" si="8"/>
        <v>0</v>
      </c>
      <c r="AP22" s="806">
        <f t="shared" si="8"/>
        <v>0</v>
      </c>
      <c r="AQ22" s="803">
        <f t="shared" si="9"/>
        <v>0</v>
      </c>
      <c r="AR22" s="807"/>
      <c r="AS22" s="765">
        <f t="shared" si="17"/>
        <v>0</v>
      </c>
      <c r="AT22" s="807"/>
      <c r="AU22" s="765">
        <f t="shared" ref="AU22" si="50">IF($C22&lt;MIN(InvDate),0,IF(AND($C22&gt;=MIN(InvDate),$C22&lt;=DATE(YEAR(MIN(InvDate))+5,MONTH(MIN(InvDate)),DAY(MIN(InvDate)))),-TotalComCap*MFeeEst*0.25,IF($C22&gt;DATE(YEAR(MIN(InvDate))+5,MONTH(MIN(InvDate)),DAY(MIN(InvDate))),AU21*Factor,0)))</f>
        <v>0</v>
      </c>
      <c r="AV22" s="765">
        <f t="shared" ref="AV22" si="51">IF($C22&lt;MIN(InvDate),0,IF(AND($C22&gt;=MIN(InvDate),$C22&lt;=DATE(YEAR(MIN(InvDate))+5,MONTH(MIN(InvDate)),DAY(MIN(InvDate)))),-TotalComCap*MFeeEst*0.25,IF($C22&gt;DATE(YEAR(MIN(InvDate))+5,MONTH(MIN(InvDate)),DAY(MIN(InvDate))),MIN($AS22*MFeeEst*0.25,0))))</f>
        <v>0</v>
      </c>
      <c r="AW22" s="765">
        <f t="shared" ref="AW22" si="52">IF($C22&lt;MIN(InvDate),0,IF(AND($C22&gt;=MIN(InvDate),$C22&lt;=DATE(YEAR(MIN(InvDate))+5,MONTH(MIN(InvDate)),DAY(MIN(InvDate)))),-TotalComCap*MFeeEst*0.25,IF($C22&gt;DATE(YEAR(MIN(InvDate))+5,MONTH(MIN(InvDate)),DAY(MIN(InvDate))),MIN(AW21-(-TotalComCap*MFeeEst*0.25*0.05),0))))</f>
        <v>0</v>
      </c>
      <c r="AX22" s="157"/>
      <c r="AY22" s="765">
        <f t="shared" ref="AY22" ca="1" si="53">AK22+(OFFSET($AU22,0,MFeeMenuNum)-$J22)</f>
        <v>0</v>
      </c>
    </row>
    <row r="23" spans="2:51">
      <c r="B23" s="763"/>
      <c r="C23" s="764" cm="1">
        <f t="array" ref="C23">DATE(INDEX($B:$B,9+4*INT((ROW()-9)/4)), CHOOSE(MOD(ROW()-9,4)+1, 3,6,9,12), CHOOSE(MOD(ROW()-9,4)+1, 31,30,30,31))</f>
        <v>1004</v>
      </c>
      <c r="D23" s="765">
        <f>'Historical Cash Flows (3)'!BZ24</f>
        <v>0</v>
      </c>
      <c r="E23" s="767"/>
      <c r="F23" s="797">
        <v>0</v>
      </c>
      <c r="G23" s="798">
        <v>0</v>
      </c>
      <c r="H23" s="765">
        <f t="shared" si="0"/>
        <v>0</v>
      </c>
      <c r="I23" s="767"/>
      <c r="J23" s="797">
        <v>0</v>
      </c>
      <c r="K23" s="799">
        <v>0</v>
      </c>
      <c r="L23" s="799">
        <v>0</v>
      </c>
      <c r="M23" s="799">
        <v>0</v>
      </c>
      <c r="N23" s="798">
        <v>0</v>
      </c>
      <c r="O23" s="765">
        <f t="shared" si="1"/>
        <v>0</v>
      </c>
      <c r="P23" s="767"/>
      <c r="Q23" s="797">
        <v>0</v>
      </c>
      <c r="R23" s="800">
        <v>0</v>
      </c>
      <c r="S23" s="801">
        <v>0</v>
      </c>
      <c r="T23" s="801">
        <v>0</v>
      </c>
      <c r="U23" s="765">
        <f t="shared" si="2"/>
        <v>0</v>
      </c>
      <c r="V23" s="767"/>
      <c r="W23" s="797">
        <v>0</v>
      </c>
      <c r="X23" s="800">
        <v>0</v>
      </c>
      <c r="Y23" s="800">
        <v>0</v>
      </c>
      <c r="Z23" s="802">
        <v>0</v>
      </c>
      <c r="AA23" s="803"/>
      <c r="AB23" s="803">
        <f t="shared" si="3"/>
        <v>0</v>
      </c>
      <c r="AC23" s="767"/>
      <c r="AD23" s="804">
        <f t="shared" si="4"/>
        <v>0</v>
      </c>
      <c r="AE23" s="804">
        <f t="shared" si="14"/>
        <v>0</v>
      </c>
      <c r="AF23" s="768"/>
      <c r="AG23" s="767"/>
      <c r="AH23" s="805">
        <f t="shared" si="5"/>
        <v>0</v>
      </c>
      <c r="AI23" s="806">
        <f t="shared" si="6"/>
        <v>0</v>
      </c>
      <c r="AJ23" s="806">
        <f t="shared" si="6"/>
        <v>0</v>
      </c>
      <c r="AK23" s="803">
        <f t="shared" si="7"/>
        <v>0</v>
      </c>
      <c r="AL23" s="854">
        <f t="shared" si="15"/>
        <v>0</v>
      </c>
      <c r="AM23" s="854">
        <f t="shared" si="16"/>
        <v>0</v>
      </c>
      <c r="AN23" s="157"/>
      <c r="AO23" s="805">
        <f t="shared" si="8"/>
        <v>0</v>
      </c>
      <c r="AP23" s="806">
        <f t="shared" si="8"/>
        <v>0</v>
      </c>
      <c r="AQ23" s="803">
        <f t="shared" si="9"/>
        <v>0</v>
      </c>
      <c r="AR23" s="807"/>
      <c r="AS23" s="765">
        <f t="shared" si="17"/>
        <v>0</v>
      </c>
      <c r="AT23" s="807"/>
      <c r="AU23" s="765">
        <f t="shared" ref="AU23" si="54">IF($C23&lt;MIN(InvDate),0,IF(AND($C23&gt;=MIN(InvDate),$C23&lt;=DATE(YEAR(MIN(InvDate))+5,MONTH(MIN(InvDate)),DAY(MIN(InvDate)))),-TotalComCap*MFeeEst*0.25,IF($C23&gt;DATE(YEAR(MIN(InvDate))+5,MONTH(MIN(InvDate)),DAY(MIN(InvDate))),AU22*Factor,0)))</f>
        <v>0</v>
      </c>
      <c r="AV23" s="765">
        <f t="shared" ref="AV23" si="55">IF($C23&lt;MIN(InvDate),0,IF(AND($C23&gt;=MIN(InvDate),$C23&lt;=DATE(YEAR(MIN(InvDate))+5,MONTH(MIN(InvDate)),DAY(MIN(InvDate)))),-TotalComCap*MFeeEst*0.25,IF($C23&gt;DATE(YEAR(MIN(InvDate))+5,MONTH(MIN(InvDate)),DAY(MIN(InvDate))),MIN($AS23*MFeeEst*0.25,0))))</f>
        <v>0</v>
      </c>
      <c r="AW23" s="765">
        <f t="shared" ref="AW23" si="56">IF($C23&lt;MIN(InvDate),0,IF(AND($C23&gt;=MIN(InvDate),$C23&lt;=DATE(YEAR(MIN(InvDate))+5,MONTH(MIN(InvDate)),DAY(MIN(InvDate)))),-TotalComCap*MFeeEst*0.25,IF($C23&gt;DATE(YEAR(MIN(InvDate))+5,MONTH(MIN(InvDate)),DAY(MIN(InvDate))),MIN(AW22-(-TotalComCap*MFeeEst*0.25*0.05),0))))</f>
        <v>0</v>
      </c>
      <c r="AX23" s="157"/>
      <c r="AY23" s="765">
        <f t="shared" ref="AY23" ca="1" si="57">AK23+(OFFSET($AU23,0,MFeeMenuNum)-$J23)</f>
        <v>0</v>
      </c>
    </row>
    <row r="24" spans="2:51">
      <c r="B24" s="763"/>
      <c r="C24" s="764" cm="1">
        <f t="array" ref="C24">DATE(INDEX($B:$B,9+4*INT((ROW()-9)/4)), CHOOSE(MOD(ROW()-9,4)+1, 3,6,9,12), CHOOSE(MOD(ROW()-9,4)+1, 31,30,30,31))</f>
        <v>1096</v>
      </c>
      <c r="D24" s="765">
        <f>'Historical Cash Flows (3)'!BZ25</f>
        <v>0</v>
      </c>
      <c r="E24" s="767"/>
      <c r="F24" s="797">
        <v>0</v>
      </c>
      <c r="G24" s="798">
        <v>0</v>
      </c>
      <c r="H24" s="765">
        <f t="shared" si="0"/>
        <v>0</v>
      </c>
      <c r="I24" s="767"/>
      <c r="J24" s="797">
        <v>0</v>
      </c>
      <c r="K24" s="799">
        <v>0</v>
      </c>
      <c r="L24" s="799">
        <v>0</v>
      </c>
      <c r="M24" s="799">
        <v>0</v>
      </c>
      <c r="N24" s="798">
        <v>0</v>
      </c>
      <c r="O24" s="765">
        <f t="shared" si="1"/>
        <v>0</v>
      </c>
      <c r="P24" s="767"/>
      <c r="Q24" s="797">
        <v>0</v>
      </c>
      <c r="R24" s="800">
        <v>0</v>
      </c>
      <c r="S24" s="801">
        <v>0</v>
      </c>
      <c r="T24" s="801">
        <v>0</v>
      </c>
      <c r="U24" s="765">
        <f t="shared" si="2"/>
        <v>0</v>
      </c>
      <c r="V24" s="767"/>
      <c r="W24" s="797">
        <v>0</v>
      </c>
      <c r="X24" s="800">
        <v>0</v>
      </c>
      <c r="Y24" s="800">
        <v>0</v>
      </c>
      <c r="Z24" s="802">
        <v>0</v>
      </c>
      <c r="AA24" s="803"/>
      <c r="AB24" s="803">
        <f t="shared" si="3"/>
        <v>0</v>
      </c>
      <c r="AC24" s="767"/>
      <c r="AD24" s="804">
        <f t="shared" si="4"/>
        <v>0</v>
      </c>
      <c r="AE24" s="804">
        <f t="shared" si="14"/>
        <v>0</v>
      </c>
      <c r="AF24" s="768"/>
      <c r="AG24" s="767"/>
      <c r="AH24" s="805">
        <f t="shared" si="5"/>
        <v>0</v>
      </c>
      <c r="AI24" s="806">
        <f t="shared" si="6"/>
        <v>0</v>
      </c>
      <c r="AJ24" s="806">
        <f t="shared" si="6"/>
        <v>0</v>
      </c>
      <c r="AK24" s="803">
        <f t="shared" si="7"/>
        <v>0</v>
      </c>
      <c r="AL24" s="854">
        <f t="shared" si="15"/>
        <v>0</v>
      </c>
      <c r="AM24" s="854">
        <f t="shared" si="16"/>
        <v>0</v>
      </c>
      <c r="AN24" s="157"/>
      <c r="AO24" s="805">
        <f t="shared" si="8"/>
        <v>0</v>
      </c>
      <c r="AP24" s="806">
        <f t="shared" si="8"/>
        <v>0</v>
      </c>
      <c r="AQ24" s="803">
        <f t="shared" si="9"/>
        <v>0</v>
      </c>
      <c r="AR24" s="807"/>
      <c r="AS24" s="765">
        <f t="shared" si="17"/>
        <v>0</v>
      </c>
      <c r="AT24" s="807"/>
      <c r="AU24" s="765">
        <f t="shared" ref="AU24" si="58">IF($C24&lt;MIN(InvDate),0,IF(AND($C24&gt;=MIN(InvDate),$C24&lt;=DATE(YEAR(MIN(InvDate))+5,MONTH(MIN(InvDate)),DAY(MIN(InvDate)))),-TotalComCap*MFeeEst*0.25,IF($C24&gt;DATE(YEAR(MIN(InvDate))+5,MONTH(MIN(InvDate)),DAY(MIN(InvDate))),AU23*Factor,0)))</f>
        <v>0</v>
      </c>
      <c r="AV24" s="765">
        <f t="shared" ref="AV24" si="59">IF($C24&lt;MIN(InvDate),0,IF(AND($C24&gt;=MIN(InvDate),$C24&lt;=DATE(YEAR(MIN(InvDate))+5,MONTH(MIN(InvDate)),DAY(MIN(InvDate)))),-TotalComCap*MFeeEst*0.25,IF($C24&gt;DATE(YEAR(MIN(InvDate))+5,MONTH(MIN(InvDate)),DAY(MIN(InvDate))),MIN($AS24*MFeeEst*0.25,0))))</f>
        <v>0</v>
      </c>
      <c r="AW24" s="765">
        <f t="shared" ref="AW24" si="60">IF($C24&lt;MIN(InvDate),0,IF(AND($C24&gt;=MIN(InvDate),$C24&lt;=DATE(YEAR(MIN(InvDate))+5,MONTH(MIN(InvDate)),DAY(MIN(InvDate)))),-TotalComCap*MFeeEst*0.25,IF($C24&gt;DATE(YEAR(MIN(InvDate))+5,MONTH(MIN(InvDate)),DAY(MIN(InvDate))),MIN(AW23-(-TotalComCap*MFeeEst*0.25*0.05),0))))</f>
        <v>0</v>
      </c>
      <c r="AX24" s="157"/>
      <c r="AY24" s="765">
        <f t="shared" ref="AY24" ca="1" si="61">AK24+(OFFSET($AU24,0,MFeeMenuNum)-$J24)</f>
        <v>0</v>
      </c>
    </row>
    <row r="25" spans="2:51">
      <c r="B25" s="763">
        <f>B21+1</f>
        <v>1903</v>
      </c>
      <c r="C25" s="764" cm="1">
        <f t="array" ref="C25">DATE(INDEX($B:$B,9+4*INT((ROW()-9)/4)), CHOOSE(MOD(ROW()-9,4)+1, 3,6,9,12), CHOOSE(MOD(ROW()-9,4)+1, 31,30,30,31))</f>
        <v>1186</v>
      </c>
      <c r="D25" s="765">
        <f>'Historical Cash Flows (3)'!BZ26</f>
        <v>0</v>
      </c>
      <c r="E25" s="767"/>
      <c r="F25" s="797">
        <v>0</v>
      </c>
      <c r="G25" s="798">
        <v>0</v>
      </c>
      <c r="H25" s="765">
        <f t="shared" si="0"/>
        <v>0</v>
      </c>
      <c r="I25" s="767"/>
      <c r="J25" s="797">
        <v>0</v>
      </c>
      <c r="K25" s="799">
        <v>0</v>
      </c>
      <c r="L25" s="799">
        <v>0</v>
      </c>
      <c r="M25" s="799">
        <v>0</v>
      </c>
      <c r="N25" s="798">
        <v>0</v>
      </c>
      <c r="O25" s="765">
        <f t="shared" si="1"/>
        <v>0</v>
      </c>
      <c r="P25" s="767"/>
      <c r="Q25" s="797">
        <v>0</v>
      </c>
      <c r="R25" s="800">
        <v>0</v>
      </c>
      <c r="S25" s="801">
        <v>0</v>
      </c>
      <c r="T25" s="801">
        <v>0</v>
      </c>
      <c r="U25" s="765">
        <f t="shared" si="2"/>
        <v>0</v>
      </c>
      <c r="V25" s="767"/>
      <c r="W25" s="797">
        <v>0</v>
      </c>
      <c r="X25" s="800">
        <v>0</v>
      </c>
      <c r="Y25" s="800">
        <v>0</v>
      </c>
      <c r="Z25" s="802">
        <v>0</v>
      </c>
      <c r="AA25" s="803"/>
      <c r="AB25" s="803">
        <f t="shared" si="3"/>
        <v>0</v>
      </c>
      <c r="AC25" s="767"/>
      <c r="AD25" s="804">
        <f t="shared" si="4"/>
        <v>0</v>
      </c>
      <c r="AE25" s="804">
        <f t="shared" si="14"/>
        <v>0</v>
      </c>
      <c r="AF25" s="768"/>
      <c r="AG25" s="767"/>
      <c r="AH25" s="805">
        <f t="shared" si="5"/>
        <v>0</v>
      </c>
      <c r="AI25" s="806">
        <f t="shared" si="6"/>
        <v>0</v>
      </c>
      <c r="AJ25" s="806">
        <f t="shared" si="6"/>
        <v>0</v>
      </c>
      <c r="AK25" s="803">
        <f t="shared" si="7"/>
        <v>0</v>
      </c>
      <c r="AL25" s="854">
        <f t="shared" si="15"/>
        <v>0</v>
      </c>
      <c r="AM25" s="854">
        <f t="shared" si="16"/>
        <v>0</v>
      </c>
      <c r="AN25" s="157"/>
      <c r="AO25" s="805">
        <f t="shared" si="8"/>
        <v>0</v>
      </c>
      <c r="AP25" s="806">
        <f t="shared" si="8"/>
        <v>0</v>
      </c>
      <c r="AQ25" s="803">
        <f t="shared" si="9"/>
        <v>0</v>
      </c>
      <c r="AR25" s="807"/>
      <c r="AS25" s="765">
        <f t="shared" si="17"/>
        <v>0</v>
      </c>
      <c r="AT25" s="807"/>
      <c r="AU25" s="765">
        <f t="shared" ref="AU25" si="62">IF($C25&lt;MIN(InvDate),0,IF(AND($C25&gt;=MIN(InvDate),$C25&lt;=DATE(YEAR(MIN(InvDate))+5,MONTH(MIN(InvDate)),DAY(MIN(InvDate)))),-TotalComCap*MFeeEst*0.25,IF($C25&gt;DATE(YEAR(MIN(InvDate))+5,MONTH(MIN(InvDate)),DAY(MIN(InvDate))),AU24*Factor,0)))</f>
        <v>0</v>
      </c>
      <c r="AV25" s="765">
        <f t="shared" ref="AV25" si="63">IF($C25&lt;MIN(InvDate),0,IF(AND($C25&gt;=MIN(InvDate),$C25&lt;=DATE(YEAR(MIN(InvDate))+5,MONTH(MIN(InvDate)),DAY(MIN(InvDate)))),-TotalComCap*MFeeEst*0.25,IF($C25&gt;DATE(YEAR(MIN(InvDate))+5,MONTH(MIN(InvDate)),DAY(MIN(InvDate))),MIN($AS25*MFeeEst*0.25,0))))</f>
        <v>0</v>
      </c>
      <c r="AW25" s="765">
        <f t="shared" ref="AW25" si="64">IF($C25&lt;MIN(InvDate),0,IF(AND($C25&gt;=MIN(InvDate),$C25&lt;=DATE(YEAR(MIN(InvDate))+5,MONTH(MIN(InvDate)),DAY(MIN(InvDate)))),-TotalComCap*MFeeEst*0.25,IF($C25&gt;DATE(YEAR(MIN(InvDate))+5,MONTH(MIN(InvDate)),DAY(MIN(InvDate))),MIN(AW24-(-TotalComCap*MFeeEst*0.25*0.05),0))))</f>
        <v>0</v>
      </c>
      <c r="AX25" s="157"/>
      <c r="AY25" s="765">
        <f t="shared" ref="AY25" ca="1" si="65">AK25+(OFFSET($AU25,0,MFeeMenuNum)-$J25)</f>
        <v>0</v>
      </c>
    </row>
    <row r="26" spans="2:51">
      <c r="B26" s="763"/>
      <c r="C26" s="764" cm="1">
        <f t="array" ref="C26">DATE(INDEX($B:$B,9+4*INT((ROW()-9)/4)), CHOOSE(MOD(ROW()-9,4)+1, 3,6,9,12), CHOOSE(MOD(ROW()-9,4)+1, 31,30,30,31))</f>
        <v>1277</v>
      </c>
      <c r="D26" s="765">
        <f>'Historical Cash Flows (3)'!BZ27</f>
        <v>0</v>
      </c>
      <c r="E26" s="767"/>
      <c r="F26" s="797">
        <v>0</v>
      </c>
      <c r="G26" s="798">
        <v>0</v>
      </c>
      <c r="H26" s="765">
        <f t="shared" si="0"/>
        <v>0</v>
      </c>
      <c r="I26" s="767"/>
      <c r="J26" s="797">
        <v>0</v>
      </c>
      <c r="K26" s="799">
        <v>0</v>
      </c>
      <c r="L26" s="799">
        <v>0</v>
      </c>
      <c r="M26" s="799">
        <v>0</v>
      </c>
      <c r="N26" s="798">
        <v>0</v>
      </c>
      <c r="O26" s="765">
        <f t="shared" si="1"/>
        <v>0</v>
      </c>
      <c r="P26" s="767"/>
      <c r="Q26" s="797">
        <v>0</v>
      </c>
      <c r="R26" s="800">
        <v>0</v>
      </c>
      <c r="S26" s="801">
        <v>0</v>
      </c>
      <c r="T26" s="801">
        <v>0</v>
      </c>
      <c r="U26" s="765">
        <f t="shared" si="2"/>
        <v>0</v>
      </c>
      <c r="V26" s="767"/>
      <c r="W26" s="797">
        <v>0</v>
      </c>
      <c r="X26" s="800">
        <v>0</v>
      </c>
      <c r="Y26" s="800">
        <v>0</v>
      </c>
      <c r="Z26" s="802">
        <v>0</v>
      </c>
      <c r="AA26" s="803"/>
      <c r="AB26" s="803">
        <f t="shared" si="3"/>
        <v>0</v>
      </c>
      <c r="AC26" s="767"/>
      <c r="AD26" s="804">
        <f t="shared" si="4"/>
        <v>0</v>
      </c>
      <c r="AE26" s="804">
        <f t="shared" si="14"/>
        <v>0</v>
      </c>
      <c r="AF26" s="768"/>
      <c r="AG26" s="767"/>
      <c r="AH26" s="805">
        <f t="shared" si="5"/>
        <v>0</v>
      </c>
      <c r="AI26" s="806">
        <f t="shared" si="6"/>
        <v>0</v>
      </c>
      <c r="AJ26" s="806">
        <f t="shared" si="6"/>
        <v>0</v>
      </c>
      <c r="AK26" s="803">
        <f t="shared" si="7"/>
        <v>0</v>
      </c>
      <c r="AL26" s="854">
        <f t="shared" si="15"/>
        <v>0</v>
      </c>
      <c r="AM26" s="854">
        <f t="shared" si="16"/>
        <v>0</v>
      </c>
      <c r="AN26" s="157"/>
      <c r="AO26" s="805">
        <f t="shared" si="8"/>
        <v>0</v>
      </c>
      <c r="AP26" s="806">
        <f t="shared" si="8"/>
        <v>0</v>
      </c>
      <c r="AQ26" s="803">
        <f t="shared" si="9"/>
        <v>0</v>
      </c>
      <c r="AR26" s="807"/>
      <c r="AS26" s="765">
        <f t="shared" si="17"/>
        <v>0</v>
      </c>
      <c r="AT26" s="807"/>
      <c r="AU26" s="765">
        <f t="shared" ref="AU26" si="66">IF($C26&lt;MIN(InvDate),0,IF(AND($C26&gt;=MIN(InvDate),$C26&lt;=DATE(YEAR(MIN(InvDate))+5,MONTH(MIN(InvDate)),DAY(MIN(InvDate)))),-TotalComCap*MFeeEst*0.25,IF($C26&gt;DATE(YEAR(MIN(InvDate))+5,MONTH(MIN(InvDate)),DAY(MIN(InvDate))),AU25*Factor,0)))</f>
        <v>0</v>
      </c>
      <c r="AV26" s="765">
        <f t="shared" ref="AV26" si="67">IF($C26&lt;MIN(InvDate),0,IF(AND($C26&gt;=MIN(InvDate),$C26&lt;=DATE(YEAR(MIN(InvDate))+5,MONTH(MIN(InvDate)),DAY(MIN(InvDate)))),-TotalComCap*MFeeEst*0.25,IF($C26&gt;DATE(YEAR(MIN(InvDate))+5,MONTH(MIN(InvDate)),DAY(MIN(InvDate))),MIN($AS26*MFeeEst*0.25,0))))</f>
        <v>0</v>
      </c>
      <c r="AW26" s="765">
        <f t="shared" ref="AW26" si="68">IF($C26&lt;MIN(InvDate),0,IF(AND($C26&gt;=MIN(InvDate),$C26&lt;=DATE(YEAR(MIN(InvDate))+5,MONTH(MIN(InvDate)),DAY(MIN(InvDate)))),-TotalComCap*MFeeEst*0.25,IF($C26&gt;DATE(YEAR(MIN(InvDate))+5,MONTH(MIN(InvDate)),DAY(MIN(InvDate))),MIN(AW25-(-TotalComCap*MFeeEst*0.25*0.05),0))))</f>
        <v>0</v>
      </c>
      <c r="AX26" s="157"/>
      <c r="AY26" s="765">
        <f t="shared" ref="AY26" ca="1" si="69">AK26+(OFFSET($AU26,0,MFeeMenuNum)-$J26)</f>
        <v>0</v>
      </c>
    </row>
    <row r="27" spans="2:51">
      <c r="B27" s="763"/>
      <c r="C27" s="764" cm="1">
        <f t="array" ref="C27">DATE(INDEX($B:$B,9+4*INT((ROW()-9)/4)), CHOOSE(MOD(ROW()-9,4)+1, 3,6,9,12), CHOOSE(MOD(ROW()-9,4)+1, 31,30,30,31))</f>
        <v>1369</v>
      </c>
      <c r="D27" s="765">
        <f>'Historical Cash Flows (3)'!BZ28</f>
        <v>0</v>
      </c>
      <c r="E27" s="767"/>
      <c r="F27" s="797">
        <v>0</v>
      </c>
      <c r="G27" s="798">
        <v>0</v>
      </c>
      <c r="H27" s="765">
        <f t="shared" si="0"/>
        <v>0</v>
      </c>
      <c r="I27" s="767"/>
      <c r="J27" s="797">
        <v>0</v>
      </c>
      <c r="K27" s="799">
        <v>0</v>
      </c>
      <c r="L27" s="799">
        <v>0</v>
      </c>
      <c r="M27" s="799">
        <v>0</v>
      </c>
      <c r="N27" s="798">
        <v>0</v>
      </c>
      <c r="O27" s="765">
        <f t="shared" si="1"/>
        <v>0</v>
      </c>
      <c r="P27" s="767"/>
      <c r="Q27" s="797">
        <v>0</v>
      </c>
      <c r="R27" s="800">
        <v>0</v>
      </c>
      <c r="S27" s="801">
        <v>0</v>
      </c>
      <c r="T27" s="801">
        <v>0</v>
      </c>
      <c r="U27" s="765">
        <f t="shared" si="2"/>
        <v>0</v>
      </c>
      <c r="V27" s="767"/>
      <c r="W27" s="797">
        <v>0</v>
      </c>
      <c r="X27" s="800">
        <v>0</v>
      </c>
      <c r="Y27" s="800">
        <v>0</v>
      </c>
      <c r="Z27" s="802">
        <v>0</v>
      </c>
      <c r="AA27" s="803"/>
      <c r="AB27" s="803">
        <f t="shared" si="3"/>
        <v>0</v>
      </c>
      <c r="AC27" s="767"/>
      <c r="AD27" s="804">
        <f t="shared" si="4"/>
        <v>0</v>
      </c>
      <c r="AE27" s="804">
        <f t="shared" si="14"/>
        <v>0</v>
      </c>
      <c r="AF27" s="768"/>
      <c r="AG27" s="767"/>
      <c r="AH27" s="805">
        <f t="shared" si="5"/>
        <v>0</v>
      </c>
      <c r="AI27" s="806">
        <f t="shared" si="6"/>
        <v>0</v>
      </c>
      <c r="AJ27" s="806">
        <f t="shared" si="6"/>
        <v>0</v>
      </c>
      <c r="AK27" s="803">
        <f t="shared" si="7"/>
        <v>0</v>
      </c>
      <c r="AL27" s="854">
        <f t="shared" si="15"/>
        <v>0</v>
      </c>
      <c r="AM27" s="854">
        <f t="shared" si="16"/>
        <v>0</v>
      </c>
      <c r="AN27" s="808"/>
      <c r="AO27" s="805">
        <f t="shared" si="8"/>
        <v>0</v>
      </c>
      <c r="AP27" s="806">
        <f t="shared" si="8"/>
        <v>0</v>
      </c>
      <c r="AQ27" s="803">
        <f t="shared" si="9"/>
        <v>0</v>
      </c>
      <c r="AR27" s="807"/>
      <c r="AS27" s="765">
        <f t="shared" si="17"/>
        <v>0</v>
      </c>
      <c r="AT27" s="807"/>
      <c r="AU27" s="765">
        <f t="shared" ref="AU27" si="70">IF($C27&lt;MIN(InvDate),0,IF(AND($C27&gt;=MIN(InvDate),$C27&lt;=DATE(YEAR(MIN(InvDate))+5,MONTH(MIN(InvDate)),DAY(MIN(InvDate)))),-TotalComCap*MFeeEst*0.25,IF($C27&gt;DATE(YEAR(MIN(InvDate))+5,MONTH(MIN(InvDate)),DAY(MIN(InvDate))),AU26*Factor,0)))</f>
        <v>0</v>
      </c>
      <c r="AV27" s="765">
        <f t="shared" ref="AV27" si="71">IF($C27&lt;MIN(InvDate),0,IF(AND($C27&gt;=MIN(InvDate),$C27&lt;=DATE(YEAR(MIN(InvDate))+5,MONTH(MIN(InvDate)),DAY(MIN(InvDate)))),-TotalComCap*MFeeEst*0.25,IF($C27&gt;DATE(YEAR(MIN(InvDate))+5,MONTH(MIN(InvDate)),DAY(MIN(InvDate))),MIN($AS27*MFeeEst*0.25,0))))</f>
        <v>0</v>
      </c>
      <c r="AW27" s="765">
        <f t="shared" ref="AW27" si="72">IF($C27&lt;MIN(InvDate),0,IF(AND($C27&gt;=MIN(InvDate),$C27&lt;=DATE(YEAR(MIN(InvDate))+5,MONTH(MIN(InvDate)),DAY(MIN(InvDate)))),-TotalComCap*MFeeEst*0.25,IF($C27&gt;DATE(YEAR(MIN(InvDate))+5,MONTH(MIN(InvDate)),DAY(MIN(InvDate))),MIN(AW26-(-TotalComCap*MFeeEst*0.25*0.05),0))))</f>
        <v>0</v>
      </c>
      <c r="AX27" s="157"/>
      <c r="AY27" s="765">
        <f t="shared" ref="AY27" ca="1" si="73">AK27+(OFFSET($AU27,0,MFeeMenuNum)-$J27)</f>
        <v>0</v>
      </c>
    </row>
    <row r="28" spans="2:51">
      <c r="B28" s="763"/>
      <c r="C28" s="764" cm="1">
        <f t="array" ref="C28">DATE(INDEX($B:$B,9+4*INT((ROW()-9)/4)), CHOOSE(MOD(ROW()-9,4)+1, 3,6,9,12), CHOOSE(MOD(ROW()-9,4)+1, 31,30,30,31))</f>
        <v>1461</v>
      </c>
      <c r="D28" s="765">
        <f>'Historical Cash Flows (3)'!BZ29</f>
        <v>0</v>
      </c>
      <c r="E28" s="767"/>
      <c r="F28" s="797">
        <v>0</v>
      </c>
      <c r="G28" s="798">
        <v>0</v>
      </c>
      <c r="H28" s="765">
        <f t="shared" si="0"/>
        <v>0</v>
      </c>
      <c r="I28" s="767"/>
      <c r="J28" s="797">
        <v>0</v>
      </c>
      <c r="K28" s="799">
        <v>0</v>
      </c>
      <c r="L28" s="799">
        <v>0</v>
      </c>
      <c r="M28" s="799">
        <v>0</v>
      </c>
      <c r="N28" s="798">
        <v>0</v>
      </c>
      <c r="O28" s="765">
        <f t="shared" si="1"/>
        <v>0</v>
      </c>
      <c r="P28" s="767"/>
      <c r="Q28" s="797">
        <v>0</v>
      </c>
      <c r="R28" s="800">
        <v>0</v>
      </c>
      <c r="S28" s="801">
        <v>0</v>
      </c>
      <c r="T28" s="801">
        <v>0</v>
      </c>
      <c r="U28" s="765">
        <f t="shared" si="2"/>
        <v>0</v>
      </c>
      <c r="V28" s="767"/>
      <c r="W28" s="797">
        <v>0</v>
      </c>
      <c r="X28" s="800">
        <v>0</v>
      </c>
      <c r="Y28" s="800">
        <v>0</v>
      </c>
      <c r="Z28" s="802">
        <v>0</v>
      </c>
      <c r="AA28" s="803"/>
      <c r="AB28" s="803">
        <f t="shared" si="3"/>
        <v>0</v>
      </c>
      <c r="AC28" s="767"/>
      <c r="AD28" s="804">
        <f t="shared" si="4"/>
        <v>0</v>
      </c>
      <c r="AE28" s="804">
        <f t="shared" si="14"/>
        <v>0</v>
      </c>
      <c r="AF28" s="768"/>
      <c r="AG28" s="767"/>
      <c r="AH28" s="805">
        <f t="shared" si="5"/>
        <v>0</v>
      </c>
      <c r="AI28" s="806">
        <f t="shared" si="6"/>
        <v>0</v>
      </c>
      <c r="AJ28" s="806">
        <f t="shared" si="6"/>
        <v>0</v>
      </c>
      <c r="AK28" s="803">
        <f t="shared" si="7"/>
        <v>0</v>
      </c>
      <c r="AL28" s="854">
        <f t="shared" si="15"/>
        <v>0</v>
      </c>
      <c r="AM28" s="854">
        <f t="shared" si="16"/>
        <v>0</v>
      </c>
      <c r="AN28" s="808"/>
      <c r="AO28" s="805">
        <f t="shared" si="8"/>
        <v>0</v>
      </c>
      <c r="AP28" s="806">
        <f t="shared" si="8"/>
        <v>0</v>
      </c>
      <c r="AQ28" s="803">
        <f t="shared" si="9"/>
        <v>0</v>
      </c>
      <c r="AR28" s="807"/>
      <c r="AS28" s="765">
        <f t="shared" si="17"/>
        <v>0</v>
      </c>
      <c r="AT28" s="807"/>
      <c r="AU28" s="765">
        <f t="shared" ref="AU28" si="74">IF($C28&lt;MIN(InvDate),0,IF(AND($C28&gt;=MIN(InvDate),$C28&lt;=DATE(YEAR(MIN(InvDate))+5,MONTH(MIN(InvDate)),DAY(MIN(InvDate)))),-TotalComCap*MFeeEst*0.25,IF($C28&gt;DATE(YEAR(MIN(InvDate))+5,MONTH(MIN(InvDate)),DAY(MIN(InvDate))),AU27*Factor,0)))</f>
        <v>0</v>
      </c>
      <c r="AV28" s="765">
        <f t="shared" ref="AV28" si="75">IF($C28&lt;MIN(InvDate),0,IF(AND($C28&gt;=MIN(InvDate),$C28&lt;=DATE(YEAR(MIN(InvDate))+5,MONTH(MIN(InvDate)),DAY(MIN(InvDate)))),-TotalComCap*MFeeEst*0.25,IF($C28&gt;DATE(YEAR(MIN(InvDate))+5,MONTH(MIN(InvDate)),DAY(MIN(InvDate))),MIN($AS28*MFeeEst*0.25,0))))</f>
        <v>0</v>
      </c>
      <c r="AW28" s="765">
        <f t="shared" ref="AW28" si="76">IF($C28&lt;MIN(InvDate),0,IF(AND($C28&gt;=MIN(InvDate),$C28&lt;=DATE(YEAR(MIN(InvDate))+5,MONTH(MIN(InvDate)),DAY(MIN(InvDate)))),-TotalComCap*MFeeEst*0.25,IF($C28&gt;DATE(YEAR(MIN(InvDate))+5,MONTH(MIN(InvDate)),DAY(MIN(InvDate))),MIN(AW27-(-TotalComCap*MFeeEst*0.25*0.05),0))))</f>
        <v>0</v>
      </c>
      <c r="AX28" s="157"/>
      <c r="AY28" s="765">
        <f t="shared" ref="AY28" ca="1" si="77">AK28+(OFFSET($AU28,0,MFeeMenuNum)-$J28)</f>
        <v>0</v>
      </c>
    </row>
    <row r="29" spans="2:51">
      <c r="B29" s="763">
        <f>B25+1</f>
        <v>1904</v>
      </c>
      <c r="C29" s="764" cm="1">
        <f t="array" ref="C29">DATE(INDEX($B:$B,9+4*INT((ROW()-9)/4)), CHOOSE(MOD(ROW()-9,4)+1, 3,6,9,12), CHOOSE(MOD(ROW()-9,4)+1, 31,30,30,31))</f>
        <v>1552</v>
      </c>
      <c r="D29" s="765">
        <f>'Historical Cash Flows (3)'!BZ30</f>
        <v>0</v>
      </c>
      <c r="E29" s="767"/>
      <c r="F29" s="797">
        <v>0</v>
      </c>
      <c r="G29" s="798">
        <v>0</v>
      </c>
      <c r="H29" s="765">
        <f t="shared" si="0"/>
        <v>0</v>
      </c>
      <c r="I29" s="767"/>
      <c r="J29" s="797">
        <v>0</v>
      </c>
      <c r="K29" s="799">
        <v>0</v>
      </c>
      <c r="L29" s="799">
        <v>0</v>
      </c>
      <c r="M29" s="799">
        <v>0</v>
      </c>
      <c r="N29" s="798">
        <v>0</v>
      </c>
      <c r="O29" s="765">
        <f t="shared" si="1"/>
        <v>0</v>
      </c>
      <c r="P29" s="767"/>
      <c r="Q29" s="797">
        <v>0</v>
      </c>
      <c r="R29" s="800">
        <v>0</v>
      </c>
      <c r="S29" s="801">
        <v>0</v>
      </c>
      <c r="T29" s="801">
        <v>0</v>
      </c>
      <c r="U29" s="765">
        <f t="shared" si="2"/>
        <v>0</v>
      </c>
      <c r="V29" s="767"/>
      <c r="W29" s="797">
        <v>0</v>
      </c>
      <c r="X29" s="800">
        <v>0</v>
      </c>
      <c r="Y29" s="800">
        <v>0</v>
      </c>
      <c r="Z29" s="802">
        <v>0</v>
      </c>
      <c r="AA29" s="803"/>
      <c r="AB29" s="803">
        <f t="shared" si="3"/>
        <v>0</v>
      </c>
      <c r="AC29" s="767"/>
      <c r="AD29" s="804">
        <f t="shared" si="4"/>
        <v>0</v>
      </c>
      <c r="AE29" s="804">
        <f t="shared" si="14"/>
        <v>0</v>
      </c>
      <c r="AF29" s="768"/>
      <c r="AG29" s="767"/>
      <c r="AH29" s="805">
        <f t="shared" si="5"/>
        <v>0</v>
      </c>
      <c r="AI29" s="806">
        <f t="shared" si="6"/>
        <v>0</v>
      </c>
      <c r="AJ29" s="806">
        <f t="shared" si="6"/>
        <v>0</v>
      </c>
      <c r="AK29" s="803">
        <f t="shared" si="7"/>
        <v>0</v>
      </c>
      <c r="AL29" s="854">
        <f t="shared" si="15"/>
        <v>0</v>
      </c>
      <c r="AM29" s="854">
        <f t="shared" si="16"/>
        <v>0</v>
      </c>
      <c r="AN29" s="808"/>
      <c r="AO29" s="805">
        <f t="shared" si="8"/>
        <v>0</v>
      </c>
      <c r="AP29" s="806">
        <f t="shared" si="8"/>
        <v>0</v>
      </c>
      <c r="AQ29" s="803">
        <f t="shared" si="9"/>
        <v>0</v>
      </c>
      <c r="AR29" s="807"/>
      <c r="AS29" s="765">
        <f t="shared" si="17"/>
        <v>0</v>
      </c>
      <c r="AT29" s="807"/>
      <c r="AU29" s="765">
        <f t="shared" ref="AU29" si="78">IF($C29&lt;MIN(InvDate),0,IF(AND($C29&gt;=MIN(InvDate),$C29&lt;=DATE(YEAR(MIN(InvDate))+5,MONTH(MIN(InvDate)),DAY(MIN(InvDate)))),-TotalComCap*MFeeEst*0.25,IF($C29&gt;DATE(YEAR(MIN(InvDate))+5,MONTH(MIN(InvDate)),DAY(MIN(InvDate))),AU28*Factor,0)))</f>
        <v>0</v>
      </c>
      <c r="AV29" s="765">
        <f t="shared" ref="AV29" si="79">IF($C29&lt;MIN(InvDate),0,IF(AND($C29&gt;=MIN(InvDate),$C29&lt;=DATE(YEAR(MIN(InvDate))+5,MONTH(MIN(InvDate)),DAY(MIN(InvDate)))),-TotalComCap*MFeeEst*0.25,IF($C29&gt;DATE(YEAR(MIN(InvDate))+5,MONTH(MIN(InvDate)),DAY(MIN(InvDate))),MIN($AS29*MFeeEst*0.25,0))))</f>
        <v>0</v>
      </c>
      <c r="AW29" s="765">
        <f t="shared" ref="AW29" si="80">IF($C29&lt;MIN(InvDate),0,IF(AND($C29&gt;=MIN(InvDate),$C29&lt;=DATE(YEAR(MIN(InvDate))+5,MONTH(MIN(InvDate)),DAY(MIN(InvDate)))),-TotalComCap*MFeeEst*0.25,IF($C29&gt;DATE(YEAR(MIN(InvDate))+5,MONTH(MIN(InvDate)),DAY(MIN(InvDate))),MIN(AW28-(-TotalComCap*MFeeEst*0.25*0.05),0))))</f>
        <v>0</v>
      </c>
      <c r="AX29" s="157"/>
      <c r="AY29" s="765">
        <f t="shared" ref="AY29" ca="1" si="81">AK29+(OFFSET($AU29,0,MFeeMenuNum)-$J29)</f>
        <v>0</v>
      </c>
    </row>
    <row r="30" spans="2:51">
      <c r="B30" s="763"/>
      <c r="C30" s="764" cm="1">
        <f t="array" ref="C30">DATE(INDEX($B:$B,9+4*INT((ROW()-9)/4)), CHOOSE(MOD(ROW()-9,4)+1, 3,6,9,12), CHOOSE(MOD(ROW()-9,4)+1, 31,30,30,31))</f>
        <v>1643</v>
      </c>
      <c r="D30" s="765">
        <f>'Historical Cash Flows (3)'!BZ31</f>
        <v>0</v>
      </c>
      <c r="E30" s="767"/>
      <c r="F30" s="797">
        <v>0</v>
      </c>
      <c r="G30" s="798">
        <v>0</v>
      </c>
      <c r="H30" s="765">
        <f t="shared" si="0"/>
        <v>0</v>
      </c>
      <c r="I30" s="767"/>
      <c r="J30" s="797">
        <v>0</v>
      </c>
      <c r="K30" s="799">
        <v>0</v>
      </c>
      <c r="L30" s="799">
        <v>0</v>
      </c>
      <c r="M30" s="799">
        <v>0</v>
      </c>
      <c r="N30" s="798">
        <v>0</v>
      </c>
      <c r="O30" s="765">
        <f t="shared" si="1"/>
        <v>0</v>
      </c>
      <c r="P30" s="767"/>
      <c r="Q30" s="797">
        <v>0</v>
      </c>
      <c r="R30" s="800">
        <v>0</v>
      </c>
      <c r="S30" s="801">
        <v>0</v>
      </c>
      <c r="T30" s="801">
        <v>0</v>
      </c>
      <c r="U30" s="765">
        <f t="shared" si="2"/>
        <v>0</v>
      </c>
      <c r="V30" s="767"/>
      <c r="W30" s="797">
        <v>0</v>
      </c>
      <c r="X30" s="800">
        <v>0</v>
      </c>
      <c r="Y30" s="800">
        <v>0</v>
      </c>
      <c r="Z30" s="802">
        <v>0</v>
      </c>
      <c r="AA30" s="803"/>
      <c r="AB30" s="803">
        <f t="shared" si="3"/>
        <v>0</v>
      </c>
      <c r="AC30" s="767"/>
      <c r="AD30" s="804">
        <f t="shared" si="4"/>
        <v>0</v>
      </c>
      <c r="AE30" s="804">
        <f t="shared" si="14"/>
        <v>0</v>
      </c>
      <c r="AF30" s="768"/>
      <c r="AG30" s="767"/>
      <c r="AH30" s="805">
        <f t="shared" si="5"/>
        <v>0</v>
      </c>
      <c r="AI30" s="806">
        <f t="shared" si="6"/>
        <v>0</v>
      </c>
      <c r="AJ30" s="806">
        <f t="shared" si="6"/>
        <v>0</v>
      </c>
      <c r="AK30" s="803">
        <f t="shared" si="7"/>
        <v>0</v>
      </c>
      <c r="AL30" s="854">
        <f t="shared" si="15"/>
        <v>0</v>
      </c>
      <c r="AM30" s="854">
        <f t="shared" si="16"/>
        <v>0</v>
      </c>
      <c r="AN30" s="808"/>
      <c r="AO30" s="805">
        <f t="shared" si="8"/>
        <v>0</v>
      </c>
      <c r="AP30" s="806">
        <f t="shared" si="8"/>
        <v>0</v>
      </c>
      <c r="AQ30" s="803">
        <f t="shared" si="9"/>
        <v>0</v>
      </c>
      <c r="AR30" s="807"/>
      <c r="AS30" s="765">
        <f t="shared" si="17"/>
        <v>0</v>
      </c>
      <c r="AT30" s="807"/>
      <c r="AU30" s="765">
        <f t="shared" ref="AU30" si="82">IF($C30&lt;MIN(InvDate),0,IF(AND($C30&gt;=MIN(InvDate),$C30&lt;=DATE(YEAR(MIN(InvDate))+5,MONTH(MIN(InvDate)),DAY(MIN(InvDate)))),-TotalComCap*MFeeEst*0.25,IF($C30&gt;DATE(YEAR(MIN(InvDate))+5,MONTH(MIN(InvDate)),DAY(MIN(InvDate))),AU29*Factor,0)))</f>
        <v>0</v>
      </c>
      <c r="AV30" s="765">
        <f t="shared" ref="AV30" si="83">IF($C30&lt;MIN(InvDate),0,IF(AND($C30&gt;=MIN(InvDate),$C30&lt;=DATE(YEAR(MIN(InvDate))+5,MONTH(MIN(InvDate)),DAY(MIN(InvDate)))),-TotalComCap*MFeeEst*0.25,IF($C30&gt;DATE(YEAR(MIN(InvDate))+5,MONTH(MIN(InvDate)),DAY(MIN(InvDate))),MIN($AS30*MFeeEst*0.25,0))))</f>
        <v>0</v>
      </c>
      <c r="AW30" s="765">
        <f t="shared" ref="AW30" si="84">IF($C30&lt;MIN(InvDate),0,IF(AND($C30&gt;=MIN(InvDate),$C30&lt;=DATE(YEAR(MIN(InvDate))+5,MONTH(MIN(InvDate)),DAY(MIN(InvDate)))),-TotalComCap*MFeeEst*0.25,IF($C30&gt;DATE(YEAR(MIN(InvDate))+5,MONTH(MIN(InvDate)),DAY(MIN(InvDate))),MIN(AW29-(-TotalComCap*MFeeEst*0.25*0.05),0))))</f>
        <v>0</v>
      </c>
      <c r="AX30" s="157"/>
      <c r="AY30" s="765">
        <f t="shared" ref="AY30" ca="1" si="85">AK30+(OFFSET($AU30,0,MFeeMenuNum)-$J30)</f>
        <v>0</v>
      </c>
    </row>
    <row r="31" spans="2:51">
      <c r="B31" s="763"/>
      <c r="C31" s="764" cm="1">
        <f t="array" ref="C31">DATE(INDEX($B:$B,9+4*INT((ROW()-9)/4)), CHOOSE(MOD(ROW()-9,4)+1, 3,6,9,12), CHOOSE(MOD(ROW()-9,4)+1, 31,30,30,31))</f>
        <v>1735</v>
      </c>
      <c r="D31" s="765">
        <f>'Historical Cash Flows (3)'!BZ32</f>
        <v>0</v>
      </c>
      <c r="E31" s="767"/>
      <c r="F31" s="797">
        <v>0</v>
      </c>
      <c r="G31" s="798">
        <v>0</v>
      </c>
      <c r="H31" s="765">
        <f t="shared" si="0"/>
        <v>0</v>
      </c>
      <c r="I31" s="767"/>
      <c r="J31" s="797">
        <v>0</v>
      </c>
      <c r="K31" s="799">
        <v>0</v>
      </c>
      <c r="L31" s="799">
        <v>0</v>
      </c>
      <c r="M31" s="799">
        <v>0</v>
      </c>
      <c r="N31" s="798">
        <v>0</v>
      </c>
      <c r="O31" s="765">
        <f t="shared" si="1"/>
        <v>0</v>
      </c>
      <c r="P31" s="767"/>
      <c r="Q31" s="797">
        <v>0</v>
      </c>
      <c r="R31" s="800">
        <v>0</v>
      </c>
      <c r="S31" s="801">
        <v>0</v>
      </c>
      <c r="T31" s="801">
        <v>0</v>
      </c>
      <c r="U31" s="765">
        <f t="shared" si="2"/>
        <v>0</v>
      </c>
      <c r="V31" s="767"/>
      <c r="W31" s="797">
        <v>0</v>
      </c>
      <c r="X31" s="800">
        <v>0</v>
      </c>
      <c r="Y31" s="800">
        <v>0</v>
      </c>
      <c r="Z31" s="802">
        <v>0</v>
      </c>
      <c r="AA31" s="803"/>
      <c r="AB31" s="803">
        <f t="shared" si="3"/>
        <v>0</v>
      </c>
      <c r="AC31" s="767"/>
      <c r="AD31" s="804">
        <f t="shared" si="4"/>
        <v>0</v>
      </c>
      <c r="AE31" s="804">
        <f t="shared" si="14"/>
        <v>0</v>
      </c>
      <c r="AF31" s="768"/>
      <c r="AG31" s="767"/>
      <c r="AH31" s="805">
        <f t="shared" si="5"/>
        <v>0</v>
      </c>
      <c r="AI31" s="806">
        <f t="shared" si="6"/>
        <v>0</v>
      </c>
      <c r="AJ31" s="806">
        <f t="shared" si="6"/>
        <v>0</v>
      </c>
      <c r="AK31" s="803">
        <f t="shared" si="7"/>
        <v>0</v>
      </c>
      <c r="AL31" s="854">
        <f t="shared" si="15"/>
        <v>0</v>
      </c>
      <c r="AM31" s="854">
        <f t="shared" si="16"/>
        <v>0</v>
      </c>
      <c r="AN31" s="808"/>
      <c r="AO31" s="805">
        <f t="shared" si="8"/>
        <v>0</v>
      </c>
      <c r="AP31" s="806">
        <f t="shared" si="8"/>
        <v>0</v>
      </c>
      <c r="AQ31" s="803">
        <f t="shared" si="9"/>
        <v>0</v>
      </c>
      <c r="AR31" s="807"/>
      <c r="AS31" s="765">
        <f t="shared" si="17"/>
        <v>0</v>
      </c>
      <c r="AT31" s="807"/>
      <c r="AU31" s="765">
        <f t="shared" ref="AU31" si="86">IF($C31&lt;MIN(InvDate),0,IF(AND($C31&gt;=MIN(InvDate),$C31&lt;=DATE(YEAR(MIN(InvDate))+5,MONTH(MIN(InvDate)),DAY(MIN(InvDate)))),-TotalComCap*MFeeEst*0.25,IF($C31&gt;DATE(YEAR(MIN(InvDate))+5,MONTH(MIN(InvDate)),DAY(MIN(InvDate))),AU30*Factor,0)))</f>
        <v>0</v>
      </c>
      <c r="AV31" s="765">
        <f t="shared" ref="AV31" si="87">IF($C31&lt;MIN(InvDate),0,IF(AND($C31&gt;=MIN(InvDate),$C31&lt;=DATE(YEAR(MIN(InvDate))+5,MONTH(MIN(InvDate)),DAY(MIN(InvDate)))),-TotalComCap*MFeeEst*0.25,IF($C31&gt;DATE(YEAR(MIN(InvDate))+5,MONTH(MIN(InvDate)),DAY(MIN(InvDate))),MIN($AS31*MFeeEst*0.25,0))))</f>
        <v>0</v>
      </c>
      <c r="AW31" s="765">
        <f t="shared" ref="AW31" si="88">IF($C31&lt;MIN(InvDate),0,IF(AND($C31&gt;=MIN(InvDate),$C31&lt;=DATE(YEAR(MIN(InvDate))+5,MONTH(MIN(InvDate)),DAY(MIN(InvDate)))),-TotalComCap*MFeeEst*0.25,IF($C31&gt;DATE(YEAR(MIN(InvDate))+5,MONTH(MIN(InvDate)),DAY(MIN(InvDate))),MIN(AW30-(-TotalComCap*MFeeEst*0.25*0.05),0))))</f>
        <v>0</v>
      </c>
      <c r="AX31" s="157"/>
      <c r="AY31" s="765">
        <f t="shared" ref="AY31" ca="1" si="89">AK31+(OFFSET($AU31,0,MFeeMenuNum)-$J31)</f>
        <v>0</v>
      </c>
    </row>
    <row r="32" spans="2:51">
      <c r="B32" s="763"/>
      <c r="C32" s="764" cm="1">
        <f t="array" ref="C32">DATE(INDEX($B:$B,9+4*INT((ROW()-9)/4)), CHOOSE(MOD(ROW()-9,4)+1, 3,6,9,12), CHOOSE(MOD(ROW()-9,4)+1, 31,30,30,31))</f>
        <v>1827</v>
      </c>
      <c r="D32" s="765">
        <f>'Historical Cash Flows (3)'!BZ33</f>
        <v>0</v>
      </c>
      <c r="E32" s="767"/>
      <c r="F32" s="797">
        <v>0</v>
      </c>
      <c r="G32" s="798">
        <v>0</v>
      </c>
      <c r="H32" s="765">
        <f t="shared" si="0"/>
        <v>0</v>
      </c>
      <c r="I32" s="767"/>
      <c r="J32" s="797">
        <v>0</v>
      </c>
      <c r="K32" s="799">
        <v>0</v>
      </c>
      <c r="L32" s="799">
        <v>0</v>
      </c>
      <c r="M32" s="799">
        <v>0</v>
      </c>
      <c r="N32" s="798">
        <v>0</v>
      </c>
      <c r="O32" s="765">
        <f t="shared" si="1"/>
        <v>0</v>
      </c>
      <c r="P32" s="767"/>
      <c r="Q32" s="797">
        <v>0</v>
      </c>
      <c r="R32" s="800">
        <v>0</v>
      </c>
      <c r="S32" s="801">
        <v>0</v>
      </c>
      <c r="T32" s="801">
        <v>0</v>
      </c>
      <c r="U32" s="765">
        <f t="shared" si="2"/>
        <v>0</v>
      </c>
      <c r="V32" s="767"/>
      <c r="W32" s="797">
        <v>0</v>
      </c>
      <c r="X32" s="800">
        <v>0</v>
      </c>
      <c r="Y32" s="800">
        <v>0</v>
      </c>
      <c r="Z32" s="802">
        <v>0</v>
      </c>
      <c r="AA32" s="803"/>
      <c r="AB32" s="803">
        <f t="shared" si="3"/>
        <v>0</v>
      </c>
      <c r="AC32" s="767"/>
      <c r="AD32" s="804">
        <f t="shared" si="4"/>
        <v>0</v>
      </c>
      <c r="AE32" s="804">
        <f t="shared" si="14"/>
        <v>0</v>
      </c>
      <c r="AF32" s="768"/>
      <c r="AG32" s="767"/>
      <c r="AH32" s="805">
        <f t="shared" si="5"/>
        <v>0</v>
      </c>
      <c r="AI32" s="806">
        <f t="shared" si="6"/>
        <v>0</v>
      </c>
      <c r="AJ32" s="806">
        <f t="shared" si="6"/>
        <v>0</v>
      </c>
      <c r="AK32" s="803">
        <f t="shared" si="7"/>
        <v>0</v>
      </c>
      <c r="AL32" s="854">
        <f t="shared" si="15"/>
        <v>0</v>
      </c>
      <c r="AM32" s="854">
        <f t="shared" si="16"/>
        <v>0</v>
      </c>
      <c r="AN32" s="808"/>
      <c r="AO32" s="805">
        <f t="shared" si="8"/>
        <v>0</v>
      </c>
      <c r="AP32" s="806">
        <f t="shared" si="8"/>
        <v>0</v>
      </c>
      <c r="AQ32" s="803">
        <f t="shared" si="9"/>
        <v>0</v>
      </c>
      <c r="AR32" s="807"/>
      <c r="AS32" s="765">
        <f t="shared" si="17"/>
        <v>0</v>
      </c>
      <c r="AT32" s="807"/>
      <c r="AU32" s="765">
        <f t="shared" ref="AU32" si="90">IF($C32&lt;MIN(InvDate),0,IF(AND($C32&gt;=MIN(InvDate),$C32&lt;=DATE(YEAR(MIN(InvDate))+5,MONTH(MIN(InvDate)),DAY(MIN(InvDate)))),-TotalComCap*MFeeEst*0.25,IF($C32&gt;DATE(YEAR(MIN(InvDate))+5,MONTH(MIN(InvDate)),DAY(MIN(InvDate))),AU31*Factor,0)))</f>
        <v>0</v>
      </c>
      <c r="AV32" s="765">
        <f t="shared" ref="AV32" si="91">IF($C32&lt;MIN(InvDate),0,IF(AND($C32&gt;=MIN(InvDate),$C32&lt;=DATE(YEAR(MIN(InvDate))+5,MONTH(MIN(InvDate)),DAY(MIN(InvDate)))),-TotalComCap*MFeeEst*0.25,IF($C32&gt;DATE(YEAR(MIN(InvDate))+5,MONTH(MIN(InvDate)),DAY(MIN(InvDate))),MIN($AS32*MFeeEst*0.25,0))))</f>
        <v>0</v>
      </c>
      <c r="AW32" s="765">
        <f t="shared" ref="AW32" si="92">IF($C32&lt;MIN(InvDate),0,IF(AND($C32&gt;=MIN(InvDate),$C32&lt;=DATE(YEAR(MIN(InvDate))+5,MONTH(MIN(InvDate)),DAY(MIN(InvDate)))),-TotalComCap*MFeeEst*0.25,IF($C32&gt;DATE(YEAR(MIN(InvDate))+5,MONTH(MIN(InvDate)),DAY(MIN(InvDate))),MIN(AW31-(-TotalComCap*MFeeEst*0.25*0.05),0))))</f>
        <v>0</v>
      </c>
      <c r="AX32" s="157"/>
      <c r="AY32" s="765">
        <f t="shared" ref="AY32" ca="1" si="93">AK32+(OFFSET($AU32,0,MFeeMenuNum)-$J32)</f>
        <v>0</v>
      </c>
    </row>
    <row r="33" spans="2:51">
      <c r="B33" s="763">
        <f>B29+1</f>
        <v>1905</v>
      </c>
      <c r="C33" s="764" cm="1">
        <f t="array" ref="C33">DATE(INDEX($B:$B,9+4*INT((ROW()-9)/4)), CHOOSE(MOD(ROW()-9,4)+1, 3,6,9,12), CHOOSE(MOD(ROW()-9,4)+1, 31,30,30,31))</f>
        <v>1917</v>
      </c>
      <c r="D33" s="765">
        <f>'Historical Cash Flows (3)'!BZ34</f>
        <v>0</v>
      </c>
      <c r="E33" s="767"/>
      <c r="F33" s="797">
        <v>0</v>
      </c>
      <c r="G33" s="798">
        <v>0</v>
      </c>
      <c r="H33" s="765">
        <f t="shared" si="0"/>
        <v>0</v>
      </c>
      <c r="I33" s="767"/>
      <c r="J33" s="797">
        <v>0</v>
      </c>
      <c r="K33" s="799">
        <v>0</v>
      </c>
      <c r="L33" s="799">
        <v>0</v>
      </c>
      <c r="M33" s="799">
        <v>0</v>
      </c>
      <c r="N33" s="798">
        <v>0</v>
      </c>
      <c r="O33" s="765">
        <f t="shared" si="1"/>
        <v>0</v>
      </c>
      <c r="P33" s="767"/>
      <c r="Q33" s="797">
        <v>0</v>
      </c>
      <c r="R33" s="800">
        <v>0</v>
      </c>
      <c r="S33" s="801">
        <v>0</v>
      </c>
      <c r="T33" s="801">
        <v>0</v>
      </c>
      <c r="U33" s="765">
        <f t="shared" si="2"/>
        <v>0</v>
      </c>
      <c r="V33" s="767"/>
      <c r="W33" s="797">
        <v>0</v>
      </c>
      <c r="X33" s="800">
        <v>0</v>
      </c>
      <c r="Y33" s="800">
        <v>0</v>
      </c>
      <c r="Z33" s="802">
        <v>0</v>
      </c>
      <c r="AA33" s="803"/>
      <c r="AB33" s="803">
        <f t="shared" si="3"/>
        <v>0</v>
      </c>
      <c r="AC33" s="767"/>
      <c r="AD33" s="804">
        <f t="shared" si="4"/>
        <v>0</v>
      </c>
      <c r="AE33" s="804">
        <f t="shared" si="14"/>
        <v>0</v>
      </c>
      <c r="AF33" s="768"/>
      <c r="AG33" s="767"/>
      <c r="AH33" s="805">
        <f t="shared" si="5"/>
        <v>0</v>
      </c>
      <c r="AI33" s="806">
        <f t="shared" si="6"/>
        <v>0</v>
      </c>
      <c r="AJ33" s="806">
        <f t="shared" si="6"/>
        <v>0</v>
      </c>
      <c r="AK33" s="803">
        <f t="shared" si="7"/>
        <v>0</v>
      </c>
      <c r="AL33" s="854">
        <f t="shared" si="15"/>
        <v>0</v>
      </c>
      <c r="AM33" s="854">
        <f t="shared" si="16"/>
        <v>0</v>
      </c>
      <c r="AN33" s="808"/>
      <c r="AO33" s="805">
        <f t="shared" si="8"/>
        <v>0</v>
      </c>
      <c r="AP33" s="806">
        <f t="shared" si="8"/>
        <v>0</v>
      </c>
      <c r="AQ33" s="803">
        <f t="shared" si="9"/>
        <v>0</v>
      </c>
      <c r="AR33" s="807"/>
      <c r="AS33" s="765">
        <f t="shared" si="17"/>
        <v>0</v>
      </c>
      <c r="AT33" s="807"/>
      <c r="AU33" s="765">
        <f t="shared" ref="AU33" si="94">IF($C33&lt;MIN(InvDate),0,IF(AND($C33&gt;=MIN(InvDate),$C33&lt;=DATE(YEAR(MIN(InvDate))+5,MONTH(MIN(InvDate)),DAY(MIN(InvDate)))),-TotalComCap*MFeeEst*0.25,IF($C33&gt;DATE(YEAR(MIN(InvDate))+5,MONTH(MIN(InvDate)),DAY(MIN(InvDate))),AU32*Factor,0)))</f>
        <v>0</v>
      </c>
      <c r="AV33" s="765">
        <f t="shared" ref="AV33" si="95">IF($C33&lt;MIN(InvDate),0,IF(AND($C33&gt;=MIN(InvDate),$C33&lt;=DATE(YEAR(MIN(InvDate))+5,MONTH(MIN(InvDate)),DAY(MIN(InvDate)))),-TotalComCap*MFeeEst*0.25,IF($C33&gt;DATE(YEAR(MIN(InvDate))+5,MONTH(MIN(InvDate)),DAY(MIN(InvDate))),MIN($AS33*MFeeEst*0.25,0))))</f>
        <v>0</v>
      </c>
      <c r="AW33" s="765">
        <f t="shared" ref="AW33" si="96">IF($C33&lt;MIN(InvDate),0,IF(AND($C33&gt;=MIN(InvDate),$C33&lt;=DATE(YEAR(MIN(InvDate))+5,MONTH(MIN(InvDate)),DAY(MIN(InvDate)))),-TotalComCap*MFeeEst*0.25,IF($C33&gt;DATE(YEAR(MIN(InvDate))+5,MONTH(MIN(InvDate)),DAY(MIN(InvDate))),MIN(AW32-(-TotalComCap*MFeeEst*0.25*0.05),0))))</f>
        <v>0</v>
      </c>
      <c r="AX33" s="157"/>
      <c r="AY33" s="765">
        <f t="shared" ref="AY33" ca="1" si="97">AK33+(OFFSET($AU33,0,MFeeMenuNum)-$J33)</f>
        <v>0</v>
      </c>
    </row>
    <row r="34" spans="2:51">
      <c r="B34" s="763"/>
      <c r="C34" s="764" cm="1">
        <f t="array" ref="C34">DATE(INDEX($B:$B,9+4*INT((ROW()-9)/4)), CHOOSE(MOD(ROW()-9,4)+1, 3,6,9,12), CHOOSE(MOD(ROW()-9,4)+1, 31,30,30,31))</f>
        <v>2008</v>
      </c>
      <c r="D34" s="765">
        <f>'Historical Cash Flows (3)'!BZ35</f>
        <v>0</v>
      </c>
      <c r="E34" s="767"/>
      <c r="F34" s="797">
        <v>0</v>
      </c>
      <c r="G34" s="798">
        <v>0</v>
      </c>
      <c r="H34" s="765">
        <f t="shared" si="0"/>
        <v>0</v>
      </c>
      <c r="I34" s="767"/>
      <c r="J34" s="797">
        <v>0</v>
      </c>
      <c r="K34" s="799">
        <v>0</v>
      </c>
      <c r="L34" s="799">
        <v>0</v>
      </c>
      <c r="M34" s="799">
        <v>0</v>
      </c>
      <c r="N34" s="798">
        <v>0</v>
      </c>
      <c r="O34" s="765">
        <f t="shared" si="1"/>
        <v>0</v>
      </c>
      <c r="P34" s="767"/>
      <c r="Q34" s="797">
        <v>0</v>
      </c>
      <c r="R34" s="800">
        <v>0</v>
      </c>
      <c r="S34" s="801">
        <v>0</v>
      </c>
      <c r="T34" s="801">
        <v>0</v>
      </c>
      <c r="U34" s="765">
        <f t="shared" si="2"/>
        <v>0</v>
      </c>
      <c r="V34" s="767"/>
      <c r="W34" s="797">
        <v>0</v>
      </c>
      <c r="X34" s="800">
        <v>0</v>
      </c>
      <c r="Y34" s="800">
        <v>0</v>
      </c>
      <c r="Z34" s="802">
        <v>0</v>
      </c>
      <c r="AA34" s="803"/>
      <c r="AB34" s="803">
        <f t="shared" si="3"/>
        <v>0</v>
      </c>
      <c r="AC34" s="767"/>
      <c r="AD34" s="804">
        <f t="shared" si="4"/>
        <v>0</v>
      </c>
      <c r="AE34" s="804">
        <f t="shared" si="14"/>
        <v>0</v>
      </c>
      <c r="AF34" s="768"/>
      <c r="AG34" s="767"/>
      <c r="AH34" s="805">
        <f t="shared" si="5"/>
        <v>0</v>
      </c>
      <c r="AI34" s="806">
        <f t="shared" si="6"/>
        <v>0</v>
      </c>
      <c r="AJ34" s="806">
        <f t="shared" si="6"/>
        <v>0</v>
      </c>
      <c r="AK34" s="803">
        <f t="shared" si="7"/>
        <v>0</v>
      </c>
      <c r="AL34" s="854">
        <f t="shared" si="15"/>
        <v>0</v>
      </c>
      <c r="AM34" s="854">
        <f t="shared" si="16"/>
        <v>0</v>
      </c>
      <c r="AN34" s="808"/>
      <c r="AO34" s="805">
        <f t="shared" si="8"/>
        <v>0</v>
      </c>
      <c r="AP34" s="806">
        <f t="shared" si="8"/>
        <v>0</v>
      </c>
      <c r="AQ34" s="803">
        <f t="shared" si="9"/>
        <v>0</v>
      </c>
      <c r="AR34" s="807"/>
      <c r="AS34" s="765">
        <f t="shared" si="17"/>
        <v>0</v>
      </c>
      <c r="AT34" s="807"/>
      <c r="AU34" s="765">
        <f t="shared" ref="AU34" si="98">IF($C34&lt;MIN(InvDate),0,IF(AND($C34&gt;=MIN(InvDate),$C34&lt;=DATE(YEAR(MIN(InvDate))+5,MONTH(MIN(InvDate)),DAY(MIN(InvDate)))),-TotalComCap*MFeeEst*0.25,IF($C34&gt;DATE(YEAR(MIN(InvDate))+5,MONTH(MIN(InvDate)),DAY(MIN(InvDate))),AU33*Factor,0)))</f>
        <v>0</v>
      </c>
      <c r="AV34" s="765">
        <f t="shared" ref="AV34" si="99">IF($C34&lt;MIN(InvDate),0,IF(AND($C34&gt;=MIN(InvDate),$C34&lt;=DATE(YEAR(MIN(InvDate))+5,MONTH(MIN(InvDate)),DAY(MIN(InvDate)))),-TotalComCap*MFeeEst*0.25,IF($C34&gt;DATE(YEAR(MIN(InvDate))+5,MONTH(MIN(InvDate)),DAY(MIN(InvDate))),MIN($AS34*MFeeEst*0.25,0))))</f>
        <v>0</v>
      </c>
      <c r="AW34" s="765">
        <f t="shared" ref="AW34" si="100">IF($C34&lt;MIN(InvDate),0,IF(AND($C34&gt;=MIN(InvDate),$C34&lt;=DATE(YEAR(MIN(InvDate))+5,MONTH(MIN(InvDate)),DAY(MIN(InvDate)))),-TotalComCap*MFeeEst*0.25,IF($C34&gt;DATE(YEAR(MIN(InvDate))+5,MONTH(MIN(InvDate)),DAY(MIN(InvDate))),MIN(AW33-(-TotalComCap*MFeeEst*0.25*0.05),0))))</f>
        <v>0</v>
      </c>
      <c r="AX34" s="157"/>
      <c r="AY34" s="765">
        <f t="shared" ref="AY34" ca="1" si="101">AK34+(OFFSET($AU34,0,MFeeMenuNum)-$J34)</f>
        <v>0</v>
      </c>
    </row>
    <row r="35" spans="2:51" ht="12.75" customHeight="1">
      <c r="B35" s="763"/>
      <c r="C35" s="764" cm="1">
        <f t="array" ref="C35">DATE(INDEX($B:$B,9+4*INT((ROW()-9)/4)), CHOOSE(MOD(ROW()-9,4)+1, 3,6,9,12), CHOOSE(MOD(ROW()-9,4)+1, 31,30,30,31))</f>
        <v>2100</v>
      </c>
      <c r="D35" s="765">
        <f>'Historical Cash Flows (3)'!BZ36</f>
        <v>0</v>
      </c>
      <c r="E35" s="767"/>
      <c r="F35" s="797">
        <v>0</v>
      </c>
      <c r="G35" s="798">
        <v>0</v>
      </c>
      <c r="H35" s="765">
        <f t="shared" si="0"/>
        <v>0</v>
      </c>
      <c r="I35" s="767"/>
      <c r="J35" s="797">
        <v>0</v>
      </c>
      <c r="K35" s="799">
        <v>0</v>
      </c>
      <c r="L35" s="799">
        <v>0</v>
      </c>
      <c r="M35" s="799">
        <v>0</v>
      </c>
      <c r="N35" s="798">
        <v>0</v>
      </c>
      <c r="O35" s="765">
        <f t="shared" si="1"/>
        <v>0</v>
      </c>
      <c r="P35" s="767"/>
      <c r="Q35" s="797">
        <v>0</v>
      </c>
      <c r="R35" s="800">
        <v>0</v>
      </c>
      <c r="S35" s="801">
        <v>0</v>
      </c>
      <c r="T35" s="801">
        <v>0</v>
      </c>
      <c r="U35" s="765">
        <f t="shared" si="2"/>
        <v>0</v>
      </c>
      <c r="V35" s="767"/>
      <c r="W35" s="797">
        <v>0</v>
      </c>
      <c r="X35" s="800">
        <v>0</v>
      </c>
      <c r="Y35" s="800">
        <v>0</v>
      </c>
      <c r="Z35" s="802">
        <v>0</v>
      </c>
      <c r="AA35" s="803"/>
      <c r="AB35" s="803">
        <f t="shared" si="3"/>
        <v>0</v>
      </c>
      <c r="AC35" s="767"/>
      <c r="AD35" s="804">
        <f t="shared" si="4"/>
        <v>0</v>
      </c>
      <c r="AE35" s="804">
        <f t="shared" si="14"/>
        <v>0</v>
      </c>
      <c r="AF35" s="768"/>
      <c r="AG35" s="767"/>
      <c r="AH35" s="805">
        <f t="shared" si="5"/>
        <v>0</v>
      </c>
      <c r="AI35" s="806">
        <f t="shared" si="6"/>
        <v>0</v>
      </c>
      <c r="AJ35" s="806">
        <f t="shared" si="6"/>
        <v>0</v>
      </c>
      <c r="AK35" s="803">
        <f t="shared" si="7"/>
        <v>0</v>
      </c>
      <c r="AL35" s="854">
        <f t="shared" si="15"/>
        <v>0</v>
      </c>
      <c r="AM35" s="854">
        <f t="shared" si="16"/>
        <v>0</v>
      </c>
      <c r="AN35" s="808"/>
      <c r="AO35" s="805">
        <f>AH35</f>
        <v>0</v>
      </c>
      <c r="AP35" s="806">
        <f>SUM(AI35:AJ35)</f>
        <v>0</v>
      </c>
      <c r="AQ35" s="803">
        <f>AK35</f>
        <v>0</v>
      </c>
      <c r="AR35" s="807"/>
      <c r="AS35" s="765">
        <f t="shared" si="17"/>
        <v>0</v>
      </c>
      <c r="AT35" s="807"/>
      <c r="AU35" s="765">
        <f t="shared" ref="AU35" si="102">IF($C35&lt;MIN(InvDate),0,IF(AND($C35&gt;=MIN(InvDate),$C35&lt;=DATE(YEAR(MIN(InvDate))+5,MONTH(MIN(InvDate)),DAY(MIN(InvDate)))),-TotalComCap*MFeeEst*0.25,IF($C35&gt;DATE(YEAR(MIN(InvDate))+5,MONTH(MIN(InvDate)),DAY(MIN(InvDate))),AU34*Factor,0)))</f>
        <v>0</v>
      </c>
      <c r="AV35" s="765">
        <f t="shared" ref="AV35" si="103">IF($C35&lt;MIN(InvDate),0,IF(AND($C35&gt;=MIN(InvDate),$C35&lt;=DATE(YEAR(MIN(InvDate))+5,MONTH(MIN(InvDate)),DAY(MIN(InvDate)))),-TotalComCap*MFeeEst*0.25,IF($C35&gt;DATE(YEAR(MIN(InvDate))+5,MONTH(MIN(InvDate)),DAY(MIN(InvDate))),MIN($AS35*MFeeEst*0.25,0))))</f>
        <v>0</v>
      </c>
      <c r="AW35" s="765">
        <f t="shared" ref="AW35" si="104">IF($C35&lt;MIN(InvDate),0,IF(AND($C35&gt;=MIN(InvDate),$C35&lt;=DATE(YEAR(MIN(InvDate))+5,MONTH(MIN(InvDate)),DAY(MIN(InvDate)))),-TotalComCap*MFeeEst*0.25,IF($C35&gt;DATE(YEAR(MIN(InvDate))+5,MONTH(MIN(InvDate)),DAY(MIN(InvDate))),MIN(AW34-(-TotalComCap*MFeeEst*0.25*0.05),0))))</f>
        <v>0</v>
      </c>
      <c r="AX35" s="157"/>
      <c r="AY35" s="765">
        <f t="shared" ref="AY35" ca="1" si="105">AK35+(OFFSET($AU35,0,MFeeMenuNum)-$J35)</f>
        <v>0</v>
      </c>
    </row>
    <row r="36" spans="2:51" ht="12.75" customHeight="1">
      <c r="B36" s="763"/>
      <c r="C36" s="764" cm="1">
        <f t="array" ref="C36">DATE(INDEX($B:$B,9+4*INT((ROW()-9)/4)), CHOOSE(MOD(ROW()-9,4)+1, 3,6,9,12), CHOOSE(MOD(ROW()-9,4)+1, 31,30,30,31))</f>
        <v>2192</v>
      </c>
      <c r="D36" s="765">
        <f>'Historical Cash Flows (3)'!BZ37</f>
        <v>0</v>
      </c>
      <c r="E36" s="767"/>
      <c r="F36" s="797">
        <v>0</v>
      </c>
      <c r="G36" s="798">
        <v>0</v>
      </c>
      <c r="H36" s="765">
        <f t="shared" si="0"/>
        <v>0</v>
      </c>
      <c r="I36" s="767"/>
      <c r="J36" s="797">
        <v>0</v>
      </c>
      <c r="K36" s="799">
        <v>0</v>
      </c>
      <c r="L36" s="799">
        <v>0</v>
      </c>
      <c r="M36" s="799">
        <v>0</v>
      </c>
      <c r="N36" s="798">
        <v>0</v>
      </c>
      <c r="O36" s="765">
        <f t="shared" si="1"/>
        <v>0</v>
      </c>
      <c r="P36" s="767"/>
      <c r="Q36" s="797">
        <v>0</v>
      </c>
      <c r="R36" s="800">
        <v>0</v>
      </c>
      <c r="S36" s="801">
        <v>0</v>
      </c>
      <c r="T36" s="801">
        <v>0</v>
      </c>
      <c r="U36" s="765">
        <f t="shared" si="2"/>
        <v>0</v>
      </c>
      <c r="V36" s="767"/>
      <c r="W36" s="797">
        <v>0</v>
      </c>
      <c r="X36" s="800">
        <v>0</v>
      </c>
      <c r="Y36" s="800">
        <v>0</v>
      </c>
      <c r="Z36" s="802">
        <v>0</v>
      </c>
      <c r="AA36" s="803"/>
      <c r="AB36" s="803">
        <f t="shared" si="3"/>
        <v>0</v>
      </c>
      <c r="AC36" s="767"/>
      <c r="AD36" s="804">
        <f t="shared" si="4"/>
        <v>0</v>
      </c>
      <c r="AE36" s="804">
        <f t="shared" si="14"/>
        <v>0</v>
      </c>
      <c r="AF36" s="768"/>
      <c r="AG36" s="767"/>
      <c r="AH36" s="805">
        <f t="shared" si="5"/>
        <v>0</v>
      </c>
      <c r="AI36" s="806">
        <f t="shared" si="6"/>
        <v>0</v>
      </c>
      <c r="AJ36" s="806">
        <f t="shared" si="6"/>
        <v>0</v>
      </c>
      <c r="AK36" s="803">
        <f t="shared" si="7"/>
        <v>0</v>
      </c>
      <c r="AL36" s="854">
        <f t="shared" si="15"/>
        <v>0</v>
      </c>
      <c r="AM36" s="854">
        <f t="shared" si="16"/>
        <v>0</v>
      </c>
      <c r="AN36" s="808"/>
      <c r="AO36" s="805">
        <f t="shared" ref="AO36:AO64" si="106">AO35+AH36</f>
        <v>0</v>
      </c>
      <c r="AP36" s="806">
        <f t="shared" ref="AP36:AP64" si="107">AP35+SUM(AI36:AJ36)</f>
        <v>0</v>
      </c>
      <c r="AQ36" s="803">
        <f t="shared" ref="AQ36:AQ64" si="108">AQ35+AK36</f>
        <v>0</v>
      </c>
      <c r="AR36" s="807"/>
      <c r="AS36" s="765">
        <f t="shared" si="17"/>
        <v>0</v>
      </c>
      <c r="AT36" s="807"/>
      <c r="AU36" s="765">
        <f t="shared" ref="AU36" si="109">IF($C36&lt;MIN(InvDate),0,IF(AND($C36&gt;=MIN(InvDate),$C36&lt;=DATE(YEAR(MIN(InvDate))+5,MONTH(MIN(InvDate)),DAY(MIN(InvDate)))),-TotalComCap*MFeeEst*0.25,IF($C36&gt;DATE(YEAR(MIN(InvDate))+5,MONTH(MIN(InvDate)),DAY(MIN(InvDate))),AU35*Factor,0)))</f>
        <v>0</v>
      </c>
      <c r="AV36" s="765">
        <f t="shared" ref="AV36" si="110">IF($C36&lt;MIN(InvDate),0,IF(AND($C36&gt;=MIN(InvDate),$C36&lt;=DATE(YEAR(MIN(InvDate))+5,MONTH(MIN(InvDate)),DAY(MIN(InvDate)))),-TotalComCap*MFeeEst*0.25,IF($C36&gt;DATE(YEAR(MIN(InvDate))+5,MONTH(MIN(InvDate)),DAY(MIN(InvDate))),MIN($AS36*MFeeEst*0.25,0))))</f>
        <v>0</v>
      </c>
      <c r="AW36" s="765">
        <f t="shared" ref="AW36" si="111">IF($C36&lt;MIN(InvDate),0,IF(AND($C36&gt;=MIN(InvDate),$C36&lt;=DATE(YEAR(MIN(InvDate))+5,MONTH(MIN(InvDate)),DAY(MIN(InvDate)))),-TotalComCap*MFeeEst*0.25,IF($C36&gt;DATE(YEAR(MIN(InvDate))+5,MONTH(MIN(InvDate)),DAY(MIN(InvDate))),MIN(AW35-(-TotalComCap*MFeeEst*0.25*0.05),0))))</f>
        <v>0</v>
      </c>
      <c r="AX36" s="157"/>
      <c r="AY36" s="765">
        <f t="shared" ref="AY36" ca="1" si="112">AK36+(OFFSET($AU36,0,MFeeMenuNum)-$J36)</f>
        <v>0</v>
      </c>
    </row>
    <row r="37" spans="2:51" ht="12.75" customHeight="1">
      <c r="B37" s="763">
        <f>B33+1</f>
        <v>1906</v>
      </c>
      <c r="C37" s="764" cm="1">
        <f t="array" ref="C37">DATE(INDEX($B:$B,9+4*INT((ROW()-9)/4)), CHOOSE(MOD(ROW()-9,4)+1, 3,6,9,12), CHOOSE(MOD(ROW()-9,4)+1, 31,30,30,31))</f>
        <v>2282</v>
      </c>
      <c r="D37" s="765">
        <f>'Historical Cash Flows (3)'!BZ38</f>
        <v>0</v>
      </c>
      <c r="E37" s="767"/>
      <c r="F37" s="797">
        <v>0</v>
      </c>
      <c r="G37" s="798">
        <v>0</v>
      </c>
      <c r="H37" s="765">
        <f t="shared" ref="H37:H64" si="113">SUM(F37:G37)</f>
        <v>0</v>
      </c>
      <c r="I37" s="767"/>
      <c r="J37" s="797">
        <v>0</v>
      </c>
      <c r="K37" s="799">
        <v>0</v>
      </c>
      <c r="L37" s="799">
        <v>0</v>
      </c>
      <c r="M37" s="799">
        <v>0</v>
      </c>
      <c r="N37" s="798">
        <v>0</v>
      </c>
      <c r="O37" s="765">
        <f t="shared" si="1"/>
        <v>0</v>
      </c>
      <c r="P37" s="767"/>
      <c r="Q37" s="797">
        <v>0</v>
      </c>
      <c r="R37" s="800">
        <v>0</v>
      </c>
      <c r="S37" s="801">
        <v>0</v>
      </c>
      <c r="T37" s="801">
        <v>0</v>
      </c>
      <c r="U37" s="765">
        <f t="shared" si="2"/>
        <v>0</v>
      </c>
      <c r="V37" s="767"/>
      <c r="W37" s="797">
        <v>0</v>
      </c>
      <c r="X37" s="800">
        <v>0</v>
      </c>
      <c r="Y37" s="800">
        <v>0</v>
      </c>
      <c r="Z37" s="802">
        <v>0</v>
      </c>
      <c r="AA37" s="803"/>
      <c r="AB37" s="803">
        <f t="shared" si="3"/>
        <v>0</v>
      </c>
      <c r="AC37" s="767"/>
      <c r="AD37" s="804">
        <f t="shared" si="4"/>
        <v>0</v>
      </c>
      <c r="AE37" s="804">
        <f t="shared" si="14"/>
        <v>0</v>
      </c>
      <c r="AF37" s="768"/>
      <c r="AG37" s="767"/>
      <c r="AH37" s="805">
        <f t="shared" si="5"/>
        <v>0</v>
      </c>
      <c r="AI37" s="806">
        <f t="shared" si="6"/>
        <v>0</v>
      </c>
      <c r="AJ37" s="806">
        <f t="shared" si="6"/>
        <v>0</v>
      </c>
      <c r="AK37" s="803">
        <f t="shared" si="7"/>
        <v>0</v>
      </c>
      <c r="AL37" s="854">
        <f t="shared" si="15"/>
        <v>0</v>
      </c>
      <c r="AM37" s="854">
        <f t="shared" si="16"/>
        <v>0</v>
      </c>
      <c r="AN37" s="808"/>
      <c r="AO37" s="805">
        <f t="shared" si="106"/>
        <v>0</v>
      </c>
      <c r="AP37" s="806">
        <f t="shared" si="107"/>
        <v>0</v>
      </c>
      <c r="AQ37" s="803">
        <f t="shared" si="108"/>
        <v>0</v>
      </c>
      <c r="AR37" s="807"/>
      <c r="AS37" s="765">
        <f t="shared" si="17"/>
        <v>0</v>
      </c>
      <c r="AT37" s="807"/>
      <c r="AU37" s="765">
        <f t="shared" ref="AU37" si="114">IF($C37&lt;MIN(InvDate),0,IF(AND($C37&gt;=MIN(InvDate),$C37&lt;=DATE(YEAR(MIN(InvDate))+5,MONTH(MIN(InvDate)),DAY(MIN(InvDate)))),-TotalComCap*MFeeEst*0.25,IF($C37&gt;DATE(YEAR(MIN(InvDate))+5,MONTH(MIN(InvDate)),DAY(MIN(InvDate))),AU36*Factor,0)))</f>
        <v>0</v>
      </c>
      <c r="AV37" s="765">
        <f t="shared" ref="AV37" si="115">IF($C37&lt;MIN(InvDate),0,IF(AND($C37&gt;=MIN(InvDate),$C37&lt;=DATE(YEAR(MIN(InvDate))+5,MONTH(MIN(InvDate)),DAY(MIN(InvDate)))),-TotalComCap*MFeeEst*0.25,IF($C37&gt;DATE(YEAR(MIN(InvDate))+5,MONTH(MIN(InvDate)),DAY(MIN(InvDate))),MIN($AS37*MFeeEst*0.25,0))))</f>
        <v>0</v>
      </c>
      <c r="AW37" s="765">
        <f t="shared" ref="AW37" si="116">IF($C37&lt;MIN(InvDate),0,IF(AND($C37&gt;=MIN(InvDate),$C37&lt;=DATE(YEAR(MIN(InvDate))+5,MONTH(MIN(InvDate)),DAY(MIN(InvDate)))),-TotalComCap*MFeeEst*0.25,IF($C37&gt;DATE(YEAR(MIN(InvDate))+5,MONTH(MIN(InvDate)),DAY(MIN(InvDate))),MIN(AW36-(-TotalComCap*MFeeEst*0.25*0.05),0))))</f>
        <v>0</v>
      </c>
      <c r="AX37" s="157"/>
      <c r="AY37" s="765">
        <f t="shared" ref="AY37" ca="1" si="117">AK37+(OFFSET($AU37,0,MFeeMenuNum)-$J37)</f>
        <v>0</v>
      </c>
    </row>
    <row r="38" spans="2:51" ht="12.75" customHeight="1">
      <c r="B38" s="763"/>
      <c r="C38" s="764" cm="1">
        <f t="array" ref="C38">DATE(INDEX($B:$B,9+4*INT((ROW()-9)/4)), CHOOSE(MOD(ROW()-9,4)+1, 3,6,9,12), CHOOSE(MOD(ROW()-9,4)+1, 31,30,30,31))</f>
        <v>2373</v>
      </c>
      <c r="D38" s="765">
        <f>'Historical Cash Flows (3)'!BZ39</f>
        <v>0</v>
      </c>
      <c r="E38" s="767"/>
      <c r="F38" s="797">
        <v>0</v>
      </c>
      <c r="G38" s="798">
        <v>0</v>
      </c>
      <c r="H38" s="765">
        <f t="shared" si="113"/>
        <v>0</v>
      </c>
      <c r="I38" s="767"/>
      <c r="J38" s="797">
        <v>0</v>
      </c>
      <c r="K38" s="799">
        <v>0</v>
      </c>
      <c r="L38" s="799">
        <v>0</v>
      </c>
      <c r="M38" s="799">
        <v>0</v>
      </c>
      <c r="N38" s="798">
        <v>0</v>
      </c>
      <c r="O38" s="765">
        <f t="shared" si="1"/>
        <v>0</v>
      </c>
      <c r="P38" s="767"/>
      <c r="Q38" s="797">
        <v>0</v>
      </c>
      <c r="R38" s="800">
        <v>0</v>
      </c>
      <c r="S38" s="801">
        <v>0</v>
      </c>
      <c r="T38" s="801">
        <v>0</v>
      </c>
      <c r="U38" s="765">
        <f t="shared" si="2"/>
        <v>0</v>
      </c>
      <c r="V38" s="767"/>
      <c r="W38" s="797">
        <v>0</v>
      </c>
      <c r="X38" s="800">
        <v>0</v>
      </c>
      <c r="Y38" s="800">
        <v>0</v>
      </c>
      <c r="Z38" s="802">
        <v>0</v>
      </c>
      <c r="AA38" s="803"/>
      <c r="AB38" s="803">
        <f t="shared" si="3"/>
        <v>0</v>
      </c>
      <c r="AC38" s="767"/>
      <c r="AD38" s="804">
        <f t="shared" si="4"/>
        <v>0</v>
      </c>
      <c r="AE38" s="804">
        <f t="shared" si="14"/>
        <v>0</v>
      </c>
      <c r="AF38" s="768"/>
      <c r="AG38" s="767"/>
      <c r="AH38" s="805">
        <f t="shared" si="5"/>
        <v>0</v>
      </c>
      <c r="AI38" s="806">
        <f t="shared" si="6"/>
        <v>0</v>
      </c>
      <c r="AJ38" s="806">
        <f t="shared" si="6"/>
        <v>0</v>
      </c>
      <c r="AK38" s="803">
        <f t="shared" si="7"/>
        <v>0</v>
      </c>
      <c r="AL38" s="854">
        <f t="shared" si="15"/>
        <v>0</v>
      </c>
      <c r="AM38" s="854">
        <f t="shared" si="16"/>
        <v>0</v>
      </c>
      <c r="AN38" s="808"/>
      <c r="AO38" s="805">
        <f t="shared" si="106"/>
        <v>0</v>
      </c>
      <c r="AP38" s="806">
        <f t="shared" si="107"/>
        <v>0</v>
      </c>
      <c r="AQ38" s="803">
        <f t="shared" si="108"/>
        <v>0</v>
      </c>
      <c r="AR38" s="807"/>
      <c r="AS38" s="765">
        <f t="shared" si="17"/>
        <v>0</v>
      </c>
      <c r="AT38" s="807"/>
      <c r="AU38" s="765">
        <f t="shared" ref="AU38" si="118">IF($C38&lt;MIN(InvDate),0,IF(AND($C38&gt;=MIN(InvDate),$C38&lt;=DATE(YEAR(MIN(InvDate))+5,MONTH(MIN(InvDate)),DAY(MIN(InvDate)))),-TotalComCap*MFeeEst*0.25,IF($C38&gt;DATE(YEAR(MIN(InvDate))+5,MONTH(MIN(InvDate)),DAY(MIN(InvDate))),AU37*Factor,0)))</f>
        <v>0</v>
      </c>
      <c r="AV38" s="765">
        <f t="shared" ref="AV38" si="119">IF($C38&lt;MIN(InvDate),0,IF(AND($C38&gt;=MIN(InvDate),$C38&lt;=DATE(YEAR(MIN(InvDate))+5,MONTH(MIN(InvDate)),DAY(MIN(InvDate)))),-TotalComCap*MFeeEst*0.25,IF($C38&gt;DATE(YEAR(MIN(InvDate))+5,MONTH(MIN(InvDate)),DAY(MIN(InvDate))),MIN($AS38*MFeeEst*0.25,0))))</f>
        <v>0</v>
      </c>
      <c r="AW38" s="765">
        <f t="shared" ref="AW38" si="120">IF($C38&lt;MIN(InvDate),0,IF(AND($C38&gt;=MIN(InvDate),$C38&lt;=DATE(YEAR(MIN(InvDate))+5,MONTH(MIN(InvDate)),DAY(MIN(InvDate)))),-TotalComCap*MFeeEst*0.25,IF($C38&gt;DATE(YEAR(MIN(InvDate))+5,MONTH(MIN(InvDate)),DAY(MIN(InvDate))),MIN(AW37-(-TotalComCap*MFeeEst*0.25*0.05),0))))</f>
        <v>0</v>
      </c>
      <c r="AX38" s="157"/>
      <c r="AY38" s="765">
        <f t="shared" ref="AY38" ca="1" si="121">AK38+(OFFSET($AU38,0,MFeeMenuNum)-$J38)</f>
        <v>0</v>
      </c>
    </row>
    <row r="39" spans="2:51" ht="12.75" customHeight="1">
      <c r="B39" s="763"/>
      <c r="C39" s="764" cm="1">
        <f t="array" ref="C39">DATE(INDEX($B:$B,9+4*INT((ROW()-9)/4)), CHOOSE(MOD(ROW()-9,4)+1, 3,6,9,12), CHOOSE(MOD(ROW()-9,4)+1, 31,30,30,31))</f>
        <v>2465</v>
      </c>
      <c r="D39" s="765">
        <f>'Historical Cash Flows (3)'!BZ40</f>
        <v>0</v>
      </c>
      <c r="E39" s="767"/>
      <c r="F39" s="797">
        <v>0</v>
      </c>
      <c r="G39" s="798">
        <v>0</v>
      </c>
      <c r="H39" s="765">
        <f t="shared" si="113"/>
        <v>0</v>
      </c>
      <c r="I39" s="767"/>
      <c r="J39" s="797">
        <v>0</v>
      </c>
      <c r="K39" s="799">
        <v>0</v>
      </c>
      <c r="L39" s="799">
        <v>0</v>
      </c>
      <c r="M39" s="799">
        <v>0</v>
      </c>
      <c r="N39" s="798">
        <v>0</v>
      </c>
      <c r="O39" s="765">
        <f t="shared" si="1"/>
        <v>0</v>
      </c>
      <c r="P39" s="767"/>
      <c r="Q39" s="797">
        <v>0</v>
      </c>
      <c r="R39" s="800">
        <v>0</v>
      </c>
      <c r="S39" s="801">
        <v>0</v>
      </c>
      <c r="T39" s="801">
        <v>0</v>
      </c>
      <c r="U39" s="765">
        <f t="shared" si="2"/>
        <v>0</v>
      </c>
      <c r="V39" s="767"/>
      <c r="W39" s="797">
        <v>0</v>
      </c>
      <c r="X39" s="800">
        <v>0</v>
      </c>
      <c r="Y39" s="800">
        <v>0</v>
      </c>
      <c r="Z39" s="802">
        <v>0</v>
      </c>
      <c r="AA39" s="803"/>
      <c r="AB39" s="803">
        <f t="shared" si="3"/>
        <v>0</v>
      </c>
      <c r="AC39" s="767"/>
      <c r="AD39" s="804">
        <f t="shared" si="4"/>
        <v>0</v>
      </c>
      <c r="AE39" s="804">
        <f t="shared" si="14"/>
        <v>0</v>
      </c>
      <c r="AF39" s="768"/>
      <c r="AG39" s="767"/>
      <c r="AH39" s="805">
        <f t="shared" si="5"/>
        <v>0</v>
      </c>
      <c r="AI39" s="806">
        <f t="shared" si="6"/>
        <v>0</v>
      </c>
      <c r="AJ39" s="806">
        <f t="shared" si="6"/>
        <v>0</v>
      </c>
      <c r="AK39" s="803">
        <f t="shared" si="7"/>
        <v>0</v>
      </c>
      <c r="AL39" s="854">
        <f t="shared" si="15"/>
        <v>0</v>
      </c>
      <c r="AM39" s="854">
        <f t="shared" si="16"/>
        <v>0</v>
      </c>
      <c r="AN39" s="808"/>
      <c r="AO39" s="805">
        <f t="shared" si="106"/>
        <v>0</v>
      </c>
      <c r="AP39" s="806">
        <f t="shared" si="107"/>
        <v>0</v>
      </c>
      <c r="AQ39" s="803">
        <f t="shared" si="108"/>
        <v>0</v>
      </c>
      <c r="AR39" s="807"/>
      <c r="AS39" s="765">
        <f t="shared" si="17"/>
        <v>0</v>
      </c>
      <c r="AT39" s="807"/>
      <c r="AU39" s="765">
        <f t="shared" ref="AU39" si="122">IF($C39&lt;MIN(InvDate),0,IF(AND($C39&gt;=MIN(InvDate),$C39&lt;=DATE(YEAR(MIN(InvDate))+5,MONTH(MIN(InvDate)),DAY(MIN(InvDate)))),-TotalComCap*MFeeEst*0.25,IF($C39&gt;DATE(YEAR(MIN(InvDate))+5,MONTH(MIN(InvDate)),DAY(MIN(InvDate))),AU38*Factor,0)))</f>
        <v>0</v>
      </c>
      <c r="AV39" s="765">
        <f t="shared" ref="AV39" si="123">IF($C39&lt;MIN(InvDate),0,IF(AND($C39&gt;=MIN(InvDate),$C39&lt;=DATE(YEAR(MIN(InvDate))+5,MONTH(MIN(InvDate)),DAY(MIN(InvDate)))),-TotalComCap*MFeeEst*0.25,IF($C39&gt;DATE(YEAR(MIN(InvDate))+5,MONTH(MIN(InvDate)),DAY(MIN(InvDate))),MIN($AS39*MFeeEst*0.25,0))))</f>
        <v>0</v>
      </c>
      <c r="AW39" s="765">
        <f t="shared" ref="AW39" si="124">IF($C39&lt;MIN(InvDate),0,IF(AND($C39&gt;=MIN(InvDate),$C39&lt;=DATE(YEAR(MIN(InvDate))+5,MONTH(MIN(InvDate)),DAY(MIN(InvDate)))),-TotalComCap*MFeeEst*0.25,IF($C39&gt;DATE(YEAR(MIN(InvDate))+5,MONTH(MIN(InvDate)),DAY(MIN(InvDate))),MIN(AW38-(-TotalComCap*MFeeEst*0.25*0.05),0))))</f>
        <v>0</v>
      </c>
      <c r="AX39" s="157"/>
      <c r="AY39" s="765">
        <f t="shared" ref="AY39" ca="1" si="125">AK39+(OFFSET($AU39,0,MFeeMenuNum)-$J39)</f>
        <v>0</v>
      </c>
    </row>
    <row r="40" spans="2:51" ht="12.75" customHeight="1">
      <c r="B40" s="763"/>
      <c r="C40" s="764" cm="1">
        <f t="array" ref="C40">DATE(INDEX($B:$B,9+4*INT((ROW()-9)/4)), CHOOSE(MOD(ROW()-9,4)+1, 3,6,9,12), CHOOSE(MOD(ROW()-9,4)+1, 31,30,30,31))</f>
        <v>2557</v>
      </c>
      <c r="D40" s="765">
        <f>'Historical Cash Flows (3)'!BZ41</f>
        <v>0</v>
      </c>
      <c r="E40" s="767"/>
      <c r="F40" s="797">
        <v>0</v>
      </c>
      <c r="G40" s="798">
        <v>0</v>
      </c>
      <c r="H40" s="765">
        <f t="shared" si="113"/>
        <v>0</v>
      </c>
      <c r="I40" s="767"/>
      <c r="J40" s="797">
        <v>0</v>
      </c>
      <c r="K40" s="799">
        <v>0</v>
      </c>
      <c r="L40" s="799">
        <v>0</v>
      </c>
      <c r="M40" s="799">
        <v>0</v>
      </c>
      <c r="N40" s="798">
        <v>0</v>
      </c>
      <c r="O40" s="765">
        <f t="shared" si="1"/>
        <v>0</v>
      </c>
      <c r="P40" s="767"/>
      <c r="Q40" s="797">
        <v>0</v>
      </c>
      <c r="R40" s="800">
        <v>0</v>
      </c>
      <c r="S40" s="801">
        <v>0</v>
      </c>
      <c r="T40" s="801">
        <v>0</v>
      </c>
      <c r="U40" s="765">
        <f t="shared" si="2"/>
        <v>0</v>
      </c>
      <c r="V40" s="767"/>
      <c r="W40" s="797">
        <v>0</v>
      </c>
      <c r="X40" s="800">
        <v>0</v>
      </c>
      <c r="Y40" s="800">
        <v>0</v>
      </c>
      <c r="Z40" s="802">
        <v>0</v>
      </c>
      <c r="AA40" s="803"/>
      <c r="AB40" s="803">
        <f t="shared" si="3"/>
        <v>0</v>
      </c>
      <c r="AC40" s="767"/>
      <c r="AD40" s="804">
        <f t="shared" si="4"/>
        <v>0</v>
      </c>
      <c r="AE40" s="804">
        <f t="shared" si="14"/>
        <v>0</v>
      </c>
      <c r="AF40" s="768"/>
      <c r="AG40" s="767"/>
      <c r="AH40" s="805">
        <f t="shared" si="5"/>
        <v>0</v>
      </c>
      <c r="AI40" s="806">
        <f t="shared" si="6"/>
        <v>0</v>
      </c>
      <c r="AJ40" s="806">
        <f t="shared" si="6"/>
        <v>0</v>
      </c>
      <c r="AK40" s="803">
        <f t="shared" si="7"/>
        <v>0</v>
      </c>
      <c r="AL40" s="854">
        <f t="shared" si="15"/>
        <v>0</v>
      </c>
      <c r="AM40" s="854">
        <f t="shared" si="16"/>
        <v>0</v>
      </c>
      <c r="AN40" s="808"/>
      <c r="AO40" s="805">
        <f t="shared" si="106"/>
        <v>0</v>
      </c>
      <c r="AP40" s="806">
        <f t="shared" si="107"/>
        <v>0</v>
      </c>
      <c r="AQ40" s="803">
        <f t="shared" si="108"/>
        <v>0</v>
      </c>
      <c r="AR40" s="807"/>
      <c r="AS40" s="765">
        <f t="shared" si="17"/>
        <v>0</v>
      </c>
      <c r="AT40" s="807"/>
      <c r="AU40" s="765">
        <f t="shared" ref="AU40" si="126">IF($C40&lt;MIN(InvDate),0,IF(AND($C40&gt;=MIN(InvDate),$C40&lt;=DATE(YEAR(MIN(InvDate))+5,MONTH(MIN(InvDate)),DAY(MIN(InvDate)))),-TotalComCap*MFeeEst*0.25,IF($C40&gt;DATE(YEAR(MIN(InvDate))+5,MONTH(MIN(InvDate)),DAY(MIN(InvDate))),AU39*Factor,0)))</f>
        <v>0</v>
      </c>
      <c r="AV40" s="765">
        <f t="shared" ref="AV40" si="127">IF($C40&lt;MIN(InvDate),0,IF(AND($C40&gt;=MIN(InvDate),$C40&lt;=DATE(YEAR(MIN(InvDate))+5,MONTH(MIN(InvDate)),DAY(MIN(InvDate)))),-TotalComCap*MFeeEst*0.25,IF($C40&gt;DATE(YEAR(MIN(InvDate))+5,MONTH(MIN(InvDate)),DAY(MIN(InvDate))),MIN($AS40*MFeeEst*0.25,0))))</f>
        <v>0</v>
      </c>
      <c r="AW40" s="765">
        <f t="shared" ref="AW40" si="128">IF($C40&lt;MIN(InvDate),0,IF(AND($C40&gt;=MIN(InvDate),$C40&lt;=DATE(YEAR(MIN(InvDate))+5,MONTH(MIN(InvDate)),DAY(MIN(InvDate)))),-TotalComCap*MFeeEst*0.25,IF($C40&gt;DATE(YEAR(MIN(InvDate))+5,MONTH(MIN(InvDate)),DAY(MIN(InvDate))),MIN(AW39-(-TotalComCap*MFeeEst*0.25*0.05),0))))</f>
        <v>0</v>
      </c>
      <c r="AX40" s="157"/>
      <c r="AY40" s="765">
        <f t="shared" ref="AY40" ca="1" si="129">AK40+(OFFSET($AU40,0,MFeeMenuNum)-$J40)</f>
        <v>0</v>
      </c>
    </row>
    <row r="41" spans="2:51" ht="12.75" customHeight="1">
      <c r="B41" s="763">
        <f>B37+1</f>
        <v>1907</v>
      </c>
      <c r="C41" s="764" cm="1">
        <f t="array" ref="C41">DATE(INDEX($B:$B,9+4*INT((ROW()-9)/4)), CHOOSE(MOD(ROW()-9,4)+1, 3,6,9,12), CHOOSE(MOD(ROW()-9,4)+1, 31,30,30,31))</f>
        <v>2647</v>
      </c>
      <c r="D41" s="765">
        <f>'Historical Cash Flows (3)'!BZ42</f>
        <v>0</v>
      </c>
      <c r="E41" s="767"/>
      <c r="F41" s="797">
        <v>0</v>
      </c>
      <c r="G41" s="798">
        <v>0</v>
      </c>
      <c r="H41" s="765">
        <f t="shared" si="113"/>
        <v>0</v>
      </c>
      <c r="I41" s="767"/>
      <c r="J41" s="797">
        <v>0</v>
      </c>
      <c r="K41" s="799">
        <v>0</v>
      </c>
      <c r="L41" s="799">
        <v>0</v>
      </c>
      <c r="M41" s="799">
        <v>0</v>
      </c>
      <c r="N41" s="798">
        <v>0</v>
      </c>
      <c r="O41" s="765">
        <f t="shared" si="1"/>
        <v>0</v>
      </c>
      <c r="P41" s="767"/>
      <c r="Q41" s="797">
        <v>0</v>
      </c>
      <c r="R41" s="800">
        <v>0</v>
      </c>
      <c r="S41" s="801">
        <v>0</v>
      </c>
      <c r="T41" s="801">
        <v>0</v>
      </c>
      <c r="U41" s="765">
        <f t="shared" si="2"/>
        <v>0</v>
      </c>
      <c r="V41" s="767"/>
      <c r="W41" s="797">
        <v>0</v>
      </c>
      <c r="X41" s="800">
        <v>0</v>
      </c>
      <c r="Y41" s="800">
        <v>0</v>
      </c>
      <c r="Z41" s="802">
        <v>0</v>
      </c>
      <c r="AA41" s="803"/>
      <c r="AB41" s="803">
        <f t="shared" si="3"/>
        <v>0</v>
      </c>
      <c r="AC41" s="767"/>
      <c r="AD41" s="804">
        <f t="shared" si="4"/>
        <v>0</v>
      </c>
      <c r="AE41" s="804">
        <f t="shared" si="14"/>
        <v>0</v>
      </c>
      <c r="AF41" s="768"/>
      <c r="AG41" s="767"/>
      <c r="AH41" s="805">
        <f t="shared" si="5"/>
        <v>0</v>
      </c>
      <c r="AI41" s="806">
        <f t="shared" si="6"/>
        <v>0</v>
      </c>
      <c r="AJ41" s="806">
        <f t="shared" si="6"/>
        <v>0</v>
      </c>
      <c r="AK41" s="803">
        <f t="shared" si="7"/>
        <v>0</v>
      </c>
      <c r="AL41" s="854">
        <f t="shared" si="15"/>
        <v>0</v>
      </c>
      <c r="AM41" s="854">
        <f t="shared" si="16"/>
        <v>0</v>
      </c>
      <c r="AN41" s="809"/>
      <c r="AO41" s="805">
        <f t="shared" si="106"/>
        <v>0</v>
      </c>
      <c r="AP41" s="806">
        <f t="shared" si="107"/>
        <v>0</v>
      </c>
      <c r="AQ41" s="803">
        <f t="shared" si="108"/>
        <v>0</v>
      </c>
      <c r="AR41" s="807"/>
      <c r="AS41" s="765">
        <f t="shared" si="17"/>
        <v>0</v>
      </c>
      <c r="AT41" s="807"/>
      <c r="AU41" s="765">
        <f t="shared" ref="AU41" si="130">IF($C41&lt;MIN(InvDate),0,IF(AND($C41&gt;=MIN(InvDate),$C41&lt;=DATE(YEAR(MIN(InvDate))+5,MONTH(MIN(InvDate)),DAY(MIN(InvDate)))),-TotalComCap*MFeeEst*0.25,IF($C41&gt;DATE(YEAR(MIN(InvDate))+5,MONTH(MIN(InvDate)),DAY(MIN(InvDate))),AU40*Factor,0)))</f>
        <v>0</v>
      </c>
      <c r="AV41" s="765">
        <f t="shared" ref="AV41" si="131">IF($C41&lt;MIN(InvDate),0,IF(AND($C41&gt;=MIN(InvDate),$C41&lt;=DATE(YEAR(MIN(InvDate))+5,MONTH(MIN(InvDate)),DAY(MIN(InvDate)))),-TotalComCap*MFeeEst*0.25,IF($C41&gt;DATE(YEAR(MIN(InvDate))+5,MONTH(MIN(InvDate)),DAY(MIN(InvDate))),MIN($AS41*MFeeEst*0.25,0))))</f>
        <v>0</v>
      </c>
      <c r="AW41" s="765">
        <f t="shared" ref="AW41" si="132">IF($C41&lt;MIN(InvDate),0,IF(AND($C41&gt;=MIN(InvDate),$C41&lt;=DATE(YEAR(MIN(InvDate))+5,MONTH(MIN(InvDate)),DAY(MIN(InvDate)))),-TotalComCap*MFeeEst*0.25,IF($C41&gt;DATE(YEAR(MIN(InvDate))+5,MONTH(MIN(InvDate)),DAY(MIN(InvDate))),MIN(AW40-(-TotalComCap*MFeeEst*0.25*0.05),0))))</f>
        <v>0</v>
      </c>
      <c r="AX41" s="157"/>
      <c r="AY41" s="765">
        <f t="shared" ref="AY41" ca="1" si="133">AK41+(OFFSET($AU41,0,MFeeMenuNum)-$J41)</f>
        <v>0</v>
      </c>
    </row>
    <row r="42" spans="2:51" ht="12.75" customHeight="1">
      <c r="B42" s="763"/>
      <c r="C42" s="764" cm="1">
        <f t="array" ref="C42">DATE(INDEX($B:$B,9+4*INT((ROW()-9)/4)), CHOOSE(MOD(ROW()-9,4)+1, 3,6,9,12), CHOOSE(MOD(ROW()-9,4)+1, 31,30,30,31))</f>
        <v>2738</v>
      </c>
      <c r="D42" s="765">
        <f>'Historical Cash Flows (3)'!BZ43</f>
        <v>0</v>
      </c>
      <c r="E42" s="767"/>
      <c r="F42" s="797">
        <v>0</v>
      </c>
      <c r="G42" s="798">
        <v>0</v>
      </c>
      <c r="H42" s="765">
        <f t="shared" si="113"/>
        <v>0</v>
      </c>
      <c r="I42" s="767"/>
      <c r="J42" s="797">
        <v>0</v>
      </c>
      <c r="K42" s="799">
        <v>0</v>
      </c>
      <c r="L42" s="799">
        <v>0</v>
      </c>
      <c r="M42" s="799">
        <v>0</v>
      </c>
      <c r="N42" s="798">
        <v>0</v>
      </c>
      <c r="O42" s="765">
        <f t="shared" si="1"/>
        <v>0</v>
      </c>
      <c r="P42" s="767"/>
      <c r="Q42" s="797">
        <v>0</v>
      </c>
      <c r="R42" s="800">
        <v>0</v>
      </c>
      <c r="S42" s="801">
        <v>0</v>
      </c>
      <c r="T42" s="801">
        <v>0</v>
      </c>
      <c r="U42" s="765">
        <f t="shared" si="2"/>
        <v>0</v>
      </c>
      <c r="V42" s="767"/>
      <c r="W42" s="797">
        <v>0</v>
      </c>
      <c r="X42" s="800">
        <v>0</v>
      </c>
      <c r="Y42" s="800">
        <v>0</v>
      </c>
      <c r="Z42" s="802">
        <v>0</v>
      </c>
      <c r="AA42" s="803"/>
      <c r="AB42" s="803">
        <f t="shared" si="3"/>
        <v>0</v>
      </c>
      <c r="AC42" s="767"/>
      <c r="AD42" s="804">
        <f t="shared" si="4"/>
        <v>0</v>
      </c>
      <c r="AE42" s="804">
        <f t="shared" si="14"/>
        <v>0</v>
      </c>
      <c r="AF42" s="768"/>
      <c r="AG42" s="767"/>
      <c r="AH42" s="805">
        <f t="shared" si="5"/>
        <v>0</v>
      </c>
      <c r="AI42" s="806">
        <f t="shared" si="6"/>
        <v>0</v>
      </c>
      <c r="AJ42" s="806">
        <f t="shared" si="6"/>
        <v>0</v>
      </c>
      <c r="AK42" s="803">
        <f t="shared" si="7"/>
        <v>0</v>
      </c>
      <c r="AL42" s="854">
        <f t="shared" si="15"/>
        <v>0</v>
      </c>
      <c r="AM42" s="854">
        <f t="shared" si="16"/>
        <v>0</v>
      </c>
      <c r="AN42" s="809"/>
      <c r="AO42" s="805">
        <f t="shared" si="106"/>
        <v>0</v>
      </c>
      <c r="AP42" s="806">
        <f t="shared" si="107"/>
        <v>0</v>
      </c>
      <c r="AQ42" s="803">
        <f t="shared" si="108"/>
        <v>0</v>
      </c>
      <c r="AR42" s="807"/>
      <c r="AS42" s="765">
        <f t="shared" si="17"/>
        <v>0</v>
      </c>
      <c r="AT42" s="807"/>
      <c r="AU42" s="765">
        <f t="shared" ref="AU42" si="134">IF($C42&lt;MIN(InvDate),0,IF(AND($C42&gt;=MIN(InvDate),$C42&lt;=DATE(YEAR(MIN(InvDate))+5,MONTH(MIN(InvDate)),DAY(MIN(InvDate)))),-TotalComCap*MFeeEst*0.25,IF($C42&gt;DATE(YEAR(MIN(InvDate))+5,MONTH(MIN(InvDate)),DAY(MIN(InvDate))),AU41*Factor,0)))</f>
        <v>0</v>
      </c>
      <c r="AV42" s="765">
        <f t="shared" ref="AV42" si="135">IF($C42&lt;MIN(InvDate),0,IF(AND($C42&gt;=MIN(InvDate),$C42&lt;=DATE(YEAR(MIN(InvDate))+5,MONTH(MIN(InvDate)),DAY(MIN(InvDate)))),-TotalComCap*MFeeEst*0.25,IF($C42&gt;DATE(YEAR(MIN(InvDate))+5,MONTH(MIN(InvDate)),DAY(MIN(InvDate))),MIN($AS42*MFeeEst*0.25,0))))</f>
        <v>0</v>
      </c>
      <c r="AW42" s="765">
        <f t="shared" ref="AW42" si="136">IF($C42&lt;MIN(InvDate),0,IF(AND($C42&gt;=MIN(InvDate),$C42&lt;=DATE(YEAR(MIN(InvDate))+5,MONTH(MIN(InvDate)),DAY(MIN(InvDate)))),-TotalComCap*MFeeEst*0.25,IF($C42&gt;DATE(YEAR(MIN(InvDate))+5,MONTH(MIN(InvDate)),DAY(MIN(InvDate))),MIN(AW41-(-TotalComCap*MFeeEst*0.25*0.05),0))))</f>
        <v>0</v>
      </c>
      <c r="AX42" s="157"/>
      <c r="AY42" s="765">
        <f t="shared" ref="AY42" ca="1" si="137">AK42+(OFFSET($AU42,0,MFeeMenuNum)-$J42)</f>
        <v>0</v>
      </c>
    </row>
    <row r="43" spans="2:51" ht="12.75" customHeight="1">
      <c r="B43" s="763"/>
      <c r="C43" s="764" cm="1">
        <f t="array" ref="C43">DATE(INDEX($B:$B,9+4*INT((ROW()-9)/4)), CHOOSE(MOD(ROW()-9,4)+1, 3,6,9,12), CHOOSE(MOD(ROW()-9,4)+1, 31,30,30,31))</f>
        <v>2830</v>
      </c>
      <c r="D43" s="765">
        <f>'Historical Cash Flows (3)'!BZ44</f>
        <v>0</v>
      </c>
      <c r="E43" s="767"/>
      <c r="F43" s="797">
        <v>0</v>
      </c>
      <c r="G43" s="798">
        <v>0</v>
      </c>
      <c r="H43" s="765">
        <f t="shared" si="113"/>
        <v>0</v>
      </c>
      <c r="I43" s="767"/>
      <c r="J43" s="797">
        <v>0</v>
      </c>
      <c r="K43" s="799">
        <v>0</v>
      </c>
      <c r="L43" s="799">
        <v>0</v>
      </c>
      <c r="M43" s="799">
        <v>0</v>
      </c>
      <c r="N43" s="798">
        <v>0</v>
      </c>
      <c r="O43" s="765">
        <f t="shared" ref="O43:O64" si="138">SUM(J43:N43)</f>
        <v>0</v>
      </c>
      <c r="P43" s="767"/>
      <c r="Q43" s="797">
        <v>0</v>
      </c>
      <c r="R43" s="800">
        <v>0</v>
      </c>
      <c r="S43" s="801">
        <v>0</v>
      </c>
      <c r="T43" s="801">
        <v>0</v>
      </c>
      <c r="U43" s="765">
        <f t="shared" ref="U43:U64" si="139">SUM(Q43:T43)</f>
        <v>0</v>
      </c>
      <c r="V43" s="767"/>
      <c r="W43" s="797">
        <v>0</v>
      </c>
      <c r="X43" s="800">
        <v>0</v>
      </c>
      <c r="Y43" s="800">
        <v>0</v>
      </c>
      <c r="Z43" s="802">
        <v>0</v>
      </c>
      <c r="AA43" s="803"/>
      <c r="AB43" s="803">
        <f t="shared" ref="AB43:AB64" si="140">SUM(W43:Z43)</f>
        <v>0</v>
      </c>
      <c r="AC43" s="767"/>
      <c r="AD43" s="804">
        <f t="shared" si="4"/>
        <v>0</v>
      </c>
      <c r="AE43" s="804">
        <f t="shared" si="14"/>
        <v>0</v>
      </c>
      <c r="AF43" s="768"/>
      <c r="AG43" s="767"/>
      <c r="AH43" s="805">
        <f t="shared" si="5"/>
        <v>0</v>
      </c>
      <c r="AI43" s="806">
        <f t="shared" si="6"/>
        <v>0</v>
      </c>
      <c r="AJ43" s="806">
        <f t="shared" si="6"/>
        <v>0</v>
      </c>
      <c r="AK43" s="803">
        <f t="shared" si="7"/>
        <v>0</v>
      </c>
      <c r="AL43" s="854">
        <f t="shared" si="15"/>
        <v>0</v>
      </c>
      <c r="AM43" s="854">
        <f t="shared" si="16"/>
        <v>0</v>
      </c>
      <c r="AN43" s="809"/>
      <c r="AO43" s="805">
        <f t="shared" si="106"/>
        <v>0</v>
      </c>
      <c r="AP43" s="806">
        <f t="shared" si="107"/>
        <v>0</v>
      </c>
      <c r="AQ43" s="803">
        <f t="shared" si="108"/>
        <v>0</v>
      </c>
      <c r="AR43" s="807"/>
      <c r="AS43" s="765">
        <f t="shared" si="17"/>
        <v>0</v>
      </c>
      <c r="AT43" s="807"/>
      <c r="AU43" s="765">
        <f t="shared" ref="AU43" si="141">IF($C43&lt;MIN(InvDate),0,IF(AND($C43&gt;=MIN(InvDate),$C43&lt;=DATE(YEAR(MIN(InvDate))+5,MONTH(MIN(InvDate)),DAY(MIN(InvDate)))),-TotalComCap*MFeeEst*0.25,IF($C43&gt;DATE(YEAR(MIN(InvDate))+5,MONTH(MIN(InvDate)),DAY(MIN(InvDate))),AU42*Factor,0)))</f>
        <v>0</v>
      </c>
      <c r="AV43" s="765">
        <f t="shared" ref="AV43" si="142">IF($C43&lt;MIN(InvDate),0,IF(AND($C43&gt;=MIN(InvDate),$C43&lt;=DATE(YEAR(MIN(InvDate))+5,MONTH(MIN(InvDate)),DAY(MIN(InvDate)))),-TotalComCap*MFeeEst*0.25,IF($C43&gt;DATE(YEAR(MIN(InvDate))+5,MONTH(MIN(InvDate)),DAY(MIN(InvDate))),MIN($AS43*MFeeEst*0.25,0))))</f>
        <v>0</v>
      </c>
      <c r="AW43" s="765">
        <f t="shared" ref="AW43" si="143">IF($C43&lt;MIN(InvDate),0,IF(AND($C43&gt;=MIN(InvDate),$C43&lt;=DATE(YEAR(MIN(InvDate))+5,MONTH(MIN(InvDate)),DAY(MIN(InvDate)))),-TotalComCap*MFeeEst*0.25,IF($C43&gt;DATE(YEAR(MIN(InvDate))+5,MONTH(MIN(InvDate)),DAY(MIN(InvDate))),MIN(AW42-(-TotalComCap*MFeeEst*0.25*0.05),0))))</f>
        <v>0</v>
      </c>
      <c r="AX43" s="157"/>
      <c r="AY43" s="765">
        <f t="shared" ref="AY43" ca="1" si="144">AK43+(OFFSET($AU43,0,MFeeMenuNum)-$J43)</f>
        <v>0</v>
      </c>
    </row>
    <row r="44" spans="2:51" ht="12.75" customHeight="1">
      <c r="B44" s="763"/>
      <c r="C44" s="764" cm="1">
        <f t="array" ref="C44">DATE(INDEX($B:$B,9+4*INT((ROW()-9)/4)), CHOOSE(MOD(ROW()-9,4)+1, 3,6,9,12), CHOOSE(MOD(ROW()-9,4)+1, 31,30,30,31))</f>
        <v>2922</v>
      </c>
      <c r="D44" s="765">
        <f>'Historical Cash Flows (3)'!BZ45</f>
        <v>0</v>
      </c>
      <c r="E44" s="767"/>
      <c r="F44" s="797">
        <v>0</v>
      </c>
      <c r="G44" s="798">
        <v>0</v>
      </c>
      <c r="H44" s="765">
        <f t="shared" si="113"/>
        <v>0</v>
      </c>
      <c r="I44" s="767"/>
      <c r="J44" s="797">
        <v>0</v>
      </c>
      <c r="K44" s="799">
        <v>0</v>
      </c>
      <c r="L44" s="799">
        <v>0</v>
      </c>
      <c r="M44" s="799">
        <v>0</v>
      </c>
      <c r="N44" s="798">
        <v>0</v>
      </c>
      <c r="O44" s="765">
        <f t="shared" si="138"/>
        <v>0</v>
      </c>
      <c r="P44" s="767"/>
      <c r="Q44" s="797">
        <v>0</v>
      </c>
      <c r="R44" s="800">
        <v>0</v>
      </c>
      <c r="S44" s="801">
        <v>0</v>
      </c>
      <c r="T44" s="801">
        <v>0</v>
      </c>
      <c r="U44" s="765">
        <f t="shared" si="139"/>
        <v>0</v>
      </c>
      <c r="V44" s="767"/>
      <c r="W44" s="797">
        <v>0</v>
      </c>
      <c r="X44" s="800">
        <v>0</v>
      </c>
      <c r="Y44" s="800">
        <v>0</v>
      </c>
      <c r="Z44" s="802">
        <v>0</v>
      </c>
      <c r="AA44" s="803"/>
      <c r="AB44" s="803">
        <f t="shared" si="140"/>
        <v>0</v>
      </c>
      <c r="AC44" s="767"/>
      <c r="AD44" s="804">
        <f t="shared" si="4"/>
        <v>0</v>
      </c>
      <c r="AE44" s="804">
        <f t="shared" si="14"/>
        <v>0</v>
      </c>
      <c r="AF44" s="768"/>
      <c r="AG44" s="767"/>
      <c r="AH44" s="805">
        <f t="shared" si="5"/>
        <v>0</v>
      </c>
      <c r="AI44" s="806">
        <f t="shared" ref="AI44:AJ64" si="145">-SUM(R44,K44,X44)</f>
        <v>0</v>
      </c>
      <c r="AJ44" s="806">
        <f t="shared" si="145"/>
        <v>0</v>
      </c>
      <c r="AK44" s="803">
        <f t="shared" si="7"/>
        <v>0</v>
      </c>
      <c r="AL44" s="854">
        <f t="shared" si="15"/>
        <v>0</v>
      </c>
      <c r="AM44" s="854">
        <f t="shared" si="16"/>
        <v>0</v>
      </c>
      <c r="AN44" s="809"/>
      <c r="AO44" s="805">
        <f t="shared" si="106"/>
        <v>0</v>
      </c>
      <c r="AP44" s="806">
        <f t="shared" si="107"/>
        <v>0</v>
      </c>
      <c r="AQ44" s="803">
        <f t="shared" si="108"/>
        <v>0</v>
      </c>
      <c r="AR44" s="807"/>
      <c r="AS44" s="765">
        <f t="shared" si="17"/>
        <v>0</v>
      </c>
      <c r="AT44" s="807"/>
      <c r="AU44" s="765">
        <f t="shared" ref="AU44" si="146">IF($C44&lt;MIN(InvDate),0,IF(AND($C44&gt;=MIN(InvDate),$C44&lt;=DATE(YEAR(MIN(InvDate))+5,MONTH(MIN(InvDate)),DAY(MIN(InvDate)))),-TotalComCap*MFeeEst*0.25,IF($C44&gt;DATE(YEAR(MIN(InvDate))+5,MONTH(MIN(InvDate)),DAY(MIN(InvDate))),AU43*Factor,0)))</f>
        <v>0</v>
      </c>
      <c r="AV44" s="765">
        <f t="shared" ref="AV44" si="147">IF($C44&lt;MIN(InvDate),0,IF(AND($C44&gt;=MIN(InvDate),$C44&lt;=DATE(YEAR(MIN(InvDate))+5,MONTH(MIN(InvDate)),DAY(MIN(InvDate)))),-TotalComCap*MFeeEst*0.25,IF($C44&gt;DATE(YEAR(MIN(InvDate))+5,MONTH(MIN(InvDate)),DAY(MIN(InvDate))),MIN($AS44*MFeeEst*0.25,0))))</f>
        <v>0</v>
      </c>
      <c r="AW44" s="765">
        <f t="shared" ref="AW44" si="148">IF($C44&lt;MIN(InvDate),0,IF(AND($C44&gt;=MIN(InvDate),$C44&lt;=DATE(YEAR(MIN(InvDate))+5,MONTH(MIN(InvDate)),DAY(MIN(InvDate)))),-TotalComCap*MFeeEst*0.25,IF($C44&gt;DATE(YEAR(MIN(InvDate))+5,MONTH(MIN(InvDate)),DAY(MIN(InvDate))),MIN(AW43-(-TotalComCap*MFeeEst*0.25*0.05),0))))</f>
        <v>0</v>
      </c>
      <c r="AX44" s="157"/>
      <c r="AY44" s="765">
        <f t="shared" ref="AY44" ca="1" si="149">AK44+(OFFSET($AU44,0,MFeeMenuNum)-$J44)</f>
        <v>0</v>
      </c>
    </row>
    <row r="45" spans="2:51" ht="12.75" customHeight="1">
      <c r="B45" s="763">
        <f>B41+1</f>
        <v>1908</v>
      </c>
      <c r="C45" s="764" cm="1">
        <f t="array" ref="C45">DATE(INDEX($B:$B,9+4*INT((ROW()-9)/4)), CHOOSE(MOD(ROW()-9,4)+1, 3,6,9,12), CHOOSE(MOD(ROW()-9,4)+1, 31,30,30,31))</f>
        <v>3013</v>
      </c>
      <c r="D45" s="765">
        <f>'Historical Cash Flows (3)'!BZ46</f>
        <v>0</v>
      </c>
      <c r="E45" s="767"/>
      <c r="F45" s="797">
        <v>0</v>
      </c>
      <c r="G45" s="798">
        <v>0</v>
      </c>
      <c r="H45" s="765">
        <f t="shared" si="113"/>
        <v>0</v>
      </c>
      <c r="I45" s="767"/>
      <c r="J45" s="797">
        <v>0</v>
      </c>
      <c r="K45" s="799">
        <v>0</v>
      </c>
      <c r="L45" s="799">
        <v>0</v>
      </c>
      <c r="M45" s="799">
        <v>0</v>
      </c>
      <c r="N45" s="798">
        <v>0</v>
      </c>
      <c r="O45" s="765">
        <f t="shared" si="138"/>
        <v>0</v>
      </c>
      <c r="P45" s="767"/>
      <c r="Q45" s="797">
        <v>0</v>
      </c>
      <c r="R45" s="800">
        <v>0</v>
      </c>
      <c r="S45" s="801">
        <v>0</v>
      </c>
      <c r="T45" s="801">
        <v>0</v>
      </c>
      <c r="U45" s="765">
        <f t="shared" si="139"/>
        <v>0</v>
      </c>
      <c r="V45" s="767"/>
      <c r="W45" s="797">
        <v>0</v>
      </c>
      <c r="X45" s="800">
        <v>0</v>
      </c>
      <c r="Y45" s="800">
        <v>0</v>
      </c>
      <c r="Z45" s="802">
        <v>0</v>
      </c>
      <c r="AA45" s="803"/>
      <c r="AB45" s="803">
        <f t="shared" si="140"/>
        <v>0</v>
      </c>
      <c r="AC45" s="767"/>
      <c r="AD45" s="804">
        <f t="shared" si="4"/>
        <v>0</v>
      </c>
      <c r="AE45" s="804">
        <f t="shared" si="14"/>
        <v>0</v>
      </c>
      <c r="AF45" s="768"/>
      <c r="AG45" s="767"/>
      <c r="AH45" s="805">
        <f t="shared" si="5"/>
        <v>0</v>
      </c>
      <c r="AI45" s="806">
        <f t="shared" si="145"/>
        <v>0</v>
      </c>
      <c r="AJ45" s="806">
        <f t="shared" si="145"/>
        <v>0</v>
      </c>
      <c r="AK45" s="803">
        <f t="shared" si="7"/>
        <v>0</v>
      </c>
      <c r="AL45" s="854">
        <f t="shared" si="15"/>
        <v>0</v>
      </c>
      <c r="AM45" s="854">
        <f t="shared" si="16"/>
        <v>0</v>
      </c>
      <c r="AN45" s="809"/>
      <c r="AO45" s="805">
        <f t="shared" si="106"/>
        <v>0</v>
      </c>
      <c r="AP45" s="806">
        <f t="shared" si="107"/>
        <v>0</v>
      </c>
      <c r="AQ45" s="803">
        <f t="shared" si="108"/>
        <v>0</v>
      </c>
      <c r="AR45" s="807"/>
      <c r="AS45" s="765">
        <f t="shared" si="17"/>
        <v>0</v>
      </c>
      <c r="AT45" s="807"/>
      <c r="AU45" s="765">
        <f t="shared" ref="AU45" si="150">IF($C45&lt;MIN(InvDate),0,IF(AND($C45&gt;=MIN(InvDate),$C45&lt;=DATE(YEAR(MIN(InvDate))+5,MONTH(MIN(InvDate)),DAY(MIN(InvDate)))),-TotalComCap*MFeeEst*0.25,IF($C45&gt;DATE(YEAR(MIN(InvDate))+5,MONTH(MIN(InvDate)),DAY(MIN(InvDate))),AU44*Factor,0)))</f>
        <v>0</v>
      </c>
      <c r="AV45" s="765">
        <f t="shared" ref="AV45" si="151">IF($C45&lt;MIN(InvDate),0,IF(AND($C45&gt;=MIN(InvDate),$C45&lt;=DATE(YEAR(MIN(InvDate))+5,MONTH(MIN(InvDate)),DAY(MIN(InvDate)))),-TotalComCap*MFeeEst*0.25,IF($C45&gt;DATE(YEAR(MIN(InvDate))+5,MONTH(MIN(InvDate)),DAY(MIN(InvDate))),MIN($AS45*MFeeEst*0.25,0))))</f>
        <v>0</v>
      </c>
      <c r="AW45" s="765">
        <f t="shared" ref="AW45" si="152">IF($C45&lt;MIN(InvDate),0,IF(AND($C45&gt;=MIN(InvDate),$C45&lt;=DATE(YEAR(MIN(InvDate))+5,MONTH(MIN(InvDate)),DAY(MIN(InvDate)))),-TotalComCap*MFeeEst*0.25,IF($C45&gt;DATE(YEAR(MIN(InvDate))+5,MONTH(MIN(InvDate)),DAY(MIN(InvDate))),MIN(AW44-(-TotalComCap*MFeeEst*0.25*0.05),0))))</f>
        <v>0</v>
      </c>
      <c r="AX45" s="157"/>
      <c r="AY45" s="765">
        <f t="shared" ref="AY45" ca="1" si="153">AK45+(OFFSET($AU45,0,MFeeMenuNum)-$J45)</f>
        <v>0</v>
      </c>
    </row>
    <row r="46" spans="2:51" ht="12.75" customHeight="1">
      <c r="B46" s="763"/>
      <c r="C46" s="764" cm="1">
        <f t="array" ref="C46">DATE(INDEX($B:$B,9+4*INT((ROW()-9)/4)), CHOOSE(MOD(ROW()-9,4)+1, 3,6,9,12), CHOOSE(MOD(ROW()-9,4)+1, 31,30,30,31))</f>
        <v>3104</v>
      </c>
      <c r="D46" s="765">
        <f>'Historical Cash Flows (3)'!BZ47</f>
        <v>0</v>
      </c>
      <c r="E46" s="767"/>
      <c r="F46" s="797">
        <v>0</v>
      </c>
      <c r="G46" s="798">
        <v>0</v>
      </c>
      <c r="H46" s="765">
        <f t="shared" si="113"/>
        <v>0</v>
      </c>
      <c r="I46" s="767"/>
      <c r="J46" s="797">
        <v>0</v>
      </c>
      <c r="K46" s="799">
        <v>0</v>
      </c>
      <c r="L46" s="799">
        <v>0</v>
      </c>
      <c r="M46" s="799">
        <v>0</v>
      </c>
      <c r="N46" s="798">
        <v>0</v>
      </c>
      <c r="O46" s="765">
        <f t="shared" si="138"/>
        <v>0</v>
      </c>
      <c r="P46" s="767"/>
      <c r="Q46" s="797">
        <v>0</v>
      </c>
      <c r="R46" s="800">
        <v>0</v>
      </c>
      <c r="S46" s="801">
        <v>0</v>
      </c>
      <c r="T46" s="801">
        <v>0</v>
      </c>
      <c r="U46" s="765">
        <f t="shared" si="139"/>
        <v>0</v>
      </c>
      <c r="V46" s="767"/>
      <c r="W46" s="797">
        <v>0</v>
      </c>
      <c r="X46" s="800">
        <v>0</v>
      </c>
      <c r="Y46" s="800">
        <v>0</v>
      </c>
      <c r="Z46" s="802">
        <v>0</v>
      </c>
      <c r="AA46" s="803"/>
      <c r="AB46" s="803">
        <f t="shared" si="140"/>
        <v>0</v>
      </c>
      <c r="AC46" s="767"/>
      <c r="AD46" s="804">
        <f t="shared" si="4"/>
        <v>0</v>
      </c>
      <c r="AE46" s="804">
        <f t="shared" si="14"/>
        <v>0</v>
      </c>
      <c r="AF46" s="768"/>
      <c r="AG46" s="767"/>
      <c r="AH46" s="805">
        <f t="shared" si="5"/>
        <v>0</v>
      </c>
      <c r="AI46" s="806">
        <f t="shared" si="145"/>
        <v>0</v>
      </c>
      <c r="AJ46" s="806">
        <f t="shared" si="145"/>
        <v>0</v>
      </c>
      <c r="AK46" s="803">
        <f t="shared" si="7"/>
        <v>0</v>
      </c>
      <c r="AL46" s="854">
        <f t="shared" si="15"/>
        <v>0</v>
      </c>
      <c r="AM46" s="854">
        <f t="shared" si="16"/>
        <v>0</v>
      </c>
      <c r="AN46" s="809"/>
      <c r="AO46" s="805">
        <f t="shared" si="106"/>
        <v>0</v>
      </c>
      <c r="AP46" s="806">
        <f t="shared" si="107"/>
        <v>0</v>
      </c>
      <c r="AQ46" s="803">
        <f t="shared" si="108"/>
        <v>0</v>
      </c>
      <c r="AR46" s="807"/>
      <c r="AS46" s="765">
        <f t="shared" si="17"/>
        <v>0</v>
      </c>
      <c r="AT46" s="807"/>
      <c r="AU46" s="765">
        <f t="shared" ref="AU46" si="154">IF($C46&lt;MIN(InvDate),0,IF(AND($C46&gt;=MIN(InvDate),$C46&lt;=DATE(YEAR(MIN(InvDate))+5,MONTH(MIN(InvDate)),DAY(MIN(InvDate)))),-TotalComCap*MFeeEst*0.25,IF($C46&gt;DATE(YEAR(MIN(InvDate))+5,MONTH(MIN(InvDate)),DAY(MIN(InvDate))),AU45*Factor,0)))</f>
        <v>0</v>
      </c>
      <c r="AV46" s="765">
        <f t="shared" ref="AV46" si="155">IF($C46&lt;MIN(InvDate),0,IF(AND($C46&gt;=MIN(InvDate),$C46&lt;=DATE(YEAR(MIN(InvDate))+5,MONTH(MIN(InvDate)),DAY(MIN(InvDate)))),-TotalComCap*MFeeEst*0.25,IF($C46&gt;DATE(YEAR(MIN(InvDate))+5,MONTH(MIN(InvDate)),DAY(MIN(InvDate))),MIN($AS46*MFeeEst*0.25,0))))</f>
        <v>0</v>
      </c>
      <c r="AW46" s="765">
        <f t="shared" ref="AW46" si="156">IF($C46&lt;MIN(InvDate),0,IF(AND($C46&gt;=MIN(InvDate),$C46&lt;=DATE(YEAR(MIN(InvDate))+5,MONTH(MIN(InvDate)),DAY(MIN(InvDate)))),-TotalComCap*MFeeEst*0.25,IF($C46&gt;DATE(YEAR(MIN(InvDate))+5,MONTH(MIN(InvDate)),DAY(MIN(InvDate))),MIN(AW45-(-TotalComCap*MFeeEst*0.25*0.05),0))))</f>
        <v>0</v>
      </c>
      <c r="AX46" s="157"/>
      <c r="AY46" s="765">
        <f t="shared" ref="AY46" ca="1" si="157">AK46+(OFFSET($AU46,0,MFeeMenuNum)-$J46)</f>
        <v>0</v>
      </c>
    </row>
    <row r="47" spans="2:51" ht="12.75" customHeight="1">
      <c r="B47" s="763"/>
      <c r="C47" s="764" cm="1">
        <f t="array" ref="C47">DATE(INDEX($B:$B,9+4*INT((ROW()-9)/4)), CHOOSE(MOD(ROW()-9,4)+1, 3,6,9,12), CHOOSE(MOD(ROW()-9,4)+1, 31,30,30,31))</f>
        <v>3196</v>
      </c>
      <c r="D47" s="765">
        <f>'Historical Cash Flows (3)'!BZ48</f>
        <v>0</v>
      </c>
      <c r="E47" s="767"/>
      <c r="F47" s="797">
        <v>0</v>
      </c>
      <c r="G47" s="798">
        <v>0</v>
      </c>
      <c r="H47" s="765">
        <f t="shared" si="113"/>
        <v>0</v>
      </c>
      <c r="I47" s="767"/>
      <c r="J47" s="797">
        <v>0</v>
      </c>
      <c r="K47" s="799">
        <v>0</v>
      </c>
      <c r="L47" s="799">
        <v>0</v>
      </c>
      <c r="M47" s="799">
        <v>0</v>
      </c>
      <c r="N47" s="798">
        <v>0</v>
      </c>
      <c r="O47" s="765">
        <f t="shared" si="138"/>
        <v>0</v>
      </c>
      <c r="P47" s="767"/>
      <c r="Q47" s="797">
        <v>0</v>
      </c>
      <c r="R47" s="800">
        <v>0</v>
      </c>
      <c r="S47" s="801">
        <v>0</v>
      </c>
      <c r="T47" s="801">
        <v>0</v>
      </c>
      <c r="U47" s="765">
        <f t="shared" si="139"/>
        <v>0</v>
      </c>
      <c r="V47" s="767"/>
      <c r="W47" s="797">
        <v>0</v>
      </c>
      <c r="X47" s="800">
        <v>0</v>
      </c>
      <c r="Y47" s="800">
        <v>0</v>
      </c>
      <c r="Z47" s="802">
        <v>0</v>
      </c>
      <c r="AA47" s="803"/>
      <c r="AB47" s="803">
        <f t="shared" si="140"/>
        <v>0</v>
      </c>
      <c r="AC47" s="767"/>
      <c r="AD47" s="804">
        <f t="shared" si="4"/>
        <v>0</v>
      </c>
      <c r="AE47" s="804">
        <f t="shared" si="14"/>
        <v>0</v>
      </c>
      <c r="AF47" s="768"/>
      <c r="AG47" s="767"/>
      <c r="AH47" s="805">
        <f t="shared" si="5"/>
        <v>0</v>
      </c>
      <c r="AI47" s="806">
        <f t="shared" si="145"/>
        <v>0</v>
      </c>
      <c r="AJ47" s="806">
        <f t="shared" si="145"/>
        <v>0</v>
      </c>
      <c r="AK47" s="803">
        <f t="shared" si="7"/>
        <v>0</v>
      </c>
      <c r="AL47" s="854">
        <f t="shared" si="15"/>
        <v>0</v>
      </c>
      <c r="AM47" s="854">
        <f t="shared" si="16"/>
        <v>0</v>
      </c>
      <c r="AN47" s="809"/>
      <c r="AO47" s="805">
        <f t="shared" si="106"/>
        <v>0</v>
      </c>
      <c r="AP47" s="806">
        <f t="shared" si="107"/>
        <v>0</v>
      </c>
      <c r="AQ47" s="803">
        <f t="shared" si="108"/>
        <v>0</v>
      </c>
      <c r="AR47" s="807"/>
      <c r="AS47" s="765">
        <f t="shared" si="17"/>
        <v>0</v>
      </c>
      <c r="AT47" s="807"/>
      <c r="AU47" s="765">
        <f t="shared" ref="AU47" si="158">IF($C47&lt;MIN(InvDate),0,IF(AND($C47&gt;=MIN(InvDate),$C47&lt;=DATE(YEAR(MIN(InvDate))+5,MONTH(MIN(InvDate)),DAY(MIN(InvDate)))),-TotalComCap*MFeeEst*0.25,IF($C47&gt;DATE(YEAR(MIN(InvDate))+5,MONTH(MIN(InvDate)),DAY(MIN(InvDate))),AU46*Factor,0)))</f>
        <v>0</v>
      </c>
      <c r="AV47" s="765">
        <f t="shared" ref="AV47" si="159">IF($C47&lt;MIN(InvDate),0,IF(AND($C47&gt;=MIN(InvDate),$C47&lt;=DATE(YEAR(MIN(InvDate))+5,MONTH(MIN(InvDate)),DAY(MIN(InvDate)))),-TotalComCap*MFeeEst*0.25,IF($C47&gt;DATE(YEAR(MIN(InvDate))+5,MONTH(MIN(InvDate)),DAY(MIN(InvDate))),MIN($AS47*MFeeEst*0.25,0))))</f>
        <v>0</v>
      </c>
      <c r="AW47" s="765">
        <f t="shared" ref="AW47" si="160">IF($C47&lt;MIN(InvDate),0,IF(AND($C47&gt;=MIN(InvDate),$C47&lt;=DATE(YEAR(MIN(InvDate))+5,MONTH(MIN(InvDate)),DAY(MIN(InvDate)))),-TotalComCap*MFeeEst*0.25,IF($C47&gt;DATE(YEAR(MIN(InvDate))+5,MONTH(MIN(InvDate)),DAY(MIN(InvDate))),MIN(AW46-(-TotalComCap*MFeeEst*0.25*0.05),0))))</f>
        <v>0</v>
      </c>
      <c r="AX47" s="157"/>
      <c r="AY47" s="765">
        <f t="shared" ref="AY47" ca="1" si="161">AK47+(OFFSET($AU47,0,MFeeMenuNum)-$J47)</f>
        <v>0</v>
      </c>
    </row>
    <row r="48" spans="2:51" ht="12.75" customHeight="1">
      <c r="B48" s="763">
        <f>B44+1</f>
        <v>1</v>
      </c>
      <c r="C48" s="764" cm="1">
        <f t="array" ref="C48">DATE(INDEX($B:$B,9+4*INT((ROW()-9)/4)), CHOOSE(MOD(ROW()-9,4)+1, 3,6,9,12), CHOOSE(MOD(ROW()-9,4)+1, 31,30,30,31))</f>
        <v>3288</v>
      </c>
      <c r="D48" s="765">
        <f>'Historical Cash Flows (3)'!BZ49</f>
        <v>0</v>
      </c>
      <c r="E48" s="767"/>
      <c r="F48" s="797">
        <v>0</v>
      </c>
      <c r="G48" s="798">
        <v>0</v>
      </c>
      <c r="H48" s="765">
        <f t="shared" si="113"/>
        <v>0</v>
      </c>
      <c r="I48" s="767"/>
      <c r="J48" s="797">
        <v>0</v>
      </c>
      <c r="K48" s="799">
        <v>0</v>
      </c>
      <c r="L48" s="799">
        <v>0</v>
      </c>
      <c r="M48" s="799">
        <v>0</v>
      </c>
      <c r="N48" s="798">
        <v>0</v>
      </c>
      <c r="O48" s="765">
        <f t="shared" si="138"/>
        <v>0</v>
      </c>
      <c r="P48" s="767"/>
      <c r="Q48" s="797">
        <v>0</v>
      </c>
      <c r="R48" s="800">
        <v>0</v>
      </c>
      <c r="S48" s="801">
        <v>0</v>
      </c>
      <c r="T48" s="801">
        <v>0</v>
      </c>
      <c r="U48" s="765">
        <f t="shared" si="139"/>
        <v>0</v>
      </c>
      <c r="V48" s="767"/>
      <c r="W48" s="797">
        <v>0</v>
      </c>
      <c r="X48" s="800">
        <v>0</v>
      </c>
      <c r="Y48" s="800">
        <v>0</v>
      </c>
      <c r="Z48" s="802">
        <v>0</v>
      </c>
      <c r="AA48" s="803"/>
      <c r="AB48" s="803">
        <f t="shared" si="140"/>
        <v>0</v>
      </c>
      <c r="AC48" s="767"/>
      <c r="AD48" s="804">
        <f t="shared" si="4"/>
        <v>0</v>
      </c>
      <c r="AE48" s="804">
        <f t="shared" si="14"/>
        <v>0</v>
      </c>
      <c r="AF48" s="768"/>
      <c r="AG48" s="767"/>
      <c r="AH48" s="805">
        <f t="shared" si="5"/>
        <v>0</v>
      </c>
      <c r="AI48" s="806">
        <f t="shared" si="145"/>
        <v>0</v>
      </c>
      <c r="AJ48" s="806">
        <f t="shared" si="145"/>
        <v>0</v>
      </c>
      <c r="AK48" s="803">
        <f t="shared" si="7"/>
        <v>0</v>
      </c>
      <c r="AL48" s="854">
        <f t="shared" si="15"/>
        <v>0</v>
      </c>
      <c r="AM48" s="854">
        <f t="shared" si="16"/>
        <v>0</v>
      </c>
      <c r="AN48" s="809"/>
      <c r="AO48" s="805">
        <f t="shared" si="106"/>
        <v>0</v>
      </c>
      <c r="AP48" s="806">
        <f t="shared" si="107"/>
        <v>0</v>
      </c>
      <c r="AQ48" s="803">
        <f t="shared" si="108"/>
        <v>0</v>
      </c>
      <c r="AR48" s="807"/>
      <c r="AS48" s="765">
        <f t="shared" si="17"/>
        <v>0</v>
      </c>
      <c r="AT48" s="807"/>
      <c r="AU48" s="765">
        <f t="shared" ref="AU48" si="162">IF($C48&lt;MIN(InvDate),0,IF(AND($C48&gt;=MIN(InvDate),$C48&lt;=DATE(YEAR(MIN(InvDate))+5,MONTH(MIN(InvDate)),DAY(MIN(InvDate)))),-TotalComCap*MFeeEst*0.25,IF($C48&gt;DATE(YEAR(MIN(InvDate))+5,MONTH(MIN(InvDate)),DAY(MIN(InvDate))),AU47*Factor,0)))</f>
        <v>0</v>
      </c>
      <c r="AV48" s="765">
        <f t="shared" ref="AV48" si="163">IF($C48&lt;MIN(InvDate),0,IF(AND($C48&gt;=MIN(InvDate),$C48&lt;=DATE(YEAR(MIN(InvDate))+5,MONTH(MIN(InvDate)),DAY(MIN(InvDate)))),-TotalComCap*MFeeEst*0.25,IF($C48&gt;DATE(YEAR(MIN(InvDate))+5,MONTH(MIN(InvDate)),DAY(MIN(InvDate))),MIN($AS48*MFeeEst*0.25,0))))</f>
        <v>0</v>
      </c>
      <c r="AW48" s="765">
        <f t="shared" ref="AW48" si="164">IF($C48&lt;MIN(InvDate),0,IF(AND($C48&gt;=MIN(InvDate),$C48&lt;=DATE(YEAR(MIN(InvDate))+5,MONTH(MIN(InvDate)),DAY(MIN(InvDate)))),-TotalComCap*MFeeEst*0.25,IF($C48&gt;DATE(YEAR(MIN(InvDate))+5,MONTH(MIN(InvDate)),DAY(MIN(InvDate))),MIN(AW47-(-TotalComCap*MFeeEst*0.25*0.05),0))))</f>
        <v>0</v>
      </c>
      <c r="AX48" s="157"/>
      <c r="AY48" s="765">
        <f t="shared" ref="AY48" ca="1" si="165">AK48+(OFFSET($AU48,0,MFeeMenuNum)-$J48)</f>
        <v>0</v>
      </c>
    </row>
    <row r="49" spans="2:51" ht="12.75" customHeight="1">
      <c r="B49" s="763">
        <f>B45+1</f>
        <v>1909</v>
      </c>
      <c r="C49" s="764" cm="1">
        <f t="array" ref="C49">DATE(INDEX($B:$B,9+4*INT((ROW()-9)/4)), CHOOSE(MOD(ROW()-9,4)+1, 3,6,9,12), CHOOSE(MOD(ROW()-9,4)+1, 31,30,30,31))</f>
        <v>3378</v>
      </c>
      <c r="D49" s="765">
        <f>'Historical Cash Flows (3)'!BZ50</f>
        <v>0</v>
      </c>
      <c r="E49" s="767"/>
      <c r="F49" s="797">
        <v>0</v>
      </c>
      <c r="G49" s="798">
        <v>0</v>
      </c>
      <c r="H49" s="765">
        <f t="shared" si="113"/>
        <v>0</v>
      </c>
      <c r="I49" s="767"/>
      <c r="J49" s="797">
        <v>0</v>
      </c>
      <c r="K49" s="799">
        <v>0</v>
      </c>
      <c r="L49" s="799">
        <v>0</v>
      </c>
      <c r="M49" s="799">
        <v>0</v>
      </c>
      <c r="N49" s="798">
        <v>0</v>
      </c>
      <c r="O49" s="765">
        <f t="shared" si="138"/>
        <v>0</v>
      </c>
      <c r="P49" s="767"/>
      <c r="Q49" s="797">
        <v>0</v>
      </c>
      <c r="R49" s="800">
        <v>0</v>
      </c>
      <c r="S49" s="801">
        <v>0</v>
      </c>
      <c r="T49" s="801">
        <v>0</v>
      </c>
      <c r="U49" s="765">
        <f t="shared" si="139"/>
        <v>0</v>
      </c>
      <c r="V49" s="767"/>
      <c r="W49" s="797">
        <v>0</v>
      </c>
      <c r="X49" s="800">
        <v>0</v>
      </c>
      <c r="Y49" s="800">
        <v>0</v>
      </c>
      <c r="Z49" s="802">
        <v>0</v>
      </c>
      <c r="AA49" s="803"/>
      <c r="AB49" s="803">
        <f t="shared" si="140"/>
        <v>0</v>
      </c>
      <c r="AC49" s="767"/>
      <c r="AD49" s="804">
        <f t="shared" si="4"/>
        <v>0</v>
      </c>
      <c r="AE49" s="804">
        <f t="shared" si="14"/>
        <v>0</v>
      </c>
      <c r="AF49" s="768"/>
      <c r="AG49" s="767"/>
      <c r="AH49" s="805">
        <f t="shared" si="5"/>
        <v>0</v>
      </c>
      <c r="AI49" s="806">
        <f t="shared" si="145"/>
        <v>0</v>
      </c>
      <c r="AJ49" s="806">
        <f t="shared" si="145"/>
        <v>0</v>
      </c>
      <c r="AK49" s="803">
        <f t="shared" si="7"/>
        <v>0</v>
      </c>
      <c r="AL49" s="854">
        <f t="shared" si="15"/>
        <v>0</v>
      </c>
      <c r="AM49" s="854">
        <f t="shared" si="16"/>
        <v>0</v>
      </c>
      <c r="AN49" s="809"/>
      <c r="AO49" s="805">
        <f t="shared" si="106"/>
        <v>0</v>
      </c>
      <c r="AP49" s="806">
        <f t="shared" si="107"/>
        <v>0</v>
      </c>
      <c r="AQ49" s="803">
        <f t="shared" si="108"/>
        <v>0</v>
      </c>
      <c r="AR49" s="807"/>
      <c r="AS49" s="765">
        <f t="shared" si="17"/>
        <v>0</v>
      </c>
      <c r="AT49" s="807"/>
      <c r="AU49" s="765">
        <f t="shared" ref="AU49" si="166">IF($C49&lt;MIN(InvDate),0,IF(AND($C49&gt;=MIN(InvDate),$C49&lt;=DATE(YEAR(MIN(InvDate))+5,MONTH(MIN(InvDate)),DAY(MIN(InvDate)))),-TotalComCap*MFeeEst*0.25,IF($C49&gt;DATE(YEAR(MIN(InvDate))+5,MONTH(MIN(InvDate)),DAY(MIN(InvDate))),AU48*Factor,0)))</f>
        <v>0</v>
      </c>
      <c r="AV49" s="765">
        <f t="shared" ref="AV49" si="167">IF($C49&lt;MIN(InvDate),0,IF(AND($C49&gt;=MIN(InvDate),$C49&lt;=DATE(YEAR(MIN(InvDate))+5,MONTH(MIN(InvDate)),DAY(MIN(InvDate)))),-TotalComCap*MFeeEst*0.25,IF($C49&gt;DATE(YEAR(MIN(InvDate))+5,MONTH(MIN(InvDate)),DAY(MIN(InvDate))),MIN($AS49*MFeeEst*0.25,0))))</f>
        <v>0</v>
      </c>
      <c r="AW49" s="765">
        <f t="shared" ref="AW49" si="168">IF($C49&lt;MIN(InvDate),0,IF(AND($C49&gt;=MIN(InvDate),$C49&lt;=DATE(YEAR(MIN(InvDate))+5,MONTH(MIN(InvDate)),DAY(MIN(InvDate)))),-TotalComCap*MFeeEst*0.25,IF($C49&gt;DATE(YEAR(MIN(InvDate))+5,MONTH(MIN(InvDate)),DAY(MIN(InvDate))),MIN(AW48-(-TotalComCap*MFeeEst*0.25*0.05),0))))</f>
        <v>0</v>
      </c>
      <c r="AX49" s="157"/>
      <c r="AY49" s="765">
        <f t="shared" ref="AY49" ca="1" si="169">AK49+(OFFSET($AU49,0,MFeeMenuNum)-$J49)</f>
        <v>0</v>
      </c>
    </row>
    <row r="50" spans="2:51" ht="12.75" customHeight="1">
      <c r="B50" s="763"/>
      <c r="C50" s="764" cm="1">
        <f t="array" ref="C50">DATE(INDEX($B:$B,9+4*INT((ROW()-9)/4)), CHOOSE(MOD(ROW()-9,4)+1, 3,6,9,12), CHOOSE(MOD(ROW()-9,4)+1, 31,30,30,31))</f>
        <v>3469</v>
      </c>
      <c r="D50" s="765">
        <f>'Historical Cash Flows (3)'!BZ51</f>
        <v>0</v>
      </c>
      <c r="E50" s="767"/>
      <c r="F50" s="797">
        <v>0</v>
      </c>
      <c r="G50" s="798">
        <v>0</v>
      </c>
      <c r="H50" s="765">
        <f t="shared" si="113"/>
        <v>0</v>
      </c>
      <c r="I50" s="767"/>
      <c r="J50" s="797">
        <v>0</v>
      </c>
      <c r="K50" s="799">
        <v>0</v>
      </c>
      <c r="L50" s="799">
        <v>0</v>
      </c>
      <c r="M50" s="799">
        <v>0</v>
      </c>
      <c r="N50" s="798">
        <v>0</v>
      </c>
      <c r="O50" s="765">
        <f t="shared" si="138"/>
        <v>0</v>
      </c>
      <c r="P50" s="767"/>
      <c r="Q50" s="797">
        <v>0</v>
      </c>
      <c r="R50" s="800">
        <v>0</v>
      </c>
      <c r="S50" s="801">
        <v>0</v>
      </c>
      <c r="T50" s="801">
        <v>0</v>
      </c>
      <c r="U50" s="765">
        <f t="shared" si="139"/>
        <v>0</v>
      </c>
      <c r="V50" s="767"/>
      <c r="W50" s="797">
        <v>0</v>
      </c>
      <c r="X50" s="800">
        <v>0</v>
      </c>
      <c r="Y50" s="800">
        <v>0</v>
      </c>
      <c r="Z50" s="802">
        <v>0</v>
      </c>
      <c r="AA50" s="803"/>
      <c r="AB50" s="803">
        <f t="shared" si="140"/>
        <v>0</v>
      </c>
      <c r="AC50" s="767"/>
      <c r="AD50" s="804">
        <f t="shared" si="4"/>
        <v>0</v>
      </c>
      <c r="AE50" s="804">
        <f t="shared" si="14"/>
        <v>0</v>
      </c>
      <c r="AF50" s="768"/>
      <c r="AG50" s="767"/>
      <c r="AH50" s="805">
        <f t="shared" si="5"/>
        <v>0</v>
      </c>
      <c r="AI50" s="806">
        <f t="shared" si="145"/>
        <v>0</v>
      </c>
      <c r="AJ50" s="806">
        <f t="shared" si="145"/>
        <v>0</v>
      </c>
      <c r="AK50" s="803">
        <f t="shared" si="7"/>
        <v>0</v>
      </c>
      <c r="AL50" s="854">
        <f t="shared" si="15"/>
        <v>0</v>
      </c>
      <c r="AM50" s="854">
        <f t="shared" si="16"/>
        <v>0</v>
      </c>
      <c r="AN50" s="809"/>
      <c r="AO50" s="805">
        <f t="shared" si="106"/>
        <v>0</v>
      </c>
      <c r="AP50" s="806">
        <f t="shared" si="107"/>
        <v>0</v>
      </c>
      <c r="AQ50" s="803">
        <f t="shared" si="108"/>
        <v>0</v>
      </c>
      <c r="AR50" s="807"/>
      <c r="AS50" s="765">
        <f t="shared" si="17"/>
        <v>0</v>
      </c>
      <c r="AT50" s="807"/>
      <c r="AU50" s="765">
        <f t="shared" ref="AU50" si="170">IF($C50&lt;MIN(InvDate),0,IF(AND($C50&gt;=MIN(InvDate),$C50&lt;=DATE(YEAR(MIN(InvDate))+5,MONTH(MIN(InvDate)),DAY(MIN(InvDate)))),-TotalComCap*MFeeEst*0.25,IF($C50&gt;DATE(YEAR(MIN(InvDate))+5,MONTH(MIN(InvDate)),DAY(MIN(InvDate))),AU49*Factor,0)))</f>
        <v>0</v>
      </c>
      <c r="AV50" s="765">
        <f t="shared" ref="AV50" si="171">IF($C50&lt;MIN(InvDate),0,IF(AND($C50&gt;=MIN(InvDate),$C50&lt;=DATE(YEAR(MIN(InvDate))+5,MONTH(MIN(InvDate)),DAY(MIN(InvDate)))),-TotalComCap*MFeeEst*0.25,IF($C50&gt;DATE(YEAR(MIN(InvDate))+5,MONTH(MIN(InvDate)),DAY(MIN(InvDate))),MIN($AS50*MFeeEst*0.25,0))))</f>
        <v>0</v>
      </c>
      <c r="AW50" s="765">
        <f t="shared" ref="AW50" si="172">IF($C50&lt;MIN(InvDate),0,IF(AND($C50&gt;=MIN(InvDate),$C50&lt;=DATE(YEAR(MIN(InvDate))+5,MONTH(MIN(InvDate)),DAY(MIN(InvDate)))),-TotalComCap*MFeeEst*0.25,IF($C50&gt;DATE(YEAR(MIN(InvDate))+5,MONTH(MIN(InvDate)),DAY(MIN(InvDate))),MIN(AW49-(-TotalComCap*MFeeEst*0.25*0.05),0))))</f>
        <v>0</v>
      </c>
      <c r="AX50" s="157"/>
      <c r="AY50" s="765">
        <f t="shared" ref="AY50" ca="1" si="173">AK50+(OFFSET($AU50,0,MFeeMenuNum)-$J50)</f>
        <v>0</v>
      </c>
    </row>
    <row r="51" spans="2:51" ht="12.75" customHeight="1">
      <c r="B51" s="763"/>
      <c r="C51" s="764" cm="1">
        <f t="array" ref="C51">DATE(INDEX($B:$B,9+4*INT((ROW()-9)/4)), CHOOSE(MOD(ROW()-9,4)+1, 3,6,9,12), CHOOSE(MOD(ROW()-9,4)+1, 31,30,30,31))</f>
        <v>3561</v>
      </c>
      <c r="D51" s="765">
        <f>'Historical Cash Flows (3)'!BZ52</f>
        <v>0</v>
      </c>
      <c r="E51" s="767"/>
      <c r="F51" s="797">
        <v>0</v>
      </c>
      <c r="G51" s="798">
        <v>0</v>
      </c>
      <c r="H51" s="765">
        <f t="shared" si="113"/>
        <v>0</v>
      </c>
      <c r="I51" s="767"/>
      <c r="J51" s="797">
        <v>0</v>
      </c>
      <c r="K51" s="799">
        <v>0</v>
      </c>
      <c r="L51" s="799">
        <v>0</v>
      </c>
      <c r="M51" s="799">
        <v>0</v>
      </c>
      <c r="N51" s="798">
        <v>0</v>
      </c>
      <c r="O51" s="765">
        <f t="shared" si="138"/>
        <v>0</v>
      </c>
      <c r="P51" s="767"/>
      <c r="Q51" s="797">
        <v>0</v>
      </c>
      <c r="R51" s="800">
        <v>0</v>
      </c>
      <c r="S51" s="801">
        <v>0</v>
      </c>
      <c r="T51" s="801">
        <v>0</v>
      </c>
      <c r="U51" s="765">
        <f t="shared" si="139"/>
        <v>0</v>
      </c>
      <c r="V51" s="767"/>
      <c r="W51" s="797">
        <v>0</v>
      </c>
      <c r="X51" s="800">
        <v>0</v>
      </c>
      <c r="Y51" s="800">
        <v>0</v>
      </c>
      <c r="Z51" s="802">
        <v>0</v>
      </c>
      <c r="AA51" s="803">
        <f>Y51+Z51</f>
        <v>0</v>
      </c>
      <c r="AB51" s="803">
        <f t="shared" si="140"/>
        <v>0</v>
      </c>
      <c r="AC51" s="767"/>
      <c r="AD51" s="804">
        <f t="shared" si="4"/>
        <v>0</v>
      </c>
      <c r="AE51" s="804">
        <f t="shared" si="14"/>
        <v>0</v>
      </c>
      <c r="AF51" s="768"/>
      <c r="AG51" s="767"/>
      <c r="AH51" s="805">
        <f t="shared" si="5"/>
        <v>0</v>
      </c>
      <c r="AI51" s="806">
        <f t="shared" si="145"/>
        <v>0</v>
      </c>
      <c r="AJ51" s="806">
        <f t="shared" si="145"/>
        <v>0</v>
      </c>
      <c r="AK51" s="803">
        <f t="shared" si="7"/>
        <v>0</v>
      </c>
      <c r="AL51" s="854">
        <f t="shared" si="15"/>
        <v>0</v>
      </c>
      <c r="AM51" s="854">
        <f t="shared" si="16"/>
        <v>0</v>
      </c>
      <c r="AN51" s="809"/>
      <c r="AO51" s="805">
        <f t="shared" si="106"/>
        <v>0</v>
      </c>
      <c r="AP51" s="806">
        <f t="shared" si="107"/>
        <v>0</v>
      </c>
      <c r="AQ51" s="803">
        <f t="shared" si="108"/>
        <v>0</v>
      </c>
      <c r="AR51" s="807"/>
      <c r="AS51" s="765">
        <f t="shared" si="17"/>
        <v>0</v>
      </c>
      <c r="AT51" s="807"/>
      <c r="AU51" s="765">
        <f t="shared" ref="AU51" si="174">IF($C51&lt;MIN(InvDate),0,IF(AND($C51&gt;=MIN(InvDate),$C51&lt;=DATE(YEAR(MIN(InvDate))+5,MONTH(MIN(InvDate)),DAY(MIN(InvDate)))),-TotalComCap*MFeeEst*0.25,IF($C51&gt;DATE(YEAR(MIN(InvDate))+5,MONTH(MIN(InvDate)),DAY(MIN(InvDate))),AU50*Factor,0)))</f>
        <v>0</v>
      </c>
      <c r="AV51" s="765">
        <f t="shared" ref="AV51" si="175">IF($C51&lt;MIN(InvDate),0,IF(AND($C51&gt;=MIN(InvDate),$C51&lt;=DATE(YEAR(MIN(InvDate))+5,MONTH(MIN(InvDate)),DAY(MIN(InvDate)))),-TotalComCap*MFeeEst*0.25,IF($C51&gt;DATE(YEAR(MIN(InvDate))+5,MONTH(MIN(InvDate)),DAY(MIN(InvDate))),MIN($AS51*MFeeEst*0.25,0))))</f>
        <v>0</v>
      </c>
      <c r="AW51" s="765">
        <f t="shared" ref="AW51" si="176">IF($C51&lt;MIN(InvDate),0,IF(AND($C51&gt;=MIN(InvDate),$C51&lt;=DATE(YEAR(MIN(InvDate))+5,MONTH(MIN(InvDate)),DAY(MIN(InvDate)))),-TotalComCap*MFeeEst*0.25,IF($C51&gt;DATE(YEAR(MIN(InvDate))+5,MONTH(MIN(InvDate)),DAY(MIN(InvDate))),MIN(AW50-(-TotalComCap*MFeeEst*0.25*0.05),0))))</f>
        <v>0</v>
      </c>
      <c r="AX51" s="157"/>
      <c r="AY51" s="765">
        <f t="shared" ref="AY51" ca="1" si="177">AK51+(OFFSET($AU51,0,MFeeMenuNum)-$J51)</f>
        <v>0</v>
      </c>
    </row>
    <row r="52" spans="2:51" ht="12.75" customHeight="1">
      <c r="B52" s="763"/>
      <c r="C52" s="764" cm="1">
        <f t="array" ref="C52">DATE(INDEX($B:$B,9+4*INT((ROW()-9)/4)), CHOOSE(MOD(ROW()-9,4)+1, 3,6,9,12), CHOOSE(MOD(ROW()-9,4)+1, 31,30,30,31))</f>
        <v>3653</v>
      </c>
      <c r="D52" s="765">
        <f>'Historical Cash Flows (3)'!BZ53</f>
        <v>0</v>
      </c>
      <c r="E52" s="767"/>
      <c r="F52" s="797">
        <v>0</v>
      </c>
      <c r="G52" s="798">
        <v>0</v>
      </c>
      <c r="H52" s="765">
        <f t="shared" si="113"/>
        <v>0</v>
      </c>
      <c r="I52" s="767"/>
      <c r="J52" s="797">
        <v>0</v>
      </c>
      <c r="K52" s="799">
        <v>0</v>
      </c>
      <c r="L52" s="799">
        <v>0</v>
      </c>
      <c r="M52" s="799">
        <v>0</v>
      </c>
      <c r="N52" s="798">
        <v>0</v>
      </c>
      <c r="O52" s="765">
        <f t="shared" si="138"/>
        <v>0</v>
      </c>
      <c r="P52" s="767"/>
      <c r="Q52" s="797">
        <v>0</v>
      </c>
      <c r="R52" s="800">
        <v>0</v>
      </c>
      <c r="S52" s="801">
        <v>0</v>
      </c>
      <c r="T52" s="801">
        <v>0</v>
      </c>
      <c r="U52" s="765">
        <f t="shared" si="139"/>
        <v>0</v>
      </c>
      <c r="V52" s="767"/>
      <c r="W52" s="797">
        <v>0</v>
      </c>
      <c r="X52" s="800">
        <v>0</v>
      </c>
      <c r="Y52" s="800">
        <v>0</v>
      </c>
      <c r="Z52" s="802">
        <v>0</v>
      </c>
      <c r="AA52" s="803">
        <f t="shared" ref="AA52:AA64" si="178">Y52+Z52</f>
        <v>0</v>
      </c>
      <c r="AB52" s="803">
        <f t="shared" si="140"/>
        <v>0</v>
      </c>
      <c r="AC52" s="767"/>
      <c r="AD52" s="804">
        <f t="shared" si="4"/>
        <v>0</v>
      </c>
      <c r="AE52" s="804">
        <f t="shared" si="14"/>
        <v>0</v>
      </c>
      <c r="AF52" s="768"/>
      <c r="AG52" s="767"/>
      <c r="AH52" s="805">
        <f t="shared" si="5"/>
        <v>0</v>
      </c>
      <c r="AI52" s="806">
        <f t="shared" si="145"/>
        <v>0</v>
      </c>
      <c r="AJ52" s="806">
        <f t="shared" si="145"/>
        <v>0</v>
      </c>
      <c r="AK52" s="803">
        <f t="shared" si="7"/>
        <v>0</v>
      </c>
      <c r="AL52" s="854">
        <f t="shared" si="15"/>
        <v>0</v>
      </c>
      <c r="AM52" s="854">
        <f t="shared" si="16"/>
        <v>0</v>
      </c>
      <c r="AN52" s="809"/>
      <c r="AO52" s="805">
        <f t="shared" si="106"/>
        <v>0</v>
      </c>
      <c r="AP52" s="806">
        <f t="shared" si="107"/>
        <v>0</v>
      </c>
      <c r="AQ52" s="803">
        <f t="shared" si="108"/>
        <v>0</v>
      </c>
      <c r="AR52" s="807"/>
      <c r="AS52" s="765">
        <f t="shared" si="17"/>
        <v>0</v>
      </c>
      <c r="AT52" s="807"/>
      <c r="AU52" s="765">
        <f t="shared" ref="AU52" si="179">IF($C52&lt;MIN(InvDate),0,IF(AND($C52&gt;=MIN(InvDate),$C52&lt;=DATE(YEAR(MIN(InvDate))+5,MONTH(MIN(InvDate)),DAY(MIN(InvDate)))),-TotalComCap*MFeeEst*0.25,IF($C52&gt;DATE(YEAR(MIN(InvDate))+5,MONTH(MIN(InvDate)),DAY(MIN(InvDate))),AU51*Factor,0)))</f>
        <v>0</v>
      </c>
      <c r="AV52" s="765">
        <f t="shared" ref="AV52" si="180">IF($C52&lt;MIN(InvDate),0,IF(AND($C52&gt;=MIN(InvDate),$C52&lt;=DATE(YEAR(MIN(InvDate))+5,MONTH(MIN(InvDate)),DAY(MIN(InvDate)))),-TotalComCap*MFeeEst*0.25,IF($C52&gt;DATE(YEAR(MIN(InvDate))+5,MONTH(MIN(InvDate)),DAY(MIN(InvDate))),MIN($AS52*MFeeEst*0.25,0))))</f>
        <v>0</v>
      </c>
      <c r="AW52" s="765">
        <f t="shared" ref="AW52" si="181">IF($C52&lt;MIN(InvDate),0,IF(AND($C52&gt;=MIN(InvDate),$C52&lt;=DATE(YEAR(MIN(InvDate))+5,MONTH(MIN(InvDate)),DAY(MIN(InvDate)))),-TotalComCap*MFeeEst*0.25,IF($C52&gt;DATE(YEAR(MIN(InvDate))+5,MONTH(MIN(InvDate)),DAY(MIN(InvDate))),MIN(AW51-(-TotalComCap*MFeeEst*0.25*0.05),0))))</f>
        <v>0</v>
      </c>
      <c r="AX52" s="157"/>
      <c r="AY52" s="765">
        <f t="shared" ref="AY52" ca="1" si="182">AK52+(OFFSET($AU52,0,MFeeMenuNum)-$J52)</f>
        <v>0</v>
      </c>
    </row>
    <row r="53" spans="2:51" ht="12.75" customHeight="1">
      <c r="B53" s="763">
        <f>B49+1</f>
        <v>1910</v>
      </c>
      <c r="C53" s="764" cm="1">
        <f t="array" ref="C53">DATE(INDEX($B:$B,9+4*INT((ROW()-9)/4)), CHOOSE(MOD(ROW()-9,4)+1, 3,6,9,12), CHOOSE(MOD(ROW()-9,4)+1, 31,30,30,31))</f>
        <v>3743</v>
      </c>
      <c r="D53" s="765">
        <f>'Historical Cash Flows (3)'!BZ54</f>
        <v>0</v>
      </c>
      <c r="E53" s="767"/>
      <c r="F53" s="797">
        <v>0</v>
      </c>
      <c r="G53" s="798">
        <v>0</v>
      </c>
      <c r="H53" s="765">
        <f t="shared" si="113"/>
        <v>0</v>
      </c>
      <c r="I53" s="767"/>
      <c r="J53" s="797">
        <v>0</v>
      </c>
      <c r="K53" s="799">
        <v>0</v>
      </c>
      <c r="L53" s="799">
        <v>0</v>
      </c>
      <c r="M53" s="799">
        <v>0</v>
      </c>
      <c r="N53" s="798">
        <v>0</v>
      </c>
      <c r="O53" s="765">
        <f t="shared" si="138"/>
        <v>0</v>
      </c>
      <c r="P53" s="767"/>
      <c r="Q53" s="797">
        <v>0</v>
      </c>
      <c r="R53" s="800">
        <v>0</v>
      </c>
      <c r="S53" s="801">
        <v>0</v>
      </c>
      <c r="T53" s="801">
        <v>0</v>
      </c>
      <c r="U53" s="765">
        <f t="shared" si="139"/>
        <v>0</v>
      </c>
      <c r="V53" s="767"/>
      <c r="W53" s="797">
        <v>0</v>
      </c>
      <c r="X53" s="800">
        <v>0</v>
      </c>
      <c r="Y53" s="800">
        <v>0</v>
      </c>
      <c r="Z53" s="802">
        <v>0</v>
      </c>
      <c r="AA53" s="803">
        <f t="shared" si="178"/>
        <v>0</v>
      </c>
      <c r="AB53" s="803">
        <f t="shared" si="140"/>
        <v>0</v>
      </c>
      <c r="AC53" s="767"/>
      <c r="AD53" s="804">
        <f t="shared" si="4"/>
        <v>0</v>
      </c>
      <c r="AE53" s="804">
        <f t="shared" si="14"/>
        <v>0</v>
      </c>
      <c r="AF53" s="768"/>
      <c r="AG53" s="767"/>
      <c r="AH53" s="805">
        <f t="shared" si="5"/>
        <v>0</v>
      </c>
      <c r="AI53" s="806">
        <f t="shared" si="145"/>
        <v>0</v>
      </c>
      <c r="AJ53" s="806">
        <f t="shared" si="145"/>
        <v>0</v>
      </c>
      <c r="AK53" s="803">
        <f t="shared" si="7"/>
        <v>0</v>
      </c>
      <c r="AL53" s="854">
        <f t="shared" si="15"/>
        <v>0</v>
      </c>
      <c r="AM53" s="854">
        <f t="shared" si="16"/>
        <v>0</v>
      </c>
      <c r="AN53" s="809"/>
      <c r="AO53" s="805">
        <f t="shared" si="106"/>
        <v>0</v>
      </c>
      <c r="AP53" s="806">
        <f t="shared" si="107"/>
        <v>0</v>
      </c>
      <c r="AQ53" s="803">
        <f t="shared" si="108"/>
        <v>0</v>
      </c>
      <c r="AR53" s="807"/>
      <c r="AS53" s="765">
        <f t="shared" si="17"/>
        <v>0</v>
      </c>
      <c r="AT53" s="807"/>
      <c r="AU53" s="765">
        <f t="shared" ref="AU53" si="183">IF($C53&lt;MIN(InvDate),0,IF(AND($C53&gt;=MIN(InvDate),$C53&lt;=DATE(YEAR(MIN(InvDate))+5,MONTH(MIN(InvDate)),DAY(MIN(InvDate)))),-TotalComCap*MFeeEst*0.25,IF($C53&gt;DATE(YEAR(MIN(InvDate))+5,MONTH(MIN(InvDate)),DAY(MIN(InvDate))),AU52*Factor,0)))</f>
        <v>0</v>
      </c>
      <c r="AV53" s="765">
        <f t="shared" ref="AV53" si="184">IF($C53&lt;MIN(InvDate),0,IF(AND($C53&gt;=MIN(InvDate),$C53&lt;=DATE(YEAR(MIN(InvDate))+5,MONTH(MIN(InvDate)),DAY(MIN(InvDate)))),-TotalComCap*MFeeEst*0.25,IF($C53&gt;DATE(YEAR(MIN(InvDate))+5,MONTH(MIN(InvDate)),DAY(MIN(InvDate))),MIN($AS53*MFeeEst*0.25,0))))</f>
        <v>0</v>
      </c>
      <c r="AW53" s="765">
        <f t="shared" ref="AW53" si="185">IF($C53&lt;MIN(InvDate),0,IF(AND($C53&gt;=MIN(InvDate),$C53&lt;=DATE(YEAR(MIN(InvDate))+5,MONTH(MIN(InvDate)),DAY(MIN(InvDate)))),-TotalComCap*MFeeEst*0.25,IF($C53&gt;DATE(YEAR(MIN(InvDate))+5,MONTH(MIN(InvDate)),DAY(MIN(InvDate))),MIN(AW52-(-TotalComCap*MFeeEst*0.25*0.05),0))))</f>
        <v>0</v>
      </c>
      <c r="AX53" s="157"/>
      <c r="AY53" s="765">
        <f t="shared" ref="AY53" ca="1" si="186">AK53+(OFFSET($AU53,0,MFeeMenuNum)-$J53)</f>
        <v>0</v>
      </c>
    </row>
    <row r="54" spans="2:51" ht="12.75" customHeight="1">
      <c r="B54" s="763"/>
      <c r="C54" s="764" cm="1">
        <f t="array" ref="C54">DATE(INDEX($B:$B,9+4*INT((ROW()-9)/4)), CHOOSE(MOD(ROW()-9,4)+1, 3,6,9,12), CHOOSE(MOD(ROW()-9,4)+1, 31,30,30,31))</f>
        <v>3834</v>
      </c>
      <c r="D54" s="765">
        <f>'Historical Cash Flows (3)'!BZ55</f>
        <v>0</v>
      </c>
      <c r="E54" s="767"/>
      <c r="F54" s="797">
        <v>0</v>
      </c>
      <c r="G54" s="798">
        <v>0</v>
      </c>
      <c r="H54" s="765">
        <f t="shared" si="113"/>
        <v>0</v>
      </c>
      <c r="I54" s="767"/>
      <c r="J54" s="797">
        <v>0</v>
      </c>
      <c r="K54" s="799">
        <v>0</v>
      </c>
      <c r="L54" s="799">
        <v>0</v>
      </c>
      <c r="M54" s="799">
        <v>0</v>
      </c>
      <c r="N54" s="798">
        <v>0</v>
      </c>
      <c r="O54" s="765">
        <f t="shared" si="138"/>
        <v>0</v>
      </c>
      <c r="P54" s="767"/>
      <c r="Q54" s="797">
        <v>0</v>
      </c>
      <c r="R54" s="800">
        <v>0</v>
      </c>
      <c r="S54" s="801">
        <v>0</v>
      </c>
      <c r="T54" s="801">
        <v>0</v>
      </c>
      <c r="U54" s="765">
        <f t="shared" si="139"/>
        <v>0</v>
      </c>
      <c r="V54" s="767"/>
      <c r="W54" s="797">
        <v>0</v>
      </c>
      <c r="X54" s="800">
        <v>0</v>
      </c>
      <c r="Y54" s="800">
        <v>0</v>
      </c>
      <c r="Z54" s="802">
        <v>0</v>
      </c>
      <c r="AA54" s="803">
        <f t="shared" si="178"/>
        <v>0</v>
      </c>
      <c r="AB54" s="803">
        <f t="shared" si="140"/>
        <v>0</v>
      </c>
      <c r="AC54" s="767"/>
      <c r="AD54" s="804">
        <f t="shared" si="4"/>
        <v>0</v>
      </c>
      <c r="AE54" s="804">
        <f t="shared" si="14"/>
        <v>0</v>
      </c>
      <c r="AF54" s="768"/>
      <c r="AG54" s="767"/>
      <c r="AH54" s="805">
        <f t="shared" si="5"/>
        <v>0</v>
      </c>
      <c r="AI54" s="806">
        <f t="shared" si="145"/>
        <v>0</v>
      </c>
      <c r="AJ54" s="806">
        <f t="shared" si="145"/>
        <v>0</v>
      </c>
      <c r="AK54" s="803">
        <f t="shared" si="7"/>
        <v>0</v>
      </c>
      <c r="AL54" s="854">
        <f t="shared" si="15"/>
        <v>0</v>
      </c>
      <c r="AM54" s="854">
        <f t="shared" si="16"/>
        <v>0</v>
      </c>
      <c r="AN54" s="809"/>
      <c r="AO54" s="805">
        <f t="shared" si="106"/>
        <v>0</v>
      </c>
      <c r="AP54" s="806">
        <f t="shared" si="107"/>
        <v>0</v>
      </c>
      <c r="AQ54" s="803">
        <f t="shared" si="108"/>
        <v>0</v>
      </c>
      <c r="AR54" s="807"/>
      <c r="AS54" s="765">
        <f t="shared" si="17"/>
        <v>0</v>
      </c>
      <c r="AT54" s="807"/>
      <c r="AU54" s="765">
        <f t="shared" ref="AU54" si="187">IF($C54&lt;MIN(InvDate),0,IF(AND($C54&gt;=MIN(InvDate),$C54&lt;=DATE(YEAR(MIN(InvDate))+5,MONTH(MIN(InvDate)),DAY(MIN(InvDate)))),-TotalComCap*MFeeEst*0.25,IF($C54&gt;DATE(YEAR(MIN(InvDate))+5,MONTH(MIN(InvDate)),DAY(MIN(InvDate))),AU53*Factor,0)))</f>
        <v>0</v>
      </c>
      <c r="AV54" s="765">
        <f t="shared" ref="AV54" si="188">IF($C54&lt;MIN(InvDate),0,IF(AND($C54&gt;=MIN(InvDate),$C54&lt;=DATE(YEAR(MIN(InvDate))+5,MONTH(MIN(InvDate)),DAY(MIN(InvDate)))),-TotalComCap*MFeeEst*0.25,IF($C54&gt;DATE(YEAR(MIN(InvDate))+5,MONTH(MIN(InvDate)),DAY(MIN(InvDate))),MIN($AS54*MFeeEst*0.25,0))))</f>
        <v>0</v>
      </c>
      <c r="AW54" s="765">
        <f t="shared" ref="AW54" si="189">IF($C54&lt;MIN(InvDate),0,IF(AND($C54&gt;=MIN(InvDate),$C54&lt;=DATE(YEAR(MIN(InvDate))+5,MONTH(MIN(InvDate)),DAY(MIN(InvDate)))),-TotalComCap*MFeeEst*0.25,IF($C54&gt;DATE(YEAR(MIN(InvDate))+5,MONTH(MIN(InvDate)),DAY(MIN(InvDate))),MIN(AW53-(-TotalComCap*MFeeEst*0.25*0.05),0))))</f>
        <v>0</v>
      </c>
      <c r="AX54" s="157"/>
      <c r="AY54" s="765">
        <f t="shared" ref="AY54" ca="1" si="190">AK54+(OFFSET($AU54,0,MFeeMenuNum)-$J54)</f>
        <v>0</v>
      </c>
    </row>
    <row r="55" spans="2:51" ht="12.75" customHeight="1">
      <c r="B55" s="763"/>
      <c r="C55" s="764" cm="1">
        <f t="array" ref="C55">DATE(INDEX($B:$B,9+4*INT((ROW()-9)/4)), CHOOSE(MOD(ROW()-9,4)+1, 3,6,9,12), CHOOSE(MOD(ROW()-9,4)+1, 31,30,30,31))</f>
        <v>3926</v>
      </c>
      <c r="D55" s="765">
        <f>'Historical Cash Flows (3)'!BZ56</f>
        <v>0</v>
      </c>
      <c r="E55" s="767"/>
      <c r="F55" s="797">
        <v>0</v>
      </c>
      <c r="G55" s="798">
        <v>0</v>
      </c>
      <c r="H55" s="765">
        <f t="shared" si="113"/>
        <v>0</v>
      </c>
      <c r="I55" s="767"/>
      <c r="J55" s="797">
        <v>0</v>
      </c>
      <c r="K55" s="799">
        <v>0</v>
      </c>
      <c r="L55" s="799">
        <v>0</v>
      </c>
      <c r="M55" s="799">
        <v>0</v>
      </c>
      <c r="N55" s="798">
        <v>0</v>
      </c>
      <c r="O55" s="765">
        <f t="shared" si="138"/>
        <v>0</v>
      </c>
      <c r="P55" s="767"/>
      <c r="Q55" s="797">
        <v>0</v>
      </c>
      <c r="R55" s="800">
        <v>0</v>
      </c>
      <c r="S55" s="801">
        <v>0</v>
      </c>
      <c r="T55" s="801">
        <v>0</v>
      </c>
      <c r="U55" s="765">
        <f t="shared" si="139"/>
        <v>0</v>
      </c>
      <c r="V55" s="767"/>
      <c r="W55" s="797">
        <v>0</v>
      </c>
      <c r="X55" s="800">
        <v>0</v>
      </c>
      <c r="Y55" s="800">
        <v>0</v>
      </c>
      <c r="Z55" s="802">
        <v>0</v>
      </c>
      <c r="AA55" s="803">
        <f t="shared" si="178"/>
        <v>0</v>
      </c>
      <c r="AB55" s="803">
        <f t="shared" si="140"/>
        <v>0</v>
      </c>
      <c r="AC55" s="767"/>
      <c r="AD55" s="804">
        <f t="shared" si="4"/>
        <v>0</v>
      </c>
      <c r="AE55" s="804">
        <f t="shared" si="14"/>
        <v>0</v>
      </c>
      <c r="AF55" s="768"/>
      <c r="AG55" s="767"/>
      <c r="AH55" s="805">
        <f t="shared" si="5"/>
        <v>0</v>
      </c>
      <c r="AI55" s="806">
        <f t="shared" si="145"/>
        <v>0</v>
      </c>
      <c r="AJ55" s="806">
        <f t="shared" si="145"/>
        <v>0</v>
      </c>
      <c r="AK55" s="803">
        <f t="shared" si="7"/>
        <v>0</v>
      </c>
      <c r="AL55" s="854">
        <f t="shared" si="15"/>
        <v>0</v>
      </c>
      <c r="AM55" s="854">
        <f t="shared" si="16"/>
        <v>0</v>
      </c>
      <c r="AN55" s="809"/>
      <c r="AO55" s="805">
        <f t="shared" si="106"/>
        <v>0</v>
      </c>
      <c r="AP55" s="806">
        <f t="shared" si="107"/>
        <v>0</v>
      </c>
      <c r="AQ55" s="803">
        <f t="shared" si="108"/>
        <v>0</v>
      </c>
      <c r="AR55" s="807"/>
      <c r="AS55" s="765">
        <f t="shared" si="17"/>
        <v>0</v>
      </c>
      <c r="AT55" s="807"/>
      <c r="AU55" s="765">
        <f t="shared" ref="AU55" si="191">IF($C55&lt;MIN(InvDate),0,IF(AND($C55&gt;=MIN(InvDate),$C55&lt;=DATE(YEAR(MIN(InvDate))+5,MONTH(MIN(InvDate)),DAY(MIN(InvDate)))),-TotalComCap*MFeeEst*0.25,IF($C55&gt;DATE(YEAR(MIN(InvDate))+5,MONTH(MIN(InvDate)),DAY(MIN(InvDate))),AU54*Factor,0)))</f>
        <v>0</v>
      </c>
      <c r="AV55" s="765">
        <f t="shared" ref="AV55" si="192">IF($C55&lt;MIN(InvDate),0,IF(AND($C55&gt;=MIN(InvDate),$C55&lt;=DATE(YEAR(MIN(InvDate))+5,MONTH(MIN(InvDate)),DAY(MIN(InvDate)))),-TotalComCap*MFeeEst*0.25,IF($C55&gt;DATE(YEAR(MIN(InvDate))+5,MONTH(MIN(InvDate)),DAY(MIN(InvDate))),MIN($AS55*MFeeEst*0.25,0))))</f>
        <v>0</v>
      </c>
      <c r="AW55" s="765">
        <f t="shared" ref="AW55" si="193">IF($C55&lt;MIN(InvDate),0,IF(AND($C55&gt;=MIN(InvDate),$C55&lt;=DATE(YEAR(MIN(InvDate))+5,MONTH(MIN(InvDate)),DAY(MIN(InvDate)))),-TotalComCap*MFeeEst*0.25,IF($C55&gt;DATE(YEAR(MIN(InvDate))+5,MONTH(MIN(InvDate)),DAY(MIN(InvDate))),MIN(AW54-(-TotalComCap*MFeeEst*0.25*0.05),0))))</f>
        <v>0</v>
      </c>
      <c r="AX55" s="157"/>
      <c r="AY55" s="765">
        <f t="shared" ref="AY55" ca="1" si="194">AK55+(OFFSET($AU55,0,MFeeMenuNum)-$J55)</f>
        <v>0</v>
      </c>
    </row>
    <row r="56" spans="2:51" ht="12.75" customHeight="1">
      <c r="B56" s="763">
        <f>B52+1</f>
        <v>1</v>
      </c>
      <c r="C56" s="764" cm="1">
        <f t="array" ref="C56">DATE(INDEX($B:$B,9+4*INT((ROW()-9)/4)), CHOOSE(MOD(ROW()-9,4)+1, 3,6,9,12), CHOOSE(MOD(ROW()-9,4)+1, 31,30,30,31))</f>
        <v>4018</v>
      </c>
      <c r="D56" s="765">
        <f>'Historical Cash Flows (3)'!BZ57</f>
        <v>0</v>
      </c>
      <c r="E56" s="767"/>
      <c r="F56" s="797">
        <v>0</v>
      </c>
      <c r="G56" s="798">
        <v>0</v>
      </c>
      <c r="H56" s="765">
        <f t="shared" si="113"/>
        <v>0</v>
      </c>
      <c r="I56" s="767"/>
      <c r="J56" s="797">
        <v>0</v>
      </c>
      <c r="K56" s="799">
        <v>0</v>
      </c>
      <c r="L56" s="799">
        <v>0</v>
      </c>
      <c r="M56" s="799">
        <v>0</v>
      </c>
      <c r="N56" s="798">
        <v>0</v>
      </c>
      <c r="O56" s="765">
        <f t="shared" si="138"/>
        <v>0</v>
      </c>
      <c r="P56" s="767"/>
      <c r="Q56" s="797">
        <v>0</v>
      </c>
      <c r="R56" s="800">
        <v>0</v>
      </c>
      <c r="S56" s="801">
        <v>0</v>
      </c>
      <c r="T56" s="801">
        <v>0</v>
      </c>
      <c r="U56" s="765">
        <f t="shared" si="139"/>
        <v>0</v>
      </c>
      <c r="V56" s="767"/>
      <c r="W56" s="797">
        <v>0</v>
      </c>
      <c r="X56" s="800">
        <v>0</v>
      </c>
      <c r="Y56" s="800">
        <v>0</v>
      </c>
      <c r="Z56" s="802">
        <v>0</v>
      </c>
      <c r="AA56" s="803">
        <f t="shared" si="178"/>
        <v>0</v>
      </c>
      <c r="AB56" s="803">
        <f t="shared" si="140"/>
        <v>0</v>
      </c>
      <c r="AC56" s="767"/>
      <c r="AD56" s="804">
        <f t="shared" si="4"/>
        <v>0</v>
      </c>
      <c r="AE56" s="804">
        <f t="shared" si="14"/>
        <v>0</v>
      </c>
      <c r="AF56" s="768"/>
      <c r="AG56" s="767"/>
      <c r="AH56" s="805">
        <f t="shared" si="5"/>
        <v>0</v>
      </c>
      <c r="AI56" s="806">
        <f t="shared" si="145"/>
        <v>0</v>
      </c>
      <c r="AJ56" s="806">
        <f t="shared" si="145"/>
        <v>0</v>
      </c>
      <c r="AK56" s="803">
        <f t="shared" si="7"/>
        <v>0</v>
      </c>
      <c r="AL56" s="854">
        <f t="shared" si="15"/>
        <v>0</v>
      </c>
      <c r="AM56" s="854">
        <f t="shared" si="16"/>
        <v>0</v>
      </c>
      <c r="AN56" s="809"/>
      <c r="AO56" s="805">
        <f t="shared" si="106"/>
        <v>0</v>
      </c>
      <c r="AP56" s="806">
        <f t="shared" si="107"/>
        <v>0</v>
      </c>
      <c r="AQ56" s="803">
        <f t="shared" si="108"/>
        <v>0</v>
      </c>
      <c r="AR56" s="807"/>
      <c r="AS56" s="765">
        <f t="shared" si="17"/>
        <v>0</v>
      </c>
      <c r="AT56" s="807"/>
      <c r="AU56" s="765">
        <f t="shared" ref="AU56" si="195">IF($C56&lt;MIN(InvDate),0,IF(AND($C56&gt;=MIN(InvDate),$C56&lt;=DATE(YEAR(MIN(InvDate))+5,MONTH(MIN(InvDate)),DAY(MIN(InvDate)))),-TotalComCap*MFeeEst*0.25,IF($C56&gt;DATE(YEAR(MIN(InvDate))+5,MONTH(MIN(InvDate)),DAY(MIN(InvDate))),AU55*Factor,0)))</f>
        <v>0</v>
      </c>
      <c r="AV56" s="765">
        <f t="shared" ref="AV56" si="196">IF($C56&lt;MIN(InvDate),0,IF(AND($C56&gt;=MIN(InvDate),$C56&lt;=DATE(YEAR(MIN(InvDate))+5,MONTH(MIN(InvDate)),DAY(MIN(InvDate)))),-TotalComCap*MFeeEst*0.25,IF($C56&gt;DATE(YEAR(MIN(InvDate))+5,MONTH(MIN(InvDate)),DAY(MIN(InvDate))),MIN($AS56*MFeeEst*0.25,0))))</f>
        <v>0</v>
      </c>
      <c r="AW56" s="765">
        <f t="shared" ref="AW56" si="197">IF($C56&lt;MIN(InvDate),0,IF(AND($C56&gt;=MIN(InvDate),$C56&lt;=DATE(YEAR(MIN(InvDate))+5,MONTH(MIN(InvDate)),DAY(MIN(InvDate)))),-TotalComCap*MFeeEst*0.25,IF($C56&gt;DATE(YEAR(MIN(InvDate))+5,MONTH(MIN(InvDate)),DAY(MIN(InvDate))),MIN(AW55-(-TotalComCap*MFeeEst*0.25*0.05),0))))</f>
        <v>0</v>
      </c>
      <c r="AX56" s="157"/>
      <c r="AY56" s="765">
        <f t="shared" ref="AY56" ca="1" si="198">AK56+(OFFSET($AU56,0,MFeeMenuNum)-$J56)</f>
        <v>0</v>
      </c>
    </row>
    <row r="57" spans="2:51" ht="12.75" customHeight="1">
      <c r="B57" s="763">
        <f>B53+1</f>
        <v>1911</v>
      </c>
      <c r="C57" s="764" cm="1">
        <f t="array" ref="C57">DATE(INDEX($B:$B,9+4*INT((ROW()-9)/4)), CHOOSE(MOD(ROW()-9,4)+1, 3,6,9,12), CHOOSE(MOD(ROW()-9,4)+1, 31,30,30,31))</f>
        <v>4108</v>
      </c>
      <c r="D57" s="765">
        <f>'Historical Cash Flows (3)'!BZ58</f>
        <v>0</v>
      </c>
      <c r="E57" s="767"/>
      <c r="F57" s="797">
        <v>0</v>
      </c>
      <c r="G57" s="798">
        <v>0</v>
      </c>
      <c r="H57" s="765">
        <f t="shared" si="113"/>
        <v>0</v>
      </c>
      <c r="I57" s="767"/>
      <c r="J57" s="797">
        <v>0</v>
      </c>
      <c r="K57" s="799">
        <v>0</v>
      </c>
      <c r="L57" s="799">
        <v>0</v>
      </c>
      <c r="M57" s="799">
        <v>0</v>
      </c>
      <c r="N57" s="798">
        <v>0</v>
      </c>
      <c r="O57" s="765">
        <f t="shared" si="138"/>
        <v>0</v>
      </c>
      <c r="P57" s="767"/>
      <c r="Q57" s="797">
        <v>0</v>
      </c>
      <c r="R57" s="800">
        <v>0</v>
      </c>
      <c r="S57" s="801">
        <v>0</v>
      </c>
      <c r="T57" s="801">
        <v>0</v>
      </c>
      <c r="U57" s="765">
        <f t="shared" si="139"/>
        <v>0</v>
      </c>
      <c r="V57" s="767"/>
      <c r="W57" s="797">
        <v>0</v>
      </c>
      <c r="X57" s="800">
        <v>0</v>
      </c>
      <c r="Y57" s="800">
        <v>0</v>
      </c>
      <c r="Z57" s="802">
        <v>0</v>
      </c>
      <c r="AA57" s="803">
        <f t="shared" si="178"/>
        <v>0</v>
      </c>
      <c r="AB57" s="803">
        <f t="shared" si="140"/>
        <v>0</v>
      </c>
      <c r="AC57" s="767"/>
      <c r="AD57" s="804">
        <f t="shared" si="4"/>
        <v>0</v>
      </c>
      <c r="AE57" s="804">
        <f t="shared" si="14"/>
        <v>0</v>
      </c>
      <c r="AF57" s="768"/>
      <c r="AG57" s="767"/>
      <c r="AH57" s="805">
        <f t="shared" si="5"/>
        <v>0</v>
      </c>
      <c r="AI57" s="806">
        <f t="shared" si="145"/>
        <v>0</v>
      </c>
      <c r="AJ57" s="806">
        <f t="shared" si="145"/>
        <v>0</v>
      </c>
      <c r="AK57" s="803">
        <f t="shared" si="7"/>
        <v>0</v>
      </c>
      <c r="AL57" s="854">
        <f t="shared" si="15"/>
        <v>0</v>
      </c>
      <c r="AM57" s="854">
        <f t="shared" si="16"/>
        <v>0</v>
      </c>
      <c r="AN57" s="809"/>
      <c r="AO57" s="805">
        <f t="shared" si="106"/>
        <v>0</v>
      </c>
      <c r="AP57" s="806">
        <f t="shared" si="107"/>
        <v>0</v>
      </c>
      <c r="AQ57" s="803">
        <f t="shared" si="108"/>
        <v>0</v>
      </c>
      <c r="AR57" s="807"/>
      <c r="AS57" s="765">
        <f t="shared" si="17"/>
        <v>0</v>
      </c>
      <c r="AT57" s="807"/>
      <c r="AU57" s="765">
        <f t="shared" ref="AU57" si="199">IF($C57&lt;MIN(InvDate),0,IF(AND($C57&gt;=MIN(InvDate),$C57&lt;=DATE(YEAR(MIN(InvDate))+5,MONTH(MIN(InvDate)),DAY(MIN(InvDate)))),-TotalComCap*MFeeEst*0.25,IF($C57&gt;DATE(YEAR(MIN(InvDate))+5,MONTH(MIN(InvDate)),DAY(MIN(InvDate))),AU56*Factor,0)))</f>
        <v>0</v>
      </c>
      <c r="AV57" s="765">
        <f t="shared" ref="AV57" si="200">IF($C57&lt;MIN(InvDate),0,IF(AND($C57&gt;=MIN(InvDate),$C57&lt;=DATE(YEAR(MIN(InvDate))+5,MONTH(MIN(InvDate)),DAY(MIN(InvDate)))),-TotalComCap*MFeeEst*0.25,IF($C57&gt;DATE(YEAR(MIN(InvDate))+5,MONTH(MIN(InvDate)),DAY(MIN(InvDate))),MIN($AS57*MFeeEst*0.25,0))))</f>
        <v>0</v>
      </c>
      <c r="AW57" s="765">
        <f t="shared" ref="AW57" si="201">IF($C57&lt;MIN(InvDate),0,IF(AND($C57&gt;=MIN(InvDate),$C57&lt;=DATE(YEAR(MIN(InvDate))+5,MONTH(MIN(InvDate)),DAY(MIN(InvDate)))),-TotalComCap*MFeeEst*0.25,IF($C57&gt;DATE(YEAR(MIN(InvDate))+5,MONTH(MIN(InvDate)),DAY(MIN(InvDate))),MIN(AW56-(-TotalComCap*MFeeEst*0.25*0.05),0))))</f>
        <v>0</v>
      </c>
      <c r="AX57" s="157"/>
      <c r="AY57" s="765">
        <f t="shared" ref="AY57" ca="1" si="202">AK57+(OFFSET($AU57,0,MFeeMenuNum)-$J57)</f>
        <v>0</v>
      </c>
    </row>
    <row r="58" spans="2:51" ht="12.75" customHeight="1">
      <c r="B58" s="763"/>
      <c r="C58" s="764" cm="1">
        <f t="array" ref="C58">DATE(INDEX($B:$B,9+4*INT((ROW()-9)/4)), CHOOSE(MOD(ROW()-9,4)+1, 3,6,9,12), CHOOSE(MOD(ROW()-9,4)+1, 31,30,30,31))</f>
        <v>4199</v>
      </c>
      <c r="D58" s="765">
        <f>'Historical Cash Flows (3)'!BZ59</f>
        <v>0</v>
      </c>
      <c r="E58" s="767"/>
      <c r="F58" s="797">
        <v>0</v>
      </c>
      <c r="G58" s="798">
        <v>0</v>
      </c>
      <c r="H58" s="765">
        <f t="shared" si="113"/>
        <v>0</v>
      </c>
      <c r="I58" s="767"/>
      <c r="J58" s="797">
        <v>0</v>
      </c>
      <c r="K58" s="799">
        <v>0</v>
      </c>
      <c r="L58" s="799">
        <v>0</v>
      </c>
      <c r="M58" s="799">
        <v>0</v>
      </c>
      <c r="N58" s="798">
        <v>0</v>
      </c>
      <c r="O58" s="765">
        <f t="shared" si="138"/>
        <v>0</v>
      </c>
      <c r="P58" s="767"/>
      <c r="Q58" s="797">
        <v>0</v>
      </c>
      <c r="R58" s="800">
        <v>0</v>
      </c>
      <c r="S58" s="801">
        <v>0</v>
      </c>
      <c r="T58" s="801">
        <v>0</v>
      </c>
      <c r="U58" s="765">
        <f t="shared" si="139"/>
        <v>0</v>
      </c>
      <c r="V58" s="767"/>
      <c r="W58" s="797">
        <v>0</v>
      </c>
      <c r="X58" s="800">
        <v>0</v>
      </c>
      <c r="Y58" s="800">
        <v>0</v>
      </c>
      <c r="Z58" s="802">
        <v>0</v>
      </c>
      <c r="AA58" s="803">
        <f t="shared" si="178"/>
        <v>0</v>
      </c>
      <c r="AB58" s="803">
        <f t="shared" si="140"/>
        <v>0</v>
      </c>
      <c r="AC58" s="767"/>
      <c r="AD58" s="804">
        <f t="shared" si="4"/>
        <v>0</v>
      </c>
      <c r="AE58" s="804">
        <f t="shared" si="14"/>
        <v>0</v>
      </c>
      <c r="AF58" s="768"/>
      <c r="AG58" s="767"/>
      <c r="AH58" s="805">
        <f t="shared" si="5"/>
        <v>0</v>
      </c>
      <c r="AI58" s="806">
        <f t="shared" si="145"/>
        <v>0</v>
      </c>
      <c r="AJ58" s="806">
        <f t="shared" si="145"/>
        <v>0</v>
      </c>
      <c r="AK58" s="803">
        <f t="shared" si="7"/>
        <v>0</v>
      </c>
      <c r="AL58" s="854">
        <f t="shared" si="15"/>
        <v>0</v>
      </c>
      <c r="AM58" s="854">
        <f t="shared" si="16"/>
        <v>0</v>
      </c>
      <c r="AN58" s="809"/>
      <c r="AO58" s="805">
        <f t="shared" si="106"/>
        <v>0</v>
      </c>
      <c r="AP58" s="806">
        <f t="shared" si="107"/>
        <v>0</v>
      </c>
      <c r="AQ58" s="803">
        <f t="shared" si="108"/>
        <v>0</v>
      </c>
      <c r="AR58" s="807"/>
      <c r="AS58" s="765">
        <f t="shared" si="17"/>
        <v>0</v>
      </c>
      <c r="AT58" s="807"/>
      <c r="AU58" s="765">
        <f t="shared" ref="AU58" si="203">IF($C58&lt;MIN(InvDate),0,IF(AND($C58&gt;=MIN(InvDate),$C58&lt;=DATE(YEAR(MIN(InvDate))+5,MONTH(MIN(InvDate)),DAY(MIN(InvDate)))),-TotalComCap*MFeeEst*0.25,IF($C58&gt;DATE(YEAR(MIN(InvDate))+5,MONTH(MIN(InvDate)),DAY(MIN(InvDate))),AU57*Factor,0)))</f>
        <v>0</v>
      </c>
      <c r="AV58" s="765">
        <f t="shared" ref="AV58" si="204">IF($C58&lt;MIN(InvDate),0,IF(AND($C58&gt;=MIN(InvDate),$C58&lt;=DATE(YEAR(MIN(InvDate))+5,MONTH(MIN(InvDate)),DAY(MIN(InvDate)))),-TotalComCap*MFeeEst*0.25,IF($C58&gt;DATE(YEAR(MIN(InvDate))+5,MONTH(MIN(InvDate)),DAY(MIN(InvDate))),MIN($AS58*MFeeEst*0.25,0))))</f>
        <v>0</v>
      </c>
      <c r="AW58" s="765">
        <f t="shared" ref="AW58" si="205">IF($C58&lt;MIN(InvDate),0,IF(AND($C58&gt;=MIN(InvDate),$C58&lt;=DATE(YEAR(MIN(InvDate))+5,MONTH(MIN(InvDate)),DAY(MIN(InvDate)))),-TotalComCap*MFeeEst*0.25,IF($C58&gt;DATE(YEAR(MIN(InvDate))+5,MONTH(MIN(InvDate)),DAY(MIN(InvDate))),MIN(AW57-(-TotalComCap*MFeeEst*0.25*0.05),0))))</f>
        <v>0</v>
      </c>
      <c r="AX58" s="157"/>
      <c r="AY58" s="765">
        <f t="shared" ref="AY58" ca="1" si="206">AK58+(OFFSET($AU58,0,MFeeMenuNum)-$J58)</f>
        <v>0</v>
      </c>
    </row>
    <row r="59" spans="2:51" ht="12.75" customHeight="1">
      <c r="B59" s="763"/>
      <c r="C59" s="764" cm="1">
        <f t="array" ref="C59">DATE(INDEX($B:$B,9+4*INT((ROW()-9)/4)), CHOOSE(MOD(ROW()-9,4)+1, 3,6,9,12), CHOOSE(MOD(ROW()-9,4)+1, 31,30,30,31))</f>
        <v>4291</v>
      </c>
      <c r="D59" s="765">
        <f>'Historical Cash Flows (3)'!BZ60</f>
        <v>0</v>
      </c>
      <c r="E59" s="767"/>
      <c r="F59" s="797">
        <v>0</v>
      </c>
      <c r="G59" s="798">
        <v>0</v>
      </c>
      <c r="H59" s="765">
        <f t="shared" si="113"/>
        <v>0</v>
      </c>
      <c r="I59" s="767"/>
      <c r="J59" s="797">
        <v>0</v>
      </c>
      <c r="K59" s="799">
        <v>0</v>
      </c>
      <c r="L59" s="799">
        <v>0</v>
      </c>
      <c r="M59" s="799">
        <v>0</v>
      </c>
      <c r="N59" s="798">
        <v>0</v>
      </c>
      <c r="O59" s="765">
        <f t="shared" si="138"/>
        <v>0</v>
      </c>
      <c r="P59" s="767"/>
      <c r="Q59" s="797">
        <v>0</v>
      </c>
      <c r="R59" s="800">
        <v>0</v>
      </c>
      <c r="S59" s="801">
        <v>0</v>
      </c>
      <c r="T59" s="801">
        <v>0</v>
      </c>
      <c r="U59" s="765">
        <f t="shared" si="139"/>
        <v>0</v>
      </c>
      <c r="V59" s="767"/>
      <c r="W59" s="797">
        <v>0</v>
      </c>
      <c r="X59" s="800">
        <v>0</v>
      </c>
      <c r="Y59" s="800">
        <v>0</v>
      </c>
      <c r="Z59" s="802">
        <v>0</v>
      </c>
      <c r="AA59" s="803">
        <f t="shared" si="178"/>
        <v>0</v>
      </c>
      <c r="AB59" s="803">
        <f t="shared" si="140"/>
        <v>0</v>
      </c>
      <c r="AC59" s="767"/>
      <c r="AD59" s="804">
        <f t="shared" si="4"/>
        <v>0</v>
      </c>
      <c r="AE59" s="804">
        <f t="shared" si="14"/>
        <v>0</v>
      </c>
      <c r="AF59" s="768"/>
      <c r="AG59" s="767"/>
      <c r="AH59" s="805">
        <f t="shared" si="5"/>
        <v>0</v>
      </c>
      <c r="AI59" s="806">
        <f t="shared" si="145"/>
        <v>0</v>
      </c>
      <c r="AJ59" s="806">
        <f t="shared" si="145"/>
        <v>0</v>
      </c>
      <c r="AK59" s="803">
        <f t="shared" si="7"/>
        <v>0</v>
      </c>
      <c r="AL59" s="854">
        <f t="shared" si="15"/>
        <v>0</v>
      </c>
      <c r="AM59" s="854">
        <f t="shared" si="16"/>
        <v>0</v>
      </c>
      <c r="AN59" s="809"/>
      <c r="AO59" s="805">
        <f t="shared" si="106"/>
        <v>0</v>
      </c>
      <c r="AP59" s="806">
        <f t="shared" si="107"/>
        <v>0</v>
      </c>
      <c r="AQ59" s="803">
        <f t="shared" si="108"/>
        <v>0</v>
      </c>
      <c r="AR59" s="807"/>
      <c r="AS59" s="765">
        <f t="shared" si="17"/>
        <v>0</v>
      </c>
      <c r="AT59" s="807"/>
      <c r="AU59" s="765">
        <f t="shared" ref="AU59" si="207">IF($C59&lt;MIN(InvDate),0,IF(AND($C59&gt;=MIN(InvDate),$C59&lt;=DATE(YEAR(MIN(InvDate))+5,MONTH(MIN(InvDate)),DAY(MIN(InvDate)))),-TotalComCap*MFeeEst*0.25,IF($C59&gt;DATE(YEAR(MIN(InvDate))+5,MONTH(MIN(InvDate)),DAY(MIN(InvDate))),AU58*Factor,0)))</f>
        <v>0</v>
      </c>
      <c r="AV59" s="765">
        <f t="shared" ref="AV59" si="208">IF($C59&lt;MIN(InvDate),0,IF(AND($C59&gt;=MIN(InvDate),$C59&lt;=DATE(YEAR(MIN(InvDate))+5,MONTH(MIN(InvDate)),DAY(MIN(InvDate)))),-TotalComCap*MFeeEst*0.25,IF($C59&gt;DATE(YEAR(MIN(InvDate))+5,MONTH(MIN(InvDate)),DAY(MIN(InvDate))),MIN($AS59*MFeeEst*0.25,0))))</f>
        <v>0</v>
      </c>
      <c r="AW59" s="765">
        <f t="shared" ref="AW59" si="209">IF($C59&lt;MIN(InvDate),0,IF(AND($C59&gt;=MIN(InvDate),$C59&lt;=DATE(YEAR(MIN(InvDate))+5,MONTH(MIN(InvDate)),DAY(MIN(InvDate)))),-TotalComCap*MFeeEst*0.25,IF($C59&gt;DATE(YEAR(MIN(InvDate))+5,MONTH(MIN(InvDate)),DAY(MIN(InvDate))),MIN(AW58-(-TotalComCap*MFeeEst*0.25*0.05),0))))</f>
        <v>0</v>
      </c>
      <c r="AX59" s="157"/>
      <c r="AY59" s="765">
        <f t="shared" ref="AY59" ca="1" si="210">AK59+(OFFSET($AU59,0,MFeeMenuNum)-$J59)</f>
        <v>0</v>
      </c>
    </row>
    <row r="60" spans="2:51" ht="12.75" customHeight="1">
      <c r="B60" s="763"/>
      <c r="C60" s="764" cm="1">
        <f t="array" ref="C60">DATE(INDEX($B:$B,9+4*INT((ROW()-9)/4)), CHOOSE(MOD(ROW()-9,4)+1, 3,6,9,12), CHOOSE(MOD(ROW()-9,4)+1, 31,30,30,31))</f>
        <v>4383</v>
      </c>
      <c r="D60" s="765">
        <f>'Historical Cash Flows (3)'!BZ61</f>
        <v>0</v>
      </c>
      <c r="E60" s="767"/>
      <c r="F60" s="797">
        <v>0</v>
      </c>
      <c r="G60" s="798">
        <v>0</v>
      </c>
      <c r="H60" s="765">
        <f t="shared" si="113"/>
        <v>0</v>
      </c>
      <c r="I60" s="767"/>
      <c r="J60" s="797">
        <v>0</v>
      </c>
      <c r="K60" s="799">
        <v>0</v>
      </c>
      <c r="L60" s="799">
        <v>0</v>
      </c>
      <c r="M60" s="799">
        <v>0</v>
      </c>
      <c r="N60" s="798">
        <v>0</v>
      </c>
      <c r="O60" s="765">
        <f t="shared" si="138"/>
        <v>0</v>
      </c>
      <c r="P60" s="767"/>
      <c r="Q60" s="797">
        <v>0</v>
      </c>
      <c r="R60" s="800">
        <v>0</v>
      </c>
      <c r="S60" s="801">
        <v>0</v>
      </c>
      <c r="T60" s="801">
        <v>0</v>
      </c>
      <c r="U60" s="765">
        <f t="shared" si="139"/>
        <v>0</v>
      </c>
      <c r="V60" s="767"/>
      <c r="W60" s="797">
        <v>0</v>
      </c>
      <c r="X60" s="800">
        <v>0</v>
      </c>
      <c r="Y60" s="800">
        <v>0</v>
      </c>
      <c r="Z60" s="802">
        <v>0</v>
      </c>
      <c r="AA60" s="803">
        <f t="shared" si="178"/>
        <v>0</v>
      </c>
      <c r="AB60" s="803">
        <f t="shared" si="140"/>
        <v>0</v>
      </c>
      <c r="AC60" s="767"/>
      <c r="AD60" s="804">
        <f t="shared" si="4"/>
        <v>0</v>
      </c>
      <c r="AE60" s="804">
        <f t="shared" si="14"/>
        <v>0</v>
      </c>
      <c r="AF60" s="768"/>
      <c r="AG60" s="767"/>
      <c r="AH60" s="805">
        <f t="shared" si="5"/>
        <v>0</v>
      </c>
      <c r="AI60" s="806">
        <f t="shared" si="145"/>
        <v>0</v>
      </c>
      <c r="AJ60" s="806">
        <f t="shared" si="145"/>
        <v>0</v>
      </c>
      <c r="AK60" s="803">
        <f t="shared" si="7"/>
        <v>0</v>
      </c>
      <c r="AL60" s="854">
        <f t="shared" si="15"/>
        <v>0</v>
      </c>
      <c r="AM60" s="854">
        <f t="shared" si="16"/>
        <v>0</v>
      </c>
      <c r="AN60" s="809"/>
      <c r="AO60" s="805">
        <f t="shared" si="106"/>
        <v>0</v>
      </c>
      <c r="AP60" s="806">
        <f t="shared" si="107"/>
        <v>0</v>
      </c>
      <c r="AQ60" s="803">
        <f t="shared" si="108"/>
        <v>0</v>
      </c>
      <c r="AR60" s="807"/>
      <c r="AS60" s="765">
        <f t="shared" si="17"/>
        <v>0</v>
      </c>
      <c r="AT60" s="807"/>
      <c r="AU60" s="765">
        <f t="shared" ref="AU60" si="211">IF($C60&lt;MIN(InvDate),0,IF(AND($C60&gt;=MIN(InvDate),$C60&lt;=DATE(YEAR(MIN(InvDate))+5,MONTH(MIN(InvDate)),DAY(MIN(InvDate)))),-TotalComCap*MFeeEst*0.25,IF($C60&gt;DATE(YEAR(MIN(InvDate))+5,MONTH(MIN(InvDate)),DAY(MIN(InvDate))),AU59*Factor,0)))</f>
        <v>0</v>
      </c>
      <c r="AV60" s="765">
        <f t="shared" ref="AV60" si="212">IF($C60&lt;MIN(InvDate),0,IF(AND($C60&gt;=MIN(InvDate),$C60&lt;=DATE(YEAR(MIN(InvDate))+5,MONTH(MIN(InvDate)),DAY(MIN(InvDate)))),-TotalComCap*MFeeEst*0.25,IF($C60&gt;DATE(YEAR(MIN(InvDate))+5,MONTH(MIN(InvDate)),DAY(MIN(InvDate))),MIN($AS60*MFeeEst*0.25,0))))</f>
        <v>0</v>
      </c>
      <c r="AW60" s="765">
        <f t="shared" ref="AW60" si="213">IF($C60&lt;MIN(InvDate),0,IF(AND($C60&gt;=MIN(InvDate),$C60&lt;=DATE(YEAR(MIN(InvDate))+5,MONTH(MIN(InvDate)),DAY(MIN(InvDate)))),-TotalComCap*MFeeEst*0.25,IF($C60&gt;DATE(YEAR(MIN(InvDate))+5,MONTH(MIN(InvDate)),DAY(MIN(InvDate))),MIN(AW59-(-TotalComCap*MFeeEst*0.25*0.05),0))))</f>
        <v>0</v>
      </c>
      <c r="AX60" s="157"/>
      <c r="AY60" s="765">
        <f t="shared" ref="AY60" ca="1" si="214">AK60+(OFFSET($AU60,0,MFeeMenuNum)-$J60)</f>
        <v>0</v>
      </c>
    </row>
    <row r="61" spans="2:51" ht="12.75" customHeight="1">
      <c r="B61" s="763">
        <f>B57+1</f>
        <v>1912</v>
      </c>
      <c r="C61" s="764" cm="1">
        <f t="array" ref="C61">DATE(INDEX($B:$B,9+4*INT((ROW()-9)/4)), CHOOSE(MOD(ROW()-9,4)+1, 3,6,9,12), CHOOSE(MOD(ROW()-9,4)+1, 31,30,30,31))</f>
        <v>4474</v>
      </c>
      <c r="D61" s="765">
        <f>'Historical Cash Flows (3)'!BZ62</f>
        <v>0</v>
      </c>
      <c r="E61" s="767"/>
      <c r="F61" s="797">
        <v>0</v>
      </c>
      <c r="G61" s="798">
        <v>0</v>
      </c>
      <c r="H61" s="765">
        <f t="shared" si="113"/>
        <v>0</v>
      </c>
      <c r="I61" s="767"/>
      <c r="J61" s="797">
        <v>0</v>
      </c>
      <c r="K61" s="799">
        <v>0</v>
      </c>
      <c r="L61" s="799">
        <v>0</v>
      </c>
      <c r="M61" s="799">
        <v>0</v>
      </c>
      <c r="N61" s="798">
        <v>0</v>
      </c>
      <c r="O61" s="765">
        <f t="shared" si="138"/>
        <v>0</v>
      </c>
      <c r="P61" s="767"/>
      <c r="Q61" s="797">
        <v>0</v>
      </c>
      <c r="R61" s="800">
        <v>0</v>
      </c>
      <c r="S61" s="801">
        <v>0</v>
      </c>
      <c r="T61" s="801">
        <v>0</v>
      </c>
      <c r="U61" s="765">
        <f t="shared" si="139"/>
        <v>0</v>
      </c>
      <c r="V61" s="767"/>
      <c r="W61" s="797">
        <v>0</v>
      </c>
      <c r="X61" s="800">
        <v>0</v>
      </c>
      <c r="Y61" s="800">
        <v>0</v>
      </c>
      <c r="Z61" s="802">
        <v>0</v>
      </c>
      <c r="AA61" s="803">
        <f t="shared" si="178"/>
        <v>0</v>
      </c>
      <c r="AB61" s="803">
        <f t="shared" si="140"/>
        <v>0</v>
      </c>
      <c r="AC61" s="767"/>
      <c r="AD61" s="804">
        <f t="shared" si="4"/>
        <v>0</v>
      </c>
      <c r="AE61" s="804">
        <f t="shared" si="14"/>
        <v>0</v>
      </c>
      <c r="AF61" s="768"/>
      <c r="AG61" s="767"/>
      <c r="AH61" s="805">
        <f t="shared" si="5"/>
        <v>0</v>
      </c>
      <c r="AI61" s="806">
        <f t="shared" si="145"/>
        <v>0</v>
      </c>
      <c r="AJ61" s="806">
        <f t="shared" si="145"/>
        <v>0</v>
      </c>
      <c r="AK61" s="803">
        <f t="shared" si="7"/>
        <v>0</v>
      </c>
      <c r="AL61" s="854">
        <f t="shared" si="15"/>
        <v>0</v>
      </c>
      <c r="AM61" s="854">
        <f t="shared" si="16"/>
        <v>0</v>
      </c>
      <c r="AN61" s="809"/>
      <c r="AO61" s="805">
        <f t="shared" si="106"/>
        <v>0</v>
      </c>
      <c r="AP61" s="806">
        <f t="shared" si="107"/>
        <v>0</v>
      </c>
      <c r="AQ61" s="803">
        <f t="shared" si="108"/>
        <v>0</v>
      </c>
      <c r="AR61" s="807"/>
      <c r="AS61" s="765">
        <f t="shared" si="17"/>
        <v>0</v>
      </c>
      <c r="AT61" s="807"/>
      <c r="AU61" s="765">
        <f t="shared" ref="AU61" si="215">IF($C61&lt;MIN(InvDate),0,IF(AND($C61&gt;=MIN(InvDate),$C61&lt;=DATE(YEAR(MIN(InvDate))+5,MONTH(MIN(InvDate)),DAY(MIN(InvDate)))),-TotalComCap*MFeeEst*0.25,IF($C61&gt;DATE(YEAR(MIN(InvDate))+5,MONTH(MIN(InvDate)),DAY(MIN(InvDate))),AU60*Factor,0)))</f>
        <v>0</v>
      </c>
      <c r="AV61" s="765">
        <f t="shared" ref="AV61" si="216">IF($C61&lt;MIN(InvDate),0,IF(AND($C61&gt;=MIN(InvDate),$C61&lt;=DATE(YEAR(MIN(InvDate))+5,MONTH(MIN(InvDate)),DAY(MIN(InvDate)))),-TotalComCap*MFeeEst*0.25,IF($C61&gt;DATE(YEAR(MIN(InvDate))+5,MONTH(MIN(InvDate)),DAY(MIN(InvDate))),MIN($AS61*MFeeEst*0.25,0))))</f>
        <v>0</v>
      </c>
      <c r="AW61" s="765">
        <f t="shared" ref="AW61" si="217">IF($C61&lt;MIN(InvDate),0,IF(AND($C61&gt;=MIN(InvDate),$C61&lt;=DATE(YEAR(MIN(InvDate))+5,MONTH(MIN(InvDate)),DAY(MIN(InvDate)))),-TotalComCap*MFeeEst*0.25,IF($C61&gt;DATE(YEAR(MIN(InvDate))+5,MONTH(MIN(InvDate)),DAY(MIN(InvDate))),MIN(AW60-(-TotalComCap*MFeeEst*0.25*0.05),0))))</f>
        <v>0</v>
      </c>
      <c r="AX61" s="157"/>
      <c r="AY61" s="765">
        <f t="shared" ref="AY61" ca="1" si="218">AK61+(OFFSET($AU61,0,MFeeMenuNum)-$J61)</f>
        <v>0</v>
      </c>
    </row>
    <row r="62" spans="2:51" ht="12.75" customHeight="1">
      <c r="B62" s="763"/>
      <c r="C62" s="764" cm="1">
        <f t="array" ref="C62">DATE(INDEX($B:$B,9+4*INT((ROW()-9)/4)), CHOOSE(MOD(ROW()-9,4)+1, 3,6,9,12), CHOOSE(MOD(ROW()-9,4)+1, 31,30,30,31))</f>
        <v>4565</v>
      </c>
      <c r="D62" s="765">
        <f>'Historical Cash Flows (3)'!BZ63</f>
        <v>0</v>
      </c>
      <c r="E62" s="767"/>
      <c r="F62" s="810">
        <v>0</v>
      </c>
      <c r="G62" s="811">
        <v>0</v>
      </c>
      <c r="H62" s="812">
        <f t="shared" si="113"/>
        <v>0</v>
      </c>
      <c r="I62" s="767"/>
      <c r="J62" s="797">
        <v>0</v>
      </c>
      <c r="K62" s="813">
        <v>0</v>
      </c>
      <c r="L62" s="813">
        <v>0</v>
      </c>
      <c r="M62" s="813">
        <v>0</v>
      </c>
      <c r="N62" s="811">
        <v>0</v>
      </c>
      <c r="O62" s="812">
        <f t="shared" si="138"/>
        <v>0</v>
      </c>
      <c r="P62" s="767"/>
      <c r="Q62" s="797">
        <v>0</v>
      </c>
      <c r="R62" s="800">
        <v>0</v>
      </c>
      <c r="S62" s="801">
        <v>0</v>
      </c>
      <c r="T62" s="801">
        <v>0</v>
      </c>
      <c r="U62" s="765">
        <f t="shared" si="139"/>
        <v>0</v>
      </c>
      <c r="V62" s="767"/>
      <c r="W62" s="797">
        <v>0</v>
      </c>
      <c r="X62" s="800">
        <v>0</v>
      </c>
      <c r="Y62" s="800">
        <v>0</v>
      </c>
      <c r="Z62" s="802">
        <v>0</v>
      </c>
      <c r="AA62" s="803">
        <f t="shared" si="178"/>
        <v>0</v>
      </c>
      <c r="AB62" s="803">
        <f t="shared" si="140"/>
        <v>0</v>
      </c>
      <c r="AC62" s="767"/>
      <c r="AD62" s="804">
        <f t="shared" si="4"/>
        <v>0</v>
      </c>
      <c r="AE62" s="804">
        <f t="shared" si="14"/>
        <v>0</v>
      </c>
      <c r="AF62" s="768"/>
      <c r="AG62" s="767"/>
      <c r="AH62" s="805">
        <f t="shared" si="5"/>
        <v>0</v>
      </c>
      <c r="AI62" s="806">
        <f t="shared" si="145"/>
        <v>0</v>
      </c>
      <c r="AJ62" s="806">
        <f t="shared" si="145"/>
        <v>0</v>
      </c>
      <c r="AK62" s="803">
        <f t="shared" si="7"/>
        <v>0</v>
      </c>
      <c r="AL62" s="854">
        <f t="shared" si="15"/>
        <v>0</v>
      </c>
      <c r="AM62" s="854">
        <f t="shared" si="16"/>
        <v>0</v>
      </c>
      <c r="AN62" s="809"/>
      <c r="AO62" s="805">
        <f t="shared" si="106"/>
        <v>0</v>
      </c>
      <c r="AP62" s="806">
        <f t="shared" si="107"/>
        <v>0</v>
      </c>
      <c r="AQ62" s="803">
        <f t="shared" si="108"/>
        <v>0</v>
      </c>
      <c r="AR62" s="807"/>
      <c r="AS62" s="765">
        <f t="shared" si="17"/>
        <v>0</v>
      </c>
      <c r="AT62" s="807"/>
      <c r="AU62" s="765">
        <f t="shared" ref="AU62" si="219">IF($C62&lt;MIN(InvDate),0,IF(AND($C62&gt;=MIN(InvDate),$C62&lt;=DATE(YEAR(MIN(InvDate))+5,MONTH(MIN(InvDate)),DAY(MIN(InvDate)))),-TotalComCap*MFeeEst*0.25,IF($C62&gt;DATE(YEAR(MIN(InvDate))+5,MONTH(MIN(InvDate)),DAY(MIN(InvDate))),AU61*Factor,0)))</f>
        <v>0</v>
      </c>
      <c r="AV62" s="765">
        <f t="shared" ref="AV62" si="220">IF($C62&lt;MIN(InvDate),0,IF(AND($C62&gt;=MIN(InvDate),$C62&lt;=DATE(YEAR(MIN(InvDate))+5,MONTH(MIN(InvDate)),DAY(MIN(InvDate)))),-TotalComCap*MFeeEst*0.25,IF($C62&gt;DATE(YEAR(MIN(InvDate))+5,MONTH(MIN(InvDate)),DAY(MIN(InvDate))),MIN($AS62*MFeeEst*0.25,0))))</f>
        <v>0</v>
      </c>
      <c r="AW62" s="765">
        <f t="shared" ref="AW62" si="221">IF($C62&lt;MIN(InvDate),0,IF(AND($C62&gt;=MIN(InvDate),$C62&lt;=DATE(YEAR(MIN(InvDate))+5,MONTH(MIN(InvDate)),DAY(MIN(InvDate)))),-TotalComCap*MFeeEst*0.25,IF($C62&gt;DATE(YEAR(MIN(InvDate))+5,MONTH(MIN(InvDate)),DAY(MIN(InvDate))),MIN(AW61-(-TotalComCap*MFeeEst*0.25*0.05),0))))</f>
        <v>0</v>
      </c>
      <c r="AX62" s="157"/>
      <c r="AY62" s="765">
        <f t="shared" ref="AY62" ca="1" si="222">AK62+(OFFSET($AU62,0,MFeeMenuNum)-$J62)</f>
        <v>0</v>
      </c>
    </row>
    <row r="63" spans="2:51" s="760" customFormat="1" ht="12.75" customHeight="1">
      <c r="B63" s="763"/>
      <c r="C63" s="764" cm="1">
        <f t="array" ref="C63">DATE(INDEX($B:$B,9+4*INT((ROW()-9)/4)), CHOOSE(MOD(ROW()-9,4)+1, 3,6,9,12), CHOOSE(MOD(ROW()-9,4)+1, 31,30,30,31))</f>
        <v>4657</v>
      </c>
      <c r="D63" s="765">
        <f>'Historical Cash Flows (3)'!BZ64</f>
        <v>0</v>
      </c>
      <c r="E63" s="767"/>
      <c r="F63" s="810">
        <v>0</v>
      </c>
      <c r="G63" s="811">
        <v>0</v>
      </c>
      <c r="H63" s="812">
        <f t="shared" si="113"/>
        <v>0</v>
      </c>
      <c r="I63" s="767"/>
      <c r="J63" s="797">
        <v>0</v>
      </c>
      <c r="K63" s="799">
        <v>0</v>
      </c>
      <c r="L63" s="813">
        <v>0</v>
      </c>
      <c r="M63" s="813">
        <v>0</v>
      </c>
      <c r="N63" s="811">
        <v>0</v>
      </c>
      <c r="O63" s="812">
        <f t="shared" si="138"/>
        <v>0</v>
      </c>
      <c r="P63" s="767"/>
      <c r="Q63" s="797">
        <v>0</v>
      </c>
      <c r="R63" s="800">
        <v>0</v>
      </c>
      <c r="S63" s="801">
        <v>0</v>
      </c>
      <c r="T63" s="801">
        <v>0</v>
      </c>
      <c r="U63" s="765">
        <f t="shared" si="139"/>
        <v>0</v>
      </c>
      <c r="V63" s="767"/>
      <c r="W63" s="797">
        <v>0</v>
      </c>
      <c r="X63" s="800">
        <v>0</v>
      </c>
      <c r="Y63" s="800">
        <v>0</v>
      </c>
      <c r="Z63" s="802">
        <v>0</v>
      </c>
      <c r="AA63" s="803">
        <f t="shared" si="178"/>
        <v>0</v>
      </c>
      <c r="AB63" s="803">
        <f t="shared" si="140"/>
        <v>0</v>
      </c>
      <c r="AC63" s="767"/>
      <c r="AD63" s="804">
        <f t="shared" si="4"/>
        <v>0</v>
      </c>
      <c r="AE63" s="804">
        <f t="shared" si="14"/>
        <v>0</v>
      </c>
      <c r="AF63" s="768"/>
      <c r="AG63" s="767"/>
      <c r="AH63" s="805">
        <f t="shared" si="5"/>
        <v>0</v>
      </c>
      <c r="AI63" s="806">
        <f t="shared" si="145"/>
        <v>0</v>
      </c>
      <c r="AJ63" s="806">
        <f t="shared" si="145"/>
        <v>0</v>
      </c>
      <c r="AK63" s="803">
        <f t="shared" si="7"/>
        <v>0</v>
      </c>
      <c r="AL63" s="854">
        <f t="shared" si="15"/>
        <v>0</v>
      </c>
      <c r="AM63" s="854">
        <f t="shared" si="16"/>
        <v>0</v>
      </c>
      <c r="AN63" s="163"/>
      <c r="AO63" s="805">
        <f t="shared" si="106"/>
        <v>0</v>
      </c>
      <c r="AP63" s="806">
        <f t="shared" si="107"/>
        <v>0</v>
      </c>
      <c r="AQ63" s="803">
        <f t="shared" si="108"/>
        <v>0</v>
      </c>
      <c r="AR63" s="807"/>
      <c r="AS63" s="765">
        <f t="shared" si="17"/>
        <v>0</v>
      </c>
      <c r="AT63" s="807"/>
      <c r="AU63" s="765">
        <f t="shared" ref="AU63" si="223">IF($C63&lt;MIN(InvDate),0,IF(AND($C63&gt;=MIN(InvDate),$C63&lt;=DATE(YEAR(MIN(InvDate))+5,MONTH(MIN(InvDate)),DAY(MIN(InvDate)))),-TotalComCap*MFeeEst*0.25,IF($C63&gt;DATE(YEAR(MIN(InvDate))+5,MONTH(MIN(InvDate)),DAY(MIN(InvDate))),AU62*Factor,0)))</f>
        <v>0</v>
      </c>
      <c r="AV63" s="765">
        <f t="shared" ref="AV63" si="224">IF($C63&lt;MIN(InvDate),0,IF(AND($C63&gt;=MIN(InvDate),$C63&lt;=DATE(YEAR(MIN(InvDate))+5,MONTH(MIN(InvDate)),DAY(MIN(InvDate)))),-TotalComCap*MFeeEst*0.25,IF($C63&gt;DATE(YEAR(MIN(InvDate))+5,MONTH(MIN(InvDate)),DAY(MIN(InvDate))),MIN($AS63*MFeeEst*0.25,0))))</f>
        <v>0</v>
      </c>
      <c r="AW63" s="765">
        <f t="shared" ref="AW63" si="225">IF($C63&lt;MIN(InvDate),0,IF(AND($C63&gt;=MIN(InvDate),$C63&lt;=DATE(YEAR(MIN(InvDate))+5,MONTH(MIN(InvDate)),DAY(MIN(InvDate)))),-TotalComCap*MFeeEst*0.25,IF($C63&gt;DATE(YEAR(MIN(InvDate))+5,MONTH(MIN(InvDate)),DAY(MIN(InvDate))),MIN(AW62-(-TotalComCap*MFeeEst*0.25*0.05),0))))</f>
        <v>0</v>
      </c>
      <c r="AX63" s="163"/>
      <c r="AY63" s="765">
        <f t="shared" ref="AY63" ca="1" si="226">AK63+(OFFSET($AU63,0,MFeeMenuNum)-$J63)</f>
        <v>0</v>
      </c>
    </row>
    <row r="64" spans="2:51" s="760" customFormat="1" ht="12.75" customHeight="1" thickBot="1">
      <c r="B64" s="814"/>
      <c r="C64" s="815" cm="1">
        <f t="array" ref="C64">DATE(INDEX($B:$B,9+4*INT((ROW()-9)/4)), CHOOSE(MOD(ROW()-9,4)+1, 3,6,9,12), CHOOSE(MOD(ROW()-9,4)+1, 31,30,30,31))</f>
        <v>4749</v>
      </c>
      <c r="D64" s="765">
        <f>'Historical Cash Flows (3)'!BZ65</f>
        <v>0</v>
      </c>
      <c r="E64" s="767"/>
      <c r="F64" s="797">
        <v>0</v>
      </c>
      <c r="G64" s="798">
        <v>0</v>
      </c>
      <c r="H64" s="765">
        <f t="shared" si="113"/>
        <v>0</v>
      </c>
      <c r="I64" s="767"/>
      <c r="J64" s="797">
        <v>0</v>
      </c>
      <c r="K64" s="800">
        <v>0</v>
      </c>
      <c r="L64" s="799">
        <v>0</v>
      </c>
      <c r="M64" s="799">
        <v>0</v>
      </c>
      <c r="N64" s="798">
        <v>0</v>
      </c>
      <c r="O64" s="765">
        <f t="shared" si="138"/>
        <v>0</v>
      </c>
      <c r="P64" s="767"/>
      <c r="Q64" s="797">
        <v>0</v>
      </c>
      <c r="R64" s="800">
        <v>0</v>
      </c>
      <c r="S64" s="801">
        <v>0</v>
      </c>
      <c r="T64" s="801">
        <v>0</v>
      </c>
      <c r="U64" s="765">
        <f t="shared" si="139"/>
        <v>0</v>
      </c>
      <c r="V64" s="767"/>
      <c r="W64" s="797">
        <v>0</v>
      </c>
      <c r="X64" s="800">
        <v>0</v>
      </c>
      <c r="Y64" s="800">
        <v>0</v>
      </c>
      <c r="Z64" s="802">
        <v>0</v>
      </c>
      <c r="AA64" s="803">
        <f t="shared" si="178"/>
        <v>0</v>
      </c>
      <c r="AB64" s="803">
        <f t="shared" si="140"/>
        <v>0</v>
      </c>
      <c r="AC64" s="767"/>
      <c r="AD64" s="804">
        <f t="shared" si="4"/>
        <v>0</v>
      </c>
      <c r="AE64" s="804">
        <f t="shared" si="14"/>
        <v>0</v>
      </c>
      <c r="AF64" s="768"/>
      <c r="AG64" s="767"/>
      <c r="AH64" s="805">
        <f t="shared" si="5"/>
        <v>0</v>
      </c>
      <c r="AI64" s="806">
        <f t="shared" si="145"/>
        <v>0</v>
      </c>
      <c r="AJ64" s="806">
        <f t="shared" si="145"/>
        <v>0</v>
      </c>
      <c r="AK64" s="803">
        <f t="shared" si="7"/>
        <v>0</v>
      </c>
      <c r="AL64" s="854">
        <f t="shared" si="15"/>
        <v>0</v>
      </c>
      <c r="AM64" s="854">
        <f t="shared" si="16"/>
        <v>0</v>
      </c>
      <c r="AN64" s="163"/>
      <c r="AO64" s="805">
        <f t="shared" si="106"/>
        <v>0</v>
      </c>
      <c r="AP64" s="806">
        <f t="shared" si="107"/>
        <v>0</v>
      </c>
      <c r="AQ64" s="803">
        <f t="shared" si="108"/>
        <v>0</v>
      </c>
      <c r="AR64" s="807"/>
      <c r="AS64" s="765">
        <f t="shared" si="17"/>
        <v>0</v>
      </c>
      <c r="AT64" s="807"/>
      <c r="AU64" s="765">
        <f t="shared" ref="AU64" si="227">IF($C64&lt;MIN(InvDate),0,IF(AND($C64&gt;=MIN(InvDate),$C64&lt;=DATE(YEAR(MIN(InvDate))+5,MONTH(MIN(InvDate)),DAY(MIN(InvDate)))),-TotalComCap*MFeeEst*0.25,IF($C64&gt;DATE(YEAR(MIN(InvDate))+5,MONTH(MIN(InvDate)),DAY(MIN(InvDate))),AU63*Factor,0)))</f>
        <v>0</v>
      </c>
      <c r="AV64" s="765">
        <f t="shared" ref="AV64" si="228">IF($C64&lt;MIN(InvDate),0,IF(AND($C64&gt;=MIN(InvDate),$C64&lt;=DATE(YEAR(MIN(InvDate))+5,MONTH(MIN(InvDate)),DAY(MIN(InvDate)))),-TotalComCap*MFeeEst*0.25,IF($C64&gt;DATE(YEAR(MIN(InvDate))+5,MONTH(MIN(InvDate)),DAY(MIN(InvDate))),MIN($AS64*MFeeEst*0.25,0))))</f>
        <v>0</v>
      </c>
      <c r="AW64" s="765">
        <f t="shared" ref="AW64" si="229">IF($C64&lt;MIN(InvDate),0,IF(AND($C64&gt;=MIN(InvDate),$C64&lt;=DATE(YEAR(MIN(InvDate))+5,MONTH(MIN(InvDate)),DAY(MIN(InvDate)))),-TotalComCap*MFeeEst*0.25,IF($C64&gt;DATE(YEAR(MIN(InvDate))+5,MONTH(MIN(InvDate)),DAY(MIN(InvDate))),MIN(AW63-(-TotalComCap*MFeeEst*0.25*0.05),0))))</f>
        <v>0</v>
      </c>
      <c r="AX64" s="163"/>
      <c r="AY64" s="765">
        <f t="shared" ref="AY64" ca="1" si="230">AK64+(OFFSET($AU64,0,MFeeMenuNum)-$J64)</f>
        <v>0</v>
      </c>
    </row>
    <row r="65" spans="2:51" s="760" customFormat="1" ht="12.75" customHeight="1" thickBot="1">
      <c r="B65" s="816"/>
      <c r="C65" s="817">
        <f>C67</f>
        <v>44012</v>
      </c>
      <c r="D65" s="818"/>
      <c r="E65" s="767"/>
      <c r="F65" s="818"/>
      <c r="G65" s="818"/>
      <c r="H65" s="818"/>
      <c r="I65" s="768"/>
      <c r="J65" s="818"/>
      <c r="K65" s="818"/>
      <c r="L65" s="818"/>
      <c r="M65" s="818"/>
      <c r="N65" s="818"/>
      <c r="O65" s="818"/>
      <c r="P65" s="768"/>
      <c r="Q65" s="818"/>
      <c r="R65" s="818"/>
      <c r="S65" s="818"/>
      <c r="T65" s="818"/>
      <c r="U65" s="818"/>
      <c r="V65" s="768"/>
      <c r="W65" s="818"/>
      <c r="X65" s="818"/>
      <c r="Y65" s="818"/>
      <c r="Z65" s="818"/>
      <c r="AA65" s="818"/>
      <c r="AB65" s="818"/>
      <c r="AC65" s="768"/>
      <c r="AD65" s="818"/>
      <c r="AE65" s="768"/>
      <c r="AF65" s="819"/>
      <c r="AG65" s="768"/>
      <c r="AH65" s="820">
        <f>-$W$67</f>
        <v>0</v>
      </c>
      <c r="AI65" s="821">
        <f>-SUM(K67,X67)</f>
        <v>0</v>
      </c>
      <c r="AJ65" s="821">
        <f>-SUM(L67,Y67)</f>
        <v>0</v>
      </c>
      <c r="AK65" s="822">
        <f>SUM(AH65:AJ65)</f>
        <v>0</v>
      </c>
      <c r="AL65" s="855">
        <f>AH65</f>
        <v>0</v>
      </c>
      <c r="AM65" s="855">
        <f>AI65</f>
        <v>0</v>
      </c>
      <c r="AN65" s="163"/>
      <c r="AO65" s="820">
        <f>AO64+AH65</f>
        <v>0</v>
      </c>
      <c r="AP65" s="821">
        <f>AP64+SUM(AI65:AJ65)</f>
        <v>0</v>
      </c>
      <c r="AQ65" s="822">
        <f>AQ64+AK65</f>
        <v>0</v>
      </c>
      <c r="AR65" s="163"/>
      <c r="AS65" s="163"/>
      <c r="AT65" s="163"/>
      <c r="AU65" s="163"/>
      <c r="AV65" s="163"/>
      <c r="AW65" s="163"/>
      <c r="AX65" s="163"/>
      <c r="AY65" s="823">
        <f>AK65</f>
        <v>0</v>
      </c>
    </row>
    <row r="66" spans="2:51" s="760" customFormat="1" ht="50.25" customHeight="1" thickBot="1">
      <c r="B66" s="824" t="s">
        <v>721</v>
      </c>
      <c r="C66" s="825"/>
      <c r="D66" s="826" t="s">
        <v>722</v>
      </c>
      <c r="E66" s="767"/>
      <c r="F66" s="826" t="s">
        <v>723</v>
      </c>
      <c r="G66" s="826" t="s">
        <v>724</v>
      </c>
      <c r="H66" s="826" t="s">
        <v>725</v>
      </c>
      <c r="I66" s="767"/>
      <c r="J66" s="826" t="s">
        <v>726</v>
      </c>
      <c r="K66" s="826" t="s">
        <v>674</v>
      </c>
      <c r="L66" s="826" t="s">
        <v>727</v>
      </c>
      <c r="M66" s="826" t="s">
        <v>728</v>
      </c>
      <c r="N66" s="826" t="s">
        <v>729</v>
      </c>
      <c r="O66" s="826" t="s">
        <v>730</v>
      </c>
      <c r="P66" s="767"/>
      <c r="Q66" s="827" t="s">
        <v>675</v>
      </c>
      <c r="R66" s="827" t="s">
        <v>501</v>
      </c>
      <c r="S66" s="827" t="s">
        <v>731</v>
      </c>
      <c r="T66" s="827" t="s">
        <v>676</v>
      </c>
      <c r="U66" s="827" t="s">
        <v>677</v>
      </c>
      <c r="V66" s="767"/>
      <c r="W66" s="826" t="s">
        <v>732</v>
      </c>
      <c r="X66" s="826" t="s">
        <v>678</v>
      </c>
      <c r="Y66" s="826" t="s">
        <v>733</v>
      </c>
      <c r="Z66" s="826" t="s">
        <v>679</v>
      </c>
      <c r="AA66" s="826"/>
      <c r="AB66" s="826" t="s">
        <v>734</v>
      </c>
      <c r="AC66" s="767"/>
      <c r="AD66" s="827" t="s">
        <v>735</v>
      </c>
      <c r="AE66" s="768"/>
      <c r="AF66" s="768"/>
      <c r="AG66" s="767"/>
      <c r="AH66" s="500" t="str">
        <f>AH11</f>
        <v>NCF to LPs</v>
      </c>
      <c r="AI66" s="500" t="str">
        <f>AI11</f>
        <v>NCF to SBA</v>
      </c>
      <c r="AJ66" s="500" t="s">
        <v>736</v>
      </c>
      <c r="AK66" s="500" t="str">
        <f>AK11</f>
        <v>Unlevered NCF</v>
      </c>
      <c r="AL66" s="500"/>
      <c r="AM66" s="500"/>
      <c r="AN66" s="163"/>
      <c r="AO66" s="827"/>
      <c r="AP66" s="827"/>
      <c r="AQ66" s="827"/>
      <c r="AR66" s="163"/>
      <c r="AS66" s="828" t="s">
        <v>737</v>
      </c>
      <c r="AT66" s="828"/>
      <c r="AU66" s="829">
        <f>SUM(AU12:AU64)</f>
        <v>0</v>
      </c>
      <c r="AV66" s="829">
        <f>SUM(AV12:AV64)</f>
        <v>0</v>
      </c>
      <c r="AW66" s="829">
        <f>SUM(AW12:AW64)</f>
        <v>0</v>
      </c>
      <c r="AX66" s="163"/>
      <c r="AY66" s="500" t="str">
        <f>AY11</f>
        <v>Adjusted Unlevered NCF</v>
      </c>
    </row>
    <row r="67" spans="2:51" ht="18" customHeight="1" thickBot="1">
      <c r="B67" s="500" t="s">
        <v>738</v>
      </c>
      <c r="C67" s="889">
        <f>'Historical Cash Flows (3)'!ValuationDate</f>
        <v>44012</v>
      </c>
      <c r="D67" s="830">
        <f>'Historical Cash Flows (3)'!ResidualValue</f>
        <v>0</v>
      </c>
      <c r="E67" s="767"/>
      <c r="F67" s="831">
        <v>0</v>
      </c>
      <c r="G67" s="832">
        <v>0</v>
      </c>
      <c r="H67" s="830">
        <f>SUM(D67:G67)</f>
        <v>0</v>
      </c>
      <c r="I67" s="767"/>
      <c r="J67" s="833">
        <v>0</v>
      </c>
      <c r="K67" s="833">
        <v>0</v>
      </c>
      <c r="L67" s="833">
        <v>0</v>
      </c>
      <c r="M67" s="833">
        <v>0</v>
      </c>
      <c r="N67" s="833">
        <v>0</v>
      </c>
      <c r="O67" s="834">
        <f>SUM(J67:N67)</f>
        <v>0</v>
      </c>
      <c r="P67" s="767"/>
      <c r="Q67" s="835">
        <f>SUM($Q$12:$Q$64)</f>
        <v>0</v>
      </c>
      <c r="R67" s="835">
        <f>SUM($R$12:$R$64)</f>
        <v>0</v>
      </c>
      <c r="S67" s="835">
        <f>SUM($S$12:$S$64)</f>
        <v>0</v>
      </c>
      <c r="T67" s="835">
        <f>SUM($T$12:$T$64)</f>
        <v>0</v>
      </c>
      <c r="U67" s="835">
        <f>SUM($U$12:$U$64)</f>
        <v>0</v>
      </c>
      <c r="V67" s="767"/>
      <c r="W67" s="833">
        <v>0</v>
      </c>
      <c r="X67" s="833">
        <v>0</v>
      </c>
      <c r="Y67" s="833">
        <v>0</v>
      </c>
      <c r="Z67" s="833">
        <v>0</v>
      </c>
      <c r="AA67" s="836">
        <v>0</v>
      </c>
      <c r="AB67" s="837">
        <f>SUM(W67:Z67)</f>
        <v>0</v>
      </c>
      <c r="AC67" s="767"/>
      <c r="AD67" s="858">
        <f>AE9+SUM(AD12:AD64)+(H67)+(O67+AB67)</f>
        <v>0</v>
      </c>
      <c r="AE67" s="768"/>
      <c r="AF67" s="838" t="s">
        <v>739</v>
      </c>
      <c r="AG67" s="767"/>
      <c r="AH67" s="851" t="str">
        <f>IFERROR((((1+IRR(AH$13:AH$65,-0.4))^4)-1),"")</f>
        <v/>
      </c>
      <c r="AI67" s="851" t="str">
        <f>IFERROR((((1+IRR(AI$12:AI$65,-0.4))^4)-1),"")</f>
        <v/>
      </c>
      <c r="AJ67" s="851" t="str">
        <f>IFERROR((((1+IRR(AJ$12:AJ$65,-0.4))^4)-1),"")</f>
        <v/>
      </c>
      <c r="AK67" s="851" t="str">
        <f>IFERROR((((1+IRR(AK$12:AK$65,-0.4))^4)-1),"")</f>
        <v/>
      </c>
      <c r="AL67" s="856" t="str" cm="1">
        <f t="array" ref="AL67">IFERROR((((1+IRR(_xlfn._xlws.FILTER(AL$13:AL$65, AL$13:AL$65&lt;&gt;""), -0.4))^4)-1), "")</f>
        <v/>
      </c>
      <c r="AM67" s="856" t="str" cm="1">
        <f t="array" ref="AM67">IFERROR((((1+IRR(_xlfn._xlws.FILTER(AM$13:AM$65, AM$13:AM$65&lt;&gt;""), -0.4))^4)-1), "")</f>
        <v/>
      </c>
      <c r="AN67" s="809"/>
      <c r="AO67" s="157"/>
      <c r="AP67" s="157"/>
      <c r="AQ67" s="157"/>
      <c r="AR67" s="157"/>
      <c r="AS67" s="157"/>
      <c r="AT67" s="157"/>
      <c r="AU67" s="157"/>
      <c r="AV67" s="157"/>
      <c r="AW67" s="157"/>
      <c r="AX67" s="838" t="s">
        <v>739</v>
      </c>
      <c r="AY67" s="851" t="str">
        <f ca="1">IFERROR((((1+IRR(AY$12:AY$65,-0.4))^4)-1),"")</f>
        <v/>
      </c>
    </row>
    <row r="68" spans="2:51" ht="18" customHeight="1">
      <c r="B68" s="157"/>
      <c r="C68" s="158"/>
      <c r="D68" s="157"/>
      <c r="E68" s="767"/>
      <c r="F68" s="157"/>
      <c r="G68" s="157"/>
      <c r="H68" s="157"/>
      <c r="I68" s="767"/>
      <c r="J68" s="157"/>
      <c r="K68" s="157"/>
      <c r="L68" s="157"/>
      <c r="M68" s="157"/>
      <c r="N68" s="157"/>
      <c r="O68" s="157"/>
      <c r="P68" s="767"/>
      <c r="Q68" s="157"/>
      <c r="R68" s="157"/>
      <c r="S68" s="157"/>
      <c r="T68" s="157"/>
      <c r="U68" s="157"/>
      <c r="V68" s="767"/>
      <c r="W68" s="839"/>
      <c r="X68" s="157"/>
      <c r="Y68" s="157"/>
      <c r="Z68" s="157"/>
      <c r="AA68" s="157"/>
      <c r="AB68" s="157"/>
      <c r="AC68" s="767"/>
      <c r="AD68" s="157"/>
      <c r="AE68" s="768"/>
      <c r="AF68" s="838" t="s">
        <v>740</v>
      </c>
      <c r="AG68" s="767"/>
      <c r="AH68" s="852" t="str">
        <f>IFERROR(-(SUM(W$13:W$64)+W$67)/PaidIn,"")</f>
        <v/>
      </c>
      <c r="AI68" s="852" t="str">
        <f>IFERROR(-(SUM(X$12:X$64)+X$67)/SBADrawn,"")</f>
        <v/>
      </c>
      <c r="AJ68" s="852" t="str">
        <f>IFERROR(-(SUM(Y$12:Y$64)+Y$67)/OtherDrawn,"")</f>
        <v/>
      </c>
      <c r="AK68" s="852" t="str">
        <f>IFERROR(-(SUM(AB$12:AB$64)+AB$67)/TotalDrawn,"")</f>
        <v/>
      </c>
      <c r="AL68" s="857" t="str">
        <f>IFERROR(-(SUM(W$13:W$64)+W$67)/$Q67,"")</f>
        <v/>
      </c>
      <c r="AM68" s="857"/>
      <c r="AN68" s="157"/>
      <c r="AO68" s="157"/>
      <c r="AP68" s="157"/>
      <c r="AQ68" s="157"/>
      <c r="AR68" s="157"/>
      <c r="AS68" s="840" t="s">
        <v>741</v>
      </c>
      <c r="AT68" s="157"/>
      <c r="AU68" s="862">
        <v>0.02</v>
      </c>
      <c r="AV68" s="841"/>
      <c r="AW68" s="157"/>
      <c r="AX68" s="838" t="s">
        <v>740</v>
      </c>
      <c r="AY68" s="852" t="str">
        <f ca="1">IFERROR(-(SUM(AB$12:AB$64)+AB$67)/(TotalDrawn-(OFFSET($AU$66,0,MFeeMenuNum)-SUM($J$12:$J$64))),"")</f>
        <v/>
      </c>
    </row>
    <row r="69" spans="2:51" ht="18" customHeight="1">
      <c r="B69" s="157"/>
      <c r="C69" s="158"/>
      <c r="D69" s="157"/>
      <c r="E69" s="767"/>
      <c r="F69" s="157"/>
      <c r="G69" s="157"/>
      <c r="H69" s="157"/>
      <c r="I69" s="767"/>
      <c r="J69" s="157"/>
      <c r="K69" s="157"/>
      <c r="L69" s="157"/>
      <c r="M69" s="157"/>
      <c r="N69" s="157"/>
      <c r="O69" s="157"/>
      <c r="P69" s="767"/>
      <c r="Q69" s="157"/>
      <c r="R69" s="157"/>
      <c r="S69" s="157"/>
      <c r="T69" s="157"/>
      <c r="U69" s="157"/>
      <c r="V69" s="767"/>
      <c r="W69" s="157"/>
      <c r="X69" s="157"/>
      <c r="Y69" s="157"/>
      <c r="Z69" s="157"/>
      <c r="AA69" s="157"/>
      <c r="AB69" s="157"/>
      <c r="AC69" s="767"/>
      <c r="AD69" s="157"/>
      <c r="AE69" s="768"/>
      <c r="AF69" s="838" t="s">
        <v>742</v>
      </c>
      <c r="AG69" s="767"/>
      <c r="AH69" s="852" t="str">
        <f>IFERROR(-SUM(W$13:W$64)/PaidIn,"")</f>
        <v/>
      </c>
      <c r="AI69" s="852" t="str">
        <f>IFERROR(-SUM(X$12:X$64)/SBADrawn,"")</f>
        <v/>
      </c>
      <c r="AJ69" s="852" t="str">
        <f>IFERROR(-SUM(Y$12:Y$64)/OtherDrawn,"")</f>
        <v/>
      </c>
      <c r="AK69" s="852" t="str">
        <f>IFERROR(-SUM(AB$12:AB$64)/TotalDrawn,"")</f>
        <v/>
      </c>
      <c r="AL69" s="857" t="str">
        <f>IFERROR(-SUM(W$13:W$64)/$Q67,"")</f>
        <v/>
      </c>
      <c r="AM69" s="857"/>
      <c r="AN69" s="157"/>
      <c r="AO69" s="157"/>
      <c r="AP69" s="157"/>
      <c r="AQ69" s="157"/>
      <c r="AR69" s="157"/>
      <c r="AS69" s="840" t="s">
        <v>743</v>
      </c>
      <c r="AT69" s="157"/>
      <c r="AU69" s="863" t="s">
        <v>744</v>
      </c>
      <c r="AV69" s="842">
        <f>IF($AU$69="Factor",0,IF($AU$69="Gross",1,IF($AU$69="Straight-Line",2)))</f>
        <v>0</v>
      </c>
      <c r="AW69" s="157"/>
      <c r="AX69" s="838" t="s">
        <v>742</v>
      </c>
      <c r="AY69" s="852" t="str">
        <f ca="1">IFERROR(-(SUM(AB$12:AB$64))/(TotalDrawn-(OFFSET($AU$66,0,MFeeMenuNum)-SUM($J$12:$J$64))),"")</f>
        <v/>
      </c>
    </row>
    <row r="70" spans="2:51" ht="18" customHeight="1">
      <c r="B70" s="157"/>
      <c r="C70" s="158"/>
      <c r="D70" s="157"/>
      <c r="E70" s="767"/>
      <c r="F70" s="157"/>
      <c r="G70" s="157"/>
      <c r="H70" s="157"/>
      <c r="I70" s="767"/>
      <c r="J70" s="157"/>
      <c r="K70" s="157"/>
      <c r="L70" s="157"/>
      <c r="M70" s="157"/>
      <c r="N70" s="157"/>
      <c r="O70" s="157"/>
      <c r="P70" s="767"/>
      <c r="Q70" s="157"/>
      <c r="R70" s="157"/>
      <c r="S70" s="157"/>
      <c r="T70" s="157"/>
      <c r="U70" s="157"/>
      <c r="V70" s="767"/>
      <c r="W70" s="157"/>
      <c r="X70" s="157"/>
      <c r="Y70" s="157"/>
      <c r="Z70" s="157"/>
      <c r="AA70" s="157"/>
      <c r="AB70" s="157"/>
      <c r="AC70" s="767"/>
      <c r="AD70" s="157"/>
      <c r="AE70" s="768"/>
      <c r="AF70" s="838" t="s">
        <v>745</v>
      </c>
      <c r="AG70" s="767"/>
      <c r="AH70" s="853" t="str">
        <f>IFERROR(-W67/PaidIn,"")</f>
        <v/>
      </c>
      <c r="AI70" s="853" t="str">
        <f>IFERROR(-X67/S,"")</f>
        <v/>
      </c>
      <c r="AJ70" s="853" t="str">
        <f>IFERROR(-Y67/OtherDrawn,"")</f>
        <v/>
      </c>
      <c r="AK70" s="853" t="str">
        <f>IFERROR(-AB67/TotalDrawn,"")</f>
        <v/>
      </c>
      <c r="AL70" s="857" t="str">
        <f>IFERROR(-W67/Q67,"")</f>
        <v/>
      </c>
      <c r="AM70" s="857"/>
      <c r="AN70" s="157"/>
      <c r="AO70" s="157"/>
      <c r="AP70" s="157"/>
      <c r="AQ70" s="157"/>
      <c r="AR70" s="157"/>
      <c r="AS70" s="843" t="s">
        <v>746</v>
      </c>
      <c r="AT70" s="157"/>
      <c r="AU70" s="864">
        <v>0.9</v>
      </c>
      <c r="AV70" s="157"/>
      <c r="AW70" s="157"/>
      <c r="AX70" s="838" t="s">
        <v>747</v>
      </c>
      <c r="AY70" s="853" t="str">
        <f ca="1">IFERROR((-AB$67)/(TotalDrawn-(OFFSET($AU$66,0,MFeeMenuNum)-SUM($J$12:$J$64))),"")</f>
        <v/>
      </c>
    </row>
    <row r="71" spans="2:51" ht="18" customHeight="1">
      <c r="B71" s="157"/>
      <c r="C71" s="158"/>
      <c r="D71" s="157"/>
      <c r="E71" s="767"/>
      <c r="F71" s="157"/>
      <c r="G71" s="157"/>
      <c r="H71" s="157"/>
      <c r="I71" s="767"/>
      <c r="J71" s="157"/>
      <c r="K71" s="157"/>
      <c r="L71" s="157"/>
      <c r="M71" s="157"/>
      <c r="N71" s="157"/>
      <c r="O71" s="157"/>
      <c r="P71" s="767"/>
      <c r="Q71" s="157"/>
      <c r="R71" s="157"/>
      <c r="S71" s="157"/>
      <c r="T71" s="157"/>
      <c r="U71" s="157"/>
      <c r="V71" s="767"/>
      <c r="W71" s="157"/>
      <c r="X71" s="157"/>
      <c r="Y71" s="157"/>
      <c r="Z71" s="157"/>
      <c r="AA71" s="157"/>
      <c r="AB71" s="157"/>
      <c r="AC71" s="767"/>
      <c r="AD71" s="157"/>
      <c r="AE71" s="768"/>
      <c r="AF71" s="828" t="s">
        <v>748</v>
      </c>
      <c r="AG71" s="767"/>
      <c r="AH71" s="866">
        <f>IFERROR(-SUM($J$13:$J$64)/TotalComCap,"")</f>
        <v>0</v>
      </c>
      <c r="AI71" s="157"/>
      <c r="AJ71" s="157"/>
      <c r="AK71" s="157"/>
      <c r="AL71" s="157"/>
      <c r="AM71" s="157"/>
      <c r="AN71" s="157"/>
      <c r="AO71" s="157"/>
      <c r="AP71" s="157"/>
      <c r="AQ71" s="157"/>
      <c r="AR71" s="157"/>
      <c r="AS71" s="157"/>
      <c r="AT71" s="157"/>
      <c r="AU71" s="844" t="s">
        <v>749</v>
      </c>
      <c r="AV71" s="157"/>
      <c r="AW71" s="157"/>
      <c r="AX71" s="828" t="s">
        <v>748</v>
      </c>
      <c r="AY71" s="866">
        <f>IF(MFeeMenuNum=0,-SUM($AU$12:$AU$64)/TotalComCap,IF(MFeeMenuNum=1,-SUM($AV$12:$AV$64)/TotalComCap,IF(MFeeMenuNum=2,-SUM($AW$12:$AW$64)/TotalComCap)))</f>
        <v>0</v>
      </c>
    </row>
    <row r="72" spans="2:51" ht="15" customHeight="1">
      <c r="B72" s="157"/>
      <c r="C72" s="158"/>
      <c r="D72" s="157"/>
      <c r="E72" s="767"/>
      <c r="F72" s="157"/>
      <c r="G72" s="157"/>
      <c r="H72" s="157"/>
      <c r="I72" s="767"/>
      <c r="J72" s="157"/>
      <c r="K72" s="157"/>
      <c r="L72" s="157"/>
      <c r="M72" s="157"/>
      <c r="N72" s="157"/>
      <c r="O72" s="157"/>
      <c r="P72" s="767"/>
      <c r="Q72" s="157"/>
      <c r="R72" s="157"/>
      <c r="S72" s="157"/>
      <c r="T72" s="157"/>
      <c r="U72" s="157"/>
      <c r="V72" s="767"/>
      <c r="W72" s="157"/>
      <c r="X72" s="157"/>
      <c r="Y72" s="157"/>
      <c r="Z72" s="157"/>
      <c r="AA72" s="157"/>
      <c r="AB72" s="157"/>
      <c r="AC72" s="767"/>
      <c r="AD72" s="157"/>
      <c r="AE72" s="768"/>
      <c r="AF72" s="828" t="s">
        <v>750</v>
      </c>
      <c r="AG72" s="767"/>
      <c r="AH72" s="865"/>
      <c r="AI72" s="157"/>
      <c r="AJ72" s="157"/>
      <c r="AK72" s="157"/>
      <c r="AL72" s="157"/>
      <c r="AM72" s="157"/>
      <c r="AN72" s="157"/>
      <c r="AO72" s="157"/>
      <c r="AP72" s="157"/>
      <c r="AQ72" s="157"/>
      <c r="AR72" s="157"/>
      <c r="AS72" s="157"/>
      <c r="AT72" s="157"/>
      <c r="AU72" s="842" t="s">
        <v>744</v>
      </c>
      <c r="AV72" s="157"/>
      <c r="AW72" s="157"/>
      <c r="AX72" s="157"/>
      <c r="AY72" s="845"/>
    </row>
    <row r="73" spans="2:51" ht="15" customHeight="1" thickBot="1">
      <c r="B73" s="501" t="s">
        <v>751</v>
      </c>
      <c r="C73" s="158"/>
      <c r="D73" s="157"/>
      <c r="E73" s="767"/>
      <c r="F73" s="157"/>
      <c r="G73" s="157"/>
      <c r="H73" s="157"/>
      <c r="I73" s="767"/>
      <c r="J73" s="157"/>
      <c r="K73" s="157"/>
      <c r="L73" s="157"/>
      <c r="M73" s="157"/>
      <c r="N73" s="157"/>
      <c r="O73" s="157"/>
      <c r="P73" s="767"/>
      <c r="Q73" s="157"/>
      <c r="R73" s="157"/>
      <c r="S73" s="157"/>
      <c r="T73" s="157"/>
      <c r="U73" s="157"/>
      <c r="V73" s="767"/>
      <c r="W73" s="157"/>
      <c r="X73" s="157"/>
      <c r="Y73" s="157"/>
      <c r="Z73" s="157"/>
      <c r="AA73" s="157"/>
      <c r="AB73" s="157"/>
      <c r="AC73" s="767"/>
      <c r="AD73" s="157"/>
      <c r="AE73" s="768"/>
      <c r="AF73" s="768"/>
      <c r="AG73" s="767"/>
      <c r="AH73" s="157"/>
      <c r="AI73" s="157"/>
      <c r="AJ73" s="157"/>
      <c r="AK73" s="157"/>
      <c r="AL73" s="157"/>
      <c r="AM73" s="157"/>
      <c r="AN73" s="157"/>
      <c r="AO73" s="157"/>
      <c r="AP73" s="157"/>
      <c r="AQ73" s="157"/>
      <c r="AR73" s="157"/>
      <c r="AS73" s="157"/>
      <c r="AT73" s="157"/>
      <c r="AU73" s="842" t="s">
        <v>752</v>
      </c>
      <c r="AV73" s="767"/>
      <c r="AW73" s="157"/>
      <c r="AX73" s="157"/>
      <c r="AY73" s="846">
        <f ca="1">OFFSET(AY70,2,0)</f>
        <v>0</v>
      </c>
    </row>
    <row r="74" spans="2:51" ht="55.5" customHeight="1" thickBot="1">
      <c r="B74" s="501" t="s">
        <v>753</v>
      </c>
      <c r="C74" s="1273"/>
      <c r="D74" s="1274"/>
      <c r="E74" s="1274"/>
      <c r="F74" s="1274"/>
      <c r="G74" s="1274"/>
      <c r="H74" s="1275"/>
      <c r="I74" s="767"/>
      <c r="J74" s="157"/>
      <c r="K74" s="157"/>
      <c r="L74" s="157"/>
      <c r="M74" s="157"/>
      <c r="N74" s="157"/>
      <c r="O74" s="157"/>
      <c r="P74" s="767"/>
      <c r="Q74" s="157"/>
      <c r="R74" s="157"/>
      <c r="S74" s="157"/>
      <c r="T74" s="157"/>
      <c r="U74" s="157"/>
      <c r="V74" s="767"/>
      <c r="W74" s="157"/>
      <c r="X74" s="157"/>
      <c r="Y74" s="157"/>
      <c r="Z74" s="157"/>
      <c r="AA74" s="157"/>
      <c r="AB74" s="157"/>
      <c r="AC74" s="767"/>
      <c r="AD74" s="157"/>
      <c r="AE74" s="768"/>
      <c r="AF74" s="768"/>
      <c r="AG74" s="767"/>
      <c r="AH74" s="157"/>
      <c r="AI74" s="157"/>
      <c r="AJ74" s="157"/>
      <c r="AK74" s="157"/>
      <c r="AL74" s="157"/>
      <c r="AM74" s="157"/>
      <c r="AN74" s="157"/>
      <c r="AO74" s="157"/>
      <c r="AP74" s="157"/>
      <c r="AQ74" s="157"/>
      <c r="AR74" s="157"/>
      <c r="AS74" s="157"/>
      <c r="AT74" s="157"/>
      <c r="AU74" s="842" t="s">
        <v>754</v>
      </c>
      <c r="AV74" s="157"/>
      <c r="AW74" s="157"/>
      <c r="AX74" s="157"/>
      <c r="AY74" s="847"/>
    </row>
    <row r="75" spans="2:51" ht="55.5" customHeight="1">
      <c r="B75" s="501" t="s">
        <v>755</v>
      </c>
      <c r="C75" s="1273" t="s">
        <v>756</v>
      </c>
      <c r="D75" s="1274"/>
      <c r="E75" s="1274"/>
      <c r="F75" s="1274"/>
      <c r="G75" s="1274"/>
      <c r="H75" s="1275"/>
      <c r="I75" s="767"/>
      <c r="J75" s="157"/>
      <c r="K75" s="157"/>
      <c r="L75" s="157"/>
      <c r="M75" s="157"/>
      <c r="N75" s="157"/>
      <c r="O75" s="157"/>
      <c r="P75" s="767"/>
      <c r="Q75" s="157"/>
      <c r="R75" s="157"/>
      <c r="S75" s="157"/>
      <c r="T75" s="157"/>
      <c r="U75" s="157"/>
      <c r="V75" s="767"/>
      <c r="W75" s="157"/>
      <c r="X75" s="157"/>
      <c r="Y75" s="157"/>
      <c r="Z75" s="157"/>
      <c r="AA75" s="157"/>
      <c r="AB75" s="157"/>
      <c r="AC75" s="767"/>
      <c r="AD75" s="157"/>
      <c r="AE75" s="768"/>
      <c r="AF75" s="768"/>
      <c r="AG75" s="767"/>
      <c r="AH75" s="157"/>
      <c r="AI75" s="157"/>
      <c r="AJ75" s="157"/>
      <c r="AK75" s="157"/>
      <c r="AL75" s="157"/>
      <c r="AM75" s="157"/>
      <c r="AN75" s="157"/>
      <c r="AO75" s="157"/>
      <c r="AP75" s="157"/>
      <c r="AQ75" s="157"/>
      <c r="AR75" s="157"/>
      <c r="AS75" s="157"/>
      <c r="AT75" s="157"/>
      <c r="AU75" s="842" t="s">
        <v>754</v>
      </c>
      <c r="AV75" s="157"/>
      <c r="AW75" s="157"/>
      <c r="AX75" s="157"/>
      <c r="AY75" s="847"/>
    </row>
    <row r="76" spans="2:51" ht="55.5" customHeight="1">
      <c r="B76" s="501" t="s">
        <v>757</v>
      </c>
      <c r="C76" s="1276" t="s">
        <v>758</v>
      </c>
      <c r="D76" s="1277"/>
      <c r="E76" s="1277"/>
      <c r="F76" s="1277"/>
      <c r="G76" s="1277"/>
      <c r="H76" s="1278"/>
      <c r="I76" s="767"/>
      <c r="J76" s="157"/>
      <c r="K76" s="848"/>
      <c r="L76" s="848"/>
      <c r="M76" s="157"/>
      <c r="N76" s="157"/>
      <c r="O76" s="157"/>
      <c r="P76" s="767"/>
      <c r="Q76" s="157"/>
      <c r="R76" s="157"/>
      <c r="S76" s="157"/>
      <c r="T76" s="157"/>
      <c r="U76" s="157"/>
      <c r="V76" s="767"/>
      <c r="W76" s="157"/>
      <c r="X76" s="157"/>
      <c r="Y76" s="157"/>
      <c r="Z76" s="157"/>
      <c r="AA76" s="157"/>
      <c r="AB76" s="157"/>
      <c r="AC76" s="767"/>
      <c r="AD76" s="157"/>
      <c r="AE76" s="768"/>
      <c r="AF76" s="768"/>
      <c r="AG76" s="767"/>
      <c r="AH76" s="157"/>
      <c r="AI76" s="157"/>
      <c r="AJ76" s="157"/>
      <c r="AK76" s="157"/>
      <c r="AL76" s="157"/>
      <c r="AM76" s="157"/>
      <c r="AN76" s="157"/>
      <c r="AO76" s="157"/>
      <c r="AP76" s="157"/>
      <c r="AQ76" s="157"/>
      <c r="AR76" s="157"/>
      <c r="AS76" s="157"/>
      <c r="AT76" s="157"/>
      <c r="AU76" s="157"/>
      <c r="AV76" s="841"/>
      <c r="AW76" s="157"/>
      <c r="AX76" s="157"/>
      <c r="AY76" s="157"/>
    </row>
    <row r="77" spans="2:51" ht="55.5" customHeight="1">
      <c r="B77" s="501" t="s">
        <v>759</v>
      </c>
      <c r="C77" s="1276" t="s">
        <v>760</v>
      </c>
      <c r="D77" s="1277"/>
      <c r="E77" s="1277"/>
      <c r="F77" s="1277"/>
      <c r="G77" s="1277"/>
      <c r="H77" s="1278"/>
    </row>
    <row r="78" spans="2:51" ht="55.5" customHeight="1" thickBot="1">
      <c r="B78" s="501" t="s">
        <v>761</v>
      </c>
      <c r="C78" s="1279" t="s">
        <v>762</v>
      </c>
      <c r="D78" s="1280"/>
      <c r="E78" s="1280"/>
      <c r="F78" s="1280"/>
      <c r="G78" s="1280"/>
      <c r="H78" s="1281"/>
    </row>
    <row r="79" spans="2:51" ht="15" customHeight="1">
      <c r="C79" s="759"/>
    </row>
    <row r="80" spans="2:51" ht="15" hidden="1" customHeight="1">
      <c r="C80" s="759"/>
    </row>
    <row r="81" spans="3:13" ht="15" hidden="1" customHeight="1">
      <c r="C81" s="759"/>
      <c r="K81" s="761"/>
      <c r="L81" s="761"/>
    </row>
    <row r="82" spans="3:13" ht="15" hidden="1" customHeight="1">
      <c r="C82" s="759"/>
      <c r="M82" s="762"/>
    </row>
    <row r="83" spans="3:13" ht="15" hidden="1" customHeight="1"/>
    <row r="84" spans="3:13" ht="15" hidden="1" customHeight="1"/>
    <row r="85" spans="3:13" ht="15" hidden="1" customHeight="1"/>
    <row r="86" spans="3:13" ht="15" hidden="1" customHeight="1"/>
    <row r="87" spans="3:13" ht="15" hidden="1" customHeight="1"/>
  </sheetData>
  <sheetProtection algorithmName="SHA-512" hashValue="m/9Cv7HArKtJN3vObW0ijGLOc/9u9kLE+lAuo9NFNDNlASYhf2C5eL8JGEaeDZlvYknPqEsWPZpnLWceNhYqSg==" saltValue="Jz8+cvTPXgJ+1FN8ycytJA==" spinCount="100000" sheet="1" objects="1" scenarios="1" formatCells="0" formatColumns="0" formatRows="0"/>
  <mergeCells count="5">
    <mergeCell ref="C74:H74"/>
    <mergeCell ref="C75:H75"/>
    <mergeCell ref="C76:H76"/>
    <mergeCell ref="C77:H77"/>
    <mergeCell ref="C78:H78"/>
  </mergeCells>
  <conditionalFormatting sqref="B12:B64">
    <cfRule type="expression" dxfId="101" priority="27">
      <formula>IF(MONTH($C12)=3,TRUE,FALSE)</formula>
    </cfRule>
    <cfRule type="expression" dxfId="100" priority="26">
      <formula>IF(MONTH($C12)&lt;&gt;3,TRUE,FALSE)</formula>
    </cfRule>
  </conditionalFormatting>
  <conditionalFormatting sqref="C12:C64">
    <cfRule type="expression" dxfId="99" priority="28">
      <formula>IF(MONTH($C12)=3,TRUE,FALSE)</formula>
    </cfRule>
  </conditionalFormatting>
  <conditionalFormatting sqref="D11 F11:H11">
    <cfRule type="expression" dxfId="98" priority="41">
      <formula>IF(#REF!=0,TRUE,FALSE)</formula>
    </cfRule>
    <cfRule type="expression" dxfId="97" priority="39">
      <formula>IF(D$11="U",TRUE,FALSE)</formula>
    </cfRule>
    <cfRule type="expression" dxfId="96" priority="40">
      <formula>IF(D$11="R",TRUE,FALSE)</formula>
    </cfRule>
  </conditionalFormatting>
  <conditionalFormatting sqref="D12:D64 F12:H64 W12:AB64 AH12:AK64 AU12:AW64 AD12:AE64 J12:O64 Q12:U64 AO12:AQ64 AS12:AS64 AY12:AY64">
    <cfRule type="cellIs" dxfId="95" priority="30" stopIfTrue="1" operator="equal">
      <formula>""</formula>
    </cfRule>
  </conditionalFormatting>
  <conditionalFormatting sqref="D12:D64 F12:H64 W12:AB64 AH12:AK64 AU12:AW64">
    <cfRule type="expression" dxfId="94" priority="29">
      <formula>IF(#REF!=0,TRUE,FALSE)</formula>
    </cfRule>
  </conditionalFormatting>
  <conditionalFormatting sqref="D67">
    <cfRule type="cellIs" dxfId="93" priority="38" stopIfTrue="1" operator="equal">
      <formula>""</formula>
    </cfRule>
    <cfRule type="expression" dxfId="92" priority="37">
      <formula>IF(#REF!=0,TRUE,FALSE)</formula>
    </cfRule>
  </conditionalFormatting>
  <conditionalFormatting sqref="F67:G67">
    <cfRule type="expression" dxfId="91" priority="3">
      <formula>IF(#REF!=0,TRUE,FALSE)</formula>
    </cfRule>
    <cfRule type="cellIs" dxfId="90" priority="4" stopIfTrue="1" operator="equal">
      <formula>""</formula>
    </cfRule>
  </conditionalFormatting>
  <conditionalFormatting sqref="J67:N67">
    <cfRule type="cellIs" dxfId="89" priority="2" stopIfTrue="1" operator="equal">
      <formula>""</formula>
    </cfRule>
    <cfRule type="expression" dxfId="88" priority="1">
      <formula>IF(#REF!=0,TRUE,FALSE)</formula>
    </cfRule>
  </conditionalFormatting>
  <conditionalFormatting sqref="J11:O11">
    <cfRule type="expression" dxfId="87" priority="20">
      <formula>IF(J$11="U",TRUE,FALSE)</formula>
    </cfRule>
    <cfRule type="expression" dxfId="86" priority="21">
      <formula>IF(J$11="R",TRUE,FALSE)</formula>
    </cfRule>
  </conditionalFormatting>
  <conditionalFormatting sqref="J11:O64">
    <cfRule type="expression" dxfId="85" priority="22">
      <formula>IF(#REF!=0,TRUE,FALSE)</formula>
    </cfRule>
  </conditionalFormatting>
  <conditionalFormatting sqref="Q11:U11">
    <cfRule type="expression" dxfId="84" priority="18">
      <formula>IF(Q$11="R",TRUE,FALSE)</formula>
    </cfRule>
    <cfRule type="expression" dxfId="83" priority="17">
      <formula>IF(Q$11="U",TRUE,FALSE)</formula>
    </cfRule>
  </conditionalFormatting>
  <conditionalFormatting sqref="Q11:U64">
    <cfRule type="expression" dxfId="82" priority="19">
      <formula>IF(#REF!=0,TRUE,FALSE)</formula>
    </cfRule>
  </conditionalFormatting>
  <conditionalFormatting sqref="W11:AB11">
    <cfRule type="expression" dxfId="81" priority="31">
      <formula>IF(W$11="U",TRUE,FALSE)</formula>
    </cfRule>
    <cfRule type="expression" dxfId="80" priority="32">
      <formula>IF(W$11="R",TRUE,FALSE)</formula>
    </cfRule>
    <cfRule type="expression" dxfId="79" priority="33">
      <formula>IF(#REF!=0,TRUE,FALSE)</formula>
    </cfRule>
  </conditionalFormatting>
  <conditionalFormatting sqref="AD11:AE11">
    <cfRule type="expression" dxfId="78" priority="23">
      <formula>IF(AD$11="U",TRUE,FALSE)</formula>
    </cfRule>
    <cfRule type="expression" dxfId="77" priority="24">
      <formula>IF(AD$11="R",TRUE,FALSE)</formula>
    </cfRule>
  </conditionalFormatting>
  <conditionalFormatting sqref="AD11:AE64">
    <cfRule type="expression" dxfId="76" priority="25">
      <formula>IF(#REF!=0,TRUE,FALSE)</formula>
    </cfRule>
  </conditionalFormatting>
  <conditionalFormatting sqref="AH71:AH72">
    <cfRule type="cellIs" dxfId="75" priority="9" operator="lessThan">
      <formula>0</formula>
    </cfRule>
  </conditionalFormatting>
  <conditionalFormatting sqref="AH11:AM11 AL12:AM64">
    <cfRule type="expression" dxfId="74" priority="34">
      <formula>IF(AH$11="U",TRUE,FALSE)</formula>
    </cfRule>
    <cfRule type="expression" dxfId="73" priority="35">
      <formula>IF(AH$11="R",TRUE,FALSE)</formula>
    </cfRule>
    <cfRule type="expression" dxfId="72" priority="36">
      <formula>IF(#REF!=0,TRUE,FALSE)</formula>
    </cfRule>
  </conditionalFormatting>
  <conditionalFormatting sqref="AH67:AM70">
    <cfRule type="cellIs" dxfId="71" priority="13" operator="lessThan">
      <formula>0</formula>
    </cfRule>
  </conditionalFormatting>
  <conditionalFormatting sqref="AO11:AQ11">
    <cfRule type="expression" dxfId="70" priority="15">
      <formula>IF(AO$11="R",TRUE,FALSE)</formula>
    </cfRule>
    <cfRule type="expression" dxfId="69" priority="14">
      <formula>IF(AO$11="U",TRUE,FALSE)</formula>
    </cfRule>
  </conditionalFormatting>
  <conditionalFormatting sqref="AO11:AQ64">
    <cfRule type="expression" dxfId="68" priority="16">
      <formula>IF(#REF!=0,TRUE,FALSE)</formula>
    </cfRule>
  </conditionalFormatting>
  <conditionalFormatting sqref="AS11">
    <cfRule type="expression" dxfId="67" priority="10">
      <formula>IF(AS$11="U",TRUE,FALSE)</formula>
    </cfRule>
    <cfRule type="expression" dxfId="66" priority="11">
      <formula>IF(AS$11="R",TRUE,FALSE)</formula>
    </cfRule>
  </conditionalFormatting>
  <conditionalFormatting sqref="AS11:AS64">
    <cfRule type="expression" dxfId="65" priority="12">
      <formula>IF(#REF!=0,TRUE,FALSE)</formula>
    </cfRule>
  </conditionalFormatting>
  <conditionalFormatting sqref="AY11">
    <cfRule type="expression" dxfId="64" priority="6">
      <formula>IF(AY$11="U",TRUE,FALSE)</formula>
    </cfRule>
    <cfRule type="expression" dxfId="63" priority="7">
      <formula>IF(AY$11="R",TRUE,FALSE)</formula>
    </cfRule>
  </conditionalFormatting>
  <conditionalFormatting sqref="AY11:AY64">
    <cfRule type="expression" dxfId="62" priority="8">
      <formula>IF(#REF!=0,TRUE,FALSE)</formula>
    </cfRule>
  </conditionalFormatting>
  <conditionalFormatting sqref="AY67:AY71">
    <cfRule type="cellIs" dxfId="61" priority="5" operator="lessThan">
      <formula>0</formula>
    </cfRule>
  </conditionalFormatting>
  <dataValidations count="1">
    <dataValidation type="list" allowBlank="1" showInputMessage="1" showErrorMessage="1" sqref="AU69" xr:uid="{A7196058-825E-4411-B68D-38FBBB824A7F}">
      <formula1>$AU$72:$AU$75</formula1>
    </dataValidation>
  </dataValidations>
  <pageMargins left="0.25" right="0.25" top="0.75" bottom="0.75" header="0.3" footer="0.3"/>
  <pageSetup scale="40" fitToWidth="0" pageOrder="overThenDown" orientation="landscape" cellComments="asDisplayed" r:id="rId1"/>
  <headerFooter>
    <oddHeader>&amp;L&amp;"Arial,Bold"&amp;8&amp;K0000FFE1-I. Fund Cash Flows</oddHeader>
    <oddFooter>&amp;R&amp;P of &amp;N&amp;L&amp;8 AM 45497054.3</oddFooter>
  </headerFooter>
  <colBreaks count="1" manualBreakCount="1">
    <brk id="31" min="4" max="12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C2F88-6E73-4434-BD1B-0776A6CF99CB}">
  <sheetPr>
    <tabColor rgb="FF7030A0"/>
  </sheetPr>
  <dimension ref="A1:BS43"/>
  <sheetViews>
    <sheetView showGridLines="0" workbookViewId="0">
      <selection activeCell="D5" sqref="D5"/>
    </sheetView>
  </sheetViews>
  <sheetFormatPr defaultColWidth="0" defaultRowHeight="15" zeroHeight="1"/>
  <cols>
    <col min="1" max="1" width="25.42578125" customWidth="1"/>
    <col min="2" max="2" width="26" customWidth="1"/>
    <col min="3" max="3" width="34" customWidth="1"/>
    <col min="4" max="4" width="18.42578125" customWidth="1"/>
    <col min="5" max="5" width="20.42578125" customWidth="1"/>
    <col min="6" max="6" width="22.7109375" customWidth="1"/>
    <col min="7" max="7" width="21.140625" customWidth="1"/>
    <col min="8" max="8" width="27.28515625" customWidth="1"/>
    <col min="9" max="9" width="23.7109375" customWidth="1"/>
    <col min="10" max="10" width="29.28515625" customWidth="1"/>
    <col min="11" max="11" width="18.85546875" customWidth="1"/>
    <col min="12" max="12" width="24.85546875" customWidth="1"/>
    <col min="13" max="14" width="19.85546875" customWidth="1"/>
    <col min="15" max="15" width="41.140625" customWidth="1"/>
    <col min="16" max="16" width="24.28515625" customWidth="1"/>
    <col min="17" max="32" width="0" hidden="1" customWidth="1"/>
    <col min="33" max="33" width="10" hidden="1" customWidth="1"/>
    <col min="34" max="71" width="0" hidden="1" customWidth="1"/>
    <col min="72" max="16384" width="9.140625" hidden="1"/>
  </cols>
  <sheetData>
    <row r="1" spans="1:16">
      <c r="A1" s="387" t="s">
        <v>763</v>
      </c>
      <c r="B1" s="387"/>
      <c r="C1" s="387"/>
      <c r="D1" s="387"/>
      <c r="E1" s="387"/>
      <c r="F1" s="387"/>
      <c r="G1" s="387"/>
      <c r="H1" s="387"/>
      <c r="I1" s="387"/>
      <c r="J1" s="387"/>
      <c r="K1" s="387"/>
      <c r="L1" s="387"/>
      <c r="M1" s="387"/>
      <c r="N1" s="387"/>
      <c r="O1" s="387"/>
      <c r="P1" s="583" t="str">
        <f>Instructions!$N$1</f>
        <v>OMB Approval No. 3245-0062</v>
      </c>
    </row>
    <row r="2" spans="1:16">
      <c r="A2" s="140" t="s">
        <v>373</v>
      </c>
      <c r="B2" s="141">
        <f>Overview!B43</f>
        <v>45628</v>
      </c>
      <c r="C2" s="140"/>
      <c r="D2" s="140"/>
      <c r="E2" s="140"/>
      <c r="F2" s="140"/>
      <c r="G2" s="140"/>
      <c r="H2" s="140"/>
      <c r="I2" s="140"/>
      <c r="J2" s="140"/>
      <c r="K2" s="140"/>
      <c r="L2" s="140"/>
      <c r="M2" s="140"/>
      <c r="N2" s="140"/>
      <c r="O2" s="140"/>
      <c r="P2" s="583" t="str">
        <f>Instructions!$N$2</f>
        <v>Expiration Date 2/28/2026</v>
      </c>
    </row>
    <row r="3" spans="1:16" ht="24" customHeight="1">
      <c r="A3" s="580" t="s">
        <v>764</v>
      </c>
      <c r="B3" s="410"/>
      <c r="C3" s="410"/>
      <c r="D3" s="410"/>
      <c r="E3" s="410"/>
      <c r="F3" s="409"/>
      <c r="G3" s="409"/>
      <c r="H3" s="409"/>
      <c r="I3" s="409"/>
      <c r="J3" s="409"/>
      <c r="K3" s="46"/>
      <c r="L3" s="46"/>
      <c r="M3" s="46"/>
      <c r="N3" s="46"/>
      <c r="O3" s="46"/>
      <c r="P3" s="46"/>
    </row>
    <row r="4" spans="1:16">
      <c r="A4" s="101" t="s">
        <v>15</v>
      </c>
      <c r="B4" s="101" t="str">
        <f>Overview!B7</f>
        <v>Applicant Fund Name</v>
      </c>
      <c r="C4" s="101"/>
      <c r="D4" s="101"/>
      <c r="E4" s="101"/>
      <c r="F4" s="101" t="s">
        <v>2</v>
      </c>
      <c r="G4" s="101"/>
      <c r="H4" s="101"/>
      <c r="I4" s="101"/>
      <c r="J4" s="101"/>
      <c r="K4" s="101"/>
      <c r="L4" s="101"/>
      <c r="M4" s="101"/>
      <c r="N4" s="101"/>
      <c r="O4" s="101"/>
      <c r="P4" s="101"/>
    </row>
    <row r="5" spans="1:16" ht="38.25" customHeight="1" thickBot="1">
      <c r="A5" s="21" t="s">
        <v>765</v>
      </c>
      <c r="B5" s="9"/>
      <c r="C5" s="9"/>
      <c r="D5" s="9"/>
      <c r="E5" s="9"/>
      <c r="F5" s="9"/>
      <c r="G5" s="9"/>
      <c r="H5" s="9"/>
      <c r="I5" s="9"/>
      <c r="J5" s="9"/>
      <c r="K5" s="9"/>
      <c r="L5" s="9"/>
      <c r="P5" s="9"/>
    </row>
    <row r="6" spans="1:16" s="691" customFormat="1" ht="65.25" customHeight="1" thickBot="1">
      <c r="A6" s="694" t="s">
        <v>766</v>
      </c>
      <c r="B6" s="695" t="s">
        <v>511</v>
      </c>
      <c r="C6" s="696" t="s">
        <v>513</v>
      </c>
      <c r="D6" s="695" t="s">
        <v>514</v>
      </c>
      <c r="E6" s="695" t="s">
        <v>515</v>
      </c>
      <c r="F6" s="695" t="s">
        <v>522</v>
      </c>
      <c r="G6" s="695" t="s">
        <v>767</v>
      </c>
      <c r="H6" s="695" t="s">
        <v>524</v>
      </c>
      <c r="I6" s="695" t="s">
        <v>768</v>
      </c>
      <c r="J6" s="695" t="s">
        <v>526</v>
      </c>
      <c r="K6" s="695" t="s">
        <v>527</v>
      </c>
      <c r="L6" s="695" t="s">
        <v>528</v>
      </c>
      <c r="M6" s="695" t="s">
        <v>769</v>
      </c>
      <c r="N6" s="695" t="s">
        <v>2308</v>
      </c>
      <c r="O6" s="695" t="s">
        <v>770</v>
      </c>
      <c r="P6" s="695" t="s">
        <v>408</v>
      </c>
    </row>
    <row r="7" spans="1:16" s="18" customFormat="1" ht="10.5">
      <c r="A7" s="867"/>
      <c r="B7" s="868" t="str">
        <f>IF(ISBLANK(A7),"",_xlfn.XLOOKUP(A7,'Investment Track Record (3)'!$B$19:$B$170,'Investment Track Record (3)'!$C$19:$C$170))</f>
        <v/>
      </c>
      <c r="C7" s="869" t="str">
        <f>IF($A7="", "", _xlfn.XLOOKUP($A7, 'Investment Track Record (3)'!$B:$B, 'Investment Track Record (3)'!$E:$E, ""))</f>
        <v/>
      </c>
      <c r="D7" s="869" t="str">
        <f>IF($A7="", "", _xlfn.XLOOKUP($A7, 'Investment Track Record (3)'!$B:$B, 'Investment Track Record (3)'!$F:$F, ""))</f>
        <v/>
      </c>
      <c r="E7" s="870" t="str">
        <f>IF($A7="", "", _xlfn.XLOOKUP($A7, 'Investment Track Record (3)'!$B:$B, 'Investment Track Record (3)'!$G:$G, ""))</f>
        <v/>
      </c>
      <c r="F7" s="870" t="str">
        <f>IF($A7="", "", _xlfn.XLOOKUP($A7, 'Investment Track Record (3)'!$B:$B, 'Investment Track Record (3)'!$O:$O, ""))</f>
        <v/>
      </c>
      <c r="G7" s="871" t="str">
        <f>IF($A7="", "",IF(_xlfn.MINIFS('Investment Track Record (3)'!$P:$P, 'Investment Track Record (3)'!$B:$B, $A7, 'Investment Track Record (3)'!$P:$P, "&lt;&gt;")=0,"No Date Entered",_xlfn.MINIFS('Investment Track Record (3)'!$P:$P, 'Investment Track Record (3)'!$B:$B, $A7, 'Investment Track Record (3)'!$P:$P, "&lt;&gt;")))</f>
        <v/>
      </c>
      <c r="H7" s="871" t="str">
        <f>IF($A7="", "",IF(_xlfn.MINIFS('Investment Track Record (3)'!$Q:$Q, 'Investment Track Record (3)'!$B:$B, $A7, 'Investment Track Record (3)'!$Q:$Q, "&lt;&gt;")=0,"No Exit",_xlfn.MINIFS('Investment Track Record (3)'!$Q:$Q, 'Investment Track Record (3)'!$B:$B, $A7, 'Investment Track Record (3)'!$Q:$Q, "&lt;&gt;")))</f>
        <v/>
      </c>
      <c r="I7" s="872" t="str">
        <f>IF('Small Business Impact (3)'!$A7="", "", SUMIFS('Investment Track Record (3)'!$R$19:$R$170, 'Investment Track Record (3)'!$B$19:$B$170, 'Small Business Impact (3)'!$A7))</f>
        <v/>
      </c>
      <c r="J7" s="872" t="str">
        <f>IF(A7="","",SUMIFS('Investment Track Record (3)'!$S$19:$S$170,'Investment Track Record (3)'!$B$19:$B$170,'Small Business Impact (3)'!$A7))</f>
        <v/>
      </c>
      <c r="K7" s="872" t="str">
        <f>IF(A7="","",SUMIFS('Investment Track Record (3)'!$T$19:$T$170,'Investment Track Record (3)'!$B$19:$B$170,'Small Business Impact (3)'!$A7))</f>
        <v/>
      </c>
      <c r="L7" s="872" t="str">
        <f>IF(A7="","",SUMIFS('Investment Track Record (3)'!$U$19:$U$170,'Investment Track Record (3)'!$B$19:$B$170,'Small Business Impact (3)'!$A7))</f>
        <v/>
      </c>
      <c r="M7" s="872" t="str">
        <f>IF(A7="","",SUMIFS('Investment Track Record (3)'!$V$19:$V$170,'Investment Track Record (3)'!$B$19:$B$170,'Small Business Impact (3)'!$A7))</f>
        <v/>
      </c>
      <c r="N7" s="1042" t="str">
        <f>IF($A7="","",IFERROR(SUMIF('Investment Track Record (3)'!B:B,$A7,'Investment Track Record (3)'!BF:BF),""))</f>
        <v/>
      </c>
      <c r="O7" s="692"/>
      <c r="P7" s="693"/>
    </row>
    <row r="8" spans="1:16" s="18" customFormat="1" ht="10.5">
      <c r="A8" s="867"/>
      <c r="B8" s="868" t="str">
        <f>IF(ISBLANK(A8),"",_xlfn.XLOOKUP(A8,'Investment Track Record (3)'!$B$19:$B$170,'Investment Track Record (3)'!$C$19:$C$170))</f>
        <v/>
      </c>
      <c r="C8" s="869" t="str">
        <f>IF($A8="", "", _xlfn.XLOOKUP($A8, 'Investment Track Record (3)'!$B:$B, 'Investment Track Record (3)'!$E:$E, ""))</f>
        <v/>
      </c>
      <c r="D8" s="869" t="str">
        <f>IF($A8="", "", _xlfn.XLOOKUP($A8, 'Investment Track Record (3)'!$B:$B, 'Investment Track Record (3)'!$F:$F, ""))</f>
        <v/>
      </c>
      <c r="E8" s="870" t="str">
        <f>IF($A8="", "", _xlfn.XLOOKUP($A8, 'Investment Track Record (3)'!$B:$B, 'Investment Track Record (3)'!$G:$G, ""))</f>
        <v/>
      </c>
      <c r="F8" s="870" t="str">
        <f>IF($A8="", "", _xlfn.XLOOKUP($A8, 'Investment Track Record (3)'!$B:$B, 'Investment Track Record (3)'!$O:$O, ""))</f>
        <v/>
      </c>
      <c r="G8" s="871" t="str">
        <f>IF($A8="", "",IF(_xlfn.MINIFS('Investment Track Record (3)'!$P:$P, 'Investment Track Record (3)'!$B:$B, $A8, 'Investment Track Record (3)'!$P:$P, "&lt;&gt;")=0,"No Date Entered",_xlfn.MINIFS('Investment Track Record (3)'!$P:$P, 'Investment Track Record (3)'!$B:$B, $A8, 'Investment Track Record (3)'!$P:$P, "&lt;&gt;")))</f>
        <v/>
      </c>
      <c r="H8" s="871" t="str">
        <f>IF($A8="", "",IF(_xlfn.MINIFS('Investment Track Record (3)'!$Q:$Q, 'Investment Track Record (3)'!$B:$B, $A8, 'Investment Track Record (3)'!$Q:$Q, "&lt;&gt;")=0,"No Exit",_xlfn.MINIFS('Investment Track Record (3)'!$Q:$Q, 'Investment Track Record (3)'!$B:$B, $A8, 'Investment Track Record (3)'!$Q:$Q, "&lt;&gt;")))</f>
        <v/>
      </c>
      <c r="I8" s="873" t="str">
        <f>IF('Small Business Impact (3)'!$A8="", "", SUMIFS('Investment Track Record (3)'!$R$19:$R$170, 'Investment Track Record (3)'!$B$19:$B$170, 'Small Business Impact (3)'!$A8))</f>
        <v/>
      </c>
      <c r="J8" s="873" t="str">
        <f>IF(A8="","",SUMIFS('Investment Track Record (3)'!$S$19:$S$170,'Investment Track Record (3)'!$B$19:$B$170,'Small Business Impact (3)'!$A8))</f>
        <v/>
      </c>
      <c r="K8" s="873" t="str">
        <f>IF(A8="","",SUMIFS('Investment Track Record (3)'!$T$19:$T$170,'Investment Track Record (3)'!$B$19:$B$170,'Small Business Impact (3)'!$A8))</f>
        <v/>
      </c>
      <c r="L8" s="873" t="str">
        <f>IF(A8="","",SUMIFS('Investment Track Record (3)'!$U$19:$U$170,'Investment Track Record (3)'!$B$19:$B$170,'Small Business Impact (3)'!$A8))</f>
        <v/>
      </c>
      <c r="M8" s="873" t="str">
        <f>IF(A8="","",SUMIFS('Investment Track Record (3)'!$V$19:$V$170,'Investment Track Record (3)'!$B$19:$B$170,'Small Business Impact (3)'!$A8))</f>
        <v/>
      </c>
      <c r="N8" s="1042" t="str">
        <f>IF($A8="","",IFERROR(SUMIF('Investment Track Record (3)'!B:B,$A8,'Investment Track Record (3)'!BF:BF),""))</f>
        <v/>
      </c>
      <c r="O8" s="692"/>
      <c r="P8" s="693"/>
    </row>
    <row r="9" spans="1:16" s="18" customFormat="1" ht="10.5">
      <c r="A9" s="867"/>
      <c r="B9" s="868" t="str">
        <f>IF(ISBLANK(A9),"",_xlfn.XLOOKUP(A9,'Investment Track Record (3)'!$B$19:$B$170,'Investment Track Record (3)'!$C$19:$C$170))</f>
        <v/>
      </c>
      <c r="C9" s="869" t="str">
        <f>IF($A9="", "", _xlfn.XLOOKUP($A9, 'Investment Track Record (3)'!$B:$B, 'Investment Track Record (3)'!$E:$E, ""))</f>
        <v/>
      </c>
      <c r="D9" s="869" t="str">
        <f>IF($A9="", "", _xlfn.XLOOKUP($A9, 'Investment Track Record (3)'!$B:$B, 'Investment Track Record (3)'!$F:$F, ""))</f>
        <v/>
      </c>
      <c r="E9" s="870" t="str">
        <f>IF($A9="", "", _xlfn.XLOOKUP($A9, 'Investment Track Record (3)'!$B:$B, 'Investment Track Record (3)'!$G:$G, ""))</f>
        <v/>
      </c>
      <c r="F9" s="870" t="str">
        <f>IF($A9="", "", _xlfn.XLOOKUP($A9, 'Investment Track Record (3)'!$B:$B, 'Investment Track Record (3)'!$O:$O, ""))</f>
        <v/>
      </c>
      <c r="G9" s="871" t="str">
        <f>IF($A9="", "",IF(_xlfn.MINIFS('Investment Track Record (3)'!$P:$P, 'Investment Track Record (3)'!$B:$B, $A9, 'Investment Track Record (3)'!$P:$P, "&lt;&gt;")=0,"No Date Entered",_xlfn.MINIFS('Investment Track Record (3)'!$P:$P, 'Investment Track Record (3)'!$B:$B, $A9, 'Investment Track Record (3)'!$P:$P, "&lt;&gt;")))</f>
        <v/>
      </c>
      <c r="H9" s="871" t="str">
        <f>IF($A9="", "",IF(_xlfn.MINIFS('Investment Track Record (3)'!$Q:$Q, 'Investment Track Record (3)'!$B:$B, $A9, 'Investment Track Record (3)'!$Q:$Q, "&lt;&gt;")=0,"No Exit",_xlfn.MINIFS('Investment Track Record (3)'!$Q:$Q, 'Investment Track Record (3)'!$B:$B, $A9, 'Investment Track Record (3)'!$Q:$Q, "&lt;&gt;")))</f>
        <v/>
      </c>
      <c r="I9" s="873" t="str">
        <f>IF('Small Business Impact (3)'!$A9="", "", SUMIFS('Investment Track Record (3)'!$R$19:$R$170, 'Investment Track Record (3)'!$B$19:$B$170, 'Small Business Impact (3)'!$A9))</f>
        <v/>
      </c>
      <c r="J9" s="873" t="str">
        <f>IF(A9="","",SUMIFS('Investment Track Record (3)'!$S$19:$S$170,'Investment Track Record (3)'!$B$19:$B$170,'Small Business Impact (3)'!$A9))</f>
        <v/>
      </c>
      <c r="K9" s="873" t="str">
        <f>IF(A9="","",SUMIFS('Investment Track Record (3)'!$T$19:$T$170,'Investment Track Record (3)'!$B$19:$B$170,'Small Business Impact (3)'!$A9))</f>
        <v/>
      </c>
      <c r="L9" s="873" t="str">
        <f>IF(A9="","",SUMIFS('Investment Track Record (3)'!$U$19:$U$170,'Investment Track Record (3)'!$B$19:$B$170,'Small Business Impact (3)'!$A9))</f>
        <v/>
      </c>
      <c r="M9" s="873" t="str">
        <f>IF(A9="","",SUMIFS('Investment Track Record (3)'!$V$19:$V$170,'Investment Track Record (3)'!$B$19:$B$170,'Small Business Impact (3)'!$A9))</f>
        <v/>
      </c>
      <c r="N9" s="1042" t="str">
        <f>IF($A9="","",IFERROR(SUMIF('Investment Track Record (3)'!B:B,$A9,'Investment Track Record (3)'!BF:BF),""))</f>
        <v/>
      </c>
      <c r="O9" s="692"/>
      <c r="P9" s="693"/>
    </row>
    <row r="10" spans="1:16" s="18" customFormat="1" ht="10.5">
      <c r="A10" s="867"/>
      <c r="B10" s="868" t="str">
        <f>IF(ISBLANK(A10),"",_xlfn.XLOOKUP(A10,'Investment Track Record (3)'!$B$19:$B$170,'Investment Track Record (3)'!$C$19:$C$170))</f>
        <v/>
      </c>
      <c r="C10" s="869" t="str">
        <f>IF($A10="", "", _xlfn.XLOOKUP($A10, 'Investment Track Record (3)'!$B:$B, 'Investment Track Record (3)'!$E:$E, ""))</f>
        <v/>
      </c>
      <c r="D10" s="869" t="str">
        <f>IF($A10="", "", _xlfn.XLOOKUP($A10, 'Investment Track Record (3)'!$B:$B, 'Investment Track Record (3)'!$F:$F, ""))</f>
        <v/>
      </c>
      <c r="E10" s="870" t="str">
        <f>IF($A10="", "", _xlfn.XLOOKUP($A10, 'Investment Track Record (3)'!$B:$B, 'Investment Track Record (3)'!$G:$G, ""))</f>
        <v/>
      </c>
      <c r="F10" s="870" t="str">
        <f>IF($A10="", "", _xlfn.XLOOKUP($A10, 'Investment Track Record (3)'!$B:$B, 'Investment Track Record (3)'!$O:$O, ""))</f>
        <v/>
      </c>
      <c r="G10" s="871" t="str">
        <f>IF($A10="", "",IF(_xlfn.MINIFS('Investment Track Record (3)'!$P:$P, 'Investment Track Record (3)'!$B:$B, $A10, 'Investment Track Record (3)'!$P:$P, "&lt;&gt;")=0,"No Date Entered",_xlfn.MINIFS('Investment Track Record (3)'!$P:$P, 'Investment Track Record (3)'!$B:$B, $A10, 'Investment Track Record (3)'!$P:$P, "&lt;&gt;")))</f>
        <v/>
      </c>
      <c r="H10" s="871" t="str">
        <f>IF($A10="", "",IF(_xlfn.MINIFS('Investment Track Record (3)'!$Q:$Q, 'Investment Track Record (3)'!$B:$B, $A10, 'Investment Track Record (3)'!$Q:$Q, "&lt;&gt;")=0,"No Exit",_xlfn.MINIFS('Investment Track Record (3)'!$Q:$Q, 'Investment Track Record (3)'!$B:$B, $A10, 'Investment Track Record (3)'!$Q:$Q, "&lt;&gt;")))</f>
        <v/>
      </c>
      <c r="I10" s="873" t="str">
        <f>IF('Small Business Impact (3)'!$A10="", "", SUMIFS('Investment Track Record (3)'!$R$19:$R$170, 'Investment Track Record (3)'!$B$19:$B$170, 'Small Business Impact (3)'!$A10))</f>
        <v/>
      </c>
      <c r="J10" s="873" t="str">
        <f>IF(A10="","",SUMIFS('Investment Track Record (3)'!$S$19:$S$170,'Investment Track Record (3)'!$B$19:$B$170,'Small Business Impact (3)'!$A10))</f>
        <v/>
      </c>
      <c r="K10" s="873" t="str">
        <f>IF(A10="","",SUMIFS('Investment Track Record (3)'!$T$19:$T$170,'Investment Track Record (3)'!$B$19:$B$170,'Small Business Impact (3)'!$A10))</f>
        <v/>
      </c>
      <c r="L10" s="873" t="str">
        <f>IF(A10="","",SUMIFS('Investment Track Record (3)'!$U$19:$U$170,'Investment Track Record (3)'!$B$19:$B$170,'Small Business Impact (3)'!$A10))</f>
        <v/>
      </c>
      <c r="M10" s="873" t="str">
        <f>IF(A10="","",SUMIFS('Investment Track Record (3)'!$V$19:$V$170,'Investment Track Record (3)'!$B$19:$B$170,'Small Business Impact (3)'!$A10))</f>
        <v/>
      </c>
      <c r="N10" s="1042" t="str">
        <f>IF($A10="","",IFERROR(SUMIF('Investment Track Record (3)'!B:B,$A10,'Investment Track Record (3)'!BF:BF),""))</f>
        <v/>
      </c>
      <c r="O10" s="692"/>
      <c r="P10" s="693"/>
    </row>
    <row r="11" spans="1:16" s="18" customFormat="1" ht="10.5">
      <c r="A11" s="867"/>
      <c r="B11" s="868" t="str">
        <f>IF(ISBLANK(A11),"",_xlfn.XLOOKUP(A11,'Investment Track Record (3)'!$B$19:$B$170,'Investment Track Record (3)'!$C$19:$C$170))</f>
        <v/>
      </c>
      <c r="C11" s="869" t="str">
        <f>IF($A11="", "", _xlfn.XLOOKUP($A11, 'Investment Track Record (3)'!$B:$B, 'Investment Track Record (3)'!$E:$E, ""))</f>
        <v/>
      </c>
      <c r="D11" s="869" t="str">
        <f>IF($A11="", "", _xlfn.XLOOKUP($A11, 'Investment Track Record (3)'!$B:$B, 'Investment Track Record (3)'!$F:$F, ""))</f>
        <v/>
      </c>
      <c r="E11" s="870" t="str">
        <f>IF($A11="", "", _xlfn.XLOOKUP($A11, 'Investment Track Record (3)'!$B:$B, 'Investment Track Record (3)'!$G:$G, ""))</f>
        <v/>
      </c>
      <c r="F11" s="870" t="str">
        <f>IF($A11="", "", _xlfn.XLOOKUP($A11, 'Investment Track Record (3)'!$B:$B, 'Investment Track Record (3)'!$O:$O, ""))</f>
        <v/>
      </c>
      <c r="G11" s="871" t="str">
        <f>IF($A11="", "",IF(_xlfn.MINIFS('Investment Track Record (3)'!$P:$P, 'Investment Track Record (3)'!$B:$B, $A11, 'Investment Track Record (3)'!$P:$P, "&lt;&gt;")=0,"No Date Entered",_xlfn.MINIFS('Investment Track Record (3)'!$P:$P, 'Investment Track Record (3)'!$B:$B, $A11, 'Investment Track Record (3)'!$P:$P, "&lt;&gt;")))</f>
        <v/>
      </c>
      <c r="H11" s="871" t="str">
        <f>IF($A11="", "",IF(_xlfn.MINIFS('Investment Track Record (3)'!$Q:$Q, 'Investment Track Record (3)'!$B:$B, $A11, 'Investment Track Record (3)'!$Q:$Q, "&lt;&gt;")=0,"No Exit",_xlfn.MINIFS('Investment Track Record (3)'!$Q:$Q, 'Investment Track Record (3)'!$B:$B, $A11, 'Investment Track Record (3)'!$Q:$Q, "&lt;&gt;")))</f>
        <v/>
      </c>
      <c r="I11" s="873" t="str">
        <f>IF('Small Business Impact (3)'!$A11="", "", SUMIFS('Investment Track Record (3)'!$R$19:$R$170, 'Investment Track Record (3)'!$B$19:$B$170, 'Small Business Impact (3)'!$A11))</f>
        <v/>
      </c>
      <c r="J11" s="873" t="str">
        <f>IF(A11="","",SUMIFS('Investment Track Record (3)'!$S$19:$S$170,'Investment Track Record (3)'!$B$19:$B$170,'Small Business Impact (3)'!$A11))</f>
        <v/>
      </c>
      <c r="K11" s="873" t="str">
        <f>IF(A11="","",SUMIFS('Investment Track Record (3)'!$T$19:$T$170,'Investment Track Record (3)'!$B$19:$B$170,'Small Business Impact (3)'!$A11))</f>
        <v/>
      </c>
      <c r="L11" s="873" t="str">
        <f>IF(A11="","",SUMIFS('Investment Track Record (3)'!$U$19:$U$170,'Investment Track Record (3)'!$B$19:$B$170,'Small Business Impact (3)'!$A11))</f>
        <v/>
      </c>
      <c r="M11" s="873" t="str">
        <f>IF(A11="","",SUMIFS('Investment Track Record (3)'!$V$19:$V$170,'Investment Track Record (3)'!$B$19:$B$170,'Small Business Impact (3)'!$A11))</f>
        <v/>
      </c>
      <c r="N11" s="1042" t="str">
        <f>IF($A11="","",IFERROR(SUMIF('Investment Track Record (3)'!B:B,$A11,'Investment Track Record (3)'!BF:BF),""))</f>
        <v/>
      </c>
      <c r="O11" s="692"/>
      <c r="P11" s="693"/>
    </row>
    <row r="12" spans="1:16" s="18" customFormat="1" ht="10.5">
      <c r="A12" s="867"/>
      <c r="B12" s="868" t="str">
        <f>IF(ISBLANK(A12),"",_xlfn.XLOOKUP(A12,'Investment Track Record (3)'!$B$19:$B$170,'Investment Track Record (3)'!$C$19:$C$170))</f>
        <v/>
      </c>
      <c r="C12" s="869" t="str">
        <f>IF($A12="", "", _xlfn.XLOOKUP($A12, 'Investment Track Record (3)'!$B:$B, 'Investment Track Record (3)'!$E:$E, ""))</f>
        <v/>
      </c>
      <c r="D12" s="869" t="str">
        <f>IF($A12="", "", _xlfn.XLOOKUP($A12, 'Investment Track Record (3)'!$B:$B, 'Investment Track Record (3)'!$F:$F, ""))</f>
        <v/>
      </c>
      <c r="E12" s="870" t="str">
        <f>IF($A12="", "", _xlfn.XLOOKUP($A12, 'Investment Track Record (3)'!$B:$B, 'Investment Track Record (3)'!$G:$G, ""))</f>
        <v/>
      </c>
      <c r="F12" s="870" t="str">
        <f>IF($A12="", "", _xlfn.XLOOKUP($A12, 'Investment Track Record (3)'!$B:$B, 'Investment Track Record (3)'!$O:$O, ""))</f>
        <v/>
      </c>
      <c r="G12" s="871" t="str">
        <f>IF($A12="", "",IF(_xlfn.MINIFS('Investment Track Record (3)'!$P:$P, 'Investment Track Record (3)'!$B:$B, $A12, 'Investment Track Record (3)'!$P:$P, "&lt;&gt;")=0,"No Date Entered",_xlfn.MINIFS('Investment Track Record (3)'!$P:$P, 'Investment Track Record (3)'!$B:$B, $A12, 'Investment Track Record (3)'!$P:$P, "&lt;&gt;")))</f>
        <v/>
      </c>
      <c r="H12" s="871" t="str">
        <f>IF($A12="", "",IF(_xlfn.MINIFS('Investment Track Record (3)'!$Q:$Q, 'Investment Track Record (3)'!$B:$B, $A12, 'Investment Track Record (3)'!$Q:$Q, "&lt;&gt;")=0,"No Exit",_xlfn.MINIFS('Investment Track Record (3)'!$Q:$Q, 'Investment Track Record (3)'!$B:$B, $A12, 'Investment Track Record (3)'!$Q:$Q, "&lt;&gt;")))</f>
        <v/>
      </c>
      <c r="I12" s="873" t="str">
        <f>IF('Small Business Impact (3)'!$A12="", "", SUMIFS('Investment Track Record (3)'!$R$19:$R$170, 'Investment Track Record (3)'!$B$19:$B$170, 'Small Business Impact (3)'!$A12))</f>
        <v/>
      </c>
      <c r="J12" s="873" t="str">
        <f>IF(A12="","",SUMIFS('Investment Track Record (3)'!$S$19:$S$170,'Investment Track Record (3)'!$B$19:$B$170,'Small Business Impact (3)'!$A12))</f>
        <v/>
      </c>
      <c r="K12" s="873" t="str">
        <f>IF(A12="","",SUMIFS('Investment Track Record (3)'!$T$19:$T$170,'Investment Track Record (3)'!$B$19:$B$170,'Small Business Impact (3)'!$A12))</f>
        <v/>
      </c>
      <c r="L12" s="873" t="str">
        <f>IF(A12="","",SUMIFS('Investment Track Record (3)'!$U$19:$U$170,'Investment Track Record (3)'!$B$19:$B$170,'Small Business Impact (3)'!$A12))</f>
        <v/>
      </c>
      <c r="M12" s="873" t="str">
        <f>IF(A12="","",SUMIFS('Investment Track Record (3)'!$V$19:$V$170,'Investment Track Record (3)'!$B$19:$B$170,'Small Business Impact (3)'!$A12))</f>
        <v/>
      </c>
      <c r="N12" s="1042" t="str">
        <f>IF($A12="","",IFERROR(SUMIF('Investment Track Record (3)'!B:B,$A12,'Investment Track Record (3)'!BF:BF),""))</f>
        <v/>
      </c>
      <c r="O12" s="692"/>
      <c r="P12" s="693"/>
    </row>
    <row r="13" spans="1:16" s="18" customFormat="1" ht="10.5">
      <c r="A13" s="867"/>
      <c r="B13" s="868" t="str">
        <f>IF(ISBLANK(A13),"",_xlfn.XLOOKUP(A13,'Investment Track Record (3)'!$B$19:$B$170,'Investment Track Record (3)'!$C$19:$C$170))</f>
        <v/>
      </c>
      <c r="C13" s="869" t="str">
        <f>IF($A13="", "", _xlfn.XLOOKUP($A13, 'Investment Track Record (3)'!$B:$B, 'Investment Track Record (3)'!$E:$E, ""))</f>
        <v/>
      </c>
      <c r="D13" s="869" t="str">
        <f>IF($A13="", "", _xlfn.XLOOKUP($A13, 'Investment Track Record (3)'!$B:$B, 'Investment Track Record (3)'!$F:$F, ""))</f>
        <v/>
      </c>
      <c r="E13" s="870" t="str">
        <f>IF($A13="", "", _xlfn.XLOOKUP($A13, 'Investment Track Record (3)'!$B:$B, 'Investment Track Record (3)'!$G:$G, ""))</f>
        <v/>
      </c>
      <c r="F13" s="870" t="str">
        <f>IF($A13="", "", _xlfn.XLOOKUP($A13, 'Investment Track Record (3)'!$B:$B, 'Investment Track Record (3)'!$O:$O, ""))</f>
        <v/>
      </c>
      <c r="G13" s="871" t="str">
        <f>IF($A13="", "",IF(_xlfn.MINIFS('Investment Track Record (3)'!$P:$P, 'Investment Track Record (3)'!$B:$B, $A13, 'Investment Track Record (3)'!$P:$P, "&lt;&gt;")=0,"No Date Entered",_xlfn.MINIFS('Investment Track Record (3)'!$P:$P, 'Investment Track Record (3)'!$B:$B, $A13, 'Investment Track Record (3)'!$P:$P, "&lt;&gt;")))</f>
        <v/>
      </c>
      <c r="H13" s="871" t="str">
        <f>IF($A13="", "",IF(_xlfn.MINIFS('Investment Track Record (3)'!$Q:$Q, 'Investment Track Record (3)'!$B:$B, $A13, 'Investment Track Record (3)'!$Q:$Q, "&lt;&gt;")=0,"No Exit",_xlfn.MINIFS('Investment Track Record (3)'!$Q:$Q, 'Investment Track Record (3)'!$B:$B, $A13, 'Investment Track Record (3)'!$Q:$Q, "&lt;&gt;")))</f>
        <v/>
      </c>
      <c r="I13" s="873" t="str">
        <f>IF('Small Business Impact (3)'!$A13="", "", SUMIFS('Investment Track Record (3)'!$R$19:$R$170, 'Investment Track Record (3)'!$B$19:$B$170, 'Small Business Impact (3)'!$A13))</f>
        <v/>
      </c>
      <c r="J13" s="873" t="str">
        <f>IF(A13="","",SUMIFS('Investment Track Record (3)'!$S$19:$S$170,'Investment Track Record (3)'!$B$19:$B$170,'Small Business Impact (3)'!$A13))</f>
        <v/>
      </c>
      <c r="K13" s="873" t="str">
        <f>IF(A13="","",SUMIFS('Investment Track Record (3)'!$T$19:$T$170,'Investment Track Record (3)'!$B$19:$B$170,'Small Business Impact (3)'!$A13))</f>
        <v/>
      </c>
      <c r="L13" s="873" t="str">
        <f>IF(A13="","",SUMIFS('Investment Track Record (3)'!$U$19:$U$170,'Investment Track Record (3)'!$B$19:$B$170,'Small Business Impact (3)'!$A13))</f>
        <v/>
      </c>
      <c r="M13" s="873" t="str">
        <f>IF(A13="","",SUMIFS('Investment Track Record (3)'!$V$19:$V$170,'Investment Track Record (3)'!$B$19:$B$170,'Small Business Impact (3)'!$A13))</f>
        <v/>
      </c>
      <c r="N13" s="1042" t="str">
        <f>IF($A13="","",IFERROR(SUMIF('Investment Track Record (3)'!B:B,$A13,'Investment Track Record (3)'!BF:BF),""))</f>
        <v/>
      </c>
      <c r="O13" s="692"/>
      <c r="P13" s="693"/>
    </row>
    <row r="14" spans="1:16" s="18" customFormat="1" ht="10.5">
      <c r="A14" s="867"/>
      <c r="B14" s="868" t="str">
        <f>IF(ISBLANK(A14),"",_xlfn.XLOOKUP(A14,'Investment Track Record (3)'!$B$19:$B$170,'Investment Track Record (3)'!$C$19:$C$170))</f>
        <v/>
      </c>
      <c r="C14" s="869" t="str">
        <f>IF($A14="", "", _xlfn.XLOOKUP($A14, 'Investment Track Record (3)'!$B:$B, 'Investment Track Record (3)'!$E:$E, ""))</f>
        <v/>
      </c>
      <c r="D14" s="869" t="str">
        <f>IF($A14="", "", _xlfn.XLOOKUP($A14, 'Investment Track Record (3)'!$B:$B, 'Investment Track Record (3)'!$F:$F, ""))</f>
        <v/>
      </c>
      <c r="E14" s="870" t="str">
        <f>IF($A14="", "", _xlfn.XLOOKUP($A14, 'Investment Track Record (3)'!$B:$B, 'Investment Track Record (3)'!$G:$G, ""))</f>
        <v/>
      </c>
      <c r="F14" s="870" t="str">
        <f>IF($A14="", "", _xlfn.XLOOKUP($A14, 'Investment Track Record (3)'!$B:$B, 'Investment Track Record (3)'!$O:$O, ""))</f>
        <v/>
      </c>
      <c r="G14" s="871" t="str">
        <f>IF($A14="", "",IF(_xlfn.MINIFS('Investment Track Record (3)'!$P:$P, 'Investment Track Record (3)'!$B:$B, $A14, 'Investment Track Record (3)'!$P:$P, "&lt;&gt;")=0,"No Date Entered",_xlfn.MINIFS('Investment Track Record (3)'!$P:$P, 'Investment Track Record (3)'!$B:$B, $A14, 'Investment Track Record (3)'!$P:$P, "&lt;&gt;")))</f>
        <v/>
      </c>
      <c r="H14" s="871" t="str">
        <f>IF($A14="", "",IF(_xlfn.MINIFS('Investment Track Record (3)'!$Q:$Q, 'Investment Track Record (3)'!$B:$B, $A14, 'Investment Track Record (3)'!$Q:$Q, "&lt;&gt;")=0,"No Exit",_xlfn.MINIFS('Investment Track Record (3)'!$Q:$Q, 'Investment Track Record (3)'!$B:$B, $A14, 'Investment Track Record (3)'!$Q:$Q, "&lt;&gt;")))</f>
        <v/>
      </c>
      <c r="I14" s="873" t="str">
        <f>IF('Small Business Impact (3)'!$A14="", "", SUMIFS('Investment Track Record (3)'!$R$19:$R$170, 'Investment Track Record (3)'!$B$19:$B$170, 'Small Business Impact (3)'!$A14))</f>
        <v/>
      </c>
      <c r="J14" s="873" t="str">
        <f>IF(A14="","",SUMIFS('Investment Track Record (3)'!$S$19:$S$170,'Investment Track Record (3)'!$B$19:$B$170,'Small Business Impact (3)'!$A14))</f>
        <v/>
      </c>
      <c r="K14" s="873" t="str">
        <f>IF(A14="","",SUMIFS('Investment Track Record (3)'!$T$19:$T$170,'Investment Track Record (3)'!$B$19:$B$170,'Small Business Impact (3)'!$A14))</f>
        <v/>
      </c>
      <c r="L14" s="873" t="str">
        <f>IF(A14="","",SUMIFS('Investment Track Record (3)'!$U$19:$U$170,'Investment Track Record (3)'!$B$19:$B$170,'Small Business Impact (3)'!$A14))</f>
        <v/>
      </c>
      <c r="M14" s="873" t="str">
        <f>IF(A14="","",SUMIFS('Investment Track Record (3)'!$V$19:$V$170,'Investment Track Record (3)'!$B$19:$B$170,'Small Business Impact (3)'!$A14))</f>
        <v/>
      </c>
      <c r="N14" s="1042" t="str">
        <f>IF($A14="","",IFERROR(SUMIF('Investment Track Record (3)'!B:B,$A14,'Investment Track Record (3)'!BF:BF),""))</f>
        <v/>
      </c>
      <c r="O14" s="692"/>
      <c r="P14" s="693"/>
    </row>
    <row r="15" spans="1:16" s="18" customFormat="1" ht="10.5">
      <c r="A15" s="867"/>
      <c r="B15" s="868" t="str">
        <f>IF(ISBLANK(A15),"",_xlfn.XLOOKUP(A15,'Investment Track Record (3)'!$B$19:$B$170,'Investment Track Record (3)'!$C$19:$C$170))</f>
        <v/>
      </c>
      <c r="C15" s="869" t="str">
        <f>IF($A15="", "", _xlfn.XLOOKUP($A15, 'Investment Track Record (3)'!$B:$B, 'Investment Track Record (3)'!$E:$E, ""))</f>
        <v/>
      </c>
      <c r="D15" s="869" t="str">
        <f>IF($A15="", "", _xlfn.XLOOKUP($A15, 'Investment Track Record (3)'!$B:$B, 'Investment Track Record (3)'!$F:$F, ""))</f>
        <v/>
      </c>
      <c r="E15" s="870" t="str">
        <f>IF($A15="", "", _xlfn.XLOOKUP($A15, 'Investment Track Record (3)'!$B:$B, 'Investment Track Record (3)'!$G:$G, ""))</f>
        <v/>
      </c>
      <c r="F15" s="870" t="str">
        <f>IF($A15="", "", _xlfn.XLOOKUP($A15, 'Investment Track Record (3)'!$B:$B, 'Investment Track Record (3)'!$O:$O, ""))</f>
        <v/>
      </c>
      <c r="G15" s="871" t="str">
        <f>IF($A15="", "",IF(_xlfn.MINIFS('Investment Track Record (3)'!$P:$P, 'Investment Track Record (3)'!$B:$B, $A15, 'Investment Track Record (3)'!$P:$P, "&lt;&gt;")=0,"No Date Entered",_xlfn.MINIFS('Investment Track Record (3)'!$P:$P, 'Investment Track Record (3)'!$B:$B, $A15, 'Investment Track Record (3)'!$P:$P, "&lt;&gt;")))</f>
        <v/>
      </c>
      <c r="H15" s="871" t="str">
        <f>IF($A15="", "",IF(_xlfn.MINIFS('Investment Track Record (3)'!$Q:$Q, 'Investment Track Record (3)'!$B:$B, $A15, 'Investment Track Record (3)'!$Q:$Q, "&lt;&gt;")=0,"No Exit",_xlfn.MINIFS('Investment Track Record (3)'!$Q:$Q, 'Investment Track Record (3)'!$B:$B, $A15, 'Investment Track Record (3)'!$Q:$Q, "&lt;&gt;")))</f>
        <v/>
      </c>
      <c r="I15" s="873" t="str">
        <f>IF('Small Business Impact (3)'!$A15="", "", SUMIFS('Investment Track Record (3)'!$R$19:$R$170, 'Investment Track Record (3)'!$B$19:$B$170, 'Small Business Impact (3)'!$A15))</f>
        <v/>
      </c>
      <c r="J15" s="873" t="str">
        <f>IF(A15="","",SUMIFS('Investment Track Record (3)'!$S$19:$S$170,'Investment Track Record (3)'!$B$19:$B$170,'Small Business Impact (3)'!$A15))</f>
        <v/>
      </c>
      <c r="K15" s="873" t="str">
        <f>IF(A15="","",SUMIFS('Investment Track Record (3)'!$T$19:$T$170,'Investment Track Record (3)'!$B$19:$B$170,'Small Business Impact (3)'!$A15))</f>
        <v/>
      </c>
      <c r="L15" s="873" t="str">
        <f>IF(A15="","",SUMIFS('Investment Track Record (3)'!$U$19:$U$170,'Investment Track Record (3)'!$B$19:$B$170,'Small Business Impact (3)'!$A15))</f>
        <v/>
      </c>
      <c r="M15" s="873" t="str">
        <f>IF(A15="","",SUMIFS('Investment Track Record (3)'!$V$19:$V$170,'Investment Track Record (3)'!$B$19:$B$170,'Small Business Impact (3)'!$A15))</f>
        <v/>
      </c>
      <c r="N15" s="1042" t="str">
        <f>IF($A15="","",IFERROR(SUMIF('Investment Track Record (3)'!B:B,$A15,'Investment Track Record (3)'!BF:BF),""))</f>
        <v/>
      </c>
      <c r="O15" s="692"/>
      <c r="P15" s="693"/>
    </row>
    <row r="16" spans="1:16" s="18" customFormat="1" ht="10.5">
      <c r="A16" s="867"/>
      <c r="B16" s="868" t="str">
        <f>IF(ISBLANK(A16),"",_xlfn.XLOOKUP(A16,'Investment Track Record (3)'!$B$19:$B$170,'Investment Track Record (3)'!$C$19:$C$170))</f>
        <v/>
      </c>
      <c r="C16" s="869" t="str">
        <f>IF($A16="", "", _xlfn.XLOOKUP($A16, 'Investment Track Record (3)'!$B:$B, 'Investment Track Record (3)'!$E:$E, ""))</f>
        <v/>
      </c>
      <c r="D16" s="869" t="str">
        <f>IF($A16="", "", _xlfn.XLOOKUP($A16, 'Investment Track Record (3)'!$B:$B, 'Investment Track Record (3)'!$F:$F, ""))</f>
        <v/>
      </c>
      <c r="E16" s="870" t="str">
        <f>IF($A16="", "", _xlfn.XLOOKUP($A16, 'Investment Track Record (3)'!$B:$B, 'Investment Track Record (3)'!$G:$G, ""))</f>
        <v/>
      </c>
      <c r="F16" s="870" t="str">
        <f>IF($A16="", "", _xlfn.XLOOKUP($A16, 'Investment Track Record (3)'!$B:$B, 'Investment Track Record (3)'!$O:$O, ""))</f>
        <v/>
      </c>
      <c r="G16" s="871" t="str">
        <f>IF($A16="", "",IF(_xlfn.MINIFS('Investment Track Record (3)'!$P:$P, 'Investment Track Record (3)'!$B:$B, $A16, 'Investment Track Record (3)'!$P:$P, "&lt;&gt;")=0,"No Date Entered",_xlfn.MINIFS('Investment Track Record (3)'!$P:$P, 'Investment Track Record (3)'!$B:$B, $A16, 'Investment Track Record (3)'!$P:$P, "&lt;&gt;")))</f>
        <v/>
      </c>
      <c r="H16" s="871" t="str">
        <f>IF($A16="", "",IF(_xlfn.MINIFS('Investment Track Record (3)'!$Q:$Q, 'Investment Track Record (3)'!$B:$B, $A16, 'Investment Track Record (3)'!$Q:$Q, "&lt;&gt;")=0,"No Exit",_xlfn.MINIFS('Investment Track Record (3)'!$Q:$Q, 'Investment Track Record (3)'!$B:$B, $A16, 'Investment Track Record (3)'!$Q:$Q, "&lt;&gt;")))</f>
        <v/>
      </c>
      <c r="I16" s="873" t="str">
        <f>IF('Small Business Impact (3)'!$A16="", "", SUMIFS('Investment Track Record (3)'!$R$19:$R$170, 'Investment Track Record (3)'!$B$19:$B$170, 'Small Business Impact (3)'!$A16))</f>
        <v/>
      </c>
      <c r="J16" s="873" t="str">
        <f>IF(A16="","",SUMIFS('Investment Track Record (3)'!$S$19:$S$170,'Investment Track Record (3)'!$B$19:$B$170,'Small Business Impact (3)'!$A16))</f>
        <v/>
      </c>
      <c r="K16" s="873" t="str">
        <f>IF(A16="","",SUMIFS('Investment Track Record (3)'!$T$19:$T$170,'Investment Track Record (3)'!$B$19:$B$170,'Small Business Impact (3)'!$A16))</f>
        <v/>
      </c>
      <c r="L16" s="873" t="str">
        <f>IF(A16="","",SUMIFS('Investment Track Record (3)'!$U$19:$U$170,'Investment Track Record (3)'!$B$19:$B$170,'Small Business Impact (3)'!$A16))</f>
        <v/>
      </c>
      <c r="M16" s="873" t="str">
        <f>IF(A16="","",SUMIFS('Investment Track Record (3)'!$V$19:$V$170,'Investment Track Record (3)'!$B$19:$B$170,'Small Business Impact (3)'!$A16))</f>
        <v/>
      </c>
      <c r="N16" s="1042" t="str">
        <f>IF($A16="","",IFERROR(SUMIF('Investment Track Record (3)'!B:B,$A16,'Investment Track Record (3)'!BF:BF),""))</f>
        <v/>
      </c>
      <c r="O16" s="692"/>
      <c r="P16" s="693"/>
    </row>
    <row r="17" spans="1:16" s="18" customFormat="1" ht="10.5">
      <c r="A17" s="867"/>
      <c r="B17" s="868" t="str">
        <f>IF(ISBLANK(A17),"",_xlfn.XLOOKUP(A17,'Investment Track Record (3)'!$B$19:$B$170,'Investment Track Record (3)'!$C$19:$C$170))</f>
        <v/>
      </c>
      <c r="C17" s="869" t="str">
        <f>IF($A17="", "", _xlfn.XLOOKUP($A17, 'Investment Track Record (3)'!$B:$B, 'Investment Track Record (3)'!$E:$E, ""))</f>
        <v/>
      </c>
      <c r="D17" s="869" t="str">
        <f>IF($A17="", "", _xlfn.XLOOKUP($A17, 'Investment Track Record (3)'!$B:$B, 'Investment Track Record (3)'!$F:$F, ""))</f>
        <v/>
      </c>
      <c r="E17" s="870" t="str">
        <f>IF($A17="", "", _xlfn.XLOOKUP($A17, 'Investment Track Record (3)'!$B:$B, 'Investment Track Record (3)'!$G:$G, ""))</f>
        <v/>
      </c>
      <c r="F17" s="870" t="str">
        <f>IF($A17="", "", _xlfn.XLOOKUP($A17, 'Investment Track Record (3)'!$B:$B, 'Investment Track Record (3)'!$O:$O, ""))</f>
        <v/>
      </c>
      <c r="G17" s="871" t="str">
        <f>IF($A17="", "",IF(_xlfn.MINIFS('Investment Track Record (3)'!$P:$P, 'Investment Track Record (3)'!$B:$B, $A17, 'Investment Track Record (3)'!$P:$P, "&lt;&gt;")=0,"No Date Entered",_xlfn.MINIFS('Investment Track Record (3)'!$P:$P, 'Investment Track Record (3)'!$B:$B, $A17, 'Investment Track Record (3)'!$P:$P, "&lt;&gt;")))</f>
        <v/>
      </c>
      <c r="H17" s="871" t="str">
        <f>IF($A17="", "",IF(_xlfn.MINIFS('Investment Track Record (3)'!$Q:$Q, 'Investment Track Record (3)'!$B:$B, $A17, 'Investment Track Record (3)'!$Q:$Q, "&lt;&gt;")=0,"No Exit",_xlfn.MINIFS('Investment Track Record (3)'!$Q:$Q, 'Investment Track Record (3)'!$B:$B, $A17, 'Investment Track Record (3)'!$Q:$Q, "&lt;&gt;")))</f>
        <v/>
      </c>
      <c r="I17" s="873" t="str">
        <f>IF('Small Business Impact (3)'!$A17="", "", SUMIFS('Investment Track Record (3)'!$R$19:$R$170, 'Investment Track Record (3)'!$B$19:$B$170, 'Small Business Impact (3)'!$A17))</f>
        <v/>
      </c>
      <c r="J17" s="873" t="str">
        <f>IF(A17="","",SUMIFS('Investment Track Record (3)'!$S$19:$S$170,'Investment Track Record (3)'!$B$19:$B$170,'Small Business Impact (3)'!$A17))</f>
        <v/>
      </c>
      <c r="K17" s="873" t="str">
        <f>IF(A17="","",SUMIFS('Investment Track Record (3)'!$T$19:$T$170,'Investment Track Record (3)'!$B$19:$B$170,'Small Business Impact (3)'!$A17))</f>
        <v/>
      </c>
      <c r="L17" s="873" t="str">
        <f>IF(A17="","",SUMIFS('Investment Track Record (3)'!$U$19:$U$170,'Investment Track Record (3)'!$B$19:$B$170,'Small Business Impact (3)'!$A17))</f>
        <v/>
      </c>
      <c r="M17" s="873" t="str">
        <f>IF(A17="","",SUMIFS('Investment Track Record (3)'!$V$19:$V$170,'Investment Track Record (3)'!$B$19:$B$170,'Small Business Impact (3)'!$A17))</f>
        <v/>
      </c>
      <c r="N17" s="1042" t="str">
        <f>IF($A17="","",IFERROR(SUMIF('Investment Track Record (3)'!B:B,$A17,'Investment Track Record (3)'!BF:BF),""))</f>
        <v/>
      </c>
      <c r="O17" s="692"/>
      <c r="P17" s="693"/>
    </row>
    <row r="18" spans="1:16" s="18" customFormat="1" ht="10.5">
      <c r="A18" s="867"/>
      <c r="B18" s="868" t="str">
        <f>IF(ISBLANK(A18),"",_xlfn.XLOOKUP(A18,'Investment Track Record (3)'!$B$19:$B$170,'Investment Track Record (3)'!$C$19:$C$170))</f>
        <v/>
      </c>
      <c r="C18" s="869" t="str">
        <f>IF($A18="", "", _xlfn.XLOOKUP($A18, 'Investment Track Record (3)'!$B:$B, 'Investment Track Record (3)'!$E:$E, ""))</f>
        <v/>
      </c>
      <c r="D18" s="869" t="str">
        <f>IF($A18="", "", _xlfn.XLOOKUP($A18, 'Investment Track Record (3)'!$B:$B, 'Investment Track Record (3)'!$F:$F, ""))</f>
        <v/>
      </c>
      <c r="E18" s="870" t="str">
        <f>IF($A18="", "", _xlfn.XLOOKUP($A18, 'Investment Track Record (3)'!$B:$B, 'Investment Track Record (3)'!$G:$G, ""))</f>
        <v/>
      </c>
      <c r="F18" s="870" t="str">
        <f>IF($A18="", "", _xlfn.XLOOKUP($A18, 'Investment Track Record (3)'!$B:$B, 'Investment Track Record (3)'!$O:$O, ""))</f>
        <v/>
      </c>
      <c r="G18" s="871" t="str">
        <f>IF($A18="", "",IF(_xlfn.MINIFS('Investment Track Record (3)'!$P:$P, 'Investment Track Record (3)'!$B:$B, $A18, 'Investment Track Record (3)'!$P:$P, "&lt;&gt;")=0,"No Date Entered",_xlfn.MINIFS('Investment Track Record (3)'!$P:$P, 'Investment Track Record (3)'!$B:$B, $A18, 'Investment Track Record (3)'!$P:$P, "&lt;&gt;")))</f>
        <v/>
      </c>
      <c r="H18" s="871" t="str">
        <f>IF($A18="", "",IF(_xlfn.MINIFS('Investment Track Record (3)'!$Q:$Q, 'Investment Track Record (3)'!$B:$B, $A18, 'Investment Track Record (3)'!$Q:$Q, "&lt;&gt;")=0,"No Exit",_xlfn.MINIFS('Investment Track Record (3)'!$Q:$Q, 'Investment Track Record (3)'!$B:$B, $A18, 'Investment Track Record (3)'!$Q:$Q, "&lt;&gt;")))</f>
        <v/>
      </c>
      <c r="I18" s="873" t="str">
        <f>IF('Small Business Impact (3)'!$A18="", "", SUMIFS('Investment Track Record (3)'!$R$19:$R$170, 'Investment Track Record (3)'!$B$19:$B$170, 'Small Business Impact (3)'!$A18))</f>
        <v/>
      </c>
      <c r="J18" s="873" t="str">
        <f>IF(A18="","",SUMIFS('Investment Track Record (3)'!$S$19:$S$170,'Investment Track Record (3)'!$B$19:$B$170,'Small Business Impact (3)'!$A18))</f>
        <v/>
      </c>
      <c r="K18" s="873" t="str">
        <f>IF(A18="","",SUMIFS('Investment Track Record (3)'!$T$19:$T$170,'Investment Track Record (3)'!$B$19:$B$170,'Small Business Impact (3)'!$A18))</f>
        <v/>
      </c>
      <c r="L18" s="873" t="str">
        <f>IF(A18="","",SUMIFS('Investment Track Record (3)'!$U$19:$U$170,'Investment Track Record (3)'!$B$19:$B$170,'Small Business Impact (3)'!$A18))</f>
        <v/>
      </c>
      <c r="M18" s="873" t="str">
        <f>IF(A18="","",SUMIFS('Investment Track Record (3)'!$V$19:$V$170,'Investment Track Record (3)'!$B$19:$B$170,'Small Business Impact (3)'!$A18))</f>
        <v/>
      </c>
      <c r="N18" s="1042" t="str">
        <f>IF($A18="","",IFERROR(SUMIF('Investment Track Record (3)'!B:B,$A18,'Investment Track Record (3)'!BF:BF),""))</f>
        <v/>
      </c>
      <c r="O18" s="692"/>
      <c r="P18" s="693"/>
    </row>
    <row r="19" spans="1:16" s="18" customFormat="1" ht="10.5">
      <c r="A19" s="867"/>
      <c r="B19" s="868" t="str">
        <f>IF(ISBLANK(A19),"",_xlfn.XLOOKUP(A19,'Investment Track Record (3)'!$B$19:$B$170,'Investment Track Record (3)'!$C$19:$C$170))</f>
        <v/>
      </c>
      <c r="C19" s="869" t="str">
        <f>IF($A19="", "", _xlfn.XLOOKUP($A19, 'Investment Track Record (3)'!$B:$B, 'Investment Track Record (3)'!$E:$E, ""))</f>
        <v/>
      </c>
      <c r="D19" s="869" t="str">
        <f>IF($A19="", "", _xlfn.XLOOKUP($A19, 'Investment Track Record (3)'!$B:$B, 'Investment Track Record (3)'!$F:$F, ""))</f>
        <v/>
      </c>
      <c r="E19" s="870" t="str">
        <f>IF($A19="", "", _xlfn.XLOOKUP($A19, 'Investment Track Record (3)'!$B:$B, 'Investment Track Record (3)'!$G:$G, ""))</f>
        <v/>
      </c>
      <c r="F19" s="870" t="str">
        <f>IF($A19="", "", _xlfn.XLOOKUP($A19, 'Investment Track Record (3)'!$B:$B, 'Investment Track Record (3)'!$O:$O, ""))</f>
        <v/>
      </c>
      <c r="G19" s="871" t="str">
        <f>IF($A19="", "",IF(_xlfn.MINIFS('Investment Track Record (3)'!$P:$P, 'Investment Track Record (3)'!$B:$B, $A19, 'Investment Track Record (3)'!$P:$P, "&lt;&gt;")=0,"No Date Entered",_xlfn.MINIFS('Investment Track Record (3)'!$P:$P, 'Investment Track Record (3)'!$B:$B, $A19, 'Investment Track Record (3)'!$P:$P, "&lt;&gt;")))</f>
        <v/>
      </c>
      <c r="H19" s="871" t="str">
        <f>IF($A19="", "",IF(_xlfn.MINIFS('Investment Track Record (3)'!$Q:$Q, 'Investment Track Record (3)'!$B:$B, $A19, 'Investment Track Record (3)'!$Q:$Q, "&lt;&gt;")=0,"No Exit",_xlfn.MINIFS('Investment Track Record (3)'!$Q:$Q, 'Investment Track Record (3)'!$B:$B, $A19, 'Investment Track Record (3)'!$Q:$Q, "&lt;&gt;")))</f>
        <v/>
      </c>
      <c r="I19" s="873" t="str">
        <f>IF('Small Business Impact (3)'!$A19="", "", SUMIFS('Investment Track Record (3)'!$R$19:$R$170, 'Investment Track Record (3)'!$B$19:$B$170, 'Small Business Impact (3)'!$A19))</f>
        <v/>
      </c>
      <c r="J19" s="873" t="str">
        <f>IF(A19="","",SUMIFS('Investment Track Record (3)'!$S$19:$S$170,'Investment Track Record (3)'!$B$19:$B$170,'Small Business Impact (3)'!$A19))</f>
        <v/>
      </c>
      <c r="K19" s="873" t="str">
        <f>IF(A19="","",SUMIFS('Investment Track Record (3)'!$T$19:$T$170,'Investment Track Record (3)'!$B$19:$B$170,'Small Business Impact (3)'!$A19))</f>
        <v/>
      </c>
      <c r="L19" s="873" t="str">
        <f>IF(A19="","",SUMIFS('Investment Track Record (3)'!$U$19:$U$170,'Investment Track Record (3)'!$B$19:$B$170,'Small Business Impact (3)'!$A19))</f>
        <v/>
      </c>
      <c r="M19" s="873" t="str">
        <f>IF(A19="","",SUMIFS('Investment Track Record (3)'!$V$19:$V$170,'Investment Track Record (3)'!$B$19:$B$170,'Small Business Impact (3)'!$A19))</f>
        <v/>
      </c>
      <c r="N19" s="1042" t="str">
        <f>IF($A19="","",IFERROR(SUMIF('Investment Track Record (3)'!B:B,$A19,'Investment Track Record (3)'!BF:BF),""))</f>
        <v/>
      </c>
      <c r="O19" s="692"/>
      <c r="P19" s="693"/>
    </row>
    <row r="20" spans="1:16" s="18" customFormat="1" ht="10.5">
      <c r="A20" s="867"/>
      <c r="B20" s="868" t="str">
        <f>IF(ISBLANK(A20),"",_xlfn.XLOOKUP(A20,'Investment Track Record (3)'!$B$19:$B$170,'Investment Track Record (3)'!$C$19:$C$170))</f>
        <v/>
      </c>
      <c r="C20" s="869" t="str">
        <f>IF($A20="", "", _xlfn.XLOOKUP($A20, 'Investment Track Record (3)'!$B:$B, 'Investment Track Record (3)'!$E:$E, ""))</f>
        <v/>
      </c>
      <c r="D20" s="869" t="str">
        <f>IF($A20="", "", _xlfn.XLOOKUP($A20, 'Investment Track Record (3)'!$B:$B, 'Investment Track Record (3)'!$F:$F, ""))</f>
        <v/>
      </c>
      <c r="E20" s="870" t="str">
        <f>IF($A20="", "", _xlfn.XLOOKUP($A20, 'Investment Track Record (3)'!$B:$B, 'Investment Track Record (3)'!$G:$G, ""))</f>
        <v/>
      </c>
      <c r="F20" s="870" t="str">
        <f>IF($A20="", "", _xlfn.XLOOKUP($A20, 'Investment Track Record (3)'!$B:$B, 'Investment Track Record (3)'!$O:$O, ""))</f>
        <v/>
      </c>
      <c r="G20" s="871" t="str">
        <f>IF($A20="", "",IF(_xlfn.MINIFS('Investment Track Record (3)'!$P:$P, 'Investment Track Record (3)'!$B:$B, $A20, 'Investment Track Record (3)'!$P:$P, "&lt;&gt;")=0,"No Date Entered",_xlfn.MINIFS('Investment Track Record (3)'!$P:$P, 'Investment Track Record (3)'!$B:$B, $A20, 'Investment Track Record (3)'!$P:$P, "&lt;&gt;")))</f>
        <v/>
      </c>
      <c r="H20" s="871" t="str">
        <f>IF($A20="", "",IF(_xlfn.MINIFS('Investment Track Record (3)'!$Q:$Q, 'Investment Track Record (3)'!$B:$B, $A20, 'Investment Track Record (3)'!$Q:$Q, "&lt;&gt;")=0,"No Exit",_xlfn.MINIFS('Investment Track Record (3)'!$Q:$Q, 'Investment Track Record (3)'!$B:$B, $A20, 'Investment Track Record (3)'!$Q:$Q, "&lt;&gt;")))</f>
        <v/>
      </c>
      <c r="I20" s="873" t="str">
        <f>IF('Small Business Impact (3)'!$A20="", "", SUMIFS('Investment Track Record (3)'!$R$19:$R$170, 'Investment Track Record (3)'!$B$19:$B$170, 'Small Business Impact (3)'!$A20))</f>
        <v/>
      </c>
      <c r="J20" s="873" t="str">
        <f>IF(A20="","",SUMIFS('Investment Track Record (3)'!$S$19:$S$170,'Investment Track Record (3)'!$B$19:$B$170,'Small Business Impact (3)'!$A20))</f>
        <v/>
      </c>
      <c r="K20" s="873" t="str">
        <f>IF(A20="","",SUMIFS('Investment Track Record (3)'!$T$19:$T$170,'Investment Track Record (3)'!$B$19:$B$170,'Small Business Impact (3)'!$A20))</f>
        <v/>
      </c>
      <c r="L20" s="873" t="str">
        <f>IF(A20="","",SUMIFS('Investment Track Record (3)'!$U$19:$U$170,'Investment Track Record (3)'!$B$19:$B$170,'Small Business Impact (3)'!$A20))</f>
        <v/>
      </c>
      <c r="M20" s="873" t="str">
        <f>IF(A20="","",SUMIFS('Investment Track Record (3)'!$V$19:$V$170,'Investment Track Record (3)'!$B$19:$B$170,'Small Business Impact (3)'!$A20))</f>
        <v/>
      </c>
      <c r="N20" s="1042" t="str">
        <f>IF($A20="","",IFERROR(SUMIF('Investment Track Record (3)'!B:B,$A20,'Investment Track Record (3)'!BF:BF),""))</f>
        <v/>
      </c>
      <c r="O20" s="692"/>
      <c r="P20" s="693"/>
    </row>
    <row r="21" spans="1:16" s="18" customFormat="1" ht="10.5">
      <c r="A21" s="867"/>
      <c r="B21" s="868" t="str">
        <f>IF(ISBLANK(A21),"",_xlfn.XLOOKUP(A21,'Investment Track Record (3)'!$B$19:$B$170,'Investment Track Record (3)'!$C$19:$C$170))</f>
        <v/>
      </c>
      <c r="C21" s="869" t="str">
        <f>IF($A21="", "", _xlfn.XLOOKUP($A21, 'Investment Track Record (3)'!$B:$B, 'Investment Track Record (3)'!$E:$E, ""))</f>
        <v/>
      </c>
      <c r="D21" s="869" t="str">
        <f>IF($A21="", "", _xlfn.XLOOKUP($A21, 'Investment Track Record (3)'!$B:$B, 'Investment Track Record (3)'!$F:$F, ""))</f>
        <v/>
      </c>
      <c r="E21" s="870" t="str">
        <f>IF($A21="", "", _xlfn.XLOOKUP($A21, 'Investment Track Record (3)'!$B:$B, 'Investment Track Record (3)'!$G:$G, ""))</f>
        <v/>
      </c>
      <c r="F21" s="870" t="str">
        <f>IF($A21="", "", _xlfn.XLOOKUP($A21, 'Investment Track Record (3)'!$B:$B, 'Investment Track Record (3)'!$O:$O, ""))</f>
        <v/>
      </c>
      <c r="G21" s="871" t="str">
        <f>IF($A21="", "",IF(_xlfn.MINIFS('Investment Track Record (3)'!$P:$P, 'Investment Track Record (3)'!$B:$B, $A21, 'Investment Track Record (3)'!$P:$P, "&lt;&gt;")=0,"No Date Entered",_xlfn.MINIFS('Investment Track Record (3)'!$P:$P, 'Investment Track Record (3)'!$B:$B, $A21, 'Investment Track Record (3)'!$P:$P, "&lt;&gt;")))</f>
        <v/>
      </c>
      <c r="H21" s="871" t="str">
        <f>IF($A21="", "",IF(_xlfn.MINIFS('Investment Track Record (3)'!$Q:$Q, 'Investment Track Record (3)'!$B:$B, $A21, 'Investment Track Record (3)'!$Q:$Q, "&lt;&gt;")=0,"No Exit",_xlfn.MINIFS('Investment Track Record (3)'!$Q:$Q, 'Investment Track Record (3)'!$B:$B, $A21, 'Investment Track Record (3)'!$Q:$Q, "&lt;&gt;")))</f>
        <v/>
      </c>
      <c r="I21" s="873" t="str">
        <f>IF('Small Business Impact (3)'!$A21="", "", SUMIFS('Investment Track Record (3)'!$R$19:$R$170, 'Investment Track Record (3)'!$B$19:$B$170, 'Small Business Impact (3)'!$A21))</f>
        <v/>
      </c>
      <c r="J21" s="873" t="str">
        <f>IF(A21="","",SUMIFS('Investment Track Record (3)'!$S$19:$S$170,'Investment Track Record (3)'!$B$19:$B$170,'Small Business Impact (3)'!$A21))</f>
        <v/>
      </c>
      <c r="K21" s="873" t="str">
        <f>IF(A21="","",SUMIFS('Investment Track Record (3)'!$T$19:$T$170,'Investment Track Record (3)'!$B$19:$B$170,'Small Business Impact (3)'!$A21))</f>
        <v/>
      </c>
      <c r="L21" s="873" t="str">
        <f>IF(A21="","",SUMIFS('Investment Track Record (3)'!$U$19:$U$170,'Investment Track Record (3)'!$B$19:$B$170,'Small Business Impact (3)'!$A21))</f>
        <v/>
      </c>
      <c r="M21" s="873" t="str">
        <f>IF(A21="","",SUMIFS('Investment Track Record (3)'!$V$19:$V$170,'Investment Track Record (3)'!$B$19:$B$170,'Small Business Impact (3)'!$A21))</f>
        <v/>
      </c>
      <c r="N21" s="1042" t="str">
        <f>IF($A21="","",IFERROR(SUMIF('Investment Track Record (3)'!B:B,$A21,'Investment Track Record (3)'!BF:BF),""))</f>
        <v/>
      </c>
      <c r="O21" s="692"/>
      <c r="P21" s="693"/>
    </row>
    <row r="22" spans="1:16" s="18" customFormat="1" ht="10.5">
      <c r="A22" s="867"/>
      <c r="B22" s="868" t="str">
        <f>IF(ISBLANK(A22),"",_xlfn.XLOOKUP(A22,'Investment Track Record (3)'!$B$19:$B$170,'Investment Track Record (3)'!$C$19:$C$170))</f>
        <v/>
      </c>
      <c r="C22" s="869" t="str">
        <f>IF($A22="", "", _xlfn.XLOOKUP($A22, 'Investment Track Record (3)'!$B:$B, 'Investment Track Record (3)'!$E:$E, ""))</f>
        <v/>
      </c>
      <c r="D22" s="869" t="str">
        <f>IF($A22="", "", _xlfn.XLOOKUP($A22, 'Investment Track Record (3)'!$B:$B, 'Investment Track Record (3)'!$F:$F, ""))</f>
        <v/>
      </c>
      <c r="E22" s="870" t="str">
        <f>IF($A22="", "", _xlfn.XLOOKUP($A22, 'Investment Track Record (3)'!$B:$B, 'Investment Track Record (3)'!$G:$G, ""))</f>
        <v/>
      </c>
      <c r="F22" s="870" t="str">
        <f>IF($A22="", "", _xlfn.XLOOKUP($A22, 'Investment Track Record (3)'!$B:$B, 'Investment Track Record (3)'!$O:$O, ""))</f>
        <v/>
      </c>
      <c r="G22" s="871" t="str">
        <f>IF($A22="", "",IF(_xlfn.MINIFS('Investment Track Record (3)'!$P:$P, 'Investment Track Record (3)'!$B:$B, $A22, 'Investment Track Record (3)'!$P:$P, "&lt;&gt;")=0,"No Date Entered",_xlfn.MINIFS('Investment Track Record (3)'!$P:$P, 'Investment Track Record (3)'!$B:$B, $A22, 'Investment Track Record (3)'!$P:$P, "&lt;&gt;")))</f>
        <v/>
      </c>
      <c r="H22" s="871" t="str">
        <f>IF($A22="", "",IF(_xlfn.MINIFS('Investment Track Record (3)'!$Q:$Q, 'Investment Track Record (3)'!$B:$B, $A22, 'Investment Track Record (3)'!$Q:$Q, "&lt;&gt;")=0,"No Exit",_xlfn.MINIFS('Investment Track Record (3)'!$Q:$Q, 'Investment Track Record (3)'!$B:$B, $A22, 'Investment Track Record (3)'!$Q:$Q, "&lt;&gt;")))</f>
        <v/>
      </c>
      <c r="I22" s="873" t="str">
        <f>IF('Small Business Impact (3)'!$A22="", "", SUMIFS('Investment Track Record (3)'!$R$19:$R$170, 'Investment Track Record (3)'!$B$19:$B$170, 'Small Business Impact (3)'!$A22))</f>
        <v/>
      </c>
      <c r="J22" s="873" t="str">
        <f>IF(A22="","",SUMIFS('Investment Track Record (3)'!$S$19:$S$170,'Investment Track Record (3)'!$B$19:$B$170,'Small Business Impact (3)'!$A22))</f>
        <v/>
      </c>
      <c r="K22" s="873" t="str">
        <f>IF(A22="","",SUMIFS('Investment Track Record (3)'!$T$19:$T$170,'Investment Track Record (3)'!$B$19:$B$170,'Small Business Impact (3)'!$A22))</f>
        <v/>
      </c>
      <c r="L22" s="873" t="str">
        <f>IF(A22="","",SUMIFS('Investment Track Record (3)'!$U$19:$U$170,'Investment Track Record (3)'!$B$19:$B$170,'Small Business Impact (3)'!$A22))</f>
        <v/>
      </c>
      <c r="M22" s="873" t="str">
        <f>IF(A22="","",SUMIFS('Investment Track Record (3)'!$V$19:$V$170,'Investment Track Record (3)'!$B$19:$B$170,'Small Business Impact (3)'!$A22))</f>
        <v/>
      </c>
      <c r="N22" s="1042" t="str">
        <f>IF($A22="","",IFERROR(SUMIF('Investment Track Record (3)'!B:B,$A22,'Investment Track Record (3)'!BF:BF),""))</f>
        <v/>
      </c>
      <c r="O22" s="692"/>
      <c r="P22" s="693"/>
    </row>
    <row r="23" spans="1:16" s="18" customFormat="1" ht="10.5">
      <c r="A23" s="867"/>
      <c r="B23" s="868" t="str">
        <f>IF(ISBLANK(A23),"",_xlfn.XLOOKUP(A23,'Investment Track Record (3)'!$B$19:$B$170,'Investment Track Record (3)'!$C$19:$C$170))</f>
        <v/>
      </c>
      <c r="C23" s="869" t="str">
        <f>IF($A23="", "", _xlfn.XLOOKUP($A23, 'Investment Track Record (3)'!$B:$B, 'Investment Track Record (3)'!$E:$E, ""))</f>
        <v/>
      </c>
      <c r="D23" s="869" t="str">
        <f>IF($A23="", "", _xlfn.XLOOKUP($A23, 'Investment Track Record (3)'!$B:$B, 'Investment Track Record (3)'!$F:$F, ""))</f>
        <v/>
      </c>
      <c r="E23" s="870" t="str">
        <f>IF($A23="", "", _xlfn.XLOOKUP($A23, 'Investment Track Record (3)'!$B:$B, 'Investment Track Record (3)'!$G:$G, ""))</f>
        <v/>
      </c>
      <c r="F23" s="870" t="str">
        <f>IF($A23="", "", _xlfn.XLOOKUP($A23, 'Investment Track Record (3)'!$B:$B, 'Investment Track Record (3)'!$O:$O, ""))</f>
        <v/>
      </c>
      <c r="G23" s="871" t="str">
        <f>IF($A23="", "",IF(_xlfn.MINIFS('Investment Track Record (3)'!$P:$P, 'Investment Track Record (3)'!$B:$B, $A23, 'Investment Track Record (3)'!$P:$P, "&lt;&gt;")=0,"No Date Entered",_xlfn.MINIFS('Investment Track Record (3)'!$P:$P, 'Investment Track Record (3)'!$B:$B, $A23, 'Investment Track Record (3)'!$P:$P, "&lt;&gt;")))</f>
        <v/>
      </c>
      <c r="H23" s="871" t="str">
        <f>IF($A23="", "",IF(_xlfn.MINIFS('Investment Track Record (3)'!$Q:$Q, 'Investment Track Record (3)'!$B:$B, $A23, 'Investment Track Record (3)'!$Q:$Q, "&lt;&gt;")=0,"No Exit",_xlfn.MINIFS('Investment Track Record (3)'!$Q:$Q, 'Investment Track Record (3)'!$B:$B, $A23, 'Investment Track Record (3)'!$Q:$Q, "&lt;&gt;")))</f>
        <v/>
      </c>
      <c r="I23" s="873" t="str">
        <f>IF('Small Business Impact (3)'!$A23="", "", SUMIFS('Investment Track Record (3)'!$R$19:$R$170, 'Investment Track Record (3)'!$B$19:$B$170, 'Small Business Impact (3)'!$A23))</f>
        <v/>
      </c>
      <c r="J23" s="873" t="str">
        <f>IF(A23="","",SUMIFS('Investment Track Record (3)'!$S$19:$S$170,'Investment Track Record (3)'!$B$19:$B$170,'Small Business Impact (3)'!$A23))</f>
        <v/>
      </c>
      <c r="K23" s="873" t="str">
        <f>IF(A23="","",SUMIFS('Investment Track Record (3)'!$T$19:$T$170,'Investment Track Record (3)'!$B$19:$B$170,'Small Business Impact (3)'!$A23))</f>
        <v/>
      </c>
      <c r="L23" s="873" t="str">
        <f>IF(A23="","",SUMIFS('Investment Track Record (3)'!$U$19:$U$170,'Investment Track Record (3)'!$B$19:$B$170,'Small Business Impact (3)'!$A23))</f>
        <v/>
      </c>
      <c r="M23" s="873" t="str">
        <f>IF(A23="","",SUMIFS('Investment Track Record (3)'!$V$19:$V$170,'Investment Track Record (3)'!$B$19:$B$170,'Small Business Impact (3)'!$A23))</f>
        <v/>
      </c>
      <c r="N23" s="1042" t="str">
        <f>IF($A23="","",IFERROR(SUMIF('Investment Track Record (3)'!B:B,$A23,'Investment Track Record (3)'!BF:BF),""))</f>
        <v/>
      </c>
      <c r="O23" s="692"/>
      <c r="P23" s="693"/>
    </row>
    <row r="24" spans="1:16" s="18" customFormat="1" ht="10.5">
      <c r="A24" s="867"/>
      <c r="B24" s="868" t="str">
        <f>IF(ISBLANK(A24),"",_xlfn.XLOOKUP(A24,'Investment Track Record (3)'!$B$19:$B$170,'Investment Track Record (3)'!$C$19:$C$170))</f>
        <v/>
      </c>
      <c r="C24" s="869" t="str">
        <f>IF($A24="", "", _xlfn.XLOOKUP($A24, 'Investment Track Record (3)'!$B:$B, 'Investment Track Record (3)'!$E:$E, ""))</f>
        <v/>
      </c>
      <c r="D24" s="869" t="str">
        <f>IF($A24="", "", _xlfn.XLOOKUP($A24, 'Investment Track Record (3)'!$B:$B, 'Investment Track Record (3)'!$F:$F, ""))</f>
        <v/>
      </c>
      <c r="E24" s="870" t="str">
        <f>IF($A24="", "", _xlfn.XLOOKUP($A24, 'Investment Track Record (3)'!$B:$B, 'Investment Track Record (3)'!$G:$G, ""))</f>
        <v/>
      </c>
      <c r="F24" s="870" t="str">
        <f>IF($A24="", "", _xlfn.XLOOKUP($A24, 'Investment Track Record (3)'!$B:$B, 'Investment Track Record (3)'!$O:$O, ""))</f>
        <v/>
      </c>
      <c r="G24" s="871" t="str">
        <f>IF($A24="", "",IF(_xlfn.MINIFS('Investment Track Record (3)'!$P:$P, 'Investment Track Record (3)'!$B:$B, $A24, 'Investment Track Record (3)'!$P:$P, "&lt;&gt;")=0,"No Date Entered",_xlfn.MINIFS('Investment Track Record (3)'!$P:$P, 'Investment Track Record (3)'!$B:$B, $A24, 'Investment Track Record (3)'!$P:$P, "&lt;&gt;")))</f>
        <v/>
      </c>
      <c r="H24" s="871" t="str">
        <f>IF($A24="", "",IF(_xlfn.MINIFS('Investment Track Record (3)'!$Q:$Q, 'Investment Track Record (3)'!$B:$B, $A24, 'Investment Track Record (3)'!$Q:$Q, "&lt;&gt;")=0,"No Exit",_xlfn.MINIFS('Investment Track Record (3)'!$Q:$Q, 'Investment Track Record (3)'!$B:$B, $A24, 'Investment Track Record (3)'!$Q:$Q, "&lt;&gt;")))</f>
        <v/>
      </c>
      <c r="I24" s="873" t="str">
        <f>IF('Small Business Impact (3)'!$A24="", "", SUMIFS('Investment Track Record (3)'!$R$19:$R$170, 'Investment Track Record (3)'!$B$19:$B$170, 'Small Business Impact (3)'!$A24))</f>
        <v/>
      </c>
      <c r="J24" s="873" t="str">
        <f>IF(A24="","",SUMIFS('Investment Track Record (3)'!$S$19:$S$170,'Investment Track Record (3)'!$B$19:$B$170,'Small Business Impact (3)'!$A24))</f>
        <v/>
      </c>
      <c r="K24" s="873" t="str">
        <f>IF(A24="","",SUMIFS('Investment Track Record (3)'!$T$19:$T$170,'Investment Track Record (3)'!$B$19:$B$170,'Small Business Impact (3)'!$A24))</f>
        <v/>
      </c>
      <c r="L24" s="873" t="str">
        <f>IF(A24="","",SUMIFS('Investment Track Record (3)'!$U$19:$U$170,'Investment Track Record (3)'!$B$19:$B$170,'Small Business Impact (3)'!$A24))</f>
        <v/>
      </c>
      <c r="M24" s="873" t="str">
        <f>IF(A24="","",SUMIFS('Investment Track Record (3)'!$V$19:$V$170,'Investment Track Record (3)'!$B$19:$B$170,'Small Business Impact (3)'!$A24))</f>
        <v/>
      </c>
      <c r="N24" s="1042" t="str">
        <f>IF($A24="","",IFERROR(SUMIF('Investment Track Record (3)'!B:B,$A24,'Investment Track Record (3)'!BF:BF),""))</f>
        <v/>
      </c>
      <c r="O24" s="692"/>
      <c r="P24" s="693"/>
    </row>
    <row r="25" spans="1:16" s="18" customFormat="1" ht="10.5">
      <c r="A25" s="867"/>
      <c r="B25" s="868" t="str">
        <f>IF(ISBLANK(A25),"",_xlfn.XLOOKUP(A25,'Investment Track Record (3)'!$B$19:$B$170,'Investment Track Record (3)'!$C$19:$C$170))</f>
        <v/>
      </c>
      <c r="C25" s="869" t="str">
        <f>IF($A25="", "", _xlfn.XLOOKUP($A25, 'Investment Track Record (3)'!$B:$B, 'Investment Track Record (3)'!$E:$E, ""))</f>
        <v/>
      </c>
      <c r="D25" s="869" t="str">
        <f>IF($A25="", "", _xlfn.XLOOKUP($A25, 'Investment Track Record (3)'!$B:$B, 'Investment Track Record (3)'!$F:$F, ""))</f>
        <v/>
      </c>
      <c r="E25" s="870" t="str">
        <f>IF($A25="", "", _xlfn.XLOOKUP($A25, 'Investment Track Record (3)'!$B:$B, 'Investment Track Record (3)'!$G:$G, ""))</f>
        <v/>
      </c>
      <c r="F25" s="870" t="str">
        <f>IF($A25="", "", _xlfn.XLOOKUP($A25, 'Investment Track Record (3)'!$B:$B, 'Investment Track Record (3)'!$O:$O, ""))</f>
        <v/>
      </c>
      <c r="G25" s="871" t="str">
        <f>IF($A25="", "",IF(_xlfn.MINIFS('Investment Track Record (3)'!$P:$P, 'Investment Track Record (3)'!$B:$B, $A25, 'Investment Track Record (3)'!$P:$P, "&lt;&gt;")=0,"No Date Entered",_xlfn.MINIFS('Investment Track Record (3)'!$P:$P, 'Investment Track Record (3)'!$B:$B, $A25, 'Investment Track Record (3)'!$P:$P, "&lt;&gt;")))</f>
        <v/>
      </c>
      <c r="H25" s="871" t="str">
        <f>IF($A25="", "",IF(_xlfn.MINIFS('Investment Track Record (3)'!$Q:$Q, 'Investment Track Record (3)'!$B:$B, $A25, 'Investment Track Record (3)'!$Q:$Q, "&lt;&gt;")=0,"No Exit",_xlfn.MINIFS('Investment Track Record (3)'!$Q:$Q, 'Investment Track Record (3)'!$B:$B, $A25, 'Investment Track Record (3)'!$Q:$Q, "&lt;&gt;")))</f>
        <v/>
      </c>
      <c r="I25" s="873" t="str">
        <f>IF('Small Business Impact (3)'!$A25="", "", SUMIFS('Investment Track Record (3)'!$R$19:$R$170, 'Investment Track Record (3)'!$B$19:$B$170, 'Small Business Impact (3)'!$A25))</f>
        <v/>
      </c>
      <c r="J25" s="873" t="str">
        <f>IF(A25="","",SUMIFS('Investment Track Record (3)'!$S$19:$S$170,'Investment Track Record (3)'!$B$19:$B$170,'Small Business Impact (3)'!$A25))</f>
        <v/>
      </c>
      <c r="K25" s="873" t="str">
        <f>IF(A25="","",SUMIFS('Investment Track Record (3)'!$T$19:$T$170,'Investment Track Record (3)'!$B$19:$B$170,'Small Business Impact (3)'!$A25))</f>
        <v/>
      </c>
      <c r="L25" s="873" t="str">
        <f>IF(A25="","",SUMIFS('Investment Track Record (3)'!$U$19:$U$170,'Investment Track Record (3)'!$B$19:$B$170,'Small Business Impact (3)'!$A25))</f>
        <v/>
      </c>
      <c r="M25" s="873" t="str">
        <f>IF(A25="","",SUMIFS('Investment Track Record (3)'!$V$19:$V$170,'Investment Track Record (3)'!$B$19:$B$170,'Small Business Impact (3)'!$A25))</f>
        <v/>
      </c>
      <c r="N25" s="1042" t="str">
        <f>IF($A25="","",IFERROR(SUMIF('Investment Track Record (3)'!B:B,$A25,'Investment Track Record (3)'!BF:BF),""))</f>
        <v/>
      </c>
      <c r="O25" s="692"/>
      <c r="P25" s="693"/>
    </row>
    <row r="26" spans="1:16" s="18" customFormat="1" ht="10.5">
      <c r="A26" s="867"/>
      <c r="B26" s="868" t="str">
        <f>IF(ISBLANK(A26),"",_xlfn.XLOOKUP(A26,'Investment Track Record (3)'!$B$19:$B$170,'Investment Track Record (3)'!$C$19:$C$170))</f>
        <v/>
      </c>
      <c r="C26" s="869" t="str">
        <f>IF($A26="", "", _xlfn.XLOOKUP($A26, 'Investment Track Record (3)'!$B:$B, 'Investment Track Record (3)'!$E:$E, ""))</f>
        <v/>
      </c>
      <c r="D26" s="869" t="str">
        <f>IF($A26="", "", _xlfn.XLOOKUP($A26, 'Investment Track Record (3)'!$B:$B, 'Investment Track Record (3)'!$F:$F, ""))</f>
        <v/>
      </c>
      <c r="E26" s="870" t="str">
        <f>IF($A26="", "", _xlfn.XLOOKUP($A26, 'Investment Track Record (3)'!$B:$B, 'Investment Track Record (3)'!$G:$G, ""))</f>
        <v/>
      </c>
      <c r="F26" s="870" t="str">
        <f>IF($A26="", "", _xlfn.XLOOKUP($A26, 'Investment Track Record (3)'!$B:$B, 'Investment Track Record (3)'!$O:$O, ""))</f>
        <v/>
      </c>
      <c r="G26" s="871" t="str">
        <f>IF($A26="", "",IF(_xlfn.MINIFS('Investment Track Record (3)'!$P:$P, 'Investment Track Record (3)'!$B:$B, $A26, 'Investment Track Record (3)'!$P:$P, "&lt;&gt;")=0,"No Date Entered",_xlfn.MINIFS('Investment Track Record (3)'!$P:$P, 'Investment Track Record (3)'!$B:$B, $A26, 'Investment Track Record (3)'!$P:$P, "&lt;&gt;")))</f>
        <v/>
      </c>
      <c r="H26" s="871" t="str">
        <f>IF($A26="", "",IF(_xlfn.MINIFS('Investment Track Record (3)'!$Q:$Q, 'Investment Track Record (3)'!$B:$B, $A26, 'Investment Track Record (3)'!$Q:$Q, "&lt;&gt;")=0,"No Exit",_xlfn.MINIFS('Investment Track Record (3)'!$Q:$Q, 'Investment Track Record (3)'!$B:$B, $A26, 'Investment Track Record (3)'!$Q:$Q, "&lt;&gt;")))</f>
        <v/>
      </c>
      <c r="I26" s="873" t="str">
        <f>IF('Small Business Impact (3)'!$A26="", "", SUMIFS('Investment Track Record (3)'!$R$19:$R$170, 'Investment Track Record (3)'!$B$19:$B$170, 'Small Business Impact (3)'!$A26))</f>
        <v/>
      </c>
      <c r="J26" s="873" t="str">
        <f>IF(A26="","",SUMIFS('Investment Track Record (3)'!$S$19:$S$170,'Investment Track Record (3)'!$B$19:$B$170,'Small Business Impact (3)'!$A26))</f>
        <v/>
      </c>
      <c r="K26" s="873" t="str">
        <f>IF(A26="","",SUMIFS('Investment Track Record (3)'!$T$19:$T$170,'Investment Track Record (3)'!$B$19:$B$170,'Small Business Impact (3)'!$A26))</f>
        <v/>
      </c>
      <c r="L26" s="873" t="str">
        <f>IF(A26="","",SUMIFS('Investment Track Record (3)'!$U$19:$U$170,'Investment Track Record (3)'!$B$19:$B$170,'Small Business Impact (3)'!$A26))</f>
        <v/>
      </c>
      <c r="M26" s="873" t="str">
        <f>IF(A26="","",SUMIFS('Investment Track Record (3)'!$V$19:$V$170,'Investment Track Record (3)'!$B$19:$B$170,'Small Business Impact (3)'!$A26))</f>
        <v/>
      </c>
      <c r="N26" s="1042" t="str">
        <f>IF($A26="","",IFERROR(SUMIF('Investment Track Record (3)'!B:B,$A26,'Investment Track Record (3)'!BF:BF),""))</f>
        <v/>
      </c>
      <c r="O26" s="692"/>
      <c r="P26" s="693"/>
    </row>
    <row r="27" spans="1:16" s="18" customFormat="1" ht="10.5">
      <c r="A27" s="867"/>
      <c r="B27" s="868" t="str">
        <f>IF(ISBLANK(A27),"",_xlfn.XLOOKUP(A27,'Investment Track Record (3)'!$B$19:$B$170,'Investment Track Record (3)'!$C$19:$C$170))</f>
        <v/>
      </c>
      <c r="C27" s="869" t="str">
        <f>IF($A27="", "", _xlfn.XLOOKUP($A27, 'Investment Track Record (3)'!$B:$B, 'Investment Track Record (3)'!$E:$E, ""))</f>
        <v/>
      </c>
      <c r="D27" s="869" t="str">
        <f>IF($A27="", "", _xlfn.XLOOKUP($A27, 'Investment Track Record (3)'!$B:$B, 'Investment Track Record (3)'!$F:$F, ""))</f>
        <v/>
      </c>
      <c r="E27" s="870" t="str">
        <f>IF($A27="", "", _xlfn.XLOOKUP($A27, 'Investment Track Record (3)'!$B:$B, 'Investment Track Record (3)'!$G:$G, ""))</f>
        <v/>
      </c>
      <c r="F27" s="870" t="str">
        <f>IF($A27="", "", _xlfn.XLOOKUP($A27, 'Investment Track Record (3)'!$B:$B, 'Investment Track Record (3)'!$O:$O, ""))</f>
        <v/>
      </c>
      <c r="G27" s="871" t="str">
        <f>IF($A27="", "",IF(_xlfn.MINIFS('Investment Track Record (3)'!$P:$P, 'Investment Track Record (3)'!$B:$B, $A27, 'Investment Track Record (3)'!$P:$P, "&lt;&gt;")=0,"No Date Entered",_xlfn.MINIFS('Investment Track Record (3)'!$P:$P, 'Investment Track Record (3)'!$B:$B, $A27, 'Investment Track Record (3)'!$P:$P, "&lt;&gt;")))</f>
        <v/>
      </c>
      <c r="H27" s="871" t="str">
        <f>IF($A27="", "",IF(_xlfn.MINIFS('Investment Track Record (3)'!$Q:$Q, 'Investment Track Record (3)'!$B:$B, $A27, 'Investment Track Record (3)'!$Q:$Q, "&lt;&gt;")=0,"No Exit",_xlfn.MINIFS('Investment Track Record (3)'!$Q:$Q, 'Investment Track Record (3)'!$B:$B, $A27, 'Investment Track Record (3)'!$Q:$Q, "&lt;&gt;")))</f>
        <v/>
      </c>
      <c r="I27" s="873" t="str">
        <f>IF('Small Business Impact (3)'!$A27="", "", SUMIFS('Investment Track Record (3)'!$R$19:$R$170, 'Investment Track Record (3)'!$B$19:$B$170, 'Small Business Impact (3)'!$A27))</f>
        <v/>
      </c>
      <c r="J27" s="873" t="str">
        <f>IF(A27="","",SUMIFS('Investment Track Record (3)'!$S$19:$S$170,'Investment Track Record (3)'!$B$19:$B$170,'Small Business Impact (3)'!$A27))</f>
        <v/>
      </c>
      <c r="K27" s="873" t="str">
        <f>IF(A27="","",SUMIFS('Investment Track Record (3)'!$T$19:$T$170,'Investment Track Record (3)'!$B$19:$B$170,'Small Business Impact (3)'!$A27))</f>
        <v/>
      </c>
      <c r="L27" s="873" t="str">
        <f>IF(A27="","",SUMIFS('Investment Track Record (3)'!$U$19:$U$170,'Investment Track Record (3)'!$B$19:$B$170,'Small Business Impact (3)'!$A27))</f>
        <v/>
      </c>
      <c r="M27" s="873" t="str">
        <f>IF(A27="","",SUMIFS('Investment Track Record (3)'!$V$19:$V$170,'Investment Track Record (3)'!$B$19:$B$170,'Small Business Impact (3)'!$A27))</f>
        <v/>
      </c>
      <c r="N27" s="1042" t="str">
        <f>IF($A27="","",IFERROR(SUMIF('Investment Track Record (3)'!B:B,$A27,'Investment Track Record (3)'!BF:BF),""))</f>
        <v/>
      </c>
      <c r="O27" s="692"/>
      <c r="P27" s="693"/>
    </row>
    <row r="28" spans="1:16" s="18" customFormat="1" ht="10.5">
      <c r="A28" s="867"/>
      <c r="B28" s="868" t="str">
        <f>IF(ISBLANK(A28),"",_xlfn.XLOOKUP(A28,'Investment Track Record (3)'!$B$19:$B$170,'Investment Track Record (3)'!$C$19:$C$170))</f>
        <v/>
      </c>
      <c r="C28" s="869" t="str">
        <f>IF($A28="", "", _xlfn.XLOOKUP($A28, 'Investment Track Record (3)'!$B:$B, 'Investment Track Record (3)'!$E:$E, ""))</f>
        <v/>
      </c>
      <c r="D28" s="869" t="str">
        <f>IF($A28="", "", _xlfn.XLOOKUP($A28, 'Investment Track Record (3)'!$B:$B, 'Investment Track Record (3)'!$F:$F, ""))</f>
        <v/>
      </c>
      <c r="E28" s="870" t="str">
        <f>IF($A28="", "", _xlfn.XLOOKUP($A28, 'Investment Track Record (3)'!$B:$B, 'Investment Track Record (3)'!$G:$G, ""))</f>
        <v/>
      </c>
      <c r="F28" s="870" t="str">
        <f>IF($A28="", "", _xlfn.XLOOKUP($A28, 'Investment Track Record (3)'!$B:$B, 'Investment Track Record (3)'!$O:$O, ""))</f>
        <v/>
      </c>
      <c r="G28" s="871" t="str">
        <f>IF($A28="", "",IF(_xlfn.MINIFS('Investment Track Record (3)'!$P:$P, 'Investment Track Record (3)'!$B:$B, $A28, 'Investment Track Record (3)'!$P:$P, "&lt;&gt;")=0,"No Date Entered",_xlfn.MINIFS('Investment Track Record (3)'!$P:$P, 'Investment Track Record (3)'!$B:$B, $A28, 'Investment Track Record (3)'!$P:$P, "&lt;&gt;")))</f>
        <v/>
      </c>
      <c r="H28" s="871" t="str">
        <f>IF($A28="", "",IF(_xlfn.MINIFS('Investment Track Record (3)'!$Q:$Q, 'Investment Track Record (3)'!$B:$B, $A28, 'Investment Track Record (3)'!$Q:$Q, "&lt;&gt;")=0,"No Exit",_xlfn.MINIFS('Investment Track Record (3)'!$Q:$Q, 'Investment Track Record (3)'!$B:$B, $A28, 'Investment Track Record (3)'!$Q:$Q, "&lt;&gt;")))</f>
        <v/>
      </c>
      <c r="I28" s="873" t="str">
        <f>IF('Small Business Impact (3)'!$A28="", "", SUMIFS('Investment Track Record (3)'!$R$19:$R$170, 'Investment Track Record (3)'!$B$19:$B$170, 'Small Business Impact (3)'!$A28))</f>
        <v/>
      </c>
      <c r="J28" s="873" t="str">
        <f>IF(A28="","",SUMIFS('Investment Track Record (3)'!$S$19:$S$170,'Investment Track Record (3)'!$B$19:$B$170,'Small Business Impact (3)'!$A28))</f>
        <v/>
      </c>
      <c r="K28" s="873" t="str">
        <f>IF(A28="","",SUMIFS('Investment Track Record (3)'!$T$19:$T$170,'Investment Track Record (3)'!$B$19:$B$170,'Small Business Impact (3)'!$A28))</f>
        <v/>
      </c>
      <c r="L28" s="873" t="str">
        <f>IF(A28="","",SUMIFS('Investment Track Record (3)'!$U$19:$U$170,'Investment Track Record (3)'!$B$19:$B$170,'Small Business Impact (3)'!$A28))</f>
        <v/>
      </c>
      <c r="M28" s="873" t="str">
        <f>IF(A28="","",SUMIFS('Investment Track Record (3)'!$V$19:$V$170,'Investment Track Record (3)'!$B$19:$B$170,'Small Business Impact (3)'!$A28))</f>
        <v/>
      </c>
      <c r="N28" s="1042" t="str">
        <f>IF($A28="","",IFERROR(SUMIF('Investment Track Record (3)'!B:B,$A28,'Investment Track Record (3)'!BF:BF),""))</f>
        <v/>
      </c>
      <c r="O28" s="692"/>
      <c r="P28" s="693"/>
    </row>
    <row r="29" spans="1:16" s="18" customFormat="1" ht="10.5">
      <c r="A29" s="867"/>
      <c r="B29" s="868" t="str">
        <f>IF(ISBLANK(A29),"",_xlfn.XLOOKUP(A29,'Investment Track Record (3)'!$B$19:$B$170,'Investment Track Record (3)'!$C$19:$C$170))</f>
        <v/>
      </c>
      <c r="C29" s="869" t="str">
        <f>IF($A29="", "", _xlfn.XLOOKUP($A29, 'Investment Track Record (3)'!$B:$B, 'Investment Track Record (3)'!$E:$E, ""))</f>
        <v/>
      </c>
      <c r="D29" s="869" t="str">
        <f>IF($A29="", "", _xlfn.XLOOKUP($A29, 'Investment Track Record (3)'!$B:$B, 'Investment Track Record (3)'!$F:$F, ""))</f>
        <v/>
      </c>
      <c r="E29" s="870" t="str">
        <f>IF($A29="", "", _xlfn.XLOOKUP($A29, 'Investment Track Record (3)'!$B:$B, 'Investment Track Record (3)'!$G:$G, ""))</f>
        <v/>
      </c>
      <c r="F29" s="870" t="str">
        <f>IF($A29="", "", _xlfn.XLOOKUP($A29, 'Investment Track Record (3)'!$B:$B, 'Investment Track Record (3)'!$O:$O, ""))</f>
        <v/>
      </c>
      <c r="G29" s="871" t="str">
        <f>IF($A29="", "",IF(_xlfn.MINIFS('Investment Track Record (3)'!$P:$P, 'Investment Track Record (3)'!$B:$B, $A29, 'Investment Track Record (3)'!$P:$P, "&lt;&gt;")=0,"No Date Entered",_xlfn.MINIFS('Investment Track Record (3)'!$P:$P, 'Investment Track Record (3)'!$B:$B, $A29, 'Investment Track Record (3)'!$P:$P, "&lt;&gt;")))</f>
        <v/>
      </c>
      <c r="H29" s="871" t="str">
        <f>IF($A29="", "",IF(_xlfn.MINIFS('Investment Track Record (3)'!$Q:$Q, 'Investment Track Record (3)'!$B:$B, $A29, 'Investment Track Record (3)'!$Q:$Q, "&lt;&gt;")=0,"No Exit",_xlfn.MINIFS('Investment Track Record (3)'!$Q:$Q, 'Investment Track Record (3)'!$B:$B, $A29, 'Investment Track Record (3)'!$Q:$Q, "&lt;&gt;")))</f>
        <v/>
      </c>
      <c r="I29" s="873" t="str">
        <f>IF('Small Business Impact (3)'!$A29="", "", SUMIFS('Investment Track Record (3)'!$R$19:$R$170, 'Investment Track Record (3)'!$B$19:$B$170, 'Small Business Impact (3)'!$A29))</f>
        <v/>
      </c>
      <c r="J29" s="873" t="str">
        <f>IF(A29="","",SUMIFS('Investment Track Record (3)'!$S$19:$S$170,'Investment Track Record (3)'!$B$19:$B$170,'Small Business Impact (3)'!$A29))</f>
        <v/>
      </c>
      <c r="K29" s="873" t="str">
        <f>IF(A29="","",SUMIFS('Investment Track Record (3)'!$T$19:$T$170,'Investment Track Record (3)'!$B$19:$B$170,'Small Business Impact (3)'!$A29))</f>
        <v/>
      </c>
      <c r="L29" s="873" t="str">
        <f>IF(A29="","",SUMIFS('Investment Track Record (3)'!$U$19:$U$170,'Investment Track Record (3)'!$B$19:$B$170,'Small Business Impact (3)'!$A29))</f>
        <v/>
      </c>
      <c r="M29" s="873" t="str">
        <f>IF(A29="","",SUMIFS('Investment Track Record (3)'!$V$19:$V$170,'Investment Track Record (3)'!$B$19:$B$170,'Small Business Impact (3)'!$A29))</f>
        <v/>
      </c>
      <c r="N29" s="1042" t="str">
        <f>IF($A29="","",IFERROR(SUMIF('Investment Track Record (3)'!B:B,$A29,'Investment Track Record (3)'!BF:BF),""))</f>
        <v/>
      </c>
      <c r="O29" s="692"/>
      <c r="P29" s="693"/>
    </row>
    <row r="30" spans="1:16" s="18" customFormat="1" ht="10.5">
      <c r="A30" s="867"/>
      <c r="B30" s="868" t="str">
        <f>IF(ISBLANK(A30),"",_xlfn.XLOOKUP(A30,'Investment Track Record (3)'!$B$19:$B$170,'Investment Track Record (3)'!$C$19:$C$170))</f>
        <v/>
      </c>
      <c r="C30" s="869" t="str">
        <f>IF($A30="", "", _xlfn.XLOOKUP($A30, 'Investment Track Record (3)'!$B:$B, 'Investment Track Record (3)'!$E:$E, ""))</f>
        <v/>
      </c>
      <c r="D30" s="869" t="str">
        <f>IF($A30="", "", _xlfn.XLOOKUP($A30, 'Investment Track Record (3)'!$B:$B, 'Investment Track Record (3)'!$F:$F, ""))</f>
        <v/>
      </c>
      <c r="E30" s="870" t="str">
        <f>IF($A30="", "", _xlfn.XLOOKUP($A30, 'Investment Track Record (3)'!$B:$B, 'Investment Track Record (3)'!$G:$G, ""))</f>
        <v/>
      </c>
      <c r="F30" s="870" t="str">
        <f>IF($A30="", "", _xlfn.XLOOKUP($A30, 'Investment Track Record (3)'!$B:$B, 'Investment Track Record (3)'!$O:$O, ""))</f>
        <v/>
      </c>
      <c r="G30" s="871" t="str">
        <f>IF($A30="", "",IF(_xlfn.MINIFS('Investment Track Record (3)'!$P:$P, 'Investment Track Record (3)'!$B:$B, $A30, 'Investment Track Record (3)'!$P:$P, "&lt;&gt;")=0,"No Date Entered",_xlfn.MINIFS('Investment Track Record (3)'!$P:$P, 'Investment Track Record (3)'!$B:$B, $A30, 'Investment Track Record (3)'!$P:$P, "&lt;&gt;")))</f>
        <v/>
      </c>
      <c r="H30" s="871" t="str">
        <f>IF($A30="", "",IF(_xlfn.MINIFS('Investment Track Record (3)'!$Q:$Q, 'Investment Track Record (3)'!$B:$B, $A30, 'Investment Track Record (3)'!$Q:$Q, "&lt;&gt;")=0,"No Exit",_xlfn.MINIFS('Investment Track Record (3)'!$Q:$Q, 'Investment Track Record (3)'!$B:$B, $A30, 'Investment Track Record (3)'!$Q:$Q, "&lt;&gt;")))</f>
        <v/>
      </c>
      <c r="I30" s="873" t="str">
        <f>IF('Small Business Impact (3)'!$A30="", "", SUMIFS('Investment Track Record (3)'!$R$19:$R$170, 'Investment Track Record (3)'!$B$19:$B$170, 'Small Business Impact (3)'!$A30))</f>
        <v/>
      </c>
      <c r="J30" s="873" t="str">
        <f>IF(A30="","",SUMIFS('Investment Track Record (3)'!$S$19:$S$170,'Investment Track Record (3)'!$B$19:$B$170,'Small Business Impact (3)'!$A30))</f>
        <v/>
      </c>
      <c r="K30" s="873" t="str">
        <f>IF(A30="","",SUMIFS('Investment Track Record (3)'!$T$19:$T$170,'Investment Track Record (3)'!$B$19:$B$170,'Small Business Impact (3)'!$A30))</f>
        <v/>
      </c>
      <c r="L30" s="873" t="str">
        <f>IF(A30="","",SUMIFS('Investment Track Record (3)'!$U$19:$U$170,'Investment Track Record (3)'!$B$19:$B$170,'Small Business Impact (3)'!$A30))</f>
        <v/>
      </c>
      <c r="M30" s="873" t="str">
        <f>IF(A30="","",SUMIFS('Investment Track Record (3)'!$V$19:$V$170,'Investment Track Record (3)'!$B$19:$B$170,'Small Business Impact (3)'!$A30))</f>
        <v/>
      </c>
      <c r="N30" s="1042" t="str">
        <f>IF($A30="","",IFERROR(SUMIF('Investment Track Record (3)'!B:B,$A30,'Investment Track Record (3)'!BF:BF),""))</f>
        <v/>
      </c>
      <c r="O30" s="692"/>
      <c r="P30" s="693"/>
    </row>
    <row r="31" spans="1:16" s="18" customFormat="1" ht="10.5">
      <c r="A31" s="867"/>
      <c r="B31" s="868" t="str">
        <f>IF(ISBLANK(A31),"",_xlfn.XLOOKUP(A31,'Investment Track Record (3)'!$B$19:$B$170,'Investment Track Record (3)'!$C$19:$C$170))</f>
        <v/>
      </c>
      <c r="C31" s="869" t="str">
        <f>IF($A31="", "", _xlfn.XLOOKUP($A31, 'Investment Track Record (3)'!$B:$B, 'Investment Track Record (3)'!$E:$E, ""))</f>
        <v/>
      </c>
      <c r="D31" s="869" t="str">
        <f>IF($A31="", "", _xlfn.XLOOKUP($A31, 'Investment Track Record (3)'!$B:$B, 'Investment Track Record (3)'!$F:$F, ""))</f>
        <v/>
      </c>
      <c r="E31" s="870" t="str">
        <f>IF($A31="", "", _xlfn.XLOOKUP($A31, 'Investment Track Record (3)'!$B:$B, 'Investment Track Record (3)'!$G:$G, ""))</f>
        <v/>
      </c>
      <c r="F31" s="870" t="str">
        <f>IF($A31="", "", _xlfn.XLOOKUP($A31, 'Investment Track Record (3)'!$B:$B, 'Investment Track Record (3)'!$O:$O, ""))</f>
        <v/>
      </c>
      <c r="G31" s="871" t="str">
        <f>IF($A31="", "",IF(_xlfn.MINIFS('Investment Track Record (3)'!$P:$P, 'Investment Track Record (3)'!$B:$B, $A31, 'Investment Track Record (3)'!$P:$P, "&lt;&gt;")=0,"No Date Entered",_xlfn.MINIFS('Investment Track Record (3)'!$P:$P, 'Investment Track Record (3)'!$B:$B, $A31, 'Investment Track Record (3)'!$P:$P, "&lt;&gt;")))</f>
        <v/>
      </c>
      <c r="H31" s="871" t="str">
        <f>IF($A31="", "",IF(_xlfn.MINIFS('Investment Track Record (3)'!$Q:$Q, 'Investment Track Record (3)'!$B:$B, $A31, 'Investment Track Record (3)'!$Q:$Q, "&lt;&gt;")=0,"No Exit",_xlfn.MINIFS('Investment Track Record (3)'!$Q:$Q, 'Investment Track Record (3)'!$B:$B, $A31, 'Investment Track Record (3)'!$Q:$Q, "&lt;&gt;")))</f>
        <v/>
      </c>
      <c r="I31" s="873" t="str">
        <f>IF('Small Business Impact (3)'!$A31="", "", SUMIFS('Investment Track Record (3)'!$R$19:$R$170, 'Investment Track Record (3)'!$B$19:$B$170, 'Small Business Impact (3)'!$A31))</f>
        <v/>
      </c>
      <c r="J31" s="873" t="str">
        <f>IF(A31="","",SUMIFS('Investment Track Record (3)'!$S$19:$S$170,'Investment Track Record (3)'!$B$19:$B$170,'Small Business Impact (3)'!$A31))</f>
        <v/>
      </c>
      <c r="K31" s="873" t="str">
        <f>IF(A31="","",SUMIFS('Investment Track Record (3)'!$T$19:$T$170,'Investment Track Record (3)'!$B$19:$B$170,'Small Business Impact (3)'!$A31))</f>
        <v/>
      </c>
      <c r="L31" s="873" t="str">
        <f>IF(A31="","",SUMIFS('Investment Track Record (3)'!$U$19:$U$170,'Investment Track Record (3)'!$B$19:$B$170,'Small Business Impact (3)'!$A31))</f>
        <v/>
      </c>
      <c r="M31" s="873" t="str">
        <f>IF(A31="","",SUMIFS('Investment Track Record (3)'!$V$19:$V$170,'Investment Track Record (3)'!$B$19:$B$170,'Small Business Impact (3)'!$A31))</f>
        <v/>
      </c>
      <c r="N31" s="1042" t="str">
        <f>IF($A31="","",IFERROR(SUMIF('Investment Track Record (3)'!B:B,$A31,'Investment Track Record (3)'!BF:BF),""))</f>
        <v/>
      </c>
      <c r="O31" s="692"/>
      <c r="P31" s="693"/>
    </row>
    <row r="32" spans="1:16" s="18" customFormat="1" ht="10.5">
      <c r="A32" s="867"/>
      <c r="B32" s="868" t="str">
        <f>IF(ISBLANK(A32),"",_xlfn.XLOOKUP(A32,'Investment Track Record (3)'!$B$19:$B$170,'Investment Track Record (3)'!$C$19:$C$170))</f>
        <v/>
      </c>
      <c r="C32" s="869" t="str">
        <f>IF($A32="", "", _xlfn.XLOOKUP($A32, 'Investment Track Record (3)'!$B:$B, 'Investment Track Record (3)'!$E:$E, ""))</f>
        <v/>
      </c>
      <c r="D32" s="869" t="str">
        <f>IF($A32="", "", _xlfn.XLOOKUP($A32, 'Investment Track Record (3)'!$B:$B, 'Investment Track Record (3)'!$F:$F, ""))</f>
        <v/>
      </c>
      <c r="E32" s="870" t="str">
        <f>IF($A32="", "", _xlfn.XLOOKUP($A32, 'Investment Track Record (3)'!$B:$B, 'Investment Track Record (3)'!$G:$G, ""))</f>
        <v/>
      </c>
      <c r="F32" s="870" t="str">
        <f>IF($A32="", "", _xlfn.XLOOKUP($A32, 'Investment Track Record (3)'!$B:$B, 'Investment Track Record (3)'!$O:$O, ""))</f>
        <v/>
      </c>
      <c r="G32" s="871" t="str">
        <f>IF($A32="", "",IF(_xlfn.MINIFS('Investment Track Record (3)'!$P:$P, 'Investment Track Record (3)'!$B:$B, $A32, 'Investment Track Record (3)'!$P:$P, "&lt;&gt;")=0,"No Date Entered",_xlfn.MINIFS('Investment Track Record (3)'!$P:$P, 'Investment Track Record (3)'!$B:$B, $A32, 'Investment Track Record (3)'!$P:$P, "&lt;&gt;")))</f>
        <v/>
      </c>
      <c r="H32" s="871" t="str">
        <f>IF($A32="", "",IF(_xlfn.MINIFS('Investment Track Record (3)'!$Q:$Q, 'Investment Track Record (3)'!$B:$B, $A32, 'Investment Track Record (3)'!$Q:$Q, "&lt;&gt;")=0,"No Exit",_xlfn.MINIFS('Investment Track Record (3)'!$Q:$Q, 'Investment Track Record (3)'!$B:$B, $A32, 'Investment Track Record (3)'!$Q:$Q, "&lt;&gt;")))</f>
        <v/>
      </c>
      <c r="I32" s="873" t="str">
        <f>IF('Small Business Impact (3)'!$A32="", "", SUMIFS('Investment Track Record (3)'!$R$19:$R$170, 'Investment Track Record (3)'!$B$19:$B$170, 'Small Business Impact (3)'!$A32))</f>
        <v/>
      </c>
      <c r="J32" s="873" t="str">
        <f>IF(A32="","",SUMIFS('Investment Track Record (3)'!$S$19:$S$170,'Investment Track Record (3)'!$B$19:$B$170,'Small Business Impact (3)'!$A32))</f>
        <v/>
      </c>
      <c r="K32" s="873" t="str">
        <f>IF(A32="","",SUMIFS('Investment Track Record (3)'!$T$19:$T$170,'Investment Track Record (3)'!$B$19:$B$170,'Small Business Impact (3)'!$A32))</f>
        <v/>
      </c>
      <c r="L32" s="873" t="str">
        <f>IF(A32="","",SUMIFS('Investment Track Record (3)'!$U$19:$U$170,'Investment Track Record (3)'!$B$19:$B$170,'Small Business Impact (3)'!$A32))</f>
        <v/>
      </c>
      <c r="M32" s="873" t="str">
        <f>IF(A32="","",SUMIFS('Investment Track Record (3)'!$V$19:$V$170,'Investment Track Record (3)'!$B$19:$B$170,'Small Business Impact (3)'!$A32))</f>
        <v/>
      </c>
      <c r="N32" s="1042" t="str">
        <f>IF($A32="","",IFERROR(SUMIF('Investment Track Record (3)'!B:B,$A32,'Investment Track Record (3)'!BF:BF),""))</f>
        <v/>
      </c>
      <c r="O32" s="692"/>
      <c r="P32" s="693"/>
    </row>
    <row r="33" spans="1:16" s="18" customFormat="1" ht="10.5">
      <c r="A33" s="867"/>
      <c r="B33" s="868" t="str">
        <f>IF(ISBLANK(A33),"",_xlfn.XLOOKUP(A33,'Investment Track Record (3)'!$B$19:$B$170,'Investment Track Record (3)'!$C$19:$C$170))</f>
        <v/>
      </c>
      <c r="C33" s="869" t="str">
        <f>IF($A33="", "", _xlfn.XLOOKUP($A33, 'Investment Track Record (3)'!$B:$B, 'Investment Track Record (3)'!$E:$E, ""))</f>
        <v/>
      </c>
      <c r="D33" s="869" t="str">
        <f>IF($A33="", "", _xlfn.XLOOKUP($A33, 'Investment Track Record (3)'!$B:$B, 'Investment Track Record (3)'!$F:$F, ""))</f>
        <v/>
      </c>
      <c r="E33" s="870" t="str">
        <f>IF($A33="", "", _xlfn.XLOOKUP($A33, 'Investment Track Record (3)'!$B:$B, 'Investment Track Record (3)'!$G:$G, ""))</f>
        <v/>
      </c>
      <c r="F33" s="870" t="str">
        <f>IF($A33="", "", _xlfn.XLOOKUP($A33, 'Investment Track Record (3)'!$B:$B, 'Investment Track Record (3)'!$O:$O, ""))</f>
        <v/>
      </c>
      <c r="G33" s="871" t="str">
        <f>IF($A33="", "",IF(_xlfn.MINIFS('Investment Track Record (3)'!$P:$P, 'Investment Track Record (3)'!$B:$B, $A33, 'Investment Track Record (3)'!$P:$P, "&lt;&gt;")=0,"No Date Entered",_xlfn.MINIFS('Investment Track Record (3)'!$P:$P, 'Investment Track Record (3)'!$B:$B, $A33, 'Investment Track Record (3)'!$P:$P, "&lt;&gt;")))</f>
        <v/>
      </c>
      <c r="H33" s="871" t="str">
        <f>IF($A33="", "",IF(_xlfn.MINIFS('Investment Track Record (3)'!$Q:$Q, 'Investment Track Record (3)'!$B:$B, $A33, 'Investment Track Record (3)'!$Q:$Q, "&lt;&gt;")=0,"No Exit",_xlfn.MINIFS('Investment Track Record (3)'!$Q:$Q, 'Investment Track Record (3)'!$B:$B, $A33, 'Investment Track Record (3)'!$Q:$Q, "&lt;&gt;")))</f>
        <v/>
      </c>
      <c r="I33" s="873" t="str">
        <f>IF('Small Business Impact (3)'!$A33="", "", SUMIFS('Investment Track Record (3)'!$R$19:$R$170, 'Investment Track Record (3)'!$B$19:$B$170, 'Small Business Impact (3)'!$A33))</f>
        <v/>
      </c>
      <c r="J33" s="873" t="str">
        <f>IF(A33="","",SUMIFS('Investment Track Record (3)'!$S$19:$S$170,'Investment Track Record (3)'!$B$19:$B$170,'Small Business Impact (3)'!$A33))</f>
        <v/>
      </c>
      <c r="K33" s="873" t="str">
        <f>IF(A33="","",SUMIFS('Investment Track Record (3)'!$T$19:$T$170,'Investment Track Record (3)'!$B$19:$B$170,'Small Business Impact (3)'!$A33))</f>
        <v/>
      </c>
      <c r="L33" s="873" t="str">
        <f>IF(A33="","",SUMIFS('Investment Track Record (3)'!$U$19:$U$170,'Investment Track Record (3)'!$B$19:$B$170,'Small Business Impact (3)'!$A33))</f>
        <v/>
      </c>
      <c r="M33" s="873" t="str">
        <f>IF(A33="","",SUMIFS('Investment Track Record (3)'!$V$19:$V$170,'Investment Track Record (3)'!$B$19:$B$170,'Small Business Impact (3)'!$A33))</f>
        <v/>
      </c>
      <c r="N33" s="1042" t="str">
        <f>IF($A33="","",IFERROR(SUMIF('Investment Track Record (3)'!B:B,$A33,'Investment Track Record (3)'!BF:BF),""))</f>
        <v/>
      </c>
      <c r="O33" s="692"/>
      <c r="P33" s="693"/>
    </row>
    <row r="34" spans="1:16" s="18" customFormat="1" ht="10.5">
      <c r="A34" s="867"/>
      <c r="B34" s="868" t="str">
        <f>IF(ISBLANK(A34),"",_xlfn.XLOOKUP(A34,'Investment Track Record (3)'!$B$19:$B$170,'Investment Track Record (3)'!$C$19:$C$170))</f>
        <v/>
      </c>
      <c r="C34" s="869" t="str">
        <f>IF($A34="", "", _xlfn.XLOOKUP($A34, 'Investment Track Record (3)'!$B:$B, 'Investment Track Record (3)'!$E:$E, ""))</f>
        <v/>
      </c>
      <c r="D34" s="869" t="str">
        <f>IF($A34="", "", _xlfn.XLOOKUP($A34, 'Investment Track Record (3)'!$B:$B, 'Investment Track Record (3)'!$F:$F, ""))</f>
        <v/>
      </c>
      <c r="E34" s="870" t="str">
        <f>IF($A34="", "", _xlfn.XLOOKUP($A34, 'Investment Track Record (3)'!$B:$B, 'Investment Track Record (3)'!$G:$G, ""))</f>
        <v/>
      </c>
      <c r="F34" s="870" t="str">
        <f>IF($A34="", "", _xlfn.XLOOKUP($A34, 'Investment Track Record (3)'!$B:$B, 'Investment Track Record (3)'!$O:$O, ""))</f>
        <v/>
      </c>
      <c r="G34" s="871" t="str">
        <f>IF($A34="", "",IF(_xlfn.MINIFS('Investment Track Record (3)'!$P:$P, 'Investment Track Record (3)'!$B:$B, $A34, 'Investment Track Record (3)'!$P:$P, "&lt;&gt;")=0,"No Date Entered",_xlfn.MINIFS('Investment Track Record (3)'!$P:$P, 'Investment Track Record (3)'!$B:$B, $A34, 'Investment Track Record (3)'!$P:$P, "&lt;&gt;")))</f>
        <v/>
      </c>
      <c r="H34" s="871" t="str">
        <f>IF($A34="", "",IF(_xlfn.MINIFS('Investment Track Record (3)'!$Q:$Q, 'Investment Track Record (3)'!$B:$B, $A34, 'Investment Track Record (3)'!$Q:$Q, "&lt;&gt;")=0,"No Exit",_xlfn.MINIFS('Investment Track Record (3)'!$Q:$Q, 'Investment Track Record (3)'!$B:$B, $A34, 'Investment Track Record (3)'!$Q:$Q, "&lt;&gt;")))</f>
        <v/>
      </c>
      <c r="I34" s="873" t="str">
        <f>IF('Small Business Impact (3)'!$A34="", "", SUMIFS('Investment Track Record (3)'!$R$19:$R$170, 'Investment Track Record (3)'!$B$19:$B$170, 'Small Business Impact (3)'!$A34))</f>
        <v/>
      </c>
      <c r="J34" s="873" t="str">
        <f>IF(A34="","",SUMIFS('Investment Track Record (3)'!$S$19:$S$170,'Investment Track Record (3)'!$B$19:$B$170,'Small Business Impact (3)'!$A34))</f>
        <v/>
      </c>
      <c r="K34" s="873" t="str">
        <f>IF(A34="","",SUMIFS('Investment Track Record (3)'!$T$19:$T$170,'Investment Track Record (3)'!$B$19:$B$170,'Small Business Impact (3)'!$A34))</f>
        <v/>
      </c>
      <c r="L34" s="873" t="str">
        <f>IF(A34="","",SUMIFS('Investment Track Record (3)'!$U$19:$U$170,'Investment Track Record (3)'!$B$19:$B$170,'Small Business Impact (3)'!$A34))</f>
        <v/>
      </c>
      <c r="M34" s="873" t="str">
        <f>IF(A34="","",SUMIFS('Investment Track Record (3)'!$V$19:$V$170,'Investment Track Record (3)'!$B$19:$B$170,'Small Business Impact (3)'!$A34))</f>
        <v/>
      </c>
      <c r="N34" s="1042" t="str">
        <f>IF($A34="","",IFERROR(SUMIF('Investment Track Record (3)'!B:B,$A34,'Investment Track Record (3)'!BF:BF),""))</f>
        <v/>
      </c>
      <c r="O34" s="692"/>
      <c r="P34" s="693"/>
    </row>
    <row r="35" spans="1:16" s="18" customFormat="1" ht="10.5">
      <c r="A35" s="867"/>
      <c r="B35" s="868" t="str">
        <f>IF(ISBLANK(A35),"",_xlfn.XLOOKUP(A35,'Investment Track Record (3)'!$B$19:$B$170,'Investment Track Record (3)'!$C$19:$C$170))</f>
        <v/>
      </c>
      <c r="C35" s="869" t="str">
        <f>IF($A35="", "", _xlfn.XLOOKUP($A35, 'Investment Track Record (3)'!$B:$B, 'Investment Track Record (3)'!$E:$E, ""))</f>
        <v/>
      </c>
      <c r="D35" s="869" t="str">
        <f>IF($A35="", "", _xlfn.XLOOKUP($A35, 'Investment Track Record (3)'!$B:$B, 'Investment Track Record (3)'!$F:$F, ""))</f>
        <v/>
      </c>
      <c r="E35" s="870" t="str">
        <f>IF($A35="", "", _xlfn.XLOOKUP($A35, 'Investment Track Record (3)'!$B:$B, 'Investment Track Record (3)'!$G:$G, ""))</f>
        <v/>
      </c>
      <c r="F35" s="870" t="str">
        <f>IF($A35="", "", _xlfn.XLOOKUP($A35, 'Investment Track Record (3)'!$B:$B, 'Investment Track Record (3)'!$O:$O, ""))</f>
        <v/>
      </c>
      <c r="G35" s="871" t="str">
        <f>IF($A35="", "",IF(_xlfn.MINIFS('Investment Track Record (3)'!$P:$P, 'Investment Track Record (3)'!$B:$B, $A35, 'Investment Track Record (3)'!$P:$P, "&lt;&gt;")=0,"No Date Entered",_xlfn.MINIFS('Investment Track Record (3)'!$P:$P, 'Investment Track Record (3)'!$B:$B, $A35, 'Investment Track Record (3)'!$P:$P, "&lt;&gt;")))</f>
        <v/>
      </c>
      <c r="H35" s="871" t="str">
        <f>IF($A35="", "",IF(_xlfn.MINIFS('Investment Track Record (3)'!$Q:$Q, 'Investment Track Record (3)'!$B:$B, $A35, 'Investment Track Record (3)'!$Q:$Q, "&lt;&gt;")=0,"No Exit",_xlfn.MINIFS('Investment Track Record (3)'!$Q:$Q, 'Investment Track Record (3)'!$B:$B, $A35, 'Investment Track Record (3)'!$Q:$Q, "&lt;&gt;")))</f>
        <v/>
      </c>
      <c r="I35" s="873" t="str">
        <f>IF('Small Business Impact (3)'!$A35="", "", SUMIFS('Investment Track Record (3)'!$R$19:$R$170, 'Investment Track Record (3)'!$B$19:$B$170, 'Small Business Impact (3)'!$A35))</f>
        <v/>
      </c>
      <c r="J35" s="873" t="str">
        <f>IF(A35="","",SUMIFS('Investment Track Record (3)'!$S$19:$S$170,'Investment Track Record (3)'!$B$19:$B$170,'Small Business Impact (3)'!$A35))</f>
        <v/>
      </c>
      <c r="K35" s="873" t="str">
        <f>IF(A35="","",SUMIFS('Investment Track Record (3)'!$T$19:$T$170,'Investment Track Record (3)'!$B$19:$B$170,'Small Business Impact (3)'!$A35))</f>
        <v/>
      </c>
      <c r="L35" s="873" t="str">
        <f>IF(A35="","",SUMIFS('Investment Track Record (3)'!$U$19:$U$170,'Investment Track Record (3)'!$B$19:$B$170,'Small Business Impact (3)'!$A35))</f>
        <v/>
      </c>
      <c r="M35" s="873" t="str">
        <f>IF(A35="","",SUMIFS('Investment Track Record (3)'!$V$19:$V$170,'Investment Track Record (3)'!$B$19:$B$170,'Small Business Impact (3)'!$A35))</f>
        <v/>
      </c>
      <c r="N35" s="1042" t="str">
        <f>IF($A35="","",IFERROR(SUMIF('Investment Track Record (3)'!B:B,$A35,'Investment Track Record (3)'!BF:BF),""))</f>
        <v/>
      </c>
      <c r="O35" s="692"/>
      <c r="P35" s="693"/>
    </row>
    <row r="36" spans="1:16" s="18" customFormat="1" ht="10.5">
      <c r="A36" s="874"/>
      <c r="B36" s="875" t="str">
        <f>IF(ISBLANK(A36),"",_xlfn.XLOOKUP(A36,'Investment Track Record (3)'!$B$19:$B$170,'Investment Track Record (3)'!$C$19:$C$170))</f>
        <v/>
      </c>
      <c r="C36" s="876" t="str">
        <f>IF($A36="", "", _xlfn.XLOOKUP($A36, 'Investment Track Record (3)'!$B:$B, 'Investment Track Record (3)'!$E:$E, ""))</f>
        <v/>
      </c>
      <c r="D36" s="876" t="str">
        <f>IF($A36="", "", _xlfn.XLOOKUP($A36, 'Investment Track Record (3)'!$B:$B, 'Investment Track Record (3)'!$F:$F, ""))</f>
        <v/>
      </c>
      <c r="E36" s="877" t="str">
        <f>IF($A36="", "", _xlfn.XLOOKUP($A36, 'Investment Track Record (3)'!$B:$B, 'Investment Track Record (3)'!$G:$G, ""))</f>
        <v/>
      </c>
      <c r="F36" s="877" t="str">
        <f>IF($A36="", "", _xlfn.XLOOKUP($A36, 'Investment Track Record (3)'!$B:$B, 'Investment Track Record (3)'!$O:$O, ""))</f>
        <v/>
      </c>
      <c r="G36" s="878" t="str">
        <f>IF($A36="", "",IF(_xlfn.MINIFS('Investment Track Record (3)'!$P:$P, 'Investment Track Record (3)'!$B:$B, $A36, 'Investment Track Record (3)'!$P:$P, "&lt;&gt;")=0,"No Date Entered",_xlfn.MINIFS('Investment Track Record (3)'!$P:$P, 'Investment Track Record (3)'!$B:$B, $A36, 'Investment Track Record (3)'!$P:$P, "&lt;&gt;")))</f>
        <v/>
      </c>
      <c r="H36" s="878" t="str">
        <f>IF($A36="", "",IF(_xlfn.MINIFS('Investment Track Record (3)'!$Q:$Q, 'Investment Track Record (3)'!$B:$B, $A36, 'Investment Track Record (3)'!$Q:$Q, "&lt;&gt;")=0,"No Exit",_xlfn.MINIFS('Investment Track Record (3)'!$Q:$Q, 'Investment Track Record (3)'!$B:$B, $A36, 'Investment Track Record (3)'!$Q:$Q, "&lt;&gt;")))</f>
        <v/>
      </c>
      <c r="I36" s="879" t="str">
        <f>IF('Small Business Impact (3)'!$A36="", "", SUMIFS('Investment Track Record (3)'!$R$19:$R$170, 'Investment Track Record (3)'!$B$19:$B$170, 'Small Business Impact (3)'!$A36))</f>
        <v/>
      </c>
      <c r="J36" s="879" t="str">
        <f>IF(A36="","",SUMIFS('Investment Track Record (3)'!$S$19:$S$170,'Investment Track Record (3)'!$B$19:$B$170,'Small Business Impact (3)'!$A36))</f>
        <v/>
      </c>
      <c r="K36" s="879" t="str">
        <f>IF(A36="","",SUMIFS('Investment Track Record (3)'!$T$19:$T$170,'Investment Track Record (3)'!$B$19:$B$170,'Small Business Impact (3)'!$A36))</f>
        <v/>
      </c>
      <c r="L36" s="879" t="str">
        <f>IF(A36="","",SUMIFS('Investment Track Record (3)'!$U$19:$U$170,'Investment Track Record (3)'!$B$19:$B$170,'Small Business Impact (3)'!$A36))</f>
        <v/>
      </c>
      <c r="M36" s="879" t="str">
        <f>IF(A36="","",SUMIFS('Investment Track Record (3)'!$V$19:$V$170,'Investment Track Record (3)'!$B$19:$B$170,'Small Business Impact (3)'!$A36))</f>
        <v/>
      </c>
      <c r="N36" s="1043" t="str">
        <f>IF($A36="","",IFERROR(SUMIF('Investment Track Record (3)'!B:B,$A36,'Investment Track Record (3)'!BF:BF),""))</f>
        <v/>
      </c>
      <c r="O36" s="697"/>
      <c r="P36" s="698"/>
    </row>
    <row r="37" spans="1:16" s="18" customFormat="1" ht="10.5">
      <c r="A37" s="880"/>
      <c r="B37" s="880"/>
      <c r="C37" s="880"/>
      <c r="D37" s="880"/>
      <c r="E37" s="880"/>
      <c r="F37" s="880"/>
      <c r="G37" s="880"/>
      <c r="H37" s="881" t="s">
        <v>771</v>
      </c>
      <c r="I37" s="882">
        <f>SUM(I7:I36)</f>
        <v>0</v>
      </c>
      <c r="J37" s="882">
        <f>SUM(J7:J36)</f>
        <v>0</v>
      </c>
      <c r="K37" s="882">
        <f>SUM(K7:K36)</f>
        <v>0</v>
      </c>
      <c r="L37" s="882">
        <f>SUM(L7:L36)</f>
        <v>0</v>
      </c>
      <c r="M37" s="882">
        <f>SUM(M7:M36)</f>
        <v>0</v>
      </c>
      <c r="N37" s="1044">
        <f>SUBTOTAL(109,Table224[Net Job Change])</f>
        <v>0</v>
      </c>
    </row>
    <row r="38" spans="1:16" s="18" customFormat="1" ht="10.5">
      <c r="B38" s="18" t="s">
        <v>772</v>
      </c>
    </row>
    <row r="39" spans="1:16" s="18" customFormat="1" ht="10.5"/>
    <row r="40" spans="1:16" s="18" customFormat="1" ht="10.5"/>
    <row r="41" spans="1:16" s="18" customFormat="1" ht="10.5"/>
    <row r="42" spans="1:16" s="136" customFormat="1" ht="12"/>
    <row r="43" spans="1:16"/>
  </sheetData>
  <sheetProtection algorithmName="SHA-512" hashValue="FNuJ0AshlQafRYkyXro86fFMm4ed849I/sBrW3PTwOnqxbeNnWo2hvlk5yBC+FnoKyKB41LI1zi4Rj0uEb2vow==" saltValue="pUo4ABlFsT15AcYbx0izmQ==" spinCount="100000" sheet="1" objects="1" scenarios="1" formatCells="0" formatColumns="0" formatRows="0" insertRows="0" sort="0" autoFilter="0"/>
  <hyperlinks>
    <hyperlink ref="C6" location="NAICSSearch" display="Primary Industry NAICs Code" xr:uid="{BE97E181-7C0C-4500-8431-8CB2EAD5BD24}"/>
  </hyperlink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561FF34F-16BA-405D-BF1E-F3371B6DB23F}">
          <x14:formula1>
            <xm:f>'Investment Track Record (3)'!$B$19:$B$88</xm:f>
          </x14:formula1>
          <xm:sqref>A7:A36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A9721-4658-4449-A05A-C91A671F0872}">
  <sheetPr>
    <tabColor rgb="FF7030A0"/>
  </sheetPr>
  <dimension ref="A1:AX78"/>
  <sheetViews>
    <sheetView workbookViewId="0"/>
  </sheetViews>
  <sheetFormatPr defaultColWidth="0" defaultRowHeight="15" zeroHeight="1"/>
  <cols>
    <col min="1" max="1" width="4.5703125" customWidth="1"/>
    <col min="2" max="3" width="18.7109375" customWidth="1"/>
    <col min="4" max="4" width="9.140625" customWidth="1"/>
    <col min="5" max="5" width="17.140625" customWidth="1"/>
    <col min="6" max="7" width="16.140625" customWidth="1"/>
    <col min="8" max="10" width="14.7109375" customWidth="1"/>
    <col min="11" max="11" width="16.28515625" customWidth="1"/>
    <col min="12" max="12" width="11.7109375" customWidth="1"/>
    <col min="13" max="13" width="38.5703125" customWidth="1"/>
    <col min="14" max="14" width="43.7109375" customWidth="1"/>
    <col min="15" max="15" width="9.140625" customWidth="1"/>
    <col min="16" max="50" width="0" hidden="1" customWidth="1"/>
    <col min="51" max="16384" width="9.140625" hidden="1"/>
  </cols>
  <sheetData>
    <row r="1" spans="1:48">
      <c r="A1" s="9"/>
      <c r="B1" s="305" t="s">
        <v>773</v>
      </c>
      <c r="C1" s="305"/>
      <c r="D1" s="305"/>
      <c r="E1" s="305"/>
      <c r="F1" s="305"/>
      <c r="G1" s="305"/>
      <c r="H1" s="305"/>
      <c r="I1" s="305"/>
      <c r="J1" s="305"/>
      <c r="K1" s="305"/>
      <c r="L1" s="305"/>
      <c r="M1" s="305"/>
      <c r="N1" s="305" t="str">
        <f>Instructions!N1</f>
        <v>OMB Approval No. 3245-0062</v>
      </c>
      <c r="O1" s="305"/>
      <c r="P1" s="305"/>
      <c r="Q1" s="305"/>
      <c r="R1" s="305"/>
      <c r="S1" s="305"/>
      <c r="T1" s="305"/>
      <c r="U1" s="305"/>
      <c r="V1" s="305"/>
      <c r="W1" s="305"/>
      <c r="X1" s="305"/>
      <c r="Y1" s="305"/>
      <c r="Z1" s="305"/>
      <c r="AA1" s="305"/>
      <c r="AB1" s="305"/>
      <c r="AC1" s="305"/>
      <c r="AD1" s="305"/>
      <c r="AE1" s="305"/>
      <c r="AF1" s="305"/>
      <c r="AG1" s="305"/>
      <c r="AH1" s="305"/>
      <c r="AI1" s="305"/>
      <c r="AJ1" s="305"/>
      <c r="AK1" s="37" t="s">
        <v>2</v>
      </c>
      <c r="AL1" s="37" t="s">
        <v>2</v>
      </c>
      <c r="AM1" s="37" t="s">
        <v>2</v>
      </c>
      <c r="AN1" s="38" t="s">
        <v>2</v>
      </c>
      <c r="AO1" s="37" t="s">
        <v>2</v>
      </c>
      <c r="AP1" s="37" t="s">
        <v>2</v>
      </c>
      <c r="AQ1" s="37" t="s">
        <v>2</v>
      </c>
      <c r="AR1" s="37" t="s">
        <v>2</v>
      </c>
      <c r="AS1" s="37" t="s">
        <v>2</v>
      </c>
      <c r="AT1" s="37" t="s">
        <v>2</v>
      </c>
      <c r="AU1" s="38" t="s">
        <v>10</v>
      </c>
      <c r="AV1" s="39" t="s">
        <v>2</v>
      </c>
    </row>
    <row r="2" spans="1:48">
      <c r="B2" s="112" t="s">
        <v>11</v>
      </c>
      <c r="C2" s="563">
        <f>Overview!B43</f>
        <v>45628</v>
      </c>
      <c r="D2" s="112"/>
      <c r="E2" s="112"/>
      <c r="F2" s="112"/>
      <c r="G2" s="112"/>
      <c r="H2" s="112"/>
      <c r="I2" s="112"/>
      <c r="J2" s="112"/>
      <c r="K2" s="112"/>
      <c r="L2" s="112"/>
      <c r="M2" s="112"/>
      <c r="N2" s="305" t="str">
        <f>Instructions!N2</f>
        <v>Expiration Date 2/28/2026</v>
      </c>
      <c r="O2" s="112"/>
      <c r="P2" s="112"/>
      <c r="Q2" s="112"/>
      <c r="R2" s="112"/>
      <c r="S2" s="112"/>
      <c r="T2" s="112"/>
      <c r="U2" s="112"/>
      <c r="V2" s="112"/>
      <c r="W2" s="112"/>
      <c r="X2" s="112"/>
      <c r="Y2" s="112"/>
      <c r="Z2" s="112"/>
      <c r="AA2" s="112"/>
      <c r="AB2" s="112"/>
      <c r="AC2" s="112"/>
      <c r="AD2" s="112"/>
      <c r="AE2" s="112"/>
      <c r="AF2" s="112"/>
      <c r="AG2" s="112"/>
      <c r="AH2" s="112"/>
      <c r="AI2" s="112"/>
      <c r="AJ2" s="112"/>
      <c r="AK2" s="39" t="s">
        <v>2</v>
      </c>
      <c r="AL2" s="39" t="s">
        <v>2</v>
      </c>
      <c r="AM2" s="39" t="s">
        <v>2</v>
      </c>
      <c r="AN2" s="40" t="s">
        <v>2</v>
      </c>
      <c r="AO2" s="39" t="s">
        <v>2</v>
      </c>
      <c r="AP2" s="39" t="s">
        <v>2</v>
      </c>
      <c r="AQ2" s="39" t="s">
        <v>2</v>
      </c>
      <c r="AR2" s="39" t="s">
        <v>2</v>
      </c>
      <c r="AS2" s="39" t="s">
        <v>2</v>
      </c>
      <c r="AT2" s="39" t="s">
        <v>2</v>
      </c>
      <c r="AU2" s="40" t="s">
        <v>13</v>
      </c>
      <c r="AV2" s="39" t="s">
        <v>2</v>
      </c>
    </row>
    <row r="3" spans="1:48" ht="34.5" customHeight="1">
      <c r="A3" s="103"/>
      <c r="B3" s="584" t="s">
        <v>774</v>
      </c>
      <c r="C3" s="103"/>
      <c r="D3" s="103"/>
      <c r="E3" s="103"/>
      <c r="F3" s="103"/>
      <c r="G3" s="103"/>
      <c r="H3" s="103"/>
      <c r="I3" s="103"/>
      <c r="J3" s="103"/>
      <c r="K3" s="103"/>
      <c r="L3" s="103"/>
      <c r="M3" s="115"/>
      <c r="N3" s="115"/>
      <c r="O3" s="116"/>
      <c r="P3" s="116"/>
      <c r="Q3" s="116"/>
      <c r="R3" s="116"/>
      <c r="S3" s="116"/>
      <c r="T3" s="116"/>
      <c r="U3" s="105"/>
      <c r="V3" s="105"/>
      <c r="W3" s="105"/>
      <c r="X3" s="105"/>
      <c r="Y3" s="105"/>
      <c r="Z3" s="105"/>
      <c r="AA3" s="105" t="s">
        <v>2</v>
      </c>
      <c r="AB3" s="105" t="s">
        <v>2</v>
      </c>
      <c r="AC3" s="105" t="s">
        <v>2</v>
      </c>
      <c r="AD3" s="105" t="s">
        <v>2</v>
      </c>
      <c r="AE3" s="105" t="s">
        <v>2</v>
      </c>
      <c r="AF3" s="105" t="s">
        <v>2</v>
      </c>
      <c r="AG3" s="105" t="s">
        <v>2</v>
      </c>
      <c r="AH3" s="105" t="s">
        <v>2</v>
      </c>
      <c r="AI3" s="105" t="s">
        <v>2</v>
      </c>
      <c r="AJ3" s="105" t="s">
        <v>2</v>
      </c>
      <c r="AK3" s="39" t="s">
        <v>2</v>
      </c>
      <c r="AL3" s="39" t="s">
        <v>2</v>
      </c>
      <c r="AM3" s="39" t="s">
        <v>2</v>
      </c>
      <c r="AN3" s="39" t="s">
        <v>2</v>
      </c>
      <c r="AO3" s="39" t="s">
        <v>2</v>
      </c>
      <c r="AP3" s="39" t="s">
        <v>2</v>
      </c>
      <c r="AQ3" s="39" t="s">
        <v>2</v>
      </c>
      <c r="AR3" s="39" t="s">
        <v>2</v>
      </c>
      <c r="AS3" s="39" t="s">
        <v>2</v>
      </c>
      <c r="AT3" s="39" t="s">
        <v>2</v>
      </c>
      <c r="AU3" s="444" t="s">
        <v>2</v>
      </c>
      <c r="AV3" s="39" t="s">
        <v>2</v>
      </c>
    </row>
    <row r="4" spans="1:48">
      <c r="A4" s="42"/>
      <c r="B4" s="42" t="s">
        <v>15</v>
      </c>
      <c r="C4" s="42" t="str">
        <f>Overview!B7</f>
        <v>Applicant Fund Name</v>
      </c>
      <c r="D4" s="42"/>
      <c r="E4" s="42"/>
      <c r="F4" s="42"/>
      <c r="G4" s="41" t="s">
        <v>2</v>
      </c>
      <c r="H4" s="41"/>
      <c r="I4" s="41"/>
      <c r="J4" s="41"/>
      <c r="K4" s="41"/>
      <c r="L4" s="41"/>
      <c r="M4" s="41"/>
      <c r="N4" s="41"/>
      <c r="O4" s="41"/>
      <c r="P4" s="41"/>
      <c r="Q4" s="41"/>
      <c r="R4" s="41"/>
      <c r="S4" s="41"/>
      <c r="T4" s="41"/>
      <c r="U4" s="384"/>
      <c r="V4" s="384"/>
      <c r="W4" s="384"/>
      <c r="X4" s="384"/>
      <c r="Y4" s="384"/>
      <c r="Z4" s="384"/>
      <c r="AA4" s="384" t="s">
        <v>2</v>
      </c>
      <c r="AB4" s="384" t="s">
        <v>2</v>
      </c>
      <c r="AC4" s="384" t="s">
        <v>2</v>
      </c>
      <c r="AD4" s="384" t="s">
        <v>2</v>
      </c>
      <c r="AE4" s="384" t="s">
        <v>2</v>
      </c>
      <c r="AF4" s="384" t="s">
        <v>2</v>
      </c>
      <c r="AG4" s="384" t="s">
        <v>2</v>
      </c>
      <c r="AH4" s="384" t="s">
        <v>2</v>
      </c>
      <c r="AI4" s="384" t="s">
        <v>2</v>
      </c>
      <c r="AJ4" s="384" t="s">
        <v>2</v>
      </c>
      <c r="AK4" s="384" t="s">
        <v>2</v>
      </c>
      <c r="AL4" s="384" t="s">
        <v>2</v>
      </c>
      <c r="AM4" s="384" t="s">
        <v>2</v>
      </c>
      <c r="AN4" s="384" t="s">
        <v>2</v>
      </c>
      <c r="AO4" s="384" t="s">
        <v>2</v>
      </c>
      <c r="AP4" s="384" t="s">
        <v>2</v>
      </c>
      <c r="AQ4" s="384" t="s">
        <v>2</v>
      </c>
      <c r="AR4" s="384" t="s">
        <v>2</v>
      </c>
      <c r="AS4" s="384" t="s">
        <v>2</v>
      </c>
      <c r="AT4" s="384" t="s">
        <v>2</v>
      </c>
      <c r="AU4" s="384" t="s">
        <v>16</v>
      </c>
      <c r="AV4" s="436" t="s">
        <v>2</v>
      </c>
    </row>
    <row r="5" spans="1:48">
      <c r="A5" s="43"/>
      <c r="B5" s="43" t="s">
        <v>2</v>
      </c>
      <c r="C5" s="43"/>
      <c r="D5" s="43" t="s">
        <v>2</v>
      </c>
      <c r="E5" s="43" t="s">
        <v>2</v>
      </c>
      <c r="F5" s="43" t="s">
        <v>2</v>
      </c>
      <c r="G5" s="43"/>
      <c r="H5" s="44" t="s">
        <v>2</v>
      </c>
      <c r="I5" s="44"/>
      <c r="J5" s="44"/>
      <c r="K5" s="44" t="s">
        <v>2</v>
      </c>
      <c r="L5" s="44" t="s">
        <v>2</v>
      </c>
      <c r="M5" s="44" t="s">
        <v>2</v>
      </c>
      <c r="N5" s="44" t="s">
        <v>2</v>
      </c>
      <c r="O5" s="9"/>
      <c r="P5" s="9"/>
      <c r="Q5" s="9"/>
      <c r="R5" s="9"/>
      <c r="S5" s="9"/>
      <c r="T5" s="9"/>
      <c r="U5" s="9"/>
      <c r="V5" s="9"/>
      <c r="W5" s="9"/>
      <c r="X5" s="9"/>
      <c r="Y5" s="9"/>
      <c r="Z5" s="9"/>
      <c r="AA5" s="9"/>
      <c r="AB5" s="9"/>
      <c r="AC5" s="9"/>
      <c r="AD5" s="9"/>
      <c r="AE5" s="9"/>
      <c r="AF5" s="9"/>
      <c r="AG5" s="9"/>
      <c r="AH5" s="9"/>
      <c r="AI5" s="9"/>
      <c r="AJ5" s="9"/>
    </row>
    <row r="6" spans="1:48">
      <c r="A6" s="43"/>
      <c r="B6" s="43" t="s">
        <v>2</v>
      </c>
      <c r="C6" s="43"/>
      <c r="D6" s="43" t="s">
        <v>2</v>
      </c>
      <c r="E6" s="43" t="s">
        <v>2</v>
      </c>
      <c r="F6" s="43" t="s">
        <v>2</v>
      </c>
      <c r="G6" s="43"/>
      <c r="H6" s="44" t="s">
        <v>2</v>
      </c>
      <c r="I6" s="44"/>
      <c r="J6" s="44"/>
      <c r="K6" s="44" t="s">
        <v>2</v>
      </c>
      <c r="L6" s="44" t="s">
        <v>2</v>
      </c>
      <c r="M6" s="44" t="s">
        <v>2</v>
      </c>
      <c r="N6" s="44" t="s">
        <v>2</v>
      </c>
      <c r="O6" s="9"/>
      <c r="P6" s="9"/>
      <c r="Q6" s="9"/>
      <c r="R6" s="9"/>
      <c r="S6" s="9"/>
      <c r="T6" s="9"/>
      <c r="U6" s="9"/>
      <c r="V6" s="9"/>
      <c r="W6" s="9"/>
      <c r="X6" s="9"/>
      <c r="Y6" s="9"/>
      <c r="Z6" s="9"/>
      <c r="AA6" s="9"/>
      <c r="AB6" s="9"/>
      <c r="AC6" s="9"/>
      <c r="AD6" s="9"/>
      <c r="AE6" s="9"/>
      <c r="AF6" s="9"/>
      <c r="AG6" s="9"/>
      <c r="AH6" s="9"/>
      <c r="AI6" s="9"/>
      <c r="AJ6" s="9"/>
    </row>
    <row r="7" spans="1:48" ht="87" customHeight="1">
      <c r="A7" s="43"/>
      <c r="B7" s="675" t="s">
        <v>775</v>
      </c>
      <c r="C7" s="676" t="s">
        <v>776</v>
      </c>
      <c r="D7" s="677" t="s">
        <v>777</v>
      </c>
      <c r="E7" s="677" t="s">
        <v>778</v>
      </c>
      <c r="F7" s="677" t="s">
        <v>779</v>
      </c>
      <c r="G7" s="676" t="s">
        <v>780</v>
      </c>
      <c r="H7" s="675" t="s">
        <v>781</v>
      </c>
      <c r="I7" s="676" t="s">
        <v>782</v>
      </c>
      <c r="J7" s="676" t="s">
        <v>783</v>
      </c>
      <c r="K7" s="677" t="s">
        <v>784</v>
      </c>
      <c r="L7" s="677" t="s">
        <v>785</v>
      </c>
      <c r="M7" s="677" t="s">
        <v>786</v>
      </c>
      <c r="N7" s="678" t="s">
        <v>787</v>
      </c>
      <c r="O7" s="9"/>
      <c r="P7" s="9"/>
      <c r="Q7" s="9"/>
      <c r="R7" s="9"/>
      <c r="S7" s="9"/>
      <c r="T7" s="9"/>
      <c r="U7" s="9"/>
      <c r="V7" s="9"/>
      <c r="W7" s="9"/>
      <c r="X7" s="9"/>
      <c r="Y7" s="9"/>
      <c r="Z7" s="9"/>
      <c r="AA7" s="9"/>
      <c r="AB7" s="9"/>
      <c r="AC7" s="9"/>
      <c r="AD7" s="9"/>
      <c r="AE7" s="9"/>
      <c r="AF7" s="9"/>
      <c r="AG7" s="9"/>
      <c r="AH7" s="9"/>
      <c r="AI7" s="9"/>
      <c r="AJ7" s="9"/>
    </row>
    <row r="8" spans="1:48">
      <c r="A8" s="43"/>
      <c r="B8" s="665"/>
      <c r="C8" s="564" t="str">
        <f>IF(ISBLANK(B8),"",_xlfn.XLOOKUP(B8,'Investment Track Record (3)'!$B$19:$B$170,'Investment Track Record (3)'!$C$19:$C$170))</f>
        <v/>
      </c>
      <c r="D8" s="665" t="s">
        <v>2</v>
      </c>
      <c r="E8" s="665" t="s">
        <v>2</v>
      </c>
      <c r="F8" s="711" t="s">
        <v>2</v>
      </c>
      <c r="G8" s="667"/>
      <c r="H8" s="668" t="s">
        <v>2</v>
      </c>
      <c r="I8" s="668"/>
      <c r="J8" s="669"/>
      <c r="K8" s="670" t="s">
        <v>2</v>
      </c>
      <c r="L8" s="665" t="s">
        <v>2</v>
      </c>
      <c r="M8" s="711" t="s">
        <v>2</v>
      </c>
      <c r="N8" s="711" t="s">
        <v>2</v>
      </c>
      <c r="O8" s="9"/>
      <c r="P8" s="9"/>
      <c r="Q8" s="9"/>
      <c r="R8" s="9"/>
      <c r="S8" s="9"/>
      <c r="T8" s="9"/>
      <c r="U8" s="9"/>
      <c r="V8" s="9"/>
      <c r="W8" s="9"/>
      <c r="X8" s="9"/>
      <c r="Y8" s="9"/>
      <c r="Z8" s="9"/>
      <c r="AA8" s="9"/>
      <c r="AB8" s="9"/>
      <c r="AC8" s="9"/>
      <c r="AD8" s="9"/>
      <c r="AE8" s="9"/>
      <c r="AF8" s="9"/>
      <c r="AG8" s="9"/>
      <c r="AH8" s="9"/>
      <c r="AI8" s="9"/>
      <c r="AJ8" s="9"/>
    </row>
    <row r="9" spans="1:48">
      <c r="A9" s="43"/>
      <c r="B9" s="666"/>
      <c r="C9" s="564" t="str">
        <f>IF(ISBLANK(B9),"",_xlfn.XLOOKUP(B9,'Investment Track Record (3)'!$B$19:$B$170,'Investment Track Record (3)'!$C$19:$C$170))</f>
        <v/>
      </c>
      <c r="D9" s="666" t="s">
        <v>2</v>
      </c>
      <c r="E9" s="666" t="s">
        <v>2</v>
      </c>
      <c r="F9" s="666" t="s">
        <v>2</v>
      </c>
      <c r="G9" s="671"/>
      <c r="H9" s="672" t="s">
        <v>2</v>
      </c>
      <c r="I9" s="668"/>
      <c r="J9" s="673"/>
      <c r="K9" s="674" t="s">
        <v>2</v>
      </c>
      <c r="L9" s="666" t="s">
        <v>2</v>
      </c>
      <c r="M9" s="666" t="s">
        <v>2</v>
      </c>
      <c r="N9" s="666" t="s">
        <v>2</v>
      </c>
      <c r="O9" s="9"/>
      <c r="P9" s="9"/>
      <c r="Q9" s="9"/>
      <c r="R9" s="9"/>
      <c r="S9" s="9"/>
      <c r="T9" s="9"/>
      <c r="U9" s="9"/>
      <c r="V9" s="9"/>
      <c r="W9" s="9"/>
      <c r="X9" s="9"/>
      <c r="Y9" s="9"/>
      <c r="Z9" s="9"/>
      <c r="AA9" s="9"/>
      <c r="AB9" s="9"/>
      <c r="AC9" s="9"/>
      <c r="AD9" s="9"/>
      <c r="AE9" s="9"/>
      <c r="AF9" s="9"/>
      <c r="AG9" s="9"/>
      <c r="AH9" s="9"/>
      <c r="AI9" s="9"/>
      <c r="AJ9" s="9"/>
    </row>
    <row r="10" spans="1:48">
      <c r="A10" s="43"/>
      <c r="B10" s="665"/>
      <c r="C10" s="564" t="str">
        <f>IF(ISBLANK(B10),"",_xlfn.XLOOKUP(B10,'Investment Track Record (3)'!$B$19:$B$170,'Investment Track Record (3)'!$C$19:$C$170))</f>
        <v/>
      </c>
      <c r="D10" s="665" t="s">
        <v>2</v>
      </c>
      <c r="E10" s="665" t="s">
        <v>2</v>
      </c>
      <c r="F10" s="711" t="s">
        <v>2</v>
      </c>
      <c r="G10" s="667"/>
      <c r="H10" s="668" t="s">
        <v>2</v>
      </c>
      <c r="I10" s="668"/>
      <c r="J10" s="669"/>
      <c r="K10" s="670" t="s">
        <v>2</v>
      </c>
      <c r="L10" s="665" t="s">
        <v>2</v>
      </c>
      <c r="M10" s="711" t="s">
        <v>2</v>
      </c>
      <c r="N10" s="711" t="s">
        <v>2</v>
      </c>
      <c r="O10" s="9"/>
      <c r="P10" s="9"/>
      <c r="Q10" s="9"/>
      <c r="R10" s="9"/>
      <c r="S10" s="9"/>
      <c r="T10" s="9"/>
      <c r="U10" s="9"/>
      <c r="V10" s="9"/>
      <c r="W10" s="9"/>
      <c r="X10" s="9"/>
      <c r="Y10" s="9"/>
      <c r="Z10" s="9"/>
      <c r="AA10" s="9"/>
      <c r="AB10" s="9"/>
      <c r="AC10" s="9"/>
      <c r="AD10" s="9"/>
      <c r="AE10" s="9"/>
      <c r="AF10" s="9"/>
      <c r="AG10" s="9"/>
      <c r="AH10" s="9"/>
      <c r="AI10" s="9"/>
      <c r="AJ10" s="9"/>
    </row>
    <row r="11" spans="1:48">
      <c r="A11" s="43"/>
      <c r="B11" s="666"/>
      <c r="C11" s="564" t="str">
        <f>IF(ISBLANK(B11),"",_xlfn.XLOOKUP(B11,'Investment Track Record (3)'!$B$19:$B$170,'Investment Track Record (3)'!$C$19:$C$170))</f>
        <v/>
      </c>
      <c r="D11" s="666" t="s">
        <v>2</v>
      </c>
      <c r="E11" s="666" t="s">
        <v>2</v>
      </c>
      <c r="F11" s="666" t="s">
        <v>2</v>
      </c>
      <c r="G11" s="671"/>
      <c r="H11" s="672" t="s">
        <v>2</v>
      </c>
      <c r="I11" s="668"/>
      <c r="J11" s="673"/>
      <c r="K11" s="674" t="s">
        <v>2</v>
      </c>
      <c r="L11" s="666" t="s">
        <v>2</v>
      </c>
      <c r="M11" s="666" t="s">
        <v>2</v>
      </c>
      <c r="N11" s="666" t="s">
        <v>2</v>
      </c>
      <c r="O11" s="9"/>
      <c r="P11" s="9"/>
      <c r="Q11" s="9"/>
      <c r="R11" s="9"/>
      <c r="S11" s="9"/>
      <c r="T11" s="9"/>
      <c r="U11" s="9"/>
      <c r="V11" s="9"/>
      <c r="W11" s="9"/>
      <c r="X11" s="9"/>
      <c r="Y11" s="9"/>
      <c r="Z11" s="9"/>
      <c r="AA11" s="9"/>
      <c r="AB11" s="9"/>
      <c r="AC11" s="9"/>
      <c r="AD11" s="9"/>
      <c r="AE11" s="9"/>
      <c r="AF11" s="9"/>
      <c r="AG11" s="9"/>
      <c r="AH11" s="9"/>
      <c r="AI11" s="9"/>
      <c r="AJ11" s="9"/>
    </row>
    <row r="12" spans="1:48">
      <c r="A12" s="43"/>
      <c r="B12" s="665"/>
      <c r="C12" s="564" t="str">
        <f>IF(ISBLANK(B12),"",_xlfn.XLOOKUP(B12,'Investment Track Record (3)'!$B$19:$B$170,'Investment Track Record (3)'!$C$19:$C$170))</f>
        <v/>
      </c>
      <c r="D12" s="665" t="s">
        <v>2</v>
      </c>
      <c r="E12" s="665" t="s">
        <v>2</v>
      </c>
      <c r="F12" s="711" t="s">
        <v>2</v>
      </c>
      <c r="G12" s="667"/>
      <c r="H12" s="668" t="s">
        <v>2</v>
      </c>
      <c r="I12" s="668"/>
      <c r="J12" s="669"/>
      <c r="K12" s="670" t="s">
        <v>2</v>
      </c>
      <c r="L12" s="665" t="s">
        <v>2</v>
      </c>
      <c r="M12" s="711" t="s">
        <v>2</v>
      </c>
      <c r="N12" s="711" t="s">
        <v>2</v>
      </c>
      <c r="O12" s="9"/>
      <c r="P12" s="9"/>
      <c r="Q12" s="9"/>
      <c r="R12" s="9"/>
      <c r="S12" s="9"/>
      <c r="T12" s="9"/>
      <c r="U12" s="9"/>
      <c r="V12" s="9"/>
      <c r="W12" s="9"/>
      <c r="X12" s="9"/>
      <c r="Y12" s="9"/>
      <c r="Z12" s="9"/>
      <c r="AA12" s="9"/>
      <c r="AB12" s="9"/>
      <c r="AC12" s="9"/>
      <c r="AD12" s="9"/>
      <c r="AE12" s="9"/>
      <c r="AF12" s="9"/>
      <c r="AG12" s="9"/>
      <c r="AH12" s="9"/>
      <c r="AI12" s="9"/>
      <c r="AJ12" s="9"/>
    </row>
    <row r="13" spans="1:48">
      <c r="A13" s="43"/>
      <c r="B13" s="666"/>
      <c r="C13" s="564" t="str">
        <f>IF(ISBLANK(B13),"",_xlfn.XLOOKUP(B13,'Investment Track Record (3)'!$B$19:$B$170,'Investment Track Record (3)'!$C$19:$C$170))</f>
        <v/>
      </c>
      <c r="D13" s="666" t="s">
        <v>2</v>
      </c>
      <c r="E13" s="666" t="s">
        <v>2</v>
      </c>
      <c r="F13" s="666" t="s">
        <v>2</v>
      </c>
      <c r="G13" s="671"/>
      <c r="H13" s="672" t="s">
        <v>2</v>
      </c>
      <c r="I13" s="668"/>
      <c r="J13" s="673"/>
      <c r="K13" s="674" t="s">
        <v>2</v>
      </c>
      <c r="L13" s="666" t="s">
        <v>2</v>
      </c>
      <c r="M13" s="666" t="s">
        <v>2</v>
      </c>
      <c r="N13" s="666" t="s">
        <v>2</v>
      </c>
      <c r="O13" s="9"/>
      <c r="P13" s="9"/>
      <c r="Q13" s="9"/>
      <c r="R13" s="9"/>
      <c r="S13" s="9"/>
      <c r="T13" s="9"/>
      <c r="U13" s="9"/>
      <c r="V13" s="9"/>
      <c r="W13" s="9"/>
      <c r="X13" s="9"/>
      <c r="Y13" s="9"/>
      <c r="Z13" s="9"/>
      <c r="AA13" s="9"/>
      <c r="AB13" s="9"/>
      <c r="AC13" s="9"/>
      <c r="AD13" s="9"/>
      <c r="AE13" s="9"/>
      <c r="AF13" s="9"/>
      <c r="AG13" s="9"/>
      <c r="AH13" s="9"/>
      <c r="AI13" s="9"/>
      <c r="AJ13" s="9"/>
    </row>
    <row r="14" spans="1:48">
      <c r="A14" s="43"/>
      <c r="B14" s="665"/>
      <c r="C14" s="564" t="str">
        <f>IF(ISBLANK(B14),"",_xlfn.XLOOKUP(B14,'Investment Track Record (3)'!$B$19:$B$170,'Investment Track Record (3)'!$C$19:$C$170))</f>
        <v/>
      </c>
      <c r="D14" s="665" t="s">
        <v>2</v>
      </c>
      <c r="E14" s="665" t="s">
        <v>2</v>
      </c>
      <c r="F14" s="711" t="s">
        <v>2</v>
      </c>
      <c r="G14" s="667"/>
      <c r="H14" s="668" t="s">
        <v>2</v>
      </c>
      <c r="I14" s="668"/>
      <c r="J14" s="669"/>
      <c r="K14" s="670" t="s">
        <v>2</v>
      </c>
      <c r="L14" s="665" t="s">
        <v>2</v>
      </c>
      <c r="M14" s="711" t="s">
        <v>2</v>
      </c>
      <c r="N14" s="711" t="s">
        <v>2</v>
      </c>
      <c r="O14" s="9"/>
      <c r="P14" s="9"/>
      <c r="Q14" s="9"/>
      <c r="R14" s="9"/>
      <c r="S14" s="9"/>
      <c r="T14" s="9"/>
      <c r="U14" s="9"/>
      <c r="V14" s="9"/>
      <c r="W14" s="9"/>
      <c r="X14" s="9"/>
      <c r="Y14" s="9"/>
      <c r="Z14" s="9"/>
      <c r="AA14" s="9"/>
      <c r="AB14" s="9"/>
      <c r="AC14" s="9"/>
      <c r="AD14" s="9"/>
      <c r="AE14" s="9"/>
      <c r="AF14" s="9"/>
      <c r="AG14" s="9"/>
      <c r="AH14" s="9"/>
      <c r="AI14" s="9"/>
      <c r="AJ14" s="9"/>
    </row>
    <row r="15" spans="1:48">
      <c r="A15" s="43"/>
      <c r="B15" s="666"/>
      <c r="C15" s="564" t="str">
        <f>IF(ISBLANK(B15),"",_xlfn.XLOOKUP(B15,'Investment Track Record (3)'!$B$19:$B$170,'Investment Track Record (3)'!$C$19:$C$170))</f>
        <v/>
      </c>
      <c r="D15" s="666" t="s">
        <v>2</v>
      </c>
      <c r="E15" s="666" t="s">
        <v>2</v>
      </c>
      <c r="F15" s="666" t="s">
        <v>2</v>
      </c>
      <c r="G15" s="671"/>
      <c r="H15" s="672" t="s">
        <v>2</v>
      </c>
      <c r="I15" s="668"/>
      <c r="J15" s="673"/>
      <c r="K15" s="674" t="s">
        <v>2</v>
      </c>
      <c r="L15" s="666" t="s">
        <v>2</v>
      </c>
      <c r="M15" s="666" t="s">
        <v>2</v>
      </c>
      <c r="N15" s="666" t="s">
        <v>2</v>
      </c>
      <c r="O15" s="9"/>
      <c r="P15" s="9"/>
      <c r="Q15" s="9"/>
      <c r="R15" s="9"/>
      <c r="S15" s="9"/>
      <c r="T15" s="9"/>
      <c r="U15" s="9"/>
      <c r="V15" s="9"/>
      <c r="W15" s="9"/>
      <c r="X15" s="9"/>
      <c r="Y15" s="9"/>
      <c r="Z15" s="9"/>
      <c r="AA15" s="9"/>
      <c r="AB15" s="9"/>
      <c r="AC15" s="9"/>
      <c r="AD15" s="9"/>
      <c r="AE15" s="9"/>
      <c r="AF15" s="9"/>
      <c r="AG15" s="9"/>
      <c r="AH15" s="9"/>
      <c r="AI15" s="9"/>
      <c r="AJ15" s="9"/>
    </row>
    <row r="16" spans="1:48">
      <c r="A16" s="43"/>
      <c r="B16" s="665"/>
      <c r="C16" s="564" t="str">
        <f>IF(ISBLANK(B16),"",_xlfn.XLOOKUP(B16,'Investment Track Record (3)'!$B$19:$B$170,'Investment Track Record (3)'!$C$19:$C$170))</f>
        <v/>
      </c>
      <c r="D16" s="665" t="s">
        <v>2</v>
      </c>
      <c r="E16" s="665" t="s">
        <v>2</v>
      </c>
      <c r="F16" s="711" t="s">
        <v>2</v>
      </c>
      <c r="G16" s="667"/>
      <c r="H16" s="668" t="s">
        <v>2</v>
      </c>
      <c r="I16" s="668"/>
      <c r="J16" s="669"/>
      <c r="K16" s="670" t="s">
        <v>2</v>
      </c>
      <c r="L16" s="665" t="s">
        <v>2</v>
      </c>
      <c r="M16" s="711" t="s">
        <v>2</v>
      </c>
      <c r="N16" s="711" t="s">
        <v>2</v>
      </c>
      <c r="O16" s="9"/>
      <c r="P16" s="9"/>
      <c r="Q16" s="9"/>
      <c r="R16" s="9"/>
      <c r="S16" s="9"/>
      <c r="T16" s="9"/>
      <c r="U16" s="9"/>
      <c r="V16" s="9"/>
      <c r="W16" s="9"/>
      <c r="X16" s="9"/>
      <c r="Y16" s="9"/>
      <c r="Z16" s="9"/>
      <c r="AA16" s="9"/>
      <c r="AB16" s="9"/>
      <c r="AC16" s="9"/>
      <c r="AD16" s="9"/>
      <c r="AE16" s="9"/>
      <c r="AF16" s="9"/>
      <c r="AG16" s="9"/>
      <c r="AH16" s="9"/>
      <c r="AI16" s="9"/>
      <c r="AJ16" s="9"/>
    </row>
    <row r="17" spans="1:36">
      <c r="A17" s="43"/>
      <c r="B17" s="666"/>
      <c r="C17" s="564" t="str">
        <f>IF(ISBLANK(B17),"",_xlfn.XLOOKUP(B17,'Investment Track Record (3)'!$B$19:$B$170,'Investment Track Record (3)'!$C$19:$C$170))</f>
        <v/>
      </c>
      <c r="D17" s="666" t="s">
        <v>2</v>
      </c>
      <c r="E17" s="666" t="s">
        <v>2</v>
      </c>
      <c r="F17" s="666" t="s">
        <v>2</v>
      </c>
      <c r="G17" s="671"/>
      <c r="H17" s="672" t="s">
        <v>2</v>
      </c>
      <c r="I17" s="668"/>
      <c r="J17" s="673"/>
      <c r="K17" s="674" t="s">
        <v>2</v>
      </c>
      <c r="L17" s="666" t="s">
        <v>2</v>
      </c>
      <c r="M17" s="666" t="s">
        <v>2</v>
      </c>
      <c r="N17" s="666" t="s">
        <v>2</v>
      </c>
      <c r="O17" s="9"/>
      <c r="P17" s="9"/>
      <c r="Q17" s="9"/>
      <c r="R17" s="9"/>
      <c r="S17" s="9"/>
      <c r="T17" s="9"/>
      <c r="U17" s="9"/>
      <c r="V17" s="9"/>
      <c r="W17" s="9"/>
      <c r="X17" s="9"/>
      <c r="Y17" s="9"/>
      <c r="Z17" s="9"/>
      <c r="AA17" s="9"/>
      <c r="AB17" s="9"/>
      <c r="AC17" s="9"/>
      <c r="AD17" s="9"/>
      <c r="AE17" s="9"/>
      <c r="AF17" s="9"/>
      <c r="AG17" s="9"/>
      <c r="AH17" s="9"/>
      <c r="AI17" s="9"/>
      <c r="AJ17" s="9"/>
    </row>
    <row r="18" spans="1:36">
      <c r="A18" s="43"/>
      <c r="B18" s="665"/>
      <c r="C18" s="564" t="str">
        <f>IF(ISBLANK(B18),"",_xlfn.XLOOKUP(B18,'Investment Track Record (3)'!$B$19:$B$170,'Investment Track Record (3)'!$C$19:$C$170))</f>
        <v/>
      </c>
      <c r="D18" s="665" t="s">
        <v>2</v>
      </c>
      <c r="E18" s="665" t="s">
        <v>2</v>
      </c>
      <c r="F18" s="711" t="s">
        <v>2</v>
      </c>
      <c r="G18" s="667"/>
      <c r="H18" s="668" t="s">
        <v>2</v>
      </c>
      <c r="I18" s="668"/>
      <c r="J18" s="669"/>
      <c r="K18" s="670" t="s">
        <v>2</v>
      </c>
      <c r="L18" s="665" t="s">
        <v>2</v>
      </c>
      <c r="M18" s="711" t="s">
        <v>2</v>
      </c>
      <c r="N18" s="711" t="s">
        <v>2</v>
      </c>
      <c r="O18" s="9"/>
      <c r="P18" s="9"/>
      <c r="Q18" s="9"/>
      <c r="R18" s="9"/>
      <c r="S18" s="9"/>
      <c r="T18" s="9"/>
      <c r="U18" s="9"/>
      <c r="V18" s="9"/>
      <c r="W18" s="9"/>
      <c r="X18" s="9"/>
      <c r="Y18" s="9"/>
      <c r="Z18" s="9"/>
      <c r="AA18" s="9"/>
      <c r="AB18" s="9"/>
      <c r="AC18" s="9"/>
      <c r="AD18" s="9"/>
      <c r="AE18" s="9"/>
      <c r="AF18" s="9"/>
      <c r="AG18" s="9"/>
      <c r="AH18" s="9"/>
      <c r="AI18" s="9"/>
      <c r="AJ18" s="9"/>
    </row>
    <row r="19" spans="1:36">
      <c r="A19" s="43"/>
      <c r="B19" s="666"/>
      <c r="C19" s="564" t="str">
        <f>IF(ISBLANK(B19),"",_xlfn.XLOOKUP(B19,'Investment Track Record (3)'!$B$19:$B$170,'Investment Track Record (3)'!$C$19:$C$170))</f>
        <v/>
      </c>
      <c r="D19" s="666" t="s">
        <v>2</v>
      </c>
      <c r="E19" s="666" t="s">
        <v>2</v>
      </c>
      <c r="F19" s="666" t="s">
        <v>2</v>
      </c>
      <c r="G19" s="671"/>
      <c r="H19" s="672" t="s">
        <v>2</v>
      </c>
      <c r="I19" s="668"/>
      <c r="J19" s="673"/>
      <c r="K19" s="674" t="s">
        <v>2</v>
      </c>
      <c r="L19" s="666" t="s">
        <v>2</v>
      </c>
      <c r="M19" s="666" t="s">
        <v>2</v>
      </c>
      <c r="N19" s="666" t="s">
        <v>2</v>
      </c>
      <c r="O19" s="9"/>
      <c r="P19" s="9"/>
      <c r="Q19" s="9"/>
      <c r="R19" s="9"/>
      <c r="S19" s="9"/>
      <c r="T19" s="9"/>
      <c r="U19" s="9"/>
      <c r="V19" s="9"/>
      <c r="W19" s="9"/>
      <c r="X19" s="9"/>
      <c r="Y19" s="9"/>
      <c r="Z19" s="9"/>
      <c r="AA19" s="9"/>
      <c r="AB19" s="9"/>
      <c r="AC19" s="9"/>
      <c r="AD19" s="9"/>
      <c r="AE19" s="9"/>
      <c r="AF19" s="9"/>
      <c r="AG19" s="9"/>
      <c r="AH19" s="9"/>
      <c r="AI19" s="9"/>
      <c r="AJ19" s="9"/>
    </row>
    <row r="20" spans="1:36">
      <c r="A20" s="43"/>
      <c r="B20" s="665"/>
      <c r="C20" s="564" t="str">
        <f>IF(ISBLANK(B20),"",_xlfn.XLOOKUP(B20,'Investment Track Record (3)'!$B$19:$B$170,'Investment Track Record (3)'!$C$19:$C$170))</f>
        <v/>
      </c>
      <c r="D20" s="665" t="s">
        <v>2</v>
      </c>
      <c r="E20" s="665" t="s">
        <v>2</v>
      </c>
      <c r="F20" s="711" t="s">
        <v>2</v>
      </c>
      <c r="G20" s="667"/>
      <c r="H20" s="668" t="s">
        <v>2</v>
      </c>
      <c r="I20" s="668"/>
      <c r="J20" s="669"/>
      <c r="K20" s="670" t="s">
        <v>2</v>
      </c>
      <c r="L20" s="665" t="s">
        <v>2</v>
      </c>
      <c r="M20" s="711" t="s">
        <v>2</v>
      </c>
      <c r="N20" s="711" t="s">
        <v>2</v>
      </c>
      <c r="O20" s="9"/>
      <c r="P20" s="9"/>
      <c r="Q20" s="9"/>
      <c r="R20" s="9"/>
      <c r="S20" s="9"/>
      <c r="T20" s="9"/>
      <c r="U20" s="9"/>
      <c r="V20" s="9"/>
      <c r="W20" s="9"/>
      <c r="X20" s="9"/>
      <c r="Y20" s="9"/>
      <c r="Z20" s="9"/>
      <c r="AA20" s="9"/>
      <c r="AB20" s="9"/>
      <c r="AC20" s="9"/>
      <c r="AD20" s="9"/>
      <c r="AE20" s="9"/>
      <c r="AF20" s="9"/>
      <c r="AG20" s="9"/>
      <c r="AH20" s="9"/>
      <c r="AI20" s="9"/>
      <c r="AJ20" s="9"/>
    </row>
    <row r="21" spans="1:36">
      <c r="A21" s="43"/>
      <c r="B21" s="666"/>
      <c r="C21" s="564" t="str">
        <f>IF(ISBLANK(B21),"",_xlfn.XLOOKUP(B21,'Investment Track Record (3)'!$B$19:$B$170,'Investment Track Record (3)'!$C$19:$C$170))</f>
        <v/>
      </c>
      <c r="D21" s="666" t="s">
        <v>2</v>
      </c>
      <c r="E21" s="666" t="s">
        <v>2</v>
      </c>
      <c r="F21" s="666" t="s">
        <v>2</v>
      </c>
      <c r="G21" s="671"/>
      <c r="H21" s="672" t="s">
        <v>2</v>
      </c>
      <c r="I21" s="668"/>
      <c r="J21" s="673"/>
      <c r="K21" s="674" t="s">
        <v>2</v>
      </c>
      <c r="L21" s="666" t="s">
        <v>2</v>
      </c>
      <c r="M21" s="666" t="s">
        <v>2</v>
      </c>
      <c r="N21" s="666" t="s">
        <v>2</v>
      </c>
      <c r="O21" s="9"/>
      <c r="P21" s="9"/>
      <c r="Q21" s="9"/>
      <c r="R21" s="9"/>
      <c r="S21" s="9"/>
      <c r="T21" s="9"/>
      <c r="U21" s="9"/>
      <c r="V21" s="9"/>
      <c r="W21" s="9"/>
      <c r="X21" s="9"/>
      <c r="Y21" s="9"/>
      <c r="Z21" s="9"/>
      <c r="AA21" s="9"/>
      <c r="AB21" s="9"/>
      <c r="AC21" s="9"/>
      <c r="AD21" s="9"/>
      <c r="AE21" s="9"/>
      <c r="AF21" s="9"/>
      <c r="AG21" s="9"/>
      <c r="AH21" s="9"/>
      <c r="AI21" s="9"/>
      <c r="AJ21" s="9"/>
    </row>
    <row r="22" spans="1:36">
      <c r="A22" s="43"/>
      <c r="B22" s="665"/>
      <c r="C22" s="564" t="str">
        <f>IF(ISBLANK(B22),"",_xlfn.XLOOKUP(B22,'Investment Track Record (3)'!$B$19:$B$170,'Investment Track Record (3)'!$C$19:$C$170))</f>
        <v/>
      </c>
      <c r="D22" s="665" t="s">
        <v>2</v>
      </c>
      <c r="E22" s="665" t="s">
        <v>2</v>
      </c>
      <c r="F22" s="711" t="s">
        <v>2</v>
      </c>
      <c r="G22" s="667"/>
      <c r="H22" s="668" t="s">
        <v>2</v>
      </c>
      <c r="I22" s="668"/>
      <c r="J22" s="669"/>
      <c r="K22" s="670" t="s">
        <v>2</v>
      </c>
      <c r="L22" s="665" t="s">
        <v>2</v>
      </c>
      <c r="M22" s="711" t="s">
        <v>2</v>
      </c>
      <c r="N22" s="711" t="s">
        <v>2</v>
      </c>
      <c r="O22" s="9"/>
      <c r="P22" s="9"/>
      <c r="Q22" s="9"/>
      <c r="R22" s="9"/>
      <c r="S22" s="9"/>
      <c r="T22" s="9"/>
      <c r="U22" s="9"/>
      <c r="V22" s="9"/>
      <c r="W22" s="9"/>
      <c r="X22" s="9"/>
      <c r="Y22" s="9"/>
      <c r="Z22" s="9"/>
      <c r="AA22" s="9"/>
      <c r="AB22" s="9"/>
      <c r="AC22" s="9"/>
      <c r="AD22" s="9"/>
      <c r="AE22" s="9"/>
      <c r="AF22" s="9"/>
      <c r="AG22" s="9"/>
      <c r="AH22" s="9"/>
      <c r="AI22" s="9"/>
      <c r="AJ22" s="9"/>
    </row>
    <row r="23" spans="1:36">
      <c r="A23" s="43"/>
      <c r="B23" s="666"/>
      <c r="C23" s="564" t="str">
        <f>IF(ISBLANK(B23),"",_xlfn.XLOOKUP(B23,'Investment Track Record (3)'!$B$19:$B$170,'Investment Track Record (3)'!$C$19:$C$170))</f>
        <v/>
      </c>
      <c r="D23" s="666" t="s">
        <v>2</v>
      </c>
      <c r="E23" s="666" t="s">
        <v>2</v>
      </c>
      <c r="F23" s="666" t="s">
        <v>2</v>
      </c>
      <c r="G23" s="671"/>
      <c r="H23" s="672" t="s">
        <v>2</v>
      </c>
      <c r="I23" s="668"/>
      <c r="J23" s="673"/>
      <c r="K23" s="674" t="s">
        <v>2</v>
      </c>
      <c r="L23" s="666" t="s">
        <v>2</v>
      </c>
      <c r="M23" s="666" t="s">
        <v>2</v>
      </c>
      <c r="N23" s="666" t="s">
        <v>2</v>
      </c>
      <c r="O23" s="9"/>
      <c r="P23" s="9"/>
      <c r="Q23" s="9"/>
      <c r="R23" s="9"/>
      <c r="S23" s="9"/>
      <c r="T23" s="9"/>
      <c r="U23" s="9"/>
      <c r="V23" s="9"/>
      <c r="W23" s="9"/>
      <c r="X23" s="9"/>
      <c r="Y23" s="9"/>
      <c r="Z23" s="9"/>
      <c r="AA23" s="9"/>
      <c r="AB23" s="9"/>
      <c r="AC23" s="9"/>
      <c r="AD23" s="9"/>
      <c r="AE23" s="9"/>
      <c r="AF23" s="9"/>
      <c r="AG23" s="9"/>
      <c r="AH23" s="9"/>
      <c r="AI23" s="9"/>
      <c r="AJ23" s="9"/>
    </row>
    <row r="24" spans="1:36">
      <c r="A24" s="43"/>
      <c r="B24" s="665"/>
      <c r="C24" s="564" t="str">
        <f>IF(ISBLANK(B24),"",_xlfn.XLOOKUP(B24,'Investment Track Record (3)'!$B$19:$B$170,'Investment Track Record (3)'!$C$19:$C$170))</f>
        <v/>
      </c>
      <c r="D24" s="665" t="s">
        <v>2</v>
      </c>
      <c r="E24" s="665" t="s">
        <v>2</v>
      </c>
      <c r="F24" s="711" t="s">
        <v>2</v>
      </c>
      <c r="G24" s="667"/>
      <c r="H24" s="668" t="s">
        <v>2</v>
      </c>
      <c r="I24" s="668"/>
      <c r="J24" s="669"/>
      <c r="K24" s="670" t="s">
        <v>2</v>
      </c>
      <c r="L24" s="665" t="s">
        <v>2</v>
      </c>
      <c r="M24" s="711" t="s">
        <v>2</v>
      </c>
      <c r="N24" s="711" t="s">
        <v>2</v>
      </c>
      <c r="O24" s="9"/>
      <c r="P24" s="9"/>
      <c r="Q24" s="9"/>
      <c r="R24" s="9"/>
      <c r="S24" s="9"/>
      <c r="T24" s="9"/>
      <c r="U24" s="9"/>
      <c r="V24" s="9"/>
      <c r="W24" s="9"/>
      <c r="X24" s="9"/>
      <c r="Y24" s="9"/>
      <c r="Z24" s="9"/>
      <c r="AA24" s="9"/>
      <c r="AB24" s="9"/>
      <c r="AC24" s="9"/>
      <c r="AD24" s="9"/>
      <c r="AE24" s="9"/>
      <c r="AF24" s="9"/>
      <c r="AG24" s="9"/>
      <c r="AH24" s="9"/>
      <c r="AI24" s="9"/>
      <c r="AJ24" s="9"/>
    </row>
    <row r="25" spans="1:36">
      <c r="A25" s="43"/>
      <c r="B25" s="666"/>
      <c r="C25" s="564" t="str">
        <f>IF(ISBLANK(B25),"",_xlfn.XLOOKUP(B25,'Investment Track Record (3)'!$B$19:$B$170,'Investment Track Record (3)'!$C$19:$C$170))</f>
        <v/>
      </c>
      <c r="D25" s="666" t="s">
        <v>2</v>
      </c>
      <c r="E25" s="666" t="s">
        <v>2</v>
      </c>
      <c r="F25" s="666" t="s">
        <v>2</v>
      </c>
      <c r="G25" s="671"/>
      <c r="H25" s="672" t="s">
        <v>2</v>
      </c>
      <c r="I25" s="668"/>
      <c r="J25" s="673"/>
      <c r="K25" s="674" t="s">
        <v>2</v>
      </c>
      <c r="L25" s="666" t="s">
        <v>2</v>
      </c>
      <c r="M25" s="666" t="s">
        <v>2</v>
      </c>
      <c r="N25" s="666" t="s">
        <v>2</v>
      </c>
      <c r="O25" s="9"/>
      <c r="P25" s="9"/>
      <c r="Q25" s="9"/>
      <c r="R25" s="9"/>
      <c r="S25" s="9"/>
      <c r="T25" s="9"/>
      <c r="U25" s="9"/>
      <c r="V25" s="9"/>
      <c r="W25" s="9"/>
      <c r="X25" s="9"/>
      <c r="Y25" s="9"/>
      <c r="Z25" s="9"/>
      <c r="AA25" s="9"/>
      <c r="AB25" s="9"/>
      <c r="AC25" s="9"/>
      <c r="AD25" s="9"/>
      <c r="AE25" s="9"/>
      <c r="AF25" s="9"/>
      <c r="AG25" s="9"/>
      <c r="AH25" s="9"/>
      <c r="AI25" s="9"/>
      <c r="AJ25" s="9"/>
    </row>
    <row r="26" spans="1:36">
      <c r="A26" s="43"/>
      <c r="B26" s="665"/>
      <c r="C26" s="564" t="str">
        <f>IF(ISBLANK(B26),"",_xlfn.XLOOKUP(B26,'Investment Track Record (3)'!$B$19:$B$170,'Investment Track Record (3)'!$C$19:$C$170))</f>
        <v/>
      </c>
      <c r="D26" s="665" t="s">
        <v>2</v>
      </c>
      <c r="E26" s="665" t="s">
        <v>2</v>
      </c>
      <c r="F26" s="711" t="s">
        <v>2</v>
      </c>
      <c r="G26" s="667"/>
      <c r="H26" s="668" t="s">
        <v>2</v>
      </c>
      <c r="I26" s="668"/>
      <c r="J26" s="669"/>
      <c r="K26" s="670" t="s">
        <v>2</v>
      </c>
      <c r="L26" s="665" t="s">
        <v>2</v>
      </c>
      <c r="M26" s="711" t="s">
        <v>2</v>
      </c>
      <c r="N26" s="711" t="s">
        <v>2</v>
      </c>
      <c r="O26" s="9"/>
      <c r="P26" s="9"/>
      <c r="Q26" s="9"/>
      <c r="R26" s="9"/>
      <c r="S26" s="9"/>
      <c r="T26" s="9"/>
      <c r="U26" s="9"/>
      <c r="V26" s="9"/>
      <c r="W26" s="9"/>
      <c r="X26" s="9"/>
      <c r="Y26" s="9"/>
      <c r="Z26" s="9"/>
      <c r="AA26" s="9"/>
      <c r="AB26" s="9"/>
      <c r="AC26" s="9"/>
      <c r="AD26" s="9"/>
      <c r="AE26" s="9"/>
      <c r="AF26" s="9"/>
      <c r="AG26" s="9"/>
      <c r="AH26" s="9"/>
      <c r="AI26" s="9"/>
      <c r="AJ26" s="9"/>
    </row>
    <row r="27" spans="1:36">
      <c r="A27" s="43"/>
      <c r="B27" s="666"/>
      <c r="C27" s="564" t="str">
        <f>IF(ISBLANK(B27),"",_xlfn.XLOOKUP(B27,'Investment Track Record (3)'!$B$19:$B$170,'Investment Track Record (3)'!$C$19:$C$170))</f>
        <v/>
      </c>
      <c r="D27" s="666" t="s">
        <v>2</v>
      </c>
      <c r="E27" s="666" t="s">
        <v>2</v>
      </c>
      <c r="F27" s="666" t="s">
        <v>2</v>
      </c>
      <c r="G27" s="671"/>
      <c r="H27" s="672" t="s">
        <v>2</v>
      </c>
      <c r="I27" s="668"/>
      <c r="J27" s="673"/>
      <c r="K27" s="674" t="s">
        <v>2</v>
      </c>
      <c r="L27" s="666" t="s">
        <v>2</v>
      </c>
      <c r="M27" s="666" t="s">
        <v>2</v>
      </c>
      <c r="N27" s="666" t="s">
        <v>2</v>
      </c>
      <c r="O27" s="9"/>
      <c r="P27" s="9"/>
      <c r="Q27" s="9"/>
      <c r="R27" s="9"/>
      <c r="S27" s="9"/>
      <c r="T27" s="9"/>
      <c r="U27" s="9"/>
      <c r="V27" s="9"/>
      <c r="W27" s="9"/>
      <c r="X27" s="9"/>
      <c r="Y27" s="9"/>
      <c r="Z27" s="9"/>
      <c r="AA27" s="9"/>
      <c r="AB27" s="9"/>
      <c r="AC27" s="9"/>
      <c r="AD27" s="9"/>
      <c r="AE27" s="9"/>
      <c r="AF27" s="9"/>
      <c r="AG27" s="9"/>
      <c r="AH27" s="9"/>
      <c r="AI27" s="9"/>
      <c r="AJ27" s="9"/>
    </row>
    <row r="28" spans="1:36">
      <c r="A28" s="43"/>
      <c r="B28" s="665"/>
      <c r="C28" s="564" t="str">
        <f>IF(ISBLANK(B28),"",_xlfn.XLOOKUP(B28,'Investment Track Record (3)'!$B$19:$B$170,'Investment Track Record (3)'!$C$19:$C$170))</f>
        <v/>
      </c>
      <c r="D28" s="665" t="s">
        <v>2</v>
      </c>
      <c r="E28" s="665" t="s">
        <v>2</v>
      </c>
      <c r="F28" s="711" t="s">
        <v>2</v>
      </c>
      <c r="G28" s="667"/>
      <c r="H28" s="668" t="s">
        <v>2</v>
      </c>
      <c r="I28" s="668"/>
      <c r="J28" s="669"/>
      <c r="K28" s="670" t="s">
        <v>2</v>
      </c>
      <c r="L28" s="665" t="s">
        <v>2</v>
      </c>
      <c r="M28" s="711" t="s">
        <v>2</v>
      </c>
      <c r="N28" s="711" t="s">
        <v>2</v>
      </c>
      <c r="O28" s="9"/>
      <c r="P28" s="9"/>
      <c r="Q28" s="9"/>
      <c r="R28" s="9"/>
      <c r="S28" s="9"/>
      <c r="T28" s="9"/>
      <c r="U28" s="9"/>
      <c r="V28" s="9"/>
      <c r="W28" s="9"/>
      <c r="X28" s="9"/>
      <c r="Y28" s="9"/>
      <c r="Z28" s="9"/>
      <c r="AA28" s="9"/>
      <c r="AB28" s="9"/>
      <c r="AC28" s="9"/>
      <c r="AD28" s="9"/>
      <c r="AE28" s="9"/>
      <c r="AF28" s="9"/>
      <c r="AG28" s="9"/>
      <c r="AH28" s="9"/>
      <c r="AI28" s="9"/>
      <c r="AJ28" s="9"/>
    </row>
    <row r="29" spans="1:36">
      <c r="A29" s="43"/>
      <c r="B29" s="666"/>
      <c r="C29" s="564" t="str">
        <f>IF(ISBLANK(B29),"",_xlfn.XLOOKUP(B29,'Investment Track Record (3)'!$B$19:$B$170,'Investment Track Record (3)'!$C$19:$C$170))</f>
        <v/>
      </c>
      <c r="D29" s="666" t="s">
        <v>2</v>
      </c>
      <c r="E29" s="666" t="s">
        <v>2</v>
      </c>
      <c r="F29" s="666" t="s">
        <v>2</v>
      </c>
      <c r="G29" s="671"/>
      <c r="H29" s="672" t="s">
        <v>2</v>
      </c>
      <c r="I29" s="668"/>
      <c r="J29" s="673"/>
      <c r="K29" s="674" t="s">
        <v>2</v>
      </c>
      <c r="L29" s="666" t="s">
        <v>2</v>
      </c>
      <c r="M29" s="666" t="s">
        <v>2</v>
      </c>
      <c r="N29" s="666" t="s">
        <v>2</v>
      </c>
      <c r="O29" s="9"/>
      <c r="P29" s="9"/>
      <c r="Q29" s="9"/>
      <c r="R29" s="9"/>
      <c r="S29" s="9"/>
      <c r="T29" s="9"/>
      <c r="U29" s="9"/>
      <c r="V29" s="9"/>
      <c r="W29" s="9"/>
      <c r="X29" s="9"/>
      <c r="Y29" s="9"/>
      <c r="Z29" s="9"/>
      <c r="AA29" s="9"/>
      <c r="AB29" s="9"/>
      <c r="AC29" s="9"/>
      <c r="AD29" s="9"/>
      <c r="AE29" s="9"/>
      <c r="AF29" s="9"/>
      <c r="AG29" s="9"/>
      <c r="AH29" s="9"/>
      <c r="AI29" s="9"/>
      <c r="AJ29" s="9"/>
    </row>
    <row r="30" spans="1:36">
      <c r="A30" s="43"/>
      <c r="B30" s="665"/>
      <c r="C30" s="564" t="str">
        <f>IF(ISBLANK(B30),"",_xlfn.XLOOKUP(B30,'Investment Track Record (3)'!$B$19:$B$170,'Investment Track Record (3)'!$C$19:$C$170))</f>
        <v/>
      </c>
      <c r="D30" s="665" t="s">
        <v>2</v>
      </c>
      <c r="E30" s="665" t="s">
        <v>2</v>
      </c>
      <c r="F30" s="711" t="s">
        <v>2</v>
      </c>
      <c r="G30" s="667"/>
      <c r="H30" s="668" t="s">
        <v>2</v>
      </c>
      <c r="I30" s="668"/>
      <c r="J30" s="669"/>
      <c r="K30" s="670" t="s">
        <v>2</v>
      </c>
      <c r="L30" s="665" t="s">
        <v>2</v>
      </c>
      <c r="M30" s="711" t="s">
        <v>2</v>
      </c>
      <c r="N30" s="711" t="s">
        <v>2</v>
      </c>
      <c r="O30" s="9"/>
      <c r="P30" s="9"/>
      <c r="Q30" s="9"/>
      <c r="R30" s="9"/>
      <c r="S30" s="9"/>
      <c r="T30" s="9"/>
      <c r="U30" s="9"/>
      <c r="V30" s="9"/>
      <c r="W30" s="9"/>
      <c r="X30" s="9"/>
      <c r="Y30" s="9"/>
      <c r="Z30" s="9"/>
      <c r="AA30" s="9"/>
      <c r="AB30" s="9"/>
      <c r="AC30" s="9"/>
      <c r="AD30" s="9"/>
      <c r="AE30" s="9"/>
      <c r="AF30" s="9"/>
      <c r="AG30" s="9"/>
      <c r="AH30" s="9"/>
      <c r="AI30" s="9"/>
      <c r="AJ30" s="9"/>
    </row>
    <row r="31" spans="1:36">
      <c r="A31" s="43"/>
      <c r="B31" s="666"/>
      <c r="C31" s="564" t="str">
        <f>IF(ISBLANK(B31),"",_xlfn.XLOOKUP(B31,'Investment Track Record (3)'!$B$19:$B$170,'Investment Track Record (3)'!$C$19:$C$170))</f>
        <v/>
      </c>
      <c r="D31" s="666" t="s">
        <v>2</v>
      </c>
      <c r="E31" s="666" t="s">
        <v>2</v>
      </c>
      <c r="F31" s="666" t="s">
        <v>2</v>
      </c>
      <c r="G31" s="671"/>
      <c r="H31" s="672" t="s">
        <v>2</v>
      </c>
      <c r="I31" s="668"/>
      <c r="J31" s="673"/>
      <c r="K31" s="674" t="s">
        <v>2</v>
      </c>
      <c r="L31" s="666" t="s">
        <v>2</v>
      </c>
      <c r="M31" s="666" t="s">
        <v>2</v>
      </c>
      <c r="N31" s="666" t="s">
        <v>2</v>
      </c>
      <c r="O31" s="9"/>
      <c r="P31" s="9"/>
      <c r="Q31" s="9"/>
      <c r="R31" s="9"/>
      <c r="S31" s="9"/>
      <c r="T31" s="9"/>
      <c r="U31" s="9"/>
      <c r="V31" s="9"/>
      <c r="W31" s="9"/>
      <c r="X31" s="9"/>
      <c r="Y31" s="9"/>
      <c r="Z31" s="9"/>
      <c r="AA31" s="9"/>
      <c r="AB31" s="9"/>
      <c r="AC31" s="9"/>
      <c r="AD31" s="9"/>
      <c r="AE31" s="9"/>
      <c r="AF31" s="9"/>
      <c r="AG31" s="9"/>
      <c r="AH31" s="9"/>
      <c r="AI31" s="9"/>
      <c r="AJ31" s="9"/>
    </row>
    <row r="32" spans="1:36">
      <c r="A32" s="43"/>
      <c r="B32" s="665"/>
      <c r="C32" s="564" t="str">
        <f>IF(ISBLANK(B32),"",_xlfn.XLOOKUP(B32,'Investment Track Record (3)'!$B$19:$B$170,'Investment Track Record (3)'!$C$19:$C$170))</f>
        <v/>
      </c>
      <c r="D32" s="665" t="s">
        <v>2</v>
      </c>
      <c r="E32" s="665" t="s">
        <v>2</v>
      </c>
      <c r="F32" s="711" t="s">
        <v>2</v>
      </c>
      <c r="G32" s="667"/>
      <c r="H32" s="668" t="s">
        <v>2</v>
      </c>
      <c r="I32" s="668"/>
      <c r="J32" s="669"/>
      <c r="K32" s="670" t="s">
        <v>2</v>
      </c>
      <c r="L32" s="665" t="s">
        <v>2</v>
      </c>
      <c r="M32" s="711" t="s">
        <v>2</v>
      </c>
      <c r="N32" s="711" t="s">
        <v>2</v>
      </c>
      <c r="O32" s="9"/>
      <c r="P32" s="9"/>
      <c r="Q32" s="9"/>
      <c r="R32" s="9"/>
      <c r="S32" s="9"/>
      <c r="T32" s="9"/>
      <c r="U32" s="9"/>
      <c r="V32" s="9"/>
      <c r="W32" s="9"/>
      <c r="X32" s="9"/>
      <c r="Y32" s="9"/>
      <c r="Z32" s="9"/>
      <c r="AA32" s="9"/>
      <c r="AB32" s="9"/>
      <c r="AC32" s="9"/>
      <c r="AD32" s="9"/>
      <c r="AE32" s="9"/>
      <c r="AF32" s="9"/>
      <c r="AG32" s="9"/>
      <c r="AH32" s="9"/>
      <c r="AI32" s="9"/>
      <c r="AJ32" s="9"/>
    </row>
    <row r="33" spans="1:36">
      <c r="A33" s="43"/>
      <c r="B33" s="666"/>
      <c r="C33" s="564" t="str">
        <f>IF(ISBLANK(B33),"",_xlfn.XLOOKUP(B33,'Investment Track Record (3)'!$B$19:$B$170,'Investment Track Record (3)'!$C$19:$C$170))</f>
        <v/>
      </c>
      <c r="D33" s="666" t="s">
        <v>2</v>
      </c>
      <c r="E33" s="666" t="s">
        <v>2</v>
      </c>
      <c r="F33" s="666" t="s">
        <v>2</v>
      </c>
      <c r="G33" s="671"/>
      <c r="H33" s="672" t="s">
        <v>2</v>
      </c>
      <c r="I33" s="668"/>
      <c r="J33" s="673"/>
      <c r="K33" s="674" t="s">
        <v>2</v>
      </c>
      <c r="L33" s="666" t="s">
        <v>2</v>
      </c>
      <c r="M33" s="666" t="s">
        <v>2</v>
      </c>
      <c r="N33" s="666" t="s">
        <v>2</v>
      </c>
      <c r="O33" s="9"/>
      <c r="P33" s="9"/>
      <c r="Q33" s="9"/>
      <c r="R33" s="9"/>
      <c r="S33" s="9"/>
      <c r="T33" s="9"/>
      <c r="U33" s="9"/>
      <c r="V33" s="9"/>
      <c r="W33" s="9"/>
      <c r="X33" s="9"/>
      <c r="Y33" s="9"/>
      <c r="Z33" s="9"/>
      <c r="AA33" s="9"/>
      <c r="AB33" s="9"/>
      <c r="AC33" s="9"/>
      <c r="AD33" s="9"/>
      <c r="AE33" s="9"/>
      <c r="AF33" s="9"/>
      <c r="AG33" s="9"/>
      <c r="AH33" s="9"/>
      <c r="AI33" s="9"/>
      <c r="AJ33" s="9"/>
    </row>
    <row r="34" spans="1:36">
      <c r="A34" s="43"/>
      <c r="B34" s="665"/>
      <c r="C34" s="564" t="str">
        <f>IF(ISBLANK(B34),"",_xlfn.XLOOKUP(B34,'Investment Track Record (3)'!$B$19:$B$170,'Investment Track Record (3)'!$C$19:$C$170))</f>
        <v/>
      </c>
      <c r="D34" s="665" t="s">
        <v>2</v>
      </c>
      <c r="E34" s="665" t="s">
        <v>2</v>
      </c>
      <c r="F34" s="711" t="s">
        <v>2</v>
      </c>
      <c r="G34" s="667"/>
      <c r="H34" s="668" t="s">
        <v>2</v>
      </c>
      <c r="I34" s="668"/>
      <c r="J34" s="669"/>
      <c r="K34" s="670" t="s">
        <v>2</v>
      </c>
      <c r="L34" s="665" t="s">
        <v>2</v>
      </c>
      <c r="M34" s="711" t="s">
        <v>2</v>
      </c>
      <c r="N34" s="711" t="s">
        <v>2</v>
      </c>
      <c r="O34" s="9"/>
      <c r="P34" s="9"/>
      <c r="Q34" s="9"/>
      <c r="R34" s="9"/>
      <c r="S34" s="9"/>
      <c r="T34" s="9"/>
      <c r="U34" s="9"/>
      <c r="V34" s="9"/>
      <c r="W34" s="9"/>
      <c r="X34" s="9"/>
      <c r="Y34" s="9"/>
      <c r="Z34" s="9"/>
      <c r="AA34" s="9"/>
      <c r="AB34" s="9"/>
      <c r="AC34" s="9"/>
      <c r="AD34" s="9"/>
      <c r="AE34" s="9"/>
      <c r="AF34" s="9"/>
      <c r="AG34" s="9"/>
      <c r="AH34" s="9"/>
      <c r="AI34" s="9"/>
      <c r="AJ34" s="9"/>
    </row>
    <row r="35" spans="1:36">
      <c r="A35" s="43"/>
      <c r="B35" s="666"/>
      <c r="C35" s="564" t="str">
        <f>IF(ISBLANK(B35),"",_xlfn.XLOOKUP(B35,'Investment Track Record (3)'!$B$19:$B$170,'Investment Track Record (3)'!$C$19:$C$170))</f>
        <v/>
      </c>
      <c r="D35" s="666" t="s">
        <v>2</v>
      </c>
      <c r="E35" s="666" t="s">
        <v>2</v>
      </c>
      <c r="F35" s="666" t="s">
        <v>2</v>
      </c>
      <c r="G35" s="671"/>
      <c r="H35" s="672" t="s">
        <v>2</v>
      </c>
      <c r="I35" s="668"/>
      <c r="J35" s="673"/>
      <c r="K35" s="674" t="s">
        <v>2</v>
      </c>
      <c r="L35" s="666" t="s">
        <v>2</v>
      </c>
      <c r="M35" s="666" t="s">
        <v>2</v>
      </c>
      <c r="N35" s="666" t="s">
        <v>2</v>
      </c>
      <c r="O35" s="9"/>
      <c r="P35" s="9"/>
      <c r="Q35" s="9"/>
      <c r="R35" s="9"/>
      <c r="S35" s="9"/>
      <c r="T35" s="9"/>
      <c r="U35" s="9"/>
      <c r="V35" s="9"/>
      <c r="W35" s="9"/>
      <c r="X35" s="9"/>
      <c r="Y35" s="9"/>
      <c r="Z35" s="9"/>
      <c r="AA35" s="9"/>
      <c r="AB35" s="9"/>
      <c r="AC35" s="9"/>
      <c r="AD35" s="9"/>
      <c r="AE35" s="9"/>
      <c r="AF35" s="9"/>
      <c r="AG35" s="9"/>
      <c r="AH35" s="9"/>
      <c r="AI35" s="9"/>
      <c r="AJ35" s="9"/>
    </row>
    <row r="36" spans="1:36">
      <c r="A36" s="43"/>
      <c r="B36" s="665"/>
      <c r="C36" s="564" t="str">
        <f>IF(ISBLANK(B36),"",_xlfn.XLOOKUP(B36,'Investment Track Record (3)'!$B$19:$B$170,'Investment Track Record (3)'!$C$19:$C$170))</f>
        <v/>
      </c>
      <c r="D36" s="665" t="s">
        <v>2</v>
      </c>
      <c r="E36" s="665" t="s">
        <v>2</v>
      </c>
      <c r="F36" s="711" t="s">
        <v>2</v>
      </c>
      <c r="G36" s="667"/>
      <c r="H36" s="668" t="s">
        <v>2</v>
      </c>
      <c r="I36" s="668"/>
      <c r="J36" s="669"/>
      <c r="K36" s="670" t="s">
        <v>2</v>
      </c>
      <c r="L36" s="665" t="s">
        <v>2</v>
      </c>
      <c r="M36" s="711" t="s">
        <v>2</v>
      </c>
      <c r="N36" s="711" t="s">
        <v>2</v>
      </c>
      <c r="O36" s="9"/>
      <c r="P36" s="9"/>
      <c r="Q36" s="9"/>
      <c r="R36" s="9"/>
      <c r="S36" s="9"/>
      <c r="T36" s="9"/>
      <c r="U36" s="9"/>
      <c r="V36" s="9"/>
      <c r="W36" s="9"/>
      <c r="X36" s="9"/>
      <c r="Y36" s="9"/>
      <c r="Z36" s="9"/>
      <c r="AA36" s="9"/>
      <c r="AB36" s="9"/>
      <c r="AC36" s="9"/>
      <c r="AD36" s="9"/>
      <c r="AE36" s="9"/>
      <c r="AF36" s="9"/>
      <c r="AG36" s="9"/>
      <c r="AH36" s="9"/>
      <c r="AI36" s="9"/>
      <c r="AJ36" s="9"/>
    </row>
    <row r="37" spans="1:36">
      <c r="A37" s="43"/>
      <c r="B37" s="666"/>
      <c r="C37" s="564" t="str">
        <f>IF(ISBLANK(B37),"",_xlfn.XLOOKUP(B37,'Investment Track Record (3)'!$B$19:$B$170,'Investment Track Record (3)'!$C$19:$C$170))</f>
        <v/>
      </c>
      <c r="D37" s="666" t="s">
        <v>2</v>
      </c>
      <c r="E37" s="666" t="s">
        <v>2</v>
      </c>
      <c r="F37" s="666" t="s">
        <v>2</v>
      </c>
      <c r="G37" s="671"/>
      <c r="H37" s="672" t="s">
        <v>2</v>
      </c>
      <c r="I37" s="668"/>
      <c r="J37" s="673"/>
      <c r="K37" s="674" t="s">
        <v>2</v>
      </c>
      <c r="L37" s="666" t="s">
        <v>2</v>
      </c>
      <c r="M37" s="666" t="s">
        <v>2</v>
      </c>
      <c r="N37" s="666" t="s">
        <v>2</v>
      </c>
      <c r="O37" s="9"/>
      <c r="P37" s="9"/>
      <c r="Q37" s="9"/>
      <c r="R37" s="9"/>
      <c r="S37" s="9"/>
      <c r="T37" s="9"/>
      <c r="U37" s="9"/>
      <c r="V37" s="9"/>
      <c r="W37" s="9"/>
      <c r="X37" s="9"/>
      <c r="Y37" s="9"/>
      <c r="Z37" s="9"/>
      <c r="AA37" s="9"/>
      <c r="AB37" s="9"/>
      <c r="AC37" s="9"/>
      <c r="AD37" s="9"/>
      <c r="AE37" s="9"/>
      <c r="AF37" s="9"/>
      <c r="AG37" s="9"/>
      <c r="AH37" s="9"/>
      <c r="AI37" s="9"/>
      <c r="AJ37" s="9"/>
    </row>
    <row r="38" spans="1:36">
      <c r="A38" s="43"/>
      <c r="B38" s="665"/>
      <c r="C38" s="564" t="str">
        <f>IF(ISBLANK(B38),"",_xlfn.XLOOKUP(B38,'Investment Track Record (3)'!$B$19:$B$170,'Investment Track Record (3)'!$C$19:$C$170))</f>
        <v/>
      </c>
      <c r="D38" s="665" t="s">
        <v>2</v>
      </c>
      <c r="E38" s="665" t="s">
        <v>2</v>
      </c>
      <c r="F38" s="711" t="s">
        <v>2</v>
      </c>
      <c r="G38" s="667"/>
      <c r="H38" s="668" t="s">
        <v>2</v>
      </c>
      <c r="I38" s="668"/>
      <c r="J38" s="669"/>
      <c r="K38" s="670" t="s">
        <v>2</v>
      </c>
      <c r="L38" s="665" t="s">
        <v>2</v>
      </c>
      <c r="M38" s="711" t="s">
        <v>2</v>
      </c>
      <c r="N38" s="711" t="s">
        <v>2</v>
      </c>
      <c r="O38" s="9"/>
      <c r="P38" s="9"/>
      <c r="Q38" s="9"/>
      <c r="R38" s="9"/>
      <c r="S38" s="9"/>
      <c r="T38" s="9"/>
      <c r="U38" s="9"/>
      <c r="V38" s="9"/>
      <c r="W38" s="9"/>
      <c r="X38" s="9"/>
      <c r="Y38" s="9"/>
      <c r="Z38" s="9"/>
      <c r="AA38" s="9"/>
      <c r="AB38" s="9"/>
      <c r="AC38" s="9"/>
      <c r="AD38" s="9"/>
      <c r="AE38" s="9"/>
      <c r="AF38" s="9"/>
      <c r="AG38" s="9"/>
      <c r="AH38" s="9"/>
      <c r="AI38" s="9"/>
      <c r="AJ38" s="9"/>
    </row>
    <row r="39" spans="1:36">
      <c r="A39" s="43"/>
      <c r="B39" s="666"/>
      <c r="C39" s="564" t="str">
        <f>IF(ISBLANK(B39),"",_xlfn.XLOOKUP(B39,'Investment Track Record (3)'!$B$19:$B$170,'Investment Track Record (3)'!$C$19:$C$170))</f>
        <v/>
      </c>
      <c r="D39" s="666" t="s">
        <v>2</v>
      </c>
      <c r="E39" s="666" t="s">
        <v>2</v>
      </c>
      <c r="F39" s="666" t="s">
        <v>2</v>
      </c>
      <c r="G39" s="671"/>
      <c r="H39" s="672" t="s">
        <v>2</v>
      </c>
      <c r="I39" s="668"/>
      <c r="J39" s="673"/>
      <c r="K39" s="674" t="s">
        <v>2</v>
      </c>
      <c r="L39" s="666" t="s">
        <v>2</v>
      </c>
      <c r="M39" s="666" t="s">
        <v>2</v>
      </c>
      <c r="N39" s="666" t="s">
        <v>2</v>
      </c>
      <c r="O39" s="9"/>
      <c r="P39" s="9"/>
      <c r="Q39" s="9"/>
      <c r="R39" s="9"/>
      <c r="S39" s="9"/>
      <c r="T39" s="9"/>
      <c r="U39" s="9"/>
      <c r="V39" s="9"/>
      <c r="W39" s="9"/>
      <c r="X39" s="9"/>
      <c r="Y39" s="9"/>
      <c r="Z39" s="9"/>
      <c r="AA39" s="9"/>
      <c r="AB39" s="9"/>
      <c r="AC39" s="9"/>
      <c r="AD39" s="9"/>
      <c r="AE39" s="9"/>
      <c r="AF39" s="9"/>
      <c r="AG39" s="9"/>
      <c r="AH39" s="9"/>
      <c r="AI39" s="9"/>
      <c r="AJ39" s="9"/>
    </row>
    <row r="40" spans="1:36">
      <c r="A40" s="43"/>
      <c r="B40" s="665"/>
      <c r="C40" s="564" t="str">
        <f>IF(ISBLANK(B40),"",_xlfn.XLOOKUP(B40,'Investment Track Record (3)'!$B$19:$B$170,'Investment Track Record (3)'!$C$19:$C$170))</f>
        <v/>
      </c>
      <c r="D40" s="665" t="s">
        <v>2</v>
      </c>
      <c r="E40" s="665" t="s">
        <v>2</v>
      </c>
      <c r="F40" s="711" t="s">
        <v>2</v>
      </c>
      <c r="G40" s="667"/>
      <c r="H40" s="668" t="s">
        <v>2</v>
      </c>
      <c r="I40" s="668"/>
      <c r="J40" s="669"/>
      <c r="K40" s="670" t="s">
        <v>2</v>
      </c>
      <c r="L40" s="665" t="s">
        <v>2</v>
      </c>
      <c r="M40" s="711" t="s">
        <v>2</v>
      </c>
      <c r="N40" s="711" t="s">
        <v>2</v>
      </c>
      <c r="O40" s="9"/>
      <c r="P40" s="9"/>
      <c r="Q40" s="9"/>
      <c r="R40" s="9"/>
      <c r="S40" s="9"/>
      <c r="T40" s="9"/>
      <c r="U40" s="9"/>
      <c r="V40" s="9"/>
      <c r="W40" s="9"/>
      <c r="X40" s="9"/>
      <c r="Y40" s="9"/>
      <c r="Z40" s="9"/>
      <c r="AA40" s="9"/>
      <c r="AB40" s="9"/>
      <c r="AC40" s="9"/>
      <c r="AD40" s="9"/>
      <c r="AE40" s="9"/>
      <c r="AF40" s="9"/>
      <c r="AG40" s="9"/>
      <c r="AH40" s="9"/>
      <c r="AI40" s="9"/>
      <c r="AJ40" s="9"/>
    </row>
    <row r="41" spans="1:36">
      <c r="A41" s="43"/>
      <c r="B41" s="666"/>
      <c r="C41" s="564" t="str">
        <f>IF(ISBLANK(B41),"",_xlfn.XLOOKUP(B41,'Investment Track Record (3)'!$B$19:$B$170,'Investment Track Record (3)'!$C$19:$C$170))</f>
        <v/>
      </c>
      <c r="D41" s="666" t="s">
        <v>2</v>
      </c>
      <c r="E41" s="666" t="s">
        <v>2</v>
      </c>
      <c r="F41" s="666" t="s">
        <v>2</v>
      </c>
      <c r="G41" s="671"/>
      <c r="H41" s="672" t="s">
        <v>2</v>
      </c>
      <c r="I41" s="668"/>
      <c r="J41" s="673"/>
      <c r="K41" s="674" t="s">
        <v>2</v>
      </c>
      <c r="L41" s="666" t="s">
        <v>2</v>
      </c>
      <c r="M41" s="666" t="s">
        <v>2</v>
      </c>
      <c r="N41" s="666" t="s">
        <v>2</v>
      </c>
      <c r="O41" s="9"/>
      <c r="P41" s="9"/>
      <c r="Q41" s="9"/>
      <c r="R41" s="9"/>
      <c r="S41" s="9"/>
      <c r="T41" s="9"/>
      <c r="U41" s="9"/>
      <c r="V41" s="9"/>
      <c r="W41" s="9"/>
      <c r="X41" s="9"/>
      <c r="Y41" s="9"/>
      <c r="Z41" s="9"/>
      <c r="AA41" s="9"/>
      <c r="AB41" s="9"/>
      <c r="AC41" s="9"/>
      <c r="AD41" s="9"/>
      <c r="AE41" s="9"/>
      <c r="AF41" s="9"/>
      <c r="AG41" s="9"/>
      <c r="AH41" s="9"/>
      <c r="AI41" s="9"/>
      <c r="AJ41" s="9"/>
    </row>
    <row r="42" spans="1:36">
      <c r="A42" s="43"/>
      <c r="B42" s="665"/>
      <c r="C42" s="564" t="str">
        <f>IF(ISBLANK(B42),"",_xlfn.XLOOKUP(B42,'Investment Track Record (3)'!$B$19:$B$170,'Investment Track Record (3)'!$C$19:$C$170))</f>
        <v/>
      </c>
      <c r="D42" s="665" t="s">
        <v>2</v>
      </c>
      <c r="E42" s="665" t="s">
        <v>2</v>
      </c>
      <c r="F42" s="711" t="s">
        <v>2</v>
      </c>
      <c r="G42" s="667"/>
      <c r="H42" s="668" t="s">
        <v>2</v>
      </c>
      <c r="I42" s="668"/>
      <c r="J42" s="669"/>
      <c r="K42" s="670" t="s">
        <v>2</v>
      </c>
      <c r="L42" s="665" t="s">
        <v>2</v>
      </c>
      <c r="M42" s="711" t="s">
        <v>2</v>
      </c>
      <c r="N42" s="711" t="s">
        <v>2</v>
      </c>
      <c r="O42" s="9"/>
      <c r="P42" s="9"/>
      <c r="Q42" s="9"/>
      <c r="R42" s="9"/>
      <c r="S42" s="9"/>
      <c r="T42" s="9"/>
      <c r="U42" s="9"/>
      <c r="V42" s="9"/>
      <c r="W42" s="9"/>
      <c r="X42" s="9"/>
      <c r="Y42" s="9"/>
      <c r="Z42" s="9"/>
      <c r="AA42" s="9"/>
      <c r="AB42" s="9"/>
      <c r="AC42" s="9"/>
      <c r="AD42" s="9"/>
      <c r="AE42" s="9"/>
      <c r="AF42" s="9"/>
      <c r="AG42" s="9"/>
      <c r="AH42" s="9"/>
      <c r="AI42" s="9"/>
      <c r="AJ42" s="9"/>
    </row>
    <row r="43" spans="1:36">
      <c r="A43" s="43"/>
      <c r="B43" s="666"/>
      <c r="C43" s="564" t="str">
        <f>IF(ISBLANK(B43),"",_xlfn.XLOOKUP(B43,'Investment Track Record (3)'!$B$19:$B$170,'Investment Track Record (3)'!$C$19:$C$170))</f>
        <v/>
      </c>
      <c r="D43" s="666" t="s">
        <v>2</v>
      </c>
      <c r="E43" s="666" t="s">
        <v>2</v>
      </c>
      <c r="F43" s="666" t="s">
        <v>2</v>
      </c>
      <c r="G43" s="671"/>
      <c r="H43" s="672" t="s">
        <v>2</v>
      </c>
      <c r="I43" s="668"/>
      <c r="J43" s="673"/>
      <c r="K43" s="674" t="s">
        <v>2</v>
      </c>
      <c r="L43" s="666" t="s">
        <v>2</v>
      </c>
      <c r="M43" s="666" t="s">
        <v>2</v>
      </c>
      <c r="N43" s="666" t="s">
        <v>2</v>
      </c>
      <c r="O43" s="9"/>
      <c r="P43" s="9"/>
      <c r="Q43" s="9"/>
      <c r="R43" s="9"/>
      <c r="S43" s="9"/>
      <c r="T43" s="9"/>
      <c r="U43" s="9"/>
      <c r="V43" s="9"/>
      <c r="W43" s="9"/>
      <c r="X43" s="9"/>
      <c r="Y43" s="9"/>
      <c r="Z43" s="9"/>
      <c r="AA43" s="9"/>
      <c r="AB43" s="9"/>
      <c r="AC43" s="9"/>
      <c r="AD43" s="9"/>
      <c r="AE43" s="9"/>
      <c r="AF43" s="9"/>
      <c r="AG43" s="9"/>
      <c r="AH43" s="9"/>
      <c r="AI43" s="9"/>
      <c r="AJ43" s="9"/>
    </row>
    <row r="44" spans="1:36">
      <c r="A44" s="43"/>
      <c r="B44" s="665"/>
      <c r="C44" s="564" t="str">
        <f>IF(ISBLANK(B44),"",_xlfn.XLOOKUP(B44,'Investment Track Record (3)'!$B$19:$B$170,'Investment Track Record (3)'!$C$19:$C$170))</f>
        <v/>
      </c>
      <c r="D44" s="665" t="s">
        <v>2</v>
      </c>
      <c r="E44" s="665" t="s">
        <v>2</v>
      </c>
      <c r="F44" s="711" t="s">
        <v>2</v>
      </c>
      <c r="G44" s="667"/>
      <c r="H44" s="668" t="s">
        <v>2</v>
      </c>
      <c r="I44" s="668"/>
      <c r="J44" s="669"/>
      <c r="K44" s="670" t="s">
        <v>2</v>
      </c>
      <c r="L44" s="665" t="s">
        <v>2</v>
      </c>
      <c r="M44" s="711" t="s">
        <v>2</v>
      </c>
      <c r="N44" s="711" t="s">
        <v>2</v>
      </c>
      <c r="O44" s="9"/>
      <c r="P44" s="9"/>
      <c r="Q44" s="9"/>
      <c r="R44" s="9"/>
      <c r="S44" s="9"/>
      <c r="T44" s="9"/>
      <c r="U44" s="9"/>
      <c r="V44" s="9"/>
      <c r="W44" s="9"/>
      <c r="X44" s="9"/>
      <c r="Y44" s="9"/>
      <c r="Z44" s="9"/>
      <c r="AA44" s="9"/>
      <c r="AB44" s="9"/>
      <c r="AC44" s="9"/>
      <c r="AD44" s="9"/>
      <c r="AE44" s="9"/>
      <c r="AF44" s="9"/>
      <c r="AG44" s="9"/>
      <c r="AH44" s="9"/>
      <c r="AI44" s="9"/>
      <c r="AJ44" s="9"/>
    </row>
    <row r="45" spans="1:36">
      <c r="A45" s="43"/>
      <c r="B45" s="666"/>
      <c r="C45" s="564" t="str">
        <f>IF(ISBLANK(B45),"",_xlfn.XLOOKUP(B45,'Investment Track Record (3)'!$B$19:$B$170,'Investment Track Record (3)'!$C$19:$C$170))</f>
        <v/>
      </c>
      <c r="D45" s="666" t="s">
        <v>2</v>
      </c>
      <c r="E45" s="666" t="s">
        <v>2</v>
      </c>
      <c r="F45" s="666" t="s">
        <v>2</v>
      </c>
      <c r="G45" s="671"/>
      <c r="H45" s="672" t="s">
        <v>2</v>
      </c>
      <c r="I45" s="668"/>
      <c r="J45" s="673"/>
      <c r="K45" s="674" t="s">
        <v>2</v>
      </c>
      <c r="L45" s="666" t="s">
        <v>2</v>
      </c>
      <c r="M45" s="666" t="s">
        <v>2</v>
      </c>
      <c r="N45" s="666" t="s">
        <v>2</v>
      </c>
      <c r="O45" s="9"/>
      <c r="P45" s="9"/>
      <c r="Q45" s="9"/>
      <c r="R45" s="9"/>
      <c r="S45" s="9"/>
      <c r="T45" s="9"/>
      <c r="U45" s="9"/>
      <c r="V45" s="9"/>
      <c r="W45" s="9"/>
      <c r="X45" s="9"/>
      <c r="Y45" s="9"/>
      <c r="Z45" s="9"/>
      <c r="AA45" s="9"/>
      <c r="AB45" s="9"/>
      <c r="AC45" s="9"/>
      <c r="AD45" s="9"/>
      <c r="AE45" s="9"/>
      <c r="AF45" s="9"/>
      <c r="AG45" s="9"/>
      <c r="AH45" s="9"/>
      <c r="AI45" s="9"/>
      <c r="AJ45" s="9"/>
    </row>
    <row r="46" spans="1:36">
      <c r="A46" s="43"/>
      <c r="B46" s="665"/>
      <c r="C46" s="564" t="str">
        <f>IF(ISBLANK(B46),"",_xlfn.XLOOKUP(B46,'Investment Track Record (3)'!$B$19:$B$170,'Investment Track Record (3)'!$C$19:$C$170))</f>
        <v/>
      </c>
      <c r="D46" s="665" t="s">
        <v>2</v>
      </c>
      <c r="E46" s="665" t="s">
        <v>2</v>
      </c>
      <c r="F46" s="711" t="s">
        <v>2</v>
      </c>
      <c r="G46" s="667"/>
      <c r="H46" s="668" t="s">
        <v>2</v>
      </c>
      <c r="I46" s="668"/>
      <c r="J46" s="669"/>
      <c r="K46" s="670" t="s">
        <v>2</v>
      </c>
      <c r="L46" s="665" t="s">
        <v>2</v>
      </c>
      <c r="M46" s="711" t="s">
        <v>2</v>
      </c>
      <c r="N46" s="711" t="s">
        <v>2</v>
      </c>
      <c r="O46" s="9"/>
      <c r="P46" s="9"/>
      <c r="Q46" s="9"/>
      <c r="R46" s="9"/>
      <c r="S46" s="9"/>
      <c r="T46" s="9"/>
      <c r="U46" s="9"/>
      <c r="V46" s="9"/>
      <c r="W46" s="9"/>
      <c r="X46" s="9"/>
      <c r="Y46" s="9"/>
      <c r="Z46" s="9"/>
      <c r="AA46" s="9"/>
      <c r="AB46" s="9"/>
      <c r="AC46" s="9"/>
      <c r="AD46" s="9"/>
      <c r="AE46" s="9"/>
      <c r="AF46" s="9"/>
      <c r="AG46" s="9"/>
      <c r="AH46" s="9"/>
      <c r="AI46" s="9"/>
      <c r="AJ46" s="9"/>
    </row>
    <row r="47" spans="1:36">
      <c r="A47" s="43"/>
      <c r="B47" s="666"/>
      <c r="C47" s="564" t="str">
        <f>IF(ISBLANK(B47),"",_xlfn.XLOOKUP(B47,'Investment Track Record (3)'!$B$19:$B$170,'Investment Track Record (3)'!$C$19:$C$170))</f>
        <v/>
      </c>
      <c r="D47" s="666" t="s">
        <v>2</v>
      </c>
      <c r="E47" s="666" t="s">
        <v>2</v>
      </c>
      <c r="F47" s="666" t="s">
        <v>2</v>
      </c>
      <c r="G47" s="671"/>
      <c r="H47" s="672" t="s">
        <v>2</v>
      </c>
      <c r="I47" s="668"/>
      <c r="J47" s="673"/>
      <c r="K47" s="674" t="s">
        <v>2</v>
      </c>
      <c r="L47" s="666" t="s">
        <v>2</v>
      </c>
      <c r="M47" s="666" t="s">
        <v>2</v>
      </c>
      <c r="N47" s="666" t="s">
        <v>2</v>
      </c>
      <c r="O47" s="9"/>
      <c r="P47" s="9"/>
      <c r="Q47" s="9"/>
      <c r="R47" s="9"/>
      <c r="S47" s="9"/>
      <c r="T47" s="9"/>
      <c r="U47" s="9"/>
      <c r="V47" s="9"/>
      <c r="W47" s="9"/>
      <c r="X47" s="9"/>
      <c r="Y47" s="9"/>
      <c r="Z47" s="9"/>
      <c r="AA47" s="9"/>
      <c r="AB47" s="9"/>
      <c r="AC47" s="9"/>
      <c r="AD47" s="9"/>
      <c r="AE47" s="9"/>
      <c r="AF47" s="9"/>
      <c r="AG47" s="9"/>
      <c r="AH47" s="9"/>
      <c r="AI47" s="9"/>
      <c r="AJ47" s="9"/>
    </row>
    <row r="48" spans="1:36">
      <c r="A48" s="43"/>
      <c r="B48" s="665"/>
      <c r="C48" s="564" t="str">
        <f>IF(ISBLANK(B48),"",_xlfn.XLOOKUP(B48,'Investment Track Record (3)'!$B$19:$B$170,'Investment Track Record (3)'!$C$19:$C$170))</f>
        <v/>
      </c>
      <c r="D48" s="665" t="s">
        <v>2</v>
      </c>
      <c r="E48" s="665" t="s">
        <v>2</v>
      </c>
      <c r="F48" s="711" t="s">
        <v>2</v>
      </c>
      <c r="G48" s="667"/>
      <c r="H48" s="668" t="s">
        <v>2</v>
      </c>
      <c r="I48" s="668"/>
      <c r="J48" s="669"/>
      <c r="K48" s="670" t="s">
        <v>2</v>
      </c>
      <c r="L48" s="665" t="s">
        <v>2</v>
      </c>
      <c r="M48" s="711" t="s">
        <v>2</v>
      </c>
      <c r="N48" s="711" t="s">
        <v>2</v>
      </c>
      <c r="O48" s="9"/>
      <c r="P48" s="9"/>
      <c r="Q48" s="9"/>
      <c r="R48" s="9"/>
      <c r="S48" s="9"/>
      <c r="T48" s="9"/>
      <c r="U48" s="9"/>
      <c r="V48" s="9"/>
      <c r="W48" s="9"/>
      <c r="X48" s="9"/>
      <c r="Y48" s="9"/>
      <c r="Z48" s="9"/>
      <c r="AA48" s="9"/>
      <c r="AB48" s="9"/>
      <c r="AC48" s="9"/>
      <c r="AD48" s="9"/>
      <c r="AE48" s="9"/>
      <c r="AF48" s="9"/>
      <c r="AG48" s="9"/>
      <c r="AH48" s="9"/>
      <c r="AI48" s="9"/>
      <c r="AJ48" s="9"/>
    </row>
    <row r="49" spans="1:36">
      <c r="A49" s="43"/>
      <c r="B49" s="666"/>
      <c r="C49" s="564" t="str">
        <f>IF(ISBLANK(B49),"",_xlfn.XLOOKUP(B49,'Investment Track Record (3)'!$B$19:$B$170,'Investment Track Record (3)'!$C$19:$C$170))</f>
        <v/>
      </c>
      <c r="D49" s="666" t="s">
        <v>2</v>
      </c>
      <c r="E49" s="666" t="s">
        <v>2</v>
      </c>
      <c r="F49" s="666" t="s">
        <v>2</v>
      </c>
      <c r="G49" s="671"/>
      <c r="H49" s="672" t="s">
        <v>2</v>
      </c>
      <c r="I49" s="668"/>
      <c r="J49" s="673"/>
      <c r="K49" s="674" t="s">
        <v>2</v>
      </c>
      <c r="L49" s="666" t="s">
        <v>2</v>
      </c>
      <c r="M49" s="666" t="s">
        <v>2</v>
      </c>
      <c r="N49" s="666" t="s">
        <v>2</v>
      </c>
      <c r="O49" s="9"/>
      <c r="P49" s="9"/>
      <c r="Q49" s="9"/>
      <c r="R49" s="9"/>
      <c r="S49" s="9"/>
      <c r="T49" s="9"/>
      <c r="U49" s="9"/>
      <c r="V49" s="9"/>
      <c r="W49" s="9"/>
      <c r="X49" s="9"/>
      <c r="Y49" s="9"/>
      <c r="Z49" s="9"/>
      <c r="AA49" s="9"/>
      <c r="AB49" s="9"/>
      <c r="AC49" s="9"/>
      <c r="AD49" s="9"/>
      <c r="AE49" s="9"/>
      <c r="AF49" s="9"/>
      <c r="AG49" s="9"/>
      <c r="AH49" s="9"/>
      <c r="AI49" s="9"/>
      <c r="AJ49" s="9"/>
    </row>
    <row r="50" spans="1:36">
      <c r="A50" s="43"/>
      <c r="B50" s="665"/>
      <c r="C50" s="564" t="str">
        <f>IF(ISBLANK(B50),"",_xlfn.XLOOKUP(B50,'Investment Track Record (3)'!$B$19:$B$170,'Investment Track Record (3)'!$C$19:$C$170))</f>
        <v/>
      </c>
      <c r="D50" s="665" t="s">
        <v>2</v>
      </c>
      <c r="E50" s="665" t="s">
        <v>2</v>
      </c>
      <c r="F50" s="711" t="s">
        <v>2</v>
      </c>
      <c r="G50" s="667"/>
      <c r="H50" s="668" t="s">
        <v>2</v>
      </c>
      <c r="I50" s="668"/>
      <c r="J50" s="669"/>
      <c r="K50" s="670" t="s">
        <v>2</v>
      </c>
      <c r="L50" s="665" t="s">
        <v>2</v>
      </c>
      <c r="M50" s="711" t="s">
        <v>2</v>
      </c>
      <c r="N50" s="711" t="s">
        <v>2</v>
      </c>
      <c r="O50" s="9"/>
      <c r="P50" s="9"/>
      <c r="Q50" s="9"/>
      <c r="R50" s="9"/>
      <c r="S50" s="9"/>
      <c r="T50" s="9"/>
      <c r="U50" s="9"/>
      <c r="V50" s="9"/>
      <c r="W50" s="9"/>
      <c r="X50" s="9"/>
      <c r="Y50" s="9"/>
      <c r="Z50" s="9"/>
      <c r="AA50" s="9"/>
      <c r="AB50" s="9"/>
      <c r="AC50" s="9"/>
      <c r="AD50" s="9"/>
      <c r="AE50" s="9"/>
      <c r="AF50" s="9"/>
      <c r="AG50" s="9"/>
      <c r="AH50" s="9"/>
      <c r="AI50" s="9"/>
      <c r="AJ50" s="9"/>
    </row>
    <row r="51" spans="1:36">
      <c r="A51" s="43"/>
      <c r="B51" s="666"/>
      <c r="C51" s="564" t="str">
        <f>IF(ISBLANK(B51),"",_xlfn.XLOOKUP(B51,'Investment Track Record (3)'!$B$19:$B$170,'Investment Track Record (3)'!$C$19:$C$170))</f>
        <v/>
      </c>
      <c r="D51" s="666" t="s">
        <v>2</v>
      </c>
      <c r="E51" s="666" t="s">
        <v>2</v>
      </c>
      <c r="F51" s="666" t="s">
        <v>2</v>
      </c>
      <c r="G51" s="671"/>
      <c r="H51" s="672" t="s">
        <v>2</v>
      </c>
      <c r="I51" s="668"/>
      <c r="J51" s="673"/>
      <c r="K51" s="674" t="s">
        <v>2</v>
      </c>
      <c r="L51" s="666" t="s">
        <v>2</v>
      </c>
      <c r="M51" s="666" t="s">
        <v>2</v>
      </c>
      <c r="N51" s="666" t="s">
        <v>2</v>
      </c>
      <c r="O51" s="9"/>
      <c r="P51" s="9"/>
      <c r="Q51" s="9"/>
      <c r="R51" s="9"/>
      <c r="S51" s="9"/>
      <c r="T51" s="9"/>
      <c r="U51" s="9"/>
      <c r="V51" s="9"/>
      <c r="W51" s="9"/>
      <c r="X51" s="9"/>
      <c r="Y51" s="9"/>
      <c r="Z51" s="9"/>
      <c r="AA51" s="9"/>
      <c r="AB51" s="9"/>
      <c r="AC51" s="9"/>
      <c r="AD51" s="9"/>
      <c r="AE51" s="9"/>
      <c r="AF51" s="9"/>
      <c r="AG51" s="9"/>
      <c r="AH51" s="9"/>
      <c r="AI51" s="9"/>
      <c r="AJ51" s="9"/>
    </row>
    <row r="52" spans="1:36">
      <c r="A52" s="43"/>
      <c r="B52" s="665"/>
      <c r="C52" s="564" t="str">
        <f>IF(ISBLANK(B52),"",_xlfn.XLOOKUP(B52,'Investment Track Record (3)'!$B$19:$B$170,'Investment Track Record (3)'!$C$19:$C$170))</f>
        <v/>
      </c>
      <c r="D52" s="665" t="s">
        <v>2</v>
      </c>
      <c r="E52" s="665" t="s">
        <v>2</v>
      </c>
      <c r="F52" s="711" t="s">
        <v>2</v>
      </c>
      <c r="G52" s="667"/>
      <c r="H52" s="668" t="s">
        <v>2</v>
      </c>
      <c r="I52" s="668"/>
      <c r="J52" s="669"/>
      <c r="K52" s="670" t="s">
        <v>2</v>
      </c>
      <c r="L52" s="665" t="s">
        <v>2</v>
      </c>
      <c r="M52" s="711" t="s">
        <v>2</v>
      </c>
      <c r="N52" s="711" t="s">
        <v>2</v>
      </c>
      <c r="O52" s="9"/>
      <c r="P52" s="9"/>
      <c r="Q52" s="9"/>
      <c r="R52" s="9"/>
      <c r="S52" s="9"/>
      <c r="T52" s="9"/>
      <c r="U52" s="9"/>
      <c r="V52" s="9"/>
      <c r="W52" s="9"/>
      <c r="X52" s="9"/>
      <c r="Y52" s="9"/>
      <c r="Z52" s="9"/>
      <c r="AA52" s="9"/>
      <c r="AB52" s="9"/>
      <c r="AC52" s="9"/>
      <c r="AD52" s="9"/>
      <c r="AE52" s="9"/>
      <c r="AF52" s="9"/>
      <c r="AG52" s="9"/>
      <c r="AH52" s="9"/>
      <c r="AI52" s="9"/>
      <c r="AJ52" s="9"/>
    </row>
    <row r="53" spans="1:36">
      <c r="A53" s="43"/>
      <c r="B53" s="666"/>
      <c r="C53" s="564" t="str">
        <f>IF(ISBLANK(B53),"",_xlfn.XLOOKUP(B53,'Investment Track Record (3)'!$B$19:$B$170,'Investment Track Record (3)'!$C$19:$C$170))</f>
        <v/>
      </c>
      <c r="D53" s="666" t="s">
        <v>2</v>
      </c>
      <c r="E53" s="666" t="s">
        <v>2</v>
      </c>
      <c r="F53" s="666" t="s">
        <v>2</v>
      </c>
      <c r="G53" s="671"/>
      <c r="H53" s="672" t="s">
        <v>2</v>
      </c>
      <c r="I53" s="668"/>
      <c r="J53" s="673"/>
      <c r="K53" s="674" t="s">
        <v>2</v>
      </c>
      <c r="L53" s="666" t="s">
        <v>2</v>
      </c>
      <c r="M53" s="666" t="s">
        <v>2</v>
      </c>
      <c r="N53" s="666" t="s">
        <v>2</v>
      </c>
      <c r="O53" s="9"/>
      <c r="P53" s="9"/>
      <c r="Q53" s="9"/>
      <c r="R53" s="9"/>
      <c r="S53" s="9"/>
      <c r="T53" s="9"/>
      <c r="U53" s="9"/>
      <c r="V53" s="9"/>
      <c r="W53" s="9"/>
      <c r="X53" s="9"/>
      <c r="Y53" s="9"/>
      <c r="Z53" s="9"/>
      <c r="AA53" s="9"/>
      <c r="AB53" s="9"/>
      <c r="AC53" s="9"/>
      <c r="AD53" s="9"/>
      <c r="AE53" s="9"/>
      <c r="AF53" s="9"/>
      <c r="AG53" s="9"/>
      <c r="AH53" s="9"/>
      <c r="AI53" s="9"/>
      <c r="AJ53" s="9"/>
    </row>
    <row r="54" spans="1:36">
      <c r="A54" s="43"/>
      <c r="B54" s="665"/>
      <c r="C54" s="564" t="str">
        <f>IF(ISBLANK(B54),"",_xlfn.XLOOKUP(B54,'Investment Track Record (3)'!$B$19:$B$170,'Investment Track Record (3)'!$C$19:$C$170))</f>
        <v/>
      </c>
      <c r="D54" s="665" t="s">
        <v>2</v>
      </c>
      <c r="E54" s="665" t="s">
        <v>2</v>
      </c>
      <c r="F54" s="711" t="s">
        <v>2</v>
      </c>
      <c r="G54" s="667"/>
      <c r="H54" s="668" t="s">
        <v>2</v>
      </c>
      <c r="I54" s="668"/>
      <c r="J54" s="669"/>
      <c r="K54" s="670" t="s">
        <v>2</v>
      </c>
      <c r="L54" s="665" t="s">
        <v>2</v>
      </c>
      <c r="M54" s="711" t="s">
        <v>2</v>
      </c>
      <c r="N54" s="711" t="s">
        <v>2</v>
      </c>
      <c r="O54" s="9"/>
      <c r="P54" s="9"/>
      <c r="Q54" s="9"/>
      <c r="R54" s="9"/>
      <c r="S54" s="9"/>
      <c r="T54" s="9"/>
      <c r="U54" s="9"/>
      <c r="V54" s="9"/>
      <c r="W54" s="9"/>
      <c r="X54" s="9"/>
      <c r="Y54" s="9"/>
      <c r="Z54" s="9"/>
      <c r="AA54" s="9"/>
      <c r="AB54" s="9"/>
      <c r="AC54" s="9"/>
      <c r="AD54" s="9"/>
      <c r="AE54" s="9"/>
      <c r="AF54" s="9"/>
      <c r="AG54" s="9"/>
      <c r="AH54" s="9"/>
      <c r="AI54" s="9"/>
      <c r="AJ54" s="9"/>
    </row>
    <row r="55" spans="1:36">
      <c r="A55" s="43"/>
      <c r="B55" s="666"/>
      <c r="C55" s="564" t="str">
        <f>IF(ISBLANK(B55),"",_xlfn.XLOOKUP(B55,'Investment Track Record (3)'!$B$19:$B$170,'Investment Track Record (3)'!$C$19:$C$170))</f>
        <v/>
      </c>
      <c r="D55" s="666" t="s">
        <v>2</v>
      </c>
      <c r="E55" s="666" t="s">
        <v>2</v>
      </c>
      <c r="F55" s="666" t="s">
        <v>2</v>
      </c>
      <c r="G55" s="671"/>
      <c r="H55" s="672" t="s">
        <v>2</v>
      </c>
      <c r="I55" s="668"/>
      <c r="J55" s="673"/>
      <c r="K55" s="674" t="s">
        <v>2</v>
      </c>
      <c r="L55" s="666" t="s">
        <v>2</v>
      </c>
      <c r="M55" s="666" t="s">
        <v>2</v>
      </c>
      <c r="N55" s="666" t="s">
        <v>2</v>
      </c>
      <c r="O55" s="9"/>
      <c r="P55" s="9"/>
      <c r="Q55" s="9"/>
      <c r="R55" s="9"/>
      <c r="S55" s="9"/>
      <c r="T55" s="9"/>
      <c r="U55" s="9"/>
      <c r="V55" s="9"/>
      <c r="W55" s="9"/>
      <c r="X55" s="9"/>
      <c r="Y55" s="9"/>
      <c r="Z55" s="9"/>
      <c r="AA55" s="9"/>
      <c r="AB55" s="9"/>
      <c r="AC55" s="9"/>
      <c r="AD55" s="9"/>
      <c r="AE55" s="9"/>
      <c r="AF55" s="9"/>
      <c r="AG55" s="9"/>
      <c r="AH55" s="9"/>
      <c r="AI55" s="9"/>
      <c r="AJ55" s="9"/>
    </row>
    <row r="56" spans="1:36">
      <c r="A56" s="43"/>
      <c r="B56" s="665"/>
      <c r="C56" s="564" t="str">
        <f>IF(ISBLANK(B56),"",_xlfn.XLOOKUP(B56,'Investment Track Record (3)'!$B$19:$B$170,'Investment Track Record (3)'!$C$19:$C$170))</f>
        <v/>
      </c>
      <c r="D56" s="665" t="s">
        <v>2</v>
      </c>
      <c r="E56" s="665" t="s">
        <v>2</v>
      </c>
      <c r="F56" s="711" t="s">
        <v>2</v>
      </c>
      <c r="G56" s="667"/>
      <c r="H56" s="668" t="s">
        <v>2</v>
      </c>
      <c r="I56" s="668"/>
      <c r="J56" s="669"/>
      <c r="K56" s="670" t="s">
        <v>2</v>
      </c>
      <c r="L56" s="665" t="s">
        <v>2</v>
      </c>
      <c r="M56" s="711" t="s">
        <v>2</v>
      </c>
      <c r="N56" s="711" t="s">
        <v>2</v>
      </c>
      <c r="O56" s="9"/>
      <c r="P56" s="9"/>
      <c r="Q56" s="9"/>
      <c r="R56" s="9"/>
      <c r="S56" s="9"/>
      <c r="T56" s="9"/>
      <c r="U56" s="9"/>
      <c r="V56" s="9"/>
      <c r="W56" s="9"/>
      <c r="X56" s="9"/>
      <c r="Y56" s="9"/>
      <c r="Z56" s="9"/>
      <c r="AA56" s="9"/>
      <c r="AB56" s="9"/>
      <c r="AC56" s="9"/>
      <c r="AD56" s="9"/>
      <c r="AE56" s="9"/>
      <c r="AF56" s="9"/>
      <c r="AG56" s="9"/>
      <c r="AH56" s="9"/>
      <c r="AI56" s="9"/>
      <c r="AJ56" s="9"/>
    </row>
    <row r="57" spans="1:36">
      <c r="A57" s="43"/>
      <c r="B57" s="666"/>
      <c r="C57" s="564" t="str">
        <f>IF(ISBLANK(B57),"",_xlfn.XLOOKUP(B57,'Investment Track Record (3)'!$B$19:$B$170,'Investment Track Record (3)'!$C$19:$C$170))</f>
        <v/>
      </c>
      <c r="D57" s="666" t="s">
        <v>2</v>
      </c>
      <c r="E57" s="666" t="s">
        <v>2</v>
      </c>
      <c r="F57" s="666" t="s">
        <v>2</v>
      </c>
      <c r="G57" s="671"/>
      <c r="H57" s="672" t="s">
        <v>2</v>
      </c>
      <c r="I57" s="668"/>
      <c r="J57" s="673"/>
      <c r="K57" s="674" t="s">
        <v>2</v>
      </c>
      <c r="L57" s="666" t="s">
        <v>2</v>
      </c>
      <c r="M57" s="666" t="s">
        <v>2</v>
      </c>
      <c r="N57" s="666" t="s">
        <v>2</v>
      </c>
      <c r="O57" s="9"/>
      <c r="P57" s="9"/>
      <c r="Q57" s="9"/>
      <c r="R57" s="9"/>
      <c r="S57" s="9"/>
      <c r="T57" s="9"/>
      <c r="U57" s="9"/>
      <c r="V57" s="9"/>
      <c r="W57" s="9"/>
      <c r="X57" s="9"/>
      <c r="Y57" s="9"/>
      <c r="Z57" s="9"/>
      <c r="AA57" s="9"/>
      <c r="AB57" s="9"/>
      <c r="AC57" s="9"/>
      <c r="AD57" s="9"/>
      <c r="AE57" s="9"/>
      <c r="AF57" s="9"/>
      <c r="AG57" s="9"/>
      <c r="AH57" s="9"/>
      <c r="AI57" s="9"/>
      <c r="AJ57" s="9"/>
    </row>
    <row r="58" spans="1:36">
      <c r="A58" s="43"/>
      <c r="B58" s="665"/>
      <c r="C58" s="564" t="str">
        <f>IF(ISBLANK(B58),"",_xlfn.XLOOKUP(B58,'Investment Track Record (3)'!$B$19:$B$170,'Investment Track Record (3)'!$C$19:$C$170))</f>
        <v/>
      </c>
      <c r="D58" s="665" t="s">
        <v>2</v>
      </c>
      <c r="E58" s="665" t="s">
        <v>2</v>
      </c>
      <c r="F58" s="711" t="s">
        <v>2</v>
      </c>
      <c r="G58" s="667"/>
      <c r="H58" s="668" t="s">
        <v>2</v>
      </c>
      <c r="I58" s="668"/>
      <c r="J58" s="669"/>
      <c r="K58" s="670" t="s">
        <v>2</v>
      </c>
      <c r="L58" s="665" t="s">
        <v>2</v>
      </c>
      <c r="M58" s="711" t="s">
        <v>2</v>
      </c>
      <c r="N58" s="711" t="s">
        <v>2</v>
      </c>
      <c r="O58" s="9"/>
      <c r="P58" s="9"/>
      <c r="Q58" s="9"/>
      <c r="R58" s="9"/>
      <c r="S58" s="9"/>
      <c r="T58" s="9"/>
      <c r="U58" s="9"/>
      <c r="V58" s="9"/>
      <c r="W58" s="9"/>
      <c r="X58" s="9"/>
      <c r="Y58" s="9"/>
      <c r="Z58" s="9"/>
      <c r="AA58" s="9"/>
      <c r="AB58" s="9"/>
      <c r="AC58" s="9"/>
      <c r="AD58" s="9"/>
      <c r="AE58" s="9"/>
      <c r="AF58" s="9"/>
      <c r="AG58" s="9"/>
      <c r="AH58" s="9"/>
      <c r="AI58" s="9"/>
      <c r="AJ58" s="9"/>
    </row>
    <row r="59" spans="1:36">
      <c r="A59" s="43"/>
      <c r="B59" s="666"/>
      <c r="C59" s="564" t="str">
        <f>IF(ISBLANK(B59),"",_xlfn.XLOOKUP(B59,'Investment Track Record (3)'!$B$19:$B$170,'Investment Track Record (3)'!$C$19:$C$170))</f>
        <v/>
      </c>
      <c r="D59" s="666" t="s">
        <v>2</v>
      </c>
      <c r="E59" s="666" t="s">
        <v>2</v>
      </c>
      <c r="F59" s="666" t="s">
        <v>2</v>
      </c>
      <c r="G59" s="671"/>
      <c r="H59" s="672" t="s">
        <v>2</v>
      </c>
      <c r="I59" s="668"/>
      <c r="J59" s="673"/>
      <c r="K59" s="674" t="s">
        <v>2</v>
      </c>
      <c r="L59" s="666" t="s">
        <v>2</v>
      </c>
      <c r="M59" s="666" t="s">
        <v>2</v>
      </c>
      <c r="N59" s="666" t="s">
        <v>2</v>
      </c>
      <c r="O59" s="9"/>
      <c r="P59" s="9"/>
      <c r="Q59" s="9"/>
      <c r="R59" s="9"/>
      <c r="S59" s="9"/>
      <c r="T59" s="9"/>
      <c r="U59" s="9"/>
      <c r="V59" s="9"/>
      <c r="W59" s="9"/>
      <c r="X59" s="9"/>
      <c r="Y59" s="9"/>
      <c r="Z59" s="9"/>
      <c r="AA59" s="9"/>
      <c r="AB59" s="9"/>
      <c r="AC59" s="9"/>
      <c r="AD59" s="9"/>
      <c r="AE59" s="9"/>
      <c r="AF59" s="9"/>
      <c r="AG59" s="9"/>
      <c r="AH59" s="9"/>
      <c r="AI59" s="9"/>
      <c r="AJ59" s="9"/>
    </row>
    <row r="60" spans="1:36">
      <c r="A60" s="43"/>
      <c r="B60" s="665"/>
      <c r="C60" s="564" t="str">
        <f>IF(ISBLANK(B60),"",_xlfn.XLOOKUP(B60,'Investment Track Record (3)'!$B$19:$B$170,'Investment Track Record (3)'!$C$19:$C$170))</f>
        <v/>
      </c>
      <c r="D60" s="665" t="s">
        <v>2</v>
      </c>
      <c r="E60" s="665" t="s">
        <v>2</v>
      </c>
      <c r="F60" s="711" t="s">
        <v>2</v>
      </c>
      <c r="G60" s="667"/>
      <c r="H60" s="668" t="s">
        <v>2</v>
      </c>
      <c r="I60" s="668"/>
      <c r="J60" s="669"/>
      <c r="K60" s="670" t="s">
        <v>2</v>
      </c>
      <c r="L60" s="665" t="s">
        <v>2</v>
      </c>
      <c r="M60" s="711" t="s">
        <v>2</v>
      </c>
      <c r="N60" s="711" t="s">
        <v>2</v>
      </c>
      <c r="O60" s="9"/>
      <c r="P60" s="9"/>
      <c r="Q60" s="9"/>
      <c r="R60" s="9"/>
      <c r="S60" s="9"/>
      <c r="T60" s="9"/>
      <c r="U60" s="9"/>
      <c r="V60" s="9"/>
      <c r="W60" s="9"/>
      <c r="X60" s="9"/>
      <c r="Y60" s="9"/>
      <c r="Z60" s="9"/>
      <c r="AA60" s="9"/>
      <c r="AB60" s="9"/>
      <c r="AC60" s="9"/>
      <c r="AD60" s="9"/>
      <c r="AE60" s="9"/>
      <c r="AF60" s="9"/>
      <c r="AG60" s="9"/>
      <c r="AH60" s="9"/>
      <c r="AI60" s="9"/>
      <c r="AJ60" s="9"/>
    </row>
    <row r="61" spans="1:36">
      <c r="A61" s="43"/>
      <c r="B61" s="666"/>
      <c r="C61" s="564" t="str">
        <f>IF(ISBLANK(B61),"",_xlfn.XLOOKUP(B61,'Investment Track Record (3)'!$B$19:$B$170,'Investment Track Record (3)'!$C$19:$C$170))</f>
        <v/>
      </c>
      <c r="D61" s="666" t="s">
        <v>2</v>
      </c>
      <c r="E61" s="666" t="s">
        <v>2</v>
      </c>
      <c r="F61" s="666" t="s">
        <v>2</v>
      </c>
      <c r="G61" s="671"/>
      <c r="H61" s="672" t="s">
        <v>2</v>
      </c>
      <c r="I61" s="668"/>
      <c r="J61" s="673"/>
      <c r="K61" s="674" t="s">
        <v>2</v>
      </c>
      <c r="L61" s="666" t="s">
        <v>2</v>
      </c>
      <c r="M61" s="666" t="s">
        <v>2</v>
      </c>
      <c r="N61" s="666" t="s">
        <v>2</v>
      </c>
      <c r="O61" s="9"/>
      <c r="P61" s="9"/>
      <c r="Q61" s="9"/>
      <c r="R61" s="9"/>
      <c r="S61" s="9"/>
      <c r="T61" s="9"/>
      <c r="U61" s="9"/>
      <c r="V61" s="9"/>
      <c r="W61" s="9"/>
      <c r="X61" s="9"/>
      <c r="Y61" s="9"/>
      <c r="Z61" s="9"/>
      <c r="AA61" s="9"/>
      <c r="AB61" s="9"/>
      <c r="AC61" s="9"/>
      <c r="AD61" s="9"/>
      <c r="AE61" s="9"/>
      <c r="AF61" s="9"/>
      <c r="AG61" s="9"/>
      <c r="AH61" s="9"/>
      <c r="AI61" s="9"/>
      <c r="AJ61" s="9"/>
    </row>
    <row r="62" spans="1:36">
      <c r="A62" s="43"/>
      <c r="B62" s="45" t="s">
        <v>788</v>
      </c>
      <c r="C62" s="45"/>
      <c r="D62" s="45" t="s">
        <v>788</v>
      </c>
      <c r="E62" s="45" t="s">
        <v>2</v>
      </c>
      <c r="F62" s="45" t="s">
        <v>788</v>
      </c>
      <c r="G62" s="45"/>
      <c r="H62" s="45" t="s">
        <v>788</v>
      </c>
      <c r="I62" s="45"/>
      <c r="J62" s="45"/>
      <c r="K62" s="45" t="s">
        <v>788</v>
      </c>
      <c r="L62" s="45" t="s">
        <v>2</v>
      </c>
      <c r="M62" s="45" t="s">
        <v>788</v>
      </c>
      <c r="N62" s="45" t="s">
        <v>788</v>
      </c>
      <c r="O62" s="9"/>
      <c r="P62" s="9"/>
      <c r="Q62" s="9"/>
      <c r="R62" s="9"/>
      <c r="S62" s="9"/>
      <c r="T62" s="9"/>
      <c r="U62" s="9"/>
      <c r="V62" s="9"/>
      <c r="W62" s="9"/>
      <c r="X62" s="9"/>
      <c r="Y62" s="9"/>
      <c r="Z62" s="9"/>
      <c r="AA62" s="9"/>
      <c r="AB62" s="9"/>
      <c r="AC62" s="9"/>
      <c r="AD62" s="9"/>
      <c r="AE62" s="9"/>
      <c r="AF62" s="9"/>
      <c r="AG62" s="9"/>
      <c r="AH62" s="9"/>
      <c r="AI62" s="9"/>
      <c r="AJ62" s="9"/>
    </row>
    <row r="63" spans="1:36" hidden="1">
      <c r="O63" s="9"/>
      <c r="P63" s="9"/>
      <c r="Q63" s="9"/>
      <c r="R63" s="9"/>
      <c r="S63" s="9"/>
      <c r="T63" s="9"/>
      <c r="U63" s="9"/>
      <c r="V63" s="9"/>
      <c r="W63" s="9"/>
      <c r="X63" s="9"/>
      <c r="Y63" s="9"/>
      <c r="Z63" s="9"/>
      <c r="AA63" s="9"/>
      <c r="AB63" s="9"/>
      <c r="AC63" s="9"/>
      <c r="AD63" s="9"/>
      <c r="AE63" s="9"/>
      <c r="AF63" s="9"/>
      <c r="AG63" s="9"/>
      <c r="AH63" s="9"/>
      <c r="AI63" s="9"/>
      <c r="AJ63" s="9"/>
    </row>
    <row r="64" spans="1:36" hidden="1">
      <c r="O64" s="9"/>
      <c r="P64" s="9"/>
      <c r="Q64" s="9"/>
      <c r="R64" s="9"/>
      <c r="S64" s="9"/>
      <c r="T64" s="9"/>
      <c r="U64" s="9"/>
      <c r="V64" s="9"/>
      <c r="W64" s="9"/>
      <c r="X64" s="9"/>
      <c r="Y64" s="9"/>
      <c r="Z64" s="9"/>
      <c r="AA64" s="9"/>
      <c r="AB64" s="9"/>
      <c r="AC64" s="9"/>
      <c r="AD64" s="9"/>
      <c r="AE64" s="9"/>
      <c r="AF64" s="9"/>
      <c r="AG64" s="9"/>
      <c r="AH64" s="9"/>
      <c r="AI64" s="9"/>
      <c r="AJ64" s="9"/>
    </row>
    <row r="65" spans="15:36" hidden="1">
      <c r="O65" s="9"/>
      <c r="P65" s="9"/>
      <c r="Q65" s="9"/>
      <c r="R65" s="9"/>
      <c r="S65" s="9"/>
      <c r="T65" s="9"/>
      <c r="U65" s="9"/>
      <c r="V65" s="9"/>
      <c r="W65" s="9"/>
      <c r="X65" s="9"/>
      <c r="Y65" s="9"/>
      <c r="Z65" s="9"/>
      <c r="AA65" s="9"/>
      <c r="AB65" s="9"/>
      <c r="AC65" s="9"/>
      <c r="AD65" s="9"/>
      <c r="AE65" s="9"/>
      <c r="AF65" s="9"/>
      <c r="AG65" s="9"/>
      <c r="AH65" s="9"/>
      <c r="AI65" s="9"/>
      <c r="AJ65" s="9"/>
    </row>
    <row r="66" spans="15:36" hidden="1">
      <c r="O66" s="9"/>
      <c r="P66" s="9"/>
      <c r="Q66" s="9"/>
      <c r="R66" s="9"/>
      <c r="S66" s="9"/>
      <c r="T66" s="9"/>
      <c r="U66" s="9"/>
      <c r="V66" s="9"/>
      <c r="W66" s="9"/>
      <c r="X66" s="9"/>
      <c r="Y66" s="9"/>
      <c r="Z66" s="9"/>
      <c r="AA66" s="9"/>
      <c r="AB66" s="9"/>
      <c r="AC66" s="9"/>
      <c r="AD66" s="9"/>
      <c r="AE66" s="9"/>
      <c r="AF66" s="9"/>
      <c r="AG66" s="9"/>
      <c r="AH66" s="9"/>
      <c r="AI66" s="9"/>
      <c r="AJ66" s="9"/>
    </row>
    <row r="67" spans="15:36" hidden="1">
      <c r="O67" s="9"/>
      <c r="P67" s="9"/>
      <c r="Q67" s="9"/>
      <c r="R67" s="9"/>
      <c r="S67" s="9"/>
      <c r="T67" s="9"/>
      <c r="U67" s="9"/>
      <c r="V67" s="9"/>
      <c r="W67" s="9"/>
      <c r="X67" s="9"/>
      <c r="Y67" s="9"/>
      <c r="Z67" s="9"/>
      <c r="AA67" s="9"/>
      <c r="AB67" s="9"/>
      <c r="AC67" s="9"/>
      <c r="AD67" s="9"/>
      <c r="AE67" s="9"/>
      <c r="AF67" s="9"/>
      <c r="AG67" s="9"/>
      <c r="AH67" s="9"/>
      <c r="AI67" s="9"/>
      <c r="AJ67" s="9"/>
    </row>
    <row r="68" spans="15:36" hidden="1">
      <c r="O68" s="9"/>
      <c r="P68" s="9"/>
      <c r="Q68" s="9"/>
      <c r="R68" s="9"/>
      <c r="S68" s="9"/>
      <c r="T68" s="9"/>
      <c r="U68" s="9"/>
      <c r="V68" s="9"/>
      <c r="W68" s="9"/>
      <c r="X68" s="9"/>
      <c r="Y68" s="9"/>
      <c r="Z68" s="9"/>
      <c r="AA68" s="9"/>
      <c r="AB68" s="9"/>
      <c r="AC68" s="9"/>
      <c r="AD68" s="9"/>
      <c r="AE68" s="9"/>
      <c r="AF68" s="9"/>
      <c r="AG68" s="9"/>
      <c r="AH68" s="9"/>
      <c r="AI68" s="9"/>
      <c r="AJ68" s="9"/>
    </row>
    <row r="69" spans="15:36" hidden="1">
      <c r="O69" s="9"/>
      <c r="P69" s="9"/>
      <c r="Q69" s="9"/>
      <c r="R69" s="9"/>
      <c r="S69" s="9"/>
      <c r="T69" s="9"/>
      <c r="U69" s="9"/>
      <c r="V69" s="9"/>
      <c r="W69" s="9"/>
      <c r="X69" s="9"/>
      <c r="Y69" s="9"/>
      <c r="Z69" s="9"/>
      <c r="AA69" s="9"/>
      <c r="AB69" s="9"/>
      <c r="AC69" s="9"/>
      <c r="AD69" s="9"/>
      <c r="AE69" s="9"/>
      <c r="AF69" s="9"/>
      <c r="AG69" s="9"/>
      <c r="AH69" s="9"/>
      <c r="AI69" s="9"/>
      <c r="AJ69" s="9"/>
    </row>
    <row r="70" spans="15:36" hidden="1">
      <c r="O70" s="9"/>
      <c r="P70" s="9"/>
      <c r="Q70" s="9"/>
      <c r="R70" s="9"/>
      <c r="S70" s="9"/>
      <c r="T70" s="9"/>
      <c r="U70" s="9"/>
      <c r="V70" s="9"/>
      <c r="W70" s="9"/>
      <c r="X70" s="9"/>
      <c r="Y70" s="9"/>
      <c r="Z70" s="9"/>
      <c r="AA70" s="9"/>
      <c r="AB70" s="9"/>
      <c r="AC70" s="9"/>
      <c r="AD70" s="9"/>
      <c r="AE70" s="9"/>
      <c r="AF70" s="9"/>
      <c r="AG70" s="9"/>
      <c r="AH70" s="9"/>
      <c r="AI70" s="9"/>
      <c r="AJ70" s="9"/>
    </row>
    <row r="71" spans="15:36" hidden="1">
      <c r="O71" s="9"/>
      <c r="P71" s="9"/>
      <c r="Q71" s="9"/>
      <c r="R71" s="9"/>
      <c r="S71" s="9"/>
      <c r="T71" s="9"/>
      <c r="U71" s="9"/>
      <c r="V71" s="9"/>
      <c r="W71" s="9"/>
      <c r="X71" s="9"/>
      <c r="Y71" s="9"/>
      <c r="Z71" s="9"/>
      <c r="AA71" s="9"/>
      <c r="AB71" s="9"/>
      <c r="AC71" s="9"/>
      <c r="AD71" s="9"/>
      <c r="AE71" s="9"/>
      <c r="AF71" s="9"/>
      <c r="AG71" s="9"/>
      <c r="AH71" s="9"/>
      <c r="AI71" s="9"/>
      <c r="AJ71" s="9"/>
    </row>
    <row r="72" spans="15:36" hidden="1">
      <c r="O72" s="9"/>
      <c r="P72" s="9"/>
      <c r="Q72" s="9"/>
      <c r="R72" s="9"/>
      <c r="S72" s="9"/>
      <c r="T72" s="9"/>
      <c r="U72" s="9"/>
      <c r="V72" s="9"/>
      <c r="W72" s="9"/>
      <c r="X72" s="9"/>
      <c r="Y72" s="9"/>
      <c r="Z72" s="9"/>
      <c r="AA72" s="9"/>
      <c r="AB72" s="9"/>
      <c r="AC72" s="9"/>
      <c r="AD72" s="9"/>
      <c r="AE72" s="9"/>
      <c r="AF72" s="9"/>
      <c r="AG72" s="9"/>
      <c r="AH72" s="9"/>
      <c r="AI72" s="9"/>
      <c r="AJ72" s="9"/>
    </row>
    <row r="73" spans="15:36" hidden="1">
      <c r="O73" s="9"/>
      <c r="P73" s="9"/>
      <c r="Q73" s="9"/>
      <c r="R73" s="9"/>
      <c r="S73" s="9"/>
      <c r="T73" s="9"/>
      <c r="U73" s="9"/>
      <c r="V73" s="9"/>
      <c r="W73" s="9"/>
      <c r="X73" s="9"/>
      <c r="Y73" s="9"/>
      <c r="Z73" s="9"/>
      <c r="AA73" s="9"/>
      <c r="AB73" s="9"/>
      <c r="AC73" s="9"/>
      <c r="AD73" s="9"/>
      <c r="AE73" s="9"/>
      <c r="AF73" s="9"/>
      <c r="AG73" s="9"/>
      <c r="AH73" s="9"/>
      <c r="AI73" s="9"/>
      <c r="AJ73" s="9"/>
    </row>
    <row r="74" spans="15:36" hidden="1">
      <c r="O74" s="9"/>
      <c r="P74" s="9"/>
      <c r="Q74" s="9"/>
      <c r="R74" s="9"/>
      <c r="S74" s="9"/>
      <c r="T74" s="9"/>
      <c r="U74" s="9"/>
      <c r="V74" s="9"/>
      <c r="W74" s="9"/>
      <c r="X74" s="9"/>
      <c r="Y74" s="9"/>
      <c r="Z74" s="9"/>
      <c r="AA74" s="9"/>
      <c r="AB74" s="9"/>
      <c r="AC74" s="9"/>
      <c r="AD74" s="9"/>
      <c r="AE74" s="9"/>
      <c r="AF74" s="9"/>
      <c r="AG74" s="9"/>
      <c r="AH74" s="9"/>
      <c r="AI74" s="9"/>
      <c r="AJ74" s="9"/>
    </row>
    <row r="75" spans="15:36" hidden="1">
      <c r="O75" s="9"/>
      <c r="P75" s="9"/>
      <c r="Q75" s="9"/>
      <c r="R75" s="9"/>
      <c r="S75" s="9"/>
      <c r="T75" s="9"/>
      <c r="U75" s="9"/>
      <c r="V75" s="9"/>
      <c r="W75" s="9"/>
      <c r="X75" s="9"/>
      <c r="Y75" s="9"/>
      <c r="Z75" s="9"/>
      <c r="AA75" s="9"/>
      <c r="AB75" s="9"/>
      <c r="AC75" s="9"/>
      <c r="AD75" s="9"/>
      <c r="AE75" s="9"/>
      <c r="AF75" s="9"/>
      <c r="AG75" s="9"/>
      <c r="AH75" s="9"/>
      <c r="AI75" s="9"/>
      <c r="AJ75" s="9"/>
    </row>
    <row r="76" spans="15:36" hidden="1">
      <c r="O76" s="9"/>
      <c r="P76" s="9"/>
      <c r="Q76" s="9"/>
      <c r="R76" s="9"/>
      <c r="S76" s="9"/>
      <c r="T76" s="9"/>
      <c r="U76" s="9"/>
      <c r="V76" s="9"/>
      <c r="W76" s="9"/>
      <c r="X76" s="9"/>
      <c r="Y76" s="9"/>
      <c r="Z76" s="9"/>
      <c r="AA76" s="9"/>
      <c r="AB76" s="9"/>
      <c r="AC76" s="9"/>
      <c r="AD76" s="9"/>
      <c r="AE76" s="9"/>
      <c r="AF76" s="9"/>
      <c r="AG76" s="9"/>
      <c r="AH76" s="9"/>
      <c r="AI76" s="9"/>
      <c r="AJ76" s="9"/>
    </row>
    <row r="77" spans="15:36" hidden="1">
      <c r="O77" s="9"/>
      <c r="P77" s="9"/>
      <c r="Q77" s="9"/>
      <c r="R77" s="9"/>
      <c r="S77" s="9"/>
      <c r="T77" s="9"/>
      <c r="U77" s="9"/>
      <c r="V77" s="9"/>
      <c r="W77" s="9"/>
      <c r="X77" s="9"/>
      <c r="Y77" s="9"/>
      <c r="Z77" s="9"/>
      <c r="AA77" s="9"/>
      <c r="AB77" s="9"/>
      <c r="AC77" s="9"/>
      <c r="AD77" s="9"/>
      <c r="AE77" s="9"/>
      <c r="AF77" s="9"/>
      <c r="AG77" s="9"/>
      <c r="AH77" s="9"/>
      <c r="AI77" s="9"/>
      <c r="AJ77" s="9"/>
    </row>
    <row r="78" spans="15:36" hidden="1">
      <c r="O78" s="9"/>
      <c r="P78" s="9"/>
      <c r="Q78" s="9"/>
      <c r="R78" s="9"/>
      <c r="S78" s="9"/>
      <c r="T78" s="9"/>
      <c r="U78" s="9"/>
      <c r="V78" s="9"/>
      <c r="W78" s="9"/>
      <c r="X78" s="9"/>
      <c r="Y78" s="9"/>
      <c r="Z78" s="9"/>
      <c r="AA78" s="9"/>
      <c r="AB78" s="9"/>
      <c r="AC78" s="9"/>
      <c r="AD78" s="9"/>
      <c r="AE78" s="9"/>
      <c r="AF78" s="9"/>
      <c r="AG78" s="9"/>
      <c r="AH78" s="9"/>
      <c r="AI78" s="9"/>
      <c r="AJ78" s="9"/>
    </row>
  </sheetData>
  <dataValidations count="1">
    <dataValidation allowBlank="1" showInputMessage="1" showErrorMessage="1" prompt="Includes interest receivable, accrued interest, and any accrued interest held off-balance sheet" sqref="I7:J7 J8" xr:uid="{ECE8B7A0-06F9-4DB9-8B46-3BD91B12E3C9}"/>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6FCD268F-5CBE-4A37-8551-96B0D762718D}">
          <x14:formula1>
            <xm:f>Labels!$K$2:$K$9</xm:f>
          </x14:formula1>
          <xm:sqref>D8:D61</xm:sqref>
        </x14:dataValidation>
        <x14:dataValidation type="list" allowBlank="1" showInputMessage="1" showErrorMessage="1" xr:uid="{C0AFBC3C-C3AB-4B7F-AFE3-F1EB52C19F94}">
          <x14:formula1>
            <xm:f>Labels!$Y$2:$Y$4</xm:f>
          </x14:formula1>
          <xm:sqref>E8:E61</xm:sqref>
        </x14:dataValidation>
        <x14:dataValidation type="list" allowBlank="1" showInputMessage="1" showErrorMessage="1" xr:uid="{BDEA5B52-8DBF-4497-B274-053F9C5A6F5B}">
          <x14:formula1>
            <xm:f>'Investment Track Record (3)'!$B$19:$B$170</xm:f>
          </x14:formula1>
          <xm:sqref>B8:B61</xm:sqref>
        </x14:dataValidation>
        <x14:dataValidation type="list" allowBlank="1" showInputMessage="1" showErrorMessage="1" xr:uid="{FE17DE97-BC81-4B64-951A-69798826ABB6}">
          <x14:formula1>
            <xm:f>Labels!$N$2:$N$4</xm:f>
          </x14:formula1>
          <xm:sqref>I9:I61</xm:sqref>
        </x14:dataValidation>
        <x14:dataValidation type="list" allowBlank="1" showInputMessage="1" showErrorMessage="1" prompt="Includes interest receivable, accrued interest, and any accrued interest held off-balance sheet" xr:uid="{AD1A87B4-C9DF-4DDF-82A1-E2961BE40ADA}">
          <x14:formula1>
            <xm:f>Labels!$N$2:$N$4</xm:f>
          </x14:formula1>
          <xm:sqref>I8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535D2-F515-4C72-AF82-09C3B458F246}">
  <sheetPr>
    <tabColor rgb="FF92D050"/>
  </sheetPr>
  <dimension ref="A1:BD189"/>
  <sheetViews>
    <sheetView showGridLines="0" zoomScaleNormal="100" workbookViewId="0">
      <selection activeCell="D9" sqref="D9"/>
    </sheetView>
  </sheetViews>
  <sheetFormatPr defaultColWidth="0" defaultRowHeight="14.45" customHeight="1" zeroHeight="1"/>
  <cols>
    <col min="1" max="2" width="5.28515625" customWidth="1"/>
    <col min="3" max="3" width="5.85546875" customWidth="1"/>
    <col min="4" max="4" width="9.140625" customWidth="1"/>
    <col min="5" max="6" width="12.5703125" customWidth="1"/>
    <col min="7" max="7" width="14.85546875" customWidth="1"/>
    <col min="8" max="8" width="11" customWidth="1"/>
    <col min="9" max="9" width="9.140625" customWidth="1"/>
    <col min="10" max="10" width="7.85546875" customWidth="1"/>
    <col min="11" max="11" width="8.140625" customWidth="1"/>
    <col min="12" max="16" width="9.140625" customWidth="1"/>
    <col min="17" max="56" width="0" hidden="1" customWidth="1"/>
    <col min="57" max="16384" width="9.140625" hidden="1"/>
  </cols>
  <sheetData>
    <row r="1" spans="1:56" ht="15">
      <c r="A1" s="79"/>
      <c r="B1" s="57" t="s">
        <v>32</v>
      </c>
      <c r="C1" s="89"/>
      <c r="D1" s="89"/>
      <c r="E1" s="89"/>
      <c r="F1" s="89"/>
      <c r="G1" s="89"/>
      <c r="H1" s="89"/>
      <c r="I1" s="89"/>
      <c r="J1" s="89"/>
      <c r="K1" s="89"/>
      <c r="L1" s="89"/>
      <c r="M1" s="89"/>
      <c r="N1" s="275"/>
      <c r="O1" s="275"/>
      <c r="P1" s="274" t="str">
        <f>Instructions!$N$1</f>
        <v>OMB Approval No. 3245-0062</v>
      </c>
      <c r="Q1" s="9"/>
      <c r="R1" s="9"/>
      <c r="S1" s="89"/>
      <c r="T1" s="89"/>
      <c r="U1" s="89"/>
      <c r="V1" s="89"/>
      <c r="W1" s="89"/>
      <c r="X1" s="89"/>
      <c r="Y1" s="89"/>
      <c r="Z1" s="89"/>
      <c r="AA1" s="89"/>
      <c r="AB1" s="89"/>
      <c r="AC1" s="89"/>
      <c r="AD1" s="89"/>
      <c r="AE1" s="89"/>
      <c r="AF1" s="89"/>
      <c r="AG1" s="89"/>
    </row>
    <row r="2" spans="1:56" ht="15">
      <c r="A2" s="80"/>
      <c r="B2" s="57" t="s">
        <v>33</v>
      </c>
      <c r="C2" s="57"/>
      <c r="D2" s="57"/>
      <c r="E2" s="57"/>
      <c r="F2" s="57"/>
      <c r="G2" s="57"/>
      <c r="H2" s="57"/>
      <c r="I2" s="57"/>
      <c r="J2" s="57"/>
      <c r="K2" s="57"/>
      <c r="L2" s="57"/>
      <c r="M2" s="57"/>
      <c r="N2" s="275"/>
      <c r="O2" s="275"/>
      <c r="P2" s="1026" t="str">
        <f>Instructions!$N$2</f>
        <v>Expiration Date 2/28/2026</v>
      </c>
      <c r="Q2" s="9"/>
      <c r="R2" s="9"/>
      <c r="S2" s="57"/>
      <c r="T2" s="57"/>
      <c r="U2" s="57"/>
      <c r="V2" s="57"/>
      <c r="W2" s="57"/>
      <c r="X2" s="57"/>
      <c r="Y2" s="57"/>
      <c r="Z2" s="57"/>
      <c r="AA2" s="57"/>
      <c r="AB2" s="57"/>
      <c r="AC2" s="57"/>
      <c r="AD2" s="57"/>
      <c r="AE2" s="57"/>
      <c r="AF2" s="57"/>
      <c r="AG2" s="57"/>
      <c r="AH2" s="61"/>
      <c r="AI2" s="61"/>
      <c r="AJ2" s="61"/>
      <c r="AK2" s="61"/>
      <c r="AL2" s="61"/>
      <c r="AM2" s="61"/>
      <c r="AN2" s="61"/>
      <c r="AO2" s="61"/>
      <c r="AP2" s="61"/>
      <c r="AQ2" s="61"/>
      <c r="AR2" s="61"/>
      <c r="AS2" s="61"/>
      <c r="AT2" s="61"/>
      <c r="AU2" s="61"/>
      <c r="AV2" s="61"/>
      <c r="AW2" s="61"/>
      <c r="AX2" s="61"/>
      <c r="AY2" s="61"/>
      <c r="AZ2" s="61"/>
      <c r="BA2" s="61"/>
      <c r="BB2" s="61"/>
      <c r="BC2" s="61"/>
    </row>
    <row r="3" spans="1:56" ht="57.6" customHeight="1">
      <c r="A3" s="80"/>
      <c r="B3" s="1053" t="s">
        <v>2274</v>
      </c>
      <c r="C3" s="1053"/>
      <c r="D3" s="1053"/>
      <c r="E3" s="1053"/>
      <c r="F3" s="1053"/>
      <c r="G3" s="1053"/>
      <c r="H3" s="1053"/>
      <c r="I3" s="1053"/>
      <c r="J3" s="1053"/>
      <c r="K3" s="1053"/>
      <c r="L3" s="1053"/>
      <c r="M3" s="1053"/>
      <c r="N3" s="439"/>
      <c r="O3" s="439"/>
      <c r="P3" s="439"/>
      <c r="Q3" s="67"/>
      <c r="R3" s="67"/>
      <c r="S3" s="67"/>
      <c r="T3" s="67"/>
      <c r="U3" s="67"/>
      <c r="V3" s="67"/>
      <c r="W3" s="67" t="s">
        <v>2</v>
      </c>
      <c r="X3" s="67" t="s">
        <v>2</v>
      </c>
      <c r="Y3" s="67" t="s">
        <v>2</v>
      </c>
      <c r="Z3" s="67" t="s">
        <v>2</v>
      </c>
      <c r="AA3" s="67" t="s">
        <v>2</v>
      </c>
      <c r="AB3" s="67" t="s">
        <v>2</v>
      </c>
      <c r="AC3" s="67" t="s">
        <v>2</v>
      </c>
      <c r="AD3" s="67" t="s">
        <v>2</v>
      </c>
      <c r="AE3" s="67" t="s">
        <v>2</v>
      </c>
      <c r="AF3" s="67" t="s">
        <v>2</v>
      </c>
      <c r="AG3" s="67" t="s">
        <v>2</v>
      </c>
      <c r="AH3" s="61"/>
      <c r="AI3" s="61"/>
      <c r="AJ3" s="61"/>
      <c r="AK3" s="61"/>
      <c r="AL3" s="61"/>
      <c r="AM3" s="61"/>
      <c r="AN3" s="61"/>
      <c r="AO3" s="61"/>
      <c r="AP3" s="61"/>
      <c r="AQ3" s="61"/>
      <c r="AR3" s="61"/>
      <c r="AS3" s="61"/>
      <c r="AT3" s="61"/>
      <c r="AU3" s="61"/>
      <c r="AV3" s="61"/>
      <c r="AW3" s="61"/>
      <c r="AX3" s="61"/>
      <c r="AY3" s="61"/>
      <c r="AZ3" s="61"/>
      <c r="BA3" s="61"/>
      <c r="BB3" s="61"/>
      <c r="BC3" s="61"/>
    </row>
    <row r="4" spans="1:56" ht="15">
      <c r="A4" s="1027"/>
      <c r="B4" s="101" t="s">
        <v>15</v>
      </c>
      <c r="C4" s="101"/>
      <c r="D4" s="101"/>
      <c r="E4" s="101" t="str">
        <f>'Info Release'!B13</f>
        <v>Applicant Fund Name</v>
      </c>
      <c r="F4" s="101"/>
      <c r="G4" s="101" t="s">
        <v>2</v>
      </c>
      <c r="H4" s="101"/>
      <c r="I4" s="101"/>
      <c r="J4" s="101"/>
      <c r="K4" s="101"/>
      <c r="L4" s="101"/>
      <c r="M4" s="101"/>
      <c r="N4" s="101"/>
      <c r="O4" s="101"/>
      <c r="P4" s="113"/>
      <c r="Q4" s="67"/>
      <c r="R4" s="67"/>
      <c r="S4" s="67"/>
      <c r="T4" s="67"/>
      <c r="U4" s="67"/>
      <c r="V4" s="67"/>
      <c r="W4" s="67"/>
      <c r="X4" s="67" t="s">
        <v>2</v>
      </c>
      <c r="Y4" s="67" t="s">
        <v>2</v>
      </c>
      <c r="Z4" s="67" t="s">
        <v>2</v>
      </c>
      <c r="AA4" s="67" t="s">
        <v>2</v>
      </c>
      <c r="AB4" s="67" t="s">
        <v>2</v>
      </c>
      <c r="AC4" s="67" t="s">
        <v>2</v>
      </c>
      <c r="AD4" s="67" t="s">
        <v>2</v>
      </c>
      <c r="AE4" s="67" t="s">
        <v>2</v>
      </c>
      <c r="AF4" s="67" t="s">
        <v>2</v>
      </c>
      <c r="AG4" s="67" t="s">
        <v>2</v>
      </c>
      <c r="AH4" s="61"/>
      <c r="AI4" s="61"/>
      <c r="AJ4" s="61"/>
      <c r="AK4" s="61"/>
      <c r="AL4" s="61"/>
      <c r="AM4" s="61"/>
      <c r="AN4" s="61"/>
      <c r="AO4" s="61"/>
      <c r="AP4" s="61"/>
      <c r="AQ4" s="61"/>
      <c r="AR4" s="61"/>
      <c r="AS4" s="61"/>
      <c r="AT4" s="61"/>
      <c r="AU4" s="61"/>
      <c r="AV4" s="61"/>
      <c r="AW4" s="61"/>
      <c r="AX4" s="61"/>
      <c r="AY4" s="61"/>
      <c r="AZ4" s="61"/>
      <c r="BA4" s="61"/>
      <c r="BB4" s="61"/>
      <c r="BC4" s="61"/>
    </row>
    <row r="5" spans="1:56" ht="15">
      <c r="A5" s="61"/>
      <c r="B5" s="61"/>
      <c r="C5" s="259" t="s">
        <v>34</v>
      </c>
      <c r="D5" s="252" t="s">
        <v>35</v>
      </c>
      <c r="E5" s="88"/>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row>
    <row r="6" spans="1:56" ht="15">
      <c r="A6" s="61"/>
      <c r="B6" s="61"/>
      <c r="C6" s="262" t="s">
        <v>36</v>
      </c>
      <c r="D6" s="252" t="s">
        <v>2275</v>
      </c>
      <c r="E6" s="88"/>
      <c r="F6" s="151"/>
      <c r="G6" s="151"/>
      <c r="H6" s="151"/>
      <c r="I6" s="151"/>
      <c r="J6" s="151"/>
      <c r="K6" s="151"/>
      <c r="L6" s="151"/>
      <c r="M6" s="151"/>
      <c r="N6" s="15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row>
    <row r="7" spans="1:56" ht="15">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row>
    <row r="8" spans="1:56" ht="15">
      <c r="A8" s="61"/>
      <c r="B8" s="61"/>
      <c r="C8" s="61"/>
      <c r="D8" s="1059" t="s">
        <v>37</v>
      </c>
      <c r="E8" s="1059"/>
      <c r="F8" s="1059"/>
      <c r="G8" s="249"/>
      <c r="H8" s="249"/>
      <c r="I8" s="249"/>
      <c r="J8" s="250" t="s">
        <v>38</v>
      </c>
      <c r="K8" s="260"/>
      <c r="L8" s="250" t="s">
        <v>39</v>
      </c>
      <c r="M8" s="261"/>
      <c r="N8" s="2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row>
    <row r="9" spans="1:56" ht="15">
      <c r="A9" s="82">
        <v>1</v>
      </c>
      <c r="B9" s="81"/>
      <c r="C9" s="61"/>
      <c r="D9" s="151" t="s">
        <v>40</v>
      </c>
      <c r="E9" s="61"/>
      <c r="F9" s="61"/>
      <c r="G9" s="61"/>
      <c r="H9" s="61"/>
      <c r="I9" s="61"/>
      <c r="J9" s="262" t="s">
        <v>34</v>
      </c>
      <c r="K9" s="151"/>
      <c r="L9" s="151"/>
      <c r="M9" s="248" t="s">
        <v>36</v>
      </c>
      <c r="N9" s="15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row>
    <row r="10" spans="1:56" ht="6.75" customHeight="1">
      <c r="A10" s="82"/>
      <c r="B10" s="61"/>
      <c r="C10" s="61"/>
      <c r="D10" s="61"/>
      <c r="E10" s="61"/>
      <c r="F10" s="61"/>
      <c r="G10" s="61"/>
      <c r="H10" s="61"/>
      <c r="I10" s="61"/>
      <c r="J10" s="262"/>
      <c r="K10" s="151"/>
      <c r="L10" s="151"/>
      <c r="M10" s="151"/>
      <c r="N10" s="15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row>
    <row r="11" spans="1:56" ht="15">
      <c r="A11" s="82">
        <v>2</v>
      </c>
      <c r="B11" s="81"/>
      <c r="C11" s="61"/>
      <c r="D11" s="151" t="s">
        <v>41</v>
      </c>
      <c r="E11" s="61"/>
      <c r="F11" s="61"/>
      <c r="G11" s="61"/>
      <c r="H11" s="61"/>
      <c r="I11" s="61"/>
      <c r="J11" s="262" t="s">
        <v>34</v>
      </c>
      <c r="K11" s="151"/>
      <c r="L11" s="151"/>
      <c r="M11" s="248" t="s">
        <v>36</v>
      </c>
      <c r="N11" s="15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row>
    <row r="12" spans="1:56" ht="5.25" customHeight="1">
      <c r="A12" s="82"/>
      <c r="B12" s="61"/>
      <c r="C12" s="61"/>
      <c r="D12" s="15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row>
    <row r="13" spans="1:56" ht="15">
      <c r="A13" s="82">
        <v>3</v>
      </c>
      <c r="B13" s="81"/>
      <c r="C13" s="61"/>
      <c r="D13" s="151" t="s">
        <v>42</v>
      </c>
      <c r="E13" s="61"/>
      <c r="F13" s="61"/>
      <c r="G13" s="61"/>
      <c r="H13" s="61"/>
      <c r="I13" s="61"/>
      <c r="J13" s="262" t="s">
        <v>34</v>
      </c>
      <c r="K13" s="151"/>
      <c r="L13" s="151"/>
      <c r="M13" s="248" t="s">
        <v>36</v>
      </c>
      <c r="N13" s="15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row>
    <row r="14" spans="1:56" ht="5.25" customHeight="1">
      <c r="A14" s="82"/>
      <c r="B14" s="61"/>
      <c r="C14" s="61"/>
      <c r="D14" s="15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row>
    <row r="15" spans="1:56" ht="3.95" customHeight="1">
      <c r="A15" s="82"/>
      <c r="B15" s="61"/>
      <c r="C15" s="61"/>
      <c r="D15" s="15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row>
    <row r="16" spans="1:56" s="273" customFormat="1" ht="12.95" customHeight="1">
      <c r="A16" s="268">
        <v>4</v>
      </c>
      <c r="B16" s="269"/>
      <c r="C16" s="270"/>
      <c r="D16" s="1060" t="s">
        <v>2314</v>
      </c>
      <c r="E16" s="1060"/>
      <c r="F16" s="1060"/>
      <c r="G16" s="270"/>
      <c r="H16" s="270"/>
      <c r="I16" s="270"/>
      <c r="J16" s="271" t="s">
        <v>34</v>
      </c>
      <c r="K16" s="270"/>
      <c r="L16" s="270"/>
      <c r="M16" s="272" t="s">
        <v>43</v>
      </c>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row>
    <row r="17" spans="1:56" ht="6.6" customHeight="1">
      <c r="A17" s="82"/>
      <c r="B17" s="61"/>
      <c r="C17" s="61"/>
      <c r="D17" s="15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row>
    <row r="18" spans="1:56" ht="15">
      <c r="A18" s="82">
        <v>5</v>
      </c>
      <c r="B18" s="81"/>
      <c r="C18" s="61"/>
      <c r="D18" s="88" t="s">
        <v>2315</v>
      </c>
      <c r="E18" s="61"/>
      <c r="F18" s="61"/>
      <c r="G18" s="61"/>
      <c r="H18" s="61"/>
      <c r="I18" s="61"/>
      <c r="J18" s="262" t="s">
        <v>34</v>
      </c>
      <c r="K18" s="61"/>
      <c r="L18" s="61"/>
      <c r="M18" s="248" t="s">
        <v>36</v>
      </c>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row>
    <row r="19" spans="1:56" ht="6.75" customHeight="1">
      <c r="A19" s="82"/>
      <c r="B19" s="61"/>
      <c r="C19" s="61"/>
      <c r="D19" s="15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row>
    <row r="20" spans="1:56" ht="15">
      <c r="A20" s="82">
        <v>6</v>
      </c>
      <c r="B20" s="81"/>
      <c r="C20" s="61"/>
      <c r="D20" s="88" t="s">
        <v>44</v>
      </c>
      <c r="E20" s="61"/>
      <c r="F20" s="61"/>
      <c r="G20" s="61"/>
      <c r="H20" s="61"/>
      <c r="I20" s="61"/>
      <c r="J20" s="262" t="s">
        <v>34</v>
      </c>
      <c r="K20" s="61"/>
      <c r="L20" s="61"/>
      <c r="M20" s="248" t="s">
        <v>36</v>
      </c>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row>
    <row r="21" spans="1:56" ht="6.75" customHeight="1">
      <c r="A21" s="82"/>
      <c r="B21" s="61"/>
      <c r="C21" s="61"/>
      <c r="D21" s="15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row>
    <row r="22" spans="1:56" ht="15">
      <c r="A22" s="82">
        <v>7</v>
      </c>
      <c r="B22" s="81"/>
      <c r="C22" s="61"/>
      <c r="D22" s="88" t="s">
        <v>2316</v>
      </c>
      <c r="E22" s="61"/>
      <c r="F22" s="61"/>
      <c r="G22" s="61"/>
      <c r="H22" s="61"/>
      <c r="I22" s="61"/>
      <c r="J22" s="262" t="s">
        <v>34</v>
      </c>
      <c r="K22" s="61"/>
      <c r="L22" s="61"/>
      <c r="M22" s="248" t="s">
        <v>36</v>
      </c>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row>
    <row r="23" spans="1:56" ht="6.75" customHeight="1">
      <c r="A23" s="82"/>
      <c r="B23" s="61"/>
      <c r="C23" s="61"/>
      <c r="D23" s="15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row>
    <row r="24" spans="1:56" ht="15">
      <c r="A24" s="82">
        <v>8</v>
      </c>
      <c r="B24" s="81"/>
      <c r="C24" s="61"/>
      <c r="D24" s="88" t="s">
        <v>45</v>
      </c>
      <c r="E24" s="61"/>
      <c r="F24" s="61"/>
      <c r="G24" s="61"/>
      <c r="H24" s="61"/>
      <c r="I24" s="61"/>
      <c r="J24" s="262" t="s">
        <v>34</v>
      </c>
      <c r="K24" s="61"/>
      <c r="L24" s="61"/>
      <c r="M24" s="248" t="s">
        <v>36</v>
      </c>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row>
    <row r="25" spans="1:56" ht="6.75" customHeight="1">
      <c r="A25" s="82"/>
      <c r="B25" s="61"/>
      <c r="C25" s="61"/>
      <c r="D25" s="15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row>
    <row r="26" spans="1:56" ht="15">
      <c r="A26" s="82">
        <v>9</v>
      </c>
      <c r="B26" s="81"/>
      <c r="C26" s="61"/>
      <c r="D26" s="88" t="s">
        <v>46</v>
      </c>
      <c r="E26" s="61"/>
      <c r="F26" s="61"/>
      <c r="G26" s="61"/>
      <c r="H26" s="61"/>
      <c r="I26" s="61"/>
      <c r="J26" s="262" t="s">
        <v>34</v>
      </c>
      <c r="K26" s="61"/>
      <c r="L26" s="61"/>
      <c r="M26" s="248" t="s">
        <v>36</v>
      </c>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row>
    <row r="27" spans="1:56" ht="6.75" customHeight="1">
      <c r="A27" s="82"/>
      <c r="B27" s="61"/>
      <c r="C27" s="61"/>
      <c r="D27" s="15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row>
    <row r="28" spans="1:56" ht="15">
      <c r="A28" s="82">
        <v>10</v>
      </c>
      <c r="B28" s="81"/>
      <c r="C28" s="61"/>
      <c r="D28" s="151" t="s">
        <v>47</v>
      </c>
      <c r="E28" s="61"/>
      <c r="F28" s="61"/>
      <c r="G28" s="61"/>
      <c r="H28" s="61"/>
      <c r="I28" s="61"/>
      <c r="J28" s="262" t="s">
        <v>34</v>
      </c>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row>
    <row r="29" spans="1:56" ht="6.75" customHeight="1">
      <c r="A29" s="82"/>
      <c r="B29" s="61"/>
      <c r="C29" s="61"/>
      <c r="D29" s="15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row>
    <row r="30" spans="1:56" ht="15">
      <c r="A30" s="82">
        <v>11</v>
      </c>
      <c r="B30" s="81"/>
      <c r="C30" s="61"/>
      <c r="D30" s="151" t="s">
        <v>48</v>
      </c>
      <c r="E30" s="61"/>
      <c r="F30" s="61"/>
      <c r="G30" s="61"/>
      <c r="H30" s="61"/>
      <c r="I30" s="61"/>
      <c r="J30" s="262" t="s">
        <v>34</v>
      </c>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row>
    <row r="31" spans="1:56" ht="6.75" customHeight="1">
      <c r="A31" s="82"/>
      <c r="B31" s="61"/>
      <c r="C31" s="61"/>
      <c r="D31" s="15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row>
    <row r="32" spans="1:56" ht="15">
      <c r="A32" s="82">
        <v>12</v>
      </c>
      <c r="B32" s="81"/>
      <c r="C32" s="61"/>
      <c r="D32" s="151" t="s">
        <v>49</v>
      </c>
      <c r="E32" s="61"/>
      <c r="F32" s="61"/>
      <c r="G32" s="61"/>
      <c r="H32" s="61"/>
      <c r="I32" s="61"/>
      <c r="J32" s="262" t="s">
        <v>34</v>
      </c>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row>
    <row r="33" spans="1:56" ht="6.75" customHeight="1">
      <c r="A33" s="82"/>
      <c r="B33" s="61"/>
      <c r="C33" s="61"/>
      <c r="D33" s="15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row>
    <row r="34" spans="1:56" ht="15">
      <c r="A34" s="82">
        <v>13</v>
      </c>
      <c r="B34" s="81"/>
      <c r="C34" s="61"/>
      <c r="D34" s="151" t="s">
        <v>50</v>
      </c>
      <c r="E34" s="61"/>
      <c r="F34" s="61"/>
      <c r="G34" s="61"/>
      <c r="H34" s="61"/>
      <c r="I34" s="61"/>
      <c r="J34" s="262" t="s">
        <v>34</v>
      </c>
      <c r="K34" s="61"/>
      <c r="L34" s="61"/>
      <c r="M34" s="248" t="s">
        <v>36</v>
      </c>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row>
    <row r="35" spans="1:56" ht="6.75" customHeight="1">
      <c r="A35" s="82"/>
      <c r="B35" s="61"/>
      <c r="C35" s="61"/>
      <c r="D35" s="15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row>
    <row r="36" spans="1:56" ht="15">
      <c r="A36" s="82">
        <v>14</v>
      </c>
      <c r="B36" s="81"/>
      <c r="C36" s="61"/>
      <c r="D36" s="151" t="s">
        <v>51</v>
      </c>
      <c r="E36" s="61"/>
      <c r="F36" s="61"/>
      <c r="G36" s="61"/>
      <c r="H36" s="61"/>
      <c r="I36" s="61"/>
      <c r="J36" s="262" t="s">
        <v>34</v>
      </c>
      <c r="K36" s="61"/>
      <c r="L36" s="61"/>
      <c r="M36" s="248" t="s">
        <v>36</v>
      </c>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row>
    <row r="37" spans="1:56" ht="6.75" customHeight="1">
      <c r="A37" s="82"/>
      <c r="B37" s="61"/>
      <c r="C37" s="61"/>
      <c r="D37" s="15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row>
    <row r="38" spans="1:56" ht="15">
      <c r="A38" s="82">
        <v>15</v>
      </c>
      <c r="B38" s="81"/>
      <c r="C38" s="61"/>
      <c r="D38" s="151" t="s">
        <v>52</v>
      </c>
      <c r="E38" s="61"/>
      <c r="F38" s="61"/>
      <c r="G38" s="61"/>
      <c r="H38" s="61"/>
      <c r="I38" s="61"/>
      <c r="J38" s="262" t="s">
        <v>34</v>
      </c>
      <c r="K38" s="61"/>
      <c r="L38" s="61"/>
      <c r="M38" s="248" t="s">
        <v>36</v>
      </c>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row>
    <row r="39" spans="1:56" ht="6.75" customHeight="1">
      <c r="A39" s="82"/>
      <c r="B39" s="61"/>
      <c r="C39" s="61"/>
      <c r="D39" s="15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row>
    <row r="40" spans="1:56" ht="15">
      <c r="A40" s="82">
        <v>16</v>
      </c>
      <c r="B40" s="81"/>
      <c r="C40" s="61"/>
      <c r="D40" s="151" t="s">
        <v>53</v>
      </c>
      <c r="E40" s="61"/>
      <c r="F40" s="61"/>
      <c r="G40" s="61"/>
      <c r="H40" s="61"/>
      <c r="I40" s="61"/>
      <c r="J40" s="262" t="s">
        <v>34</v>
      </c>
      <c r="K40" s="61"/>
      <c r="L40" s="61"/>
      <c r="M40" s="248" t="s">
        <v>36</v>
      </c>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row>
    <row r="41" spans="1:56" ht="6.75" customHeight="1">
      <c r="A41" s="82"/>
      <c r="B41" s="61"/>
      <c r="C41" s="61"/>
      <c r="D41" s="15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row>
    <row r="42" spans="1:56" ht="15">
      <c r="A42" s="82">
        <v>17</v>
      </c>
      <c r="B42" s="81"/>
      <c r="C42" s="61"/>
      <c r="D42" s="151" t="s">
        <v>54</v>
      </c>
      <c r="E42" s="61"/>
      <c r="F42" s="61"/>
      <c r="G42" s="61"/>
      <c r="H42" s="61"/>
      <c r="I42" s="61"/>
      <c r="J42" s="262" t="s">
        <v>34</v>
      </c>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row>
    <row r="43" spans="1:56" ht="6.75" customHeight="1">
      <c r="A43" s="82"/>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row>
    <row r="44" spans="1:56" ht="15">
      <c r="A44" s="82">
        <v>18</v>
      </c>
      <c r="B44" s="81"/>
      <c r="C44" s="61"/>
      <c r="D44" s="151" t="s">
        <v>55</v>
      </c>
      <c r="E44" s="61"/>
      <c r="F44" s="61"/>
      <c r="G44" s="61"/>
      <c r="H44" s="61"/>
      <c r="I44" s="61"/>
      <c r="J44" s="262" t="s">
        <v>34</v>
      </c>
      <c r="K44" s="61"/>
      <c r="L44" s="61"/>
      <c r="M44" s="248" t="s">
        <v>36</v>
      </c>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row>
    <row r="45" spans="1:56" ht="9" customHeight="1">
      <c r="A45" s="82"/>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row>
    <row r="46" spans="1:56" ht="15">
      <c r="A46" s="82">
        <v>19</v>
      </c>
      <c r="B46" s="81"/>
      <c r="C46" s="61"/>
      <c r="D46" s="151" t="s">
        <v>56</v>
      </c>
      <c r="E46" s="151"/>
      <c r="F46" s="151"/>
      <c r="G46" s="151"/>
      <c r="H46" s="151"/>
      <c r="I46" s="61"/>
      <c r="J46" s="262" t="s">
        <v>34</v>
      </c>
      <c r="K46" s="61"/>
      <c r="L46" s="61"/>
      <c r="M46" s="248" t="s">
        <v>36</v>
      </c>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row>
    <row r="47" spans="1:56" ht="6.75" customHeight="1">
      <c r="A47" s="82"/>
      <c r="B47" s="61"/>
      <c r="C47" s="61"/>
      <c r="D47" s="151"/>
      <c r="E47" s="151"/>
      <c r="F47" s="151"/>
      <c r="G47" s="151"/>
      <c r="H47" s="15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row>
    <row r="48" spans="1:56" ht="15">
      <c r="A48" s="82">
        <v>20</v>
      </c>
      <c r="B48" s="81"/>
      <c r="C48" s="61"/>
      <c r="D48" s="151" t="s">
        <v>57</v>
      </c>
      <c r="E48" s="151"/>
      <c r="F48" s="151"/>
      <c r="G48" s="151"/>
      <c r="H48" s="151"/>
      <c r="I48" s="61"/>
      <c r="J48" s="262" t="s">
        <v>34</v>
      </c>
      <c r="K48" s="61"/>
      <c r="L48" s="61"/>
      <c r="M48" s="248" t="s">
        <v>36</v>
      </c>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row>
    <row r="49" spans="1:56" ht="6.75" customHeight="1">
      <c r="A49" s="82"/>
      <c r="B49" s="61"/>
      <c r="C49" s="61"/>
      <c r="D49" s="151"/>
      <c r="E49" s="151"/>
      <c r="F49" s="151"/>
      <c r="G49" s="151"/>
      <c r="H49" s="15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row>
    <row r="50" spans="1:56" ht="15">
      <c r="A50" s="82">
        <v>21</v>
      </c>
      <c r="B50" s="81"/>
      <c r="C50" s="61"/>
      <c r="D50" s="151" t="s">
        <v>58</v>
      </c>
      <c r="E50" s="61"/>
      <c r="F50" s="61"/>
      <c r="G50" s="61"/>
      <c r="H50" s="61"/>
      <c r="I50" s="61"/>
      <c r="J50" s="262" t="s">
        <v>34</v>
      </c>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row>
    <row r="51" spans="1:56" ht="6.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row>
    <row r="52" spans="1:56" ht="15">
      <c r="A52" s="82">
        <v>22</v>
      </c>
      <c r="B52" s="81"/>
      <c r="C52" s="151"/>
      <c r="D52" s="151" t="s">
        <v>59</v>
      </c>
      <c r="E52" s="61"/>
      <c r="F52" s="61"/>
      <c r="G52" s="61"/>
      <c r="H52" s="61"/>
      <c r="I52" s="61"/>
      <c r="J52" s="262" t="s">
        <v>34</v>
      </c>
      <c r="K52" s="61"/>
      <c r="L52" s="61"/>
      <c r="M52" s="248" t="s">
        <v>36</v>
      </c>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row>
    <row r="53" spans="1:56" ht="6.75" customHeight="1">
      <c r="A53" s="82"/>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row>
    <row r="54" spans="1:56" ht="15">
      <c r="A54" s="82">
        <v>23</v>
      </c>
      <c r="B54" s="81"/>
      <c r="C54" s="61"/>
      <c r="D54" s="88" t="s">
        <v>60</v>
      </c>
      <c r="E54" s="61"/>
      <c r="F54" s="61"/>
      <c r="G54" s="61"/>
      <c r="H54" s="61"/>
      <c r="I54" s="61"/>
      <c r="J54" s="262" t="s">
        <v>34</v>
      </c>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row>
    <row r="55" spans="1:56" ht="11.45" customHeight="1">
      <c r="A55" s="82"/>
      <c r="B55" s="61"/>
      <c r="C55" s="61"/>
      <c r="D55" s="88"/>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row>
    <row r="56" spans="1:56" ht="15">
      <c r="A56" s="82">
        <v>24</v>
      </c>
      <c r="B56" s="81"/>
      <c r="C56" s="61"/>
      <c r="D56" s="88" t="s">
        <v>61</v>
      </c>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row>
    <row r="57" spans="1:56" ht="66.75" customHeight="1">
      <c r="A57" s="82"/>
      <c r="B57" s="61"/>
      <c r="C57" s="61"/>
      <c r="D57" s="1057" t="s">
        <v>2317</v>
      </c>
      <c r="E57" s="1057"/>
      <c r="F57" s="1057"/>
      <c r="G57" s="1057"/>
      <c r="H57" s="1057"/>
      <c r="I57" s="1057"/>
      <c r="J57" s="263" t="s">
        <v>34</v>
      </c>
      <c r="K57" s="61"/>
      <c r="L57" s="61"/>
      <c r="M57" s="251" t="s">
        <v>36</v>
      </c>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row>
    <row r="58" spans="1:56" ht="15">
      <c r="A58" s="82">
        <v>25</v>
      </c>
      <c r="B58" s="81"/>
      <c r="C58" s="61"/>
      <c r="D58" s="88" t="s">
        <v>62</v>
      </c>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row>
    <row r="59" spans="1:56" ht="171" customHeight="1">
      <c r="A59" s="152"/>
      <c r="B59" s="152"/>
      <c r="C59" s="61"/>
      <c r="D59" s="1061" t="s">
        <v>2318</v>
      </c>
      <c r="E59" s="1061"/>
      <c r="F59" s="1061"/>
      <c r="G59" s="1061"/>
      <c r="H59" s="1061"/>
      <c r="I59" s="1061"/>
      <c r="J59" s="263" t="s">
        <v>34</v>
      </c>
      <c r="K59" s="61"/>
      <c r="L59" s="61"/>
      <c r="M59" s="251" t="s">
        <v>36</v>
      </c>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row>
    <row r="60" spans="1:56" ht="6.75" customHeight="1">
      <c r="A60" s="82"/>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row>
    <row r="61" spans="1:56" ht="15">
      <c r="A61" s="82">
        <v>26</v>
      </c>
      <c r="B61" s="81"/>
      <c r="C61" s="61"/>
      <c r="D61" s="88" t="s">
        <v>63</v>
      </c>
      <c r="E61" s="61"/>
      <c r="F61" s="61"/>
      <c r="G61" s="61"/>
      <c r="H61" s="61"/>
      <c r="I61" s="61"/>
      <c r="J61" s="262" t="s">
        <v>34</v>
      </c>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row>
    <row r="62" spans="1:56" ht="9" customHeight="1">
      <c r="A62" s="82"/>
      <c r="B62" s="61"/>
      <c r="C62" s="61"/>
      <c r="D62" s="88"/>
      <c r="E62" s="61"/>
      <c r="F62" s="61"/>
      <c r="G62" s="61"/>
      <c r="H62" s="61"/>
      <c r="I62" s="61"/>
      <c r="J62" s="262"/>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row>
    <row r="63" spans="1:56" ht="15">
      <c r="A63" s="82">
        <v>27</v>
      </c>
      <c r="B63" s="81"/>
      <c r="C63" s="61"/>
      <c r="D63" s="88" t="s">
        <v>64</v>
      </c>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row>
    <row r="64" spans="1:56" ht="33.6" customHeight="1">
      <c r="A64" s="82"/>
      <c r="B64" s="61"/>
      <c r="C64" s="61"/>
      <c r="D64" s="1061" t="s">
        <v>2319</v>
      </c>
      <c r="E64" s="1061"/>
      <c r="F64" s="1061"/>
      <c r="G64" s="1061"/>
      <c r="H64" s="1061"/>
      <c r="I64" s="1061"/>
      <c r="J64" s="263"/>
      <c r="K64" s="61"/>
      <c r="L64" s="61"/>
      <c r="M64" s="251" t="s">
        <v>34</v>
      </c>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row>
    <row r="65" spans="1:56" ht="6"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row>
    <row r="66" spans="1:56" ht="15">
      <c r="A66" s="82">
        <v>28</v>
      </c>
      <c r="B66" s="81"/>
      <c r="C66" s="61"/>
      <c r="D66" s="88" t="s">
        <v>2320</v>
      </c>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row>
    <row r="67" spans="1:56" ht="36.950000000000003" customHeight="1">
      <c r="A67" s="82"/>
      <c r="B67" s="61"/>
      <c r="C67" s="61"/>
      <c r="D67" s="1057" t="s">
        <v>2321</v>
      </c>
      <c r="E67" s="1057"/>
      <c r="F67" s="1057"/>
      <c r="G67" s="1057"/>
      <c r="H67" s="1057"/>
      <c r="I67" s="1057"/>
      <c r="J67" s="1045" t="s">
        <v>2322</v>
      </c>
      <c r="K67" s="61"/>
      <c r="L67" s="61"/>
      <c r="M67" s="1046" t="s">
        <v>2323</v>
      </c>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row>
    <row r="68" spans="1:56" s="9" customFormat="1" ht="6.95" customHeight="1"/>
    <row r="69" spans="1:56" ht="15">
      <c r="A69" s="82">
        <v>29</v>
      </c>
      <c r="B69" s="81"/>
      <c r="C69" s="61"/>
      <c r="D69" s="88" t="s">
        <v>65</v>
      </c>
      <c r="E69" s="61"/>
      <c r="F69" s="61"/>
      <c r="G69" s="61"/>
      <c r="H69" s="61"/>
      <c r="I69" s="61"/>
      <c r="J69" s="262"/>
      <c r="K69" s="61"/>
      <c r="L69" s="61"/>
      <c r="M69" s="251" t="s">
        <v>34</v>
      </c>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row>
    <row r="70" spans="1:56" s="9" customFormat="1" ht="15"/>
    <row r="71" spans="1:56" s="9" customFormat="1" ht="15" hidden="1"/>
    <row r="72" spans="1:56" s="9" customFormat="1" ht="15" hidden="1"/>
    <row r="73" spans="1:56" s="9" customFormat="1" ht="15" hidden="1"/>
    <row r="74" spans="1:56" s="9" customFormat="1" ht="15" hidden="1"/>
    <row r="75" spans="1:56" s="9" customFormat="1" ht="15" hidden="1"/>
    <row r="76" spans="1:56" s="9" customFormat="1" ht="15" hidden="1"/>
    <row r="77" spans="1:56" s="9" customFormat="1" ht="15" hidden="1"/>
    <row r="78" spans="1:56" s="9" customFormat="1" ht="15" hidden="1"/>
    <row r="79" spans="1:56" s="9" customFormat="1" ht="15" hidden="1"/>
    <row r="80" spans="1:56" s="9" customFormat="1" ht="15" hidden="1"/>
    <row r="81" s="9" customFormat="1" ht="15" hidden="1"/>
    <row r="82" s="9" customFormat="1" ht="15" hidden="1"/>
    <row r="83" s="9" customFormat="1" ht="15" hidden="1"/>
    <row r="84" s="9" customFormat="1" ht="15" hidden="1"/>
    <row r="85" s="9" customFormat="1" ht="15" hidden="1"/>
    <row r="86" s="9" customFormat="1" ht="15" hidden="1"/>
    <row r="87" s="9" customFormat="1" ht="15" hidden="1"/>
    <row r="88" s="9" customFormat="1" ht="15" hidden="1"/>
    <row r="89" s="9" customFormat="1" ht="15" hidden="1"/>
    <row r="90" s="9" customFormat="1" ht="15" hidden="1"/>
    <row r="91" s="9" customFormat="1" ht="15" hidden="1"/>
    <row r="92" s="9" customFormat="1" ht="15" hidden="1"/>
    <row r="93" s="9" customFormat="1" ht="15" hidden="1"/>
    <row r="94" s="9" customFormat="1" ht="15" hidden="1"/>
    <row r="95" s="9" customFormat="1" ht="15" hidden="1"/>
    <row r="96" s="9" customFormat="1" ht="15" hidden="1"/>
    <row r="97" s="9" customFormat="1" ht="15" hidden="1"/>
    <row r="98" s="9" customFormat="1" ht="15" hidden="1"/>
    <row r="99" s="9" customFormat="1" ht="15" hidden="1"/>
    <row r="100" s="9" customFormat="1" ht="15" hidden="1"/>
    <row r="101" s="9" customFormat="1" ht="15" hidden="1"/>
    <row r="102" s="9" customFormat="1" ht="15" hidden="1"/>
    <row r="103" s="9" customFormat="1" ht="15" hidden="1"/>
    <row r="104" s="9" customFormat="1" ht="15" hidden="1"/>
    <row r="105" s="9" customFormat="1" ht="15" hidden="1"/>
    <row r="106" s="9" customFormat="1" ht="15" hidden="1"/>
    <row r="107" s="9" customFormat="1" ht="15" hidden="1"/>
    <row r="108" s="9" customFormat="1" ht="15" hidden="1"/>
    <row r="109" s="9" customFormat="1" ht="15" hidden="1"/>
    <row r="110" s="9" customFormat="1" ht="15" hidden="1"/>
    <row r="111" s="9" customFormat="1" ht="15" hidden="1"/>
    <row r="112" s="9" customFormat="1" ht="15" hidden="1"/>
    <row r="113" s="9" customFormat="1" ht="15" hidden="1"/>
    <row r="114" s="9" customFormat="1" ht="15" hidden="1"/>
    <row r="115" s="9" customFormat="1" ht="15" hidden="1"/>
    <row r="116" s="9" customFormat="1" ht="15" hidden="1"/>
    <row r="117" s="9" customFormat="1" ht="15" hidden="1"/>
    <row r="118" s="9" customFormat="1" ht="15" hidden="1"/>
    <row r="119" s="9" customFormat="1" ht="15" hidden="1"/>
    <row r="120" s="9" customFormat="1" ht="15" hidden="1"/>
    <row r="121" s="9" customFormat="1" ht="15" hidden="1"/>
    <row r="122" s="9" customFormat="1" ht="15" hidden="1"/>
    <row r="123" s="9" customFormat="1" ht="15" hidden="1"/>
    <row r="124" s="9" customFormat="1" ht="15" hidden="1"/>
    <row r="125" s="9" customFormat="1" ht="15" hidden="1"/>
    <row r="126" s="9" customFormat="1" ht="15" hidden="1"/>
    <row r="127" s="9" customFormat="1" ht="15" hidden="1"/>
    <row r="128" s="9" customFormat="1" ht="15" hidden="1"/>
    <row r="129" s="9" customFormat="1" ht="15" hidden="1"/>
    <row r="130" s="9" customFormat="1" ht="15" hidden="1"/>
    <row r="131" s="9" customFormat="1" ht="15" hidden="1"/>
    <row r="132" s="9" customFormat="1" ht="15" hidden="1"/>
    <row r="133" s="9" customFormat="1" ht="15" hidden="1"/>
    <row r="134" s="9" customFormat="1" ht="15" hidden="1"/>
    <row r="135" s="9" customFormat="1" ht="15" hidden="1"/>
    <row r="136" s="9" customFormat="1" ht="15" hidden="1"/>
    <row r="137" s="9" customFormat="1" ht="15" hidden="1"/>
    <row r="138" s="9" customFormat="1" ht="15" hidden="1"/>
    <row r="139" s="9" customFormat="1" ht="15" hidden="1"/>
    <row r="140" s="9" customFormat="1" ht="15" hidden="1"/>
    <row r="141" s="9" customFormat="1" ht="15" hidden="1"/>
    <row r="142" s="9" customFormat="1" ht="15" hidden="1"/>
    <row r="143" s="9" customFormat="1" ht="15" hidden="1"/>
    <row r="144" s="9" customFormat="1" ht="15" hidden="1"/>
    <row r="145" s="9" customFormat="1" ht="15" hidden="1"/>
    <row r="146" s="9" customFormat="1" ht="15" hidden="1"/>
    <row r="147" s="9" customFormat="1" ht="15" hidden="1"/>
    <row r="148" s="9" customFormat="1" ht="15" hidden="1"/>
    <row r="149" s="9" customFormat="1" ht="15" hidden="1"/>
    <row r="150" s="9" customFormat="1" ht="15" hidden="1"/>
    <row r="151" s="9" customFormat="1" ht="15" hidden="1"/>
    <row r="152" s="9" customFormat="1" ht="15" hidden="1"/>
    <row r="153" s="9" customFormat="1" ht="15" hidden="1"/>
    <row r="154" s="9" customFormat="1" ht="15" hidden="1"/>
    <row r="155" s="9" customFormat="1" ht="15" hidden="1"/>
    <row r="156" s="9" customFormat="1" ht="15" hidden="1"/>
    <row r="157" s="9" customFormat="1" ht="15" hidden="1"/>
    <row r="158" s="9" customFormat="1" ht="15" hidden="1"/>
    <row r="159" s="9" customFormat="1" ht="15" hidden="1"/>
    <row r="160" s="9" customFormat="1" ht="15" hidden="1"/>
    <row r="161" s="9" customFormat="1" ht="15" hidden="1"/>
    <row r="162" s="9" customFormat="1" ht="15" hidden="1"/>
    <row r="163" s="9" customFormat="1" ht="15" hidden="1"/>
    <row r="164" s="9" customFormat="1" ht="15" hidden="1"/>
    <row r="165" s="9" customFormat="1" ht="15" hidden="1"/>
    <row r="166" s="9" customFormat="1" ht="15" hidden="1"/>
    <row r="167" s="9" customFormat="1" ht="15" hidden="1"/>
    <row r="168" s="9" customFormat="1" ht="15" hidden="1"/>
    <row r="169" s="9" customFormat="1" ht="15" hidden="1"/>
    <row r="170" s="9" customFormat="1" ht="15" hidden="1"/>
    <row r="171" s="9" customFormat="1" ht="15" hidden="1"/>
    <row r="172" s="9" customFormat="1" ht="15" hidden="1"/>
    <row r="173" s="9" customFormat="1" ht="15" hidden="1"/>
    <row r="174" s="9" customFormat="1" ht="15" hidden="1"/>
    <row r="175" s="9" customFormat="1" ht="15" hidden="1"/>
    <row r="176" s="9" customFormat="1" ht="15" hidden="1"/>
    <row r="177" spans="2:15" s="9" customFormat="1" ht="15" hidden="1"/>
    <row r="178" spans="2:15" s="9" customFormat="1" ht="15" hidden="1"/>
    <row r="179" spans="2:15" s="9" customFormat="1" ht="15" hidden="1"/>
    <row r="180" spans="2:15" s="9" customFormat="1" ht="15" hidden="1"/>
    <row r="181" spans="2:15" s="9" customFormat="1" ht="15" hidden="1"/>
    <row r="182" spans="2:15" s="9" customFormat="1" ht="15" hidden="1"/>
    <row r="183" spans="2:15" s="9" customFormat="1" ht="15" hidden="1"/>
    <row r="184" spans="2:15" s="9" customFormat="1" ht="15" hidden="1"/>
    <row r="185" spans="2:15" s="9" customFormat="1" ht="15" hidden="1"/>
    <row r="186" spans="2:15" s="9" customFormat="1" ht="15" hidden="1"/>
    <row r="187" spans="2:15" s="9" customFormat="1" ht="15" hidden="1"/>
    <row r="188" spans="2:15" ht="14.45" customHeight="1">
      <c r="B188" s="1058" t="s">
        <v>2324</v>
      </c>
      <c r="C188" s="1058"/>
      <c r="D188" s="1058"/>
      <c r="E188" s="1058"/>
      <c r="F188" s="1058"/>
      <c r="G188" s="1058"/>
      <c r="H188" s="1058"/>
      <c r="I188" s="1058"/>
      <c r="J188" s="1058"/>
      <c r="K188" s="1058"/>
      <c r="L188" s="1058"/>
      <c r="M188" s="1058"/>
      <c r="N188" s="1058"/>
      <c r="O188" s="1058"/>
    </row>
    <row r="189" spans="2:15" ht="32.1" customHeight="1">
      <c r="B189" s="1058"/>
      <c r="C189" s="1058"/>
      <c r="D189" s="1058"/>
      <c r="E189" s="1058"/>
      <c r="F189" s="1058"/>
      <c r="G189" s="1058"/>
      <c r="H189" s="1058"/>
      <c r="I189" s="1058"/>
      <c r="J189" s="1058"/>
      <c r="K189" s="1058"/>
      <c r="L189" s="1058"/>
      <c r="M189" s="1058"/>
      <c r="N189" s="1058"/>
      <c r="O189" s="1058"/>
    </row>
  </sheetData>
  <mergeCells count="8">
    <mergeCell ref="D67:I67"/>
    <mergeCell ref="B188:O189"/>
    <mergeCell ref="B3:M3"/>
    <mergeCell ref="D8:F8"/>
    <mergeCell ref="D16:F16"/>
    <mergeCell ref="D57:I57"/>
    <mergeCell ref="D59:I59"/>
    <mergeCell ref="D64:I64"/>
  </mergeCells>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075E5-D39A-4060-BEF4-B4A122A0A767}">
  <sheetPr>
    <tabColor rgb="FFFFC000"/>
  </sheetPr>
  <dimension ref="A1:CW312"/>
  <sheetViews>
    <sheetView showGridLines="0" workbookViewId="0"/>
  </sheetViews>
  <sheetFormatPr defaultColWidth="0" defaultRowHeight="15" zeroHeight="1" outlineLevelRow="1"/>
  <cols>
    <col min="1" max="1" width="9.140625" customWidth="1"/>
    <col min="2" max="2" width="29.28515625" customWidth="1"/>
    <col min="3" max="3" width="18.85546875" customWidth="1"/>
    <col min="4" max="4" width="25.85546875" customWidth="1"/>
    <col min="5" max="5" width="40.140625" customWidth="1"/>
    <col min="6" max="6" width="27.28515625" customWidth="1"/>
    <col min="7" max="7" width="19" customWidth="1"/>
    <col min="8" max="8" width="22.140625" customWidth="1"/>
    <col min="9" max="9" width="16.7109375" customWidth="1"/>
    <col min="10" max="10" width="29.28515625" customWidth="1"/>
    <col min="11" max="11" width="22.140625" customWidth="1"/>
    <col min="12" max="12" width="13.7109375" customWidth="1"/>
    <col min="13" max="13" width="15.5703125" customWidth="1"/>
    <col min="14" max="14" width="31" customWidth="1"/>
    <col min="15" max="15" width="18.85546875" customWidth="1"/>
    <col min="16" max="16" width="9.140625" customWidth="1"/>
    <col min="17" max="19" width="17.85546875" customWidth="1"/>
    <col min="20" max="20" width="16" customWidth="1"/>
    <col min="21" max="21" width="19.7109375" customWidth="1"/>
    <col min="22" max="22" width="17.5703125" customWidth="1"/>
    <col min="23" max="23" width="9.28515625" bestFit="1" customWidth="1"/>
    <col min="24" max="24" width="12.42578125" customWidth="1"/>
    <col min="25" max="25" width="24.28515625" customWidth="1"/>
    <col min="26" max="26" width="20.7109375" customWidth="1"/>
    <col min="27" max="27" width="14.85546875" customWidth="1"/>
    <col min="28" max="28" width="12" customWidth="1"/>
    <col min="29" max="30" width="13.85546875" bestFit="1" customWidth="1"/>
    <col min="31" max="31" width="17.140625" customWidth="1"/>
    <col min="32" max="33" width="18.42578125" customWidth="1"/>
    <col min="34" max="34" width="15.5703125" customWidth="1"/>
    <col min="35" max="35" width="12.85546875" customWidth="1"/>
    <col min="36" max="36" width="14" customWidth="1"/>
    <col min="37" max="37" width="12.85546875" customWidth="1"/>
    <col min="38" max="38" width="12.7109375" customWidth="1"/>
    <col min="39" max="39" width="12" customWidth="1"/>
    <col min="40" max="40" width="13.7109375" customWidth="1"/>
    <col min="41" max="41" width="14.85546875" customWidth="1"/>
    <col min="42" max="42" width="13.28515625" customWidth="1"/>
    <col min="43" max="43" width="16.5703125" customWidth="1"/>
    <col min="44" max="44" width="19.28515625" customWidth="1"/>
    <col min="45" max="46" width="15.140625" customWidth="1"/>
    <col min="47" max="47" width="17.28515625" customWidth="1"/>
    <col min="48" max="48" width="19.85546875" customWidth="1"/>
    <col min="49" max="49" width="18.85546875" customWidth="1"/>
    <col min="50" max="50" width="20.140625" customWidth="1"/>
    <col min="51" max="51" width="21.140625" customWidth="1"/>
    <col min="52" max="52" width="16.5703125" customWidth="1"/>
    <col min="53" max="53" width="13.7109375" customWidth="1"/>
    <col min="54" max="54" width="17.85546875" customWidth="1"/>
    <col min="55" max="55" width="19.28515625" customWidth="1"/>
    <col min="56" max="56" width="15.140625" customWidth="1"/>
    <col min="57" max="57" width="13.42578125" customWidth="1"/>
    <col min="58" max="58" width="12" customWidth="1"/>
    <col min="59" max="60" width="13.85546875" bestFit="1" customWidth="1"/>
    <col min="61" max="61" width="17.140625" customWidth="1"/>
    <col min="62" max="63" width="18.42578125" customWidth="1"/>
    <col min="64" max="65" width="15.5703125" customWidth="1"/>
    <col min="66" max="66" width="12" customWidth="1"/>
    <col min="67" max="68" width="13.85546875" bestFit="1" customWidth="1"/>
    <col min="69" max="69" width="17.140625" customWidth="1"/>
    <col min="70" max="71" width="18.42578125" customWidth="1"/>
    <col min="72" max="72" width="15.5703125" customWidth="1"/>
    <col min="73" max="73" width="9.140625" customWidth="1"/>
    <col min="74" max="74" width="9.140625" hidden="1" customWidth="1"/>
    <col min="75" max="75" width="13.85546875" hidden="1" customWidth="1"/>
    <col min="76" max="76" width="10.140625" hidden="1" customWidth="1"/>
    <col min="77" max="77" width="10.42578125" hidden="1" customWidth="1"/>
    <col min="78" max="81" width="9.140625" hidden="1" customWidth="1"/>
    <col min="82" max="101" width="9.140625" style="9" hidden="1" customWidth="1"/>
    <col min="102" max="16384" width="9.140625" hidden="1"/>
  </cols>
  <sheetData>
    <row r="1" spans="1:101">
      <c r="A1" s="57"/>
      <c r="B1" s="57" t="s">
        <v>487</v>
      </c>
      <c r="C1" s="89"/>
      <c r="D1" s="89"/>
      <c r="E1" s="89"/>
      <c r="F1" s="89"/>
      <c r="G1" s="388"/>
      <c r="H1" s="388"/>
      <c r="I1" s="388"/>
      <c r="J1" s="388"/>
      <c r="K1" s="388"/>
      <c r="L1" s="89"/>
      <c r="M1" s="89"/>
      <c r="N1" s="89"/>
      <c r="O1" s="89"/>
      <c r="P1" s="89"/>
      <c r="Q1" s="89"/>
      <c r="R1" s="96"/>
      <c r="S1" s="96"/>
      <c r="T1" s="96"/>
      <c r="U1" s="96"/>
      <c r="V1" s="96"/>
      <c r="W1" s="96"/>
      <c r="X1" s="96"/>
      <c r="Y1" s="96"/>
      <c r="Z1" s="96"/>
      <c r="AA1" s="96"/>
      <c r="AB1" s="9"/>
      <c r="AC1" s="96"/>
      <c r="AD1" s="96"/>
      <c r="AE1" s="96"/>
      <c r="AF1" s="96"/>
      <c r="AG1" s="96"/>
      <c r="AH1" s="96"/>
      <c r="AI1" s="9"/>
      <c r="AJ1" s="9"/>
      <c r="AK1" s="9"/>
      <c r="AL1" s="9"/>
      <c r="AM1" s="9"/>
      <c r="AN1" s="9"/>
      <c r="AO1" s="9"/>
      <c r="AP1" s="9"/>
      <c r="AQ1" s="9"/>
      <c r="AR1" s="9"/>
      <c r="AS1" s="9"/>
      <c r="AU1" s="9"/>
      <c r="AV1" s="9"/>
      <c r="AW1" s="9"/>
      <c r="AX1" s="9"/>
      <c r="AY1" s="9"/>
      <c r="AZ1" s="9"/>
      <c r="BA1" s="9"/>
      <c r="BB1" s="9"/>
      <c r="BC1" s="9"/>
      <c r="BE1" s="9"/>
      <c r="BF1" s="9"/>
      <c r="BG1" s="96"/>
      <c r="BH1" s="96"/>
      <c r="BI1" s="96"/>
      <c r="BJ1" s="96"/>
      <c r="BK1" s="96"/>
      <c r="BL1" s="96"/>
      <c r="BM1" s="435"/>
      <c r="BN1" s="9"/>
      <c r="BO1" s="96"/>
      <c r="BP1" s="96"/>
      <c r="BQ1" s="96"/>
      <c r="BR1" s="96"/>
      <c r="BS1" s="96"/>
      <c r="BT1" s="274" t="str">
        <f>Instructions!$N$1</f>
        <v>OMB Approval No. 3245-0062</v>
      </c>
      <c r="BU1" s="9"/>
      <c r="BV1" s="9"/>
      <c r="BW1" s="9"/>
      <c r="BX1" s="9"/>
      <c r="BY1" s="9"/>
      <c r="BZ1" s="9"/>
      <c r="CA1" s="275"/>
      <c r="CB1" s="275"/>
    </row>
    <row r="2" spans="1:101">
      <c r="A2" s="57"/>
      <c r="B2" s="57" t="s">
        <v>11</v>
      </c>
      <c r="C2" s="546">
        <f>Overview!B43</f>
        <v>45628</v>
      </c>
      <c r="D2" s="142"/>
      <c r="E2" s="142"/>
      <c r="F2" s="57"/>
      <c r="G2" s="389"/>
      <c r="H2" s="389"/>
      <c r="I2" s="389"/>
      <c r="J2" s="390"/>
      <c r="K2" s="389"/>
      <c r="L2" s="57"/>
      <c r="M2" s="57"/>
      <c r="N2" s="57"/>
      <c r="O2" s="57"/>
      <c r="P2" s="57"/>
      <c r="Q2" s="57"/>
      <c r="R2" s="97"/>
      <c r="S2" s="97"/>
      <c r="T2" s="97"/>
      <c r="U2" s="97"/>
      <c r="V2" s="97"/>
      <c r="W2" s="97"/>
      <c r="X2" s="97"/>
      <c r="Y2" s="97"/>
      <c r="Z2" s="97"/>
      <c r="AA2" s="97"/>
      <c r="AB2" s="9"/>
      <c r="AC2" s="97"/>
      <c r="AD2" s="97"/>
      <c r="AE2" s="97"/>
      <c r="AF2" s="97"/>
      <c r="AG2" s="97"/>
      <c r="AH2" s="97"/>
      <c r="AI2" s="9"/>
      <c r="AJ2" s="9"/>
      <c r="AK2" s="9"/>
      <c r="AL2" s="9"/>
      <c r="AM2" s="9"/>
      <c r="AN2" s="9"/>
      <c r="AO2" s="9"/>
      <c r="AP2" s="9"/>
      <c r="AQ2" s="9"/>
      <c r="AR2" s="9"/>
      <c r="AS2" s="9"/>
      <c r="AU2" s="9"/>
      <c r="AV2" s="9"/>
      <c r="AW2" s="9"/>
      <c r="AX2" s="9"/>
      <c r="AY2" s="9"/>
      <c r="AZ2" s="9"/>
      <c r="BA2" s="9"/>
      <c r="BB2" s="9"/>
      <c r="BC2" s="9"/>
      <c r="BE2" s="9"/>
      <c r="BF2" s="9"/>
      <c r="BG2" s="97"/>
      <c r="BH2" s="97"/>
      <c r="BI2" s="97"/>
      <c r="BJ2" s="97"/>
      <c r="BK2" s="97"/>
      <c r="BL2" s="97"/>
      <c r="BM2" s="435"/>
      <c r="BN2" s="9"/>
      <c r="BO2" s="97"/>
      <c r="BP2" s="97"/>
      <c r="BQ2" s="97"/>
      <c r="BR2" s="97"/>
      <c r="BS2" s="97"/>
      <c r="BT2" s="274" t="str">
        <f>Instructions!$N$2</f>
        <v>Expiration Date 2/28/2026</v>
      </c>
      <c r="BU2" s="9"/>
      <c r="BV2" s="9"/>
      <c r="BW2" s="9"/>
      <c r="BX2" s="9"/>
      <c r="BY2" s="9"/>
      <c r="BZ2" s="9"/>
      <c r="CA2" s="275"/>
      <c r="CB2" s="275"/>
    </row>
    <row r="3" spans="1:101" ht="25.5" customHeight="1">
      <c r="A3" s="57"/>
      <c r="B3" s="1254"/>
      <c r="C3" s="1254"/>
      <c r="D3" s="1254"/>
      <c r="E3" s="1254"/>
      <c r="F3" s="1254"/>
      <c r="G3" s="1254"/>
      <c r="H3" s="1254"/>
      <c r="I3" s="1254"/>
      <c r="J3" s="1254"/>
      <c r="K3" s="1254"/>
      <c r="L3" s="1254"/>
      <c r="M3" s="58"/>
      <c r="N3" s="58"/>
      <c r="O3" s="58"/>
      <c r="P3" s="58"/>
      <c r="Q3" s="58"/>
      <c r="R3" s="98"/>
      <c r="S3" s="98"/>
      <c r="T3" s="98"/>
      <c r="U3" s="98"/>
      <c r="V3" s="98"/>
      <c r="W3" s="98"/>
      <c r="X3" s="98"/>
      <c r="Y3" s="98" t="s">
        <v>2</v>
      </c>
      <c r="Z3" s="98" t="s">
        <v>2</v>
      </c>
      <c r="AA3" s="98" t="s">
        <v>2</v>
      </c>
      <c r="AB3" s="98"/>
      <c r="AC3" s="98" t="s">
        <v>2</v>
      </c>
      <c r="AD3" s="98" t="s">
        <v>2</v>
      </c>
      <c r="AE3" s="98" t="s">
        <v>2</v>
      </c>
      <c r="AF3" s="98" t="s">
        <v>2</v>
      </c>
      <c r="AG3" s="98" t="s">
        <v>2</v>
      </c>
      <c r="AH3" s="98" t="s">
        <v>2</v>
      </c>
      <c r="AI3" s="98"/>
      <c r="AJ3" s="98"/>
      <c r="AK3" s="98"/>
      <c r="AL3" s="98"/>
      <c r="AM3" s="98"/>
      <c r="AN3" s="98"/>
      <c r="AO3" s="98"/>
      <c r="AP3" s="98"/>
      <c r="AQ3" s="98"/>
      <c r="AR3" s="98"/>
      <c r="AS3" s="98"/>
      <c r="AT3" s="454"/>
      <c r="AU3" s="98"/>
      <c r="AV3" s="98"/>
      <c r="AW3" s="98"/>
      <c r="AX3" s="98"/>
      <c r="AY3" s="98"/>
      <c r="AZ3" s="98"/>
      <c r="BA3" s="98"/>
      <c r="BB3" s="98"/>
      <c r="BC3" s="98"/>
      <c r="BD3" s="98"/>
      <c r="BE3" s="385"/>
      <c r="BF3" s="98"/>
      <c r="BG3" s="98" t="s">
        <v>2</v>
      </c>
      <c r="BH3" s="98" t="s">
        <v>2</v>
      </c>
      <c r="BI3" s="98" t="s">
        <v>2</v>
      </c>
      <c r="BJ3" s="98" t="s">
        <v>2</v>
      </c>
      <c r="BK3" s="98" t="s">
        <v>2</v>
      </c>
      <c r="BL3" s="98" t="s">
        <v>2</v>
      </c>
      <c r="BM3" s="384"/>
      <c r="BN3" s="98"/>
      <c r="BO3" s="98" t="s">
        <v>2</v>
      </c>
      <c r="BP3" s="98" t="s">
        <v>2</v>
      </c>
      <c r="BQ3" s="98" t="s">
        <v>2</v>
      </c>
      <c r="BR3" s="98" t="s">
        <v>2</v>
      </c>
      <c r="BS3" s="98" t="s">
        <v>2</v>
      </c>
      <c r="BT3" s="98" t="s">
        <v>2</v>
      </c>
      <c r="BU3" s="385"/>
      <c r="BV3" s="385"/>
      <c r="BW3" s="385"/>
      <c r="BX3" s="385"/>
      <c r="BY3" s="385"/>
      <c r="BZ3" s="385"/>
      <c r="CA3" s="385"/>
      <c r="CB3" s="385"/>
      <c r="CC3" s="385"/>
    </row>
    <row r="4" spans="1:101">
      <c r="A4" s="99"/>
      <c r="B4" s="91" t="s">
        <v>15</v>
      </c>
      <c r="C4" s="91" t="str">
        <f>Overview!B7</f>
        <v>Applicant Fund Name</v>
      </c>
      <c r="D4" s="91"/>
      <c r="E4" s="91"/>
      <c r="F4" s="91"/>
      <c r="G4" s="91"/>
      <c r="H4" s="91"/>
      <c r="I4" s="91" t="s">
        <v>2</v>
      </c>
      <c r="J4" s="91"/>
      <c r="K4" s="91"/>
      <c r="L4" s="91"/>
      <c r="M4" s="91"/>
      <c r="N4" s="91"/>
      <c r="O4" s="91"/>
      <c r="P4" s="91"/>
      <c r="Q4" s="91"/>
      <c r="R4" s="91"/>
      <c r="S4" s="91"/>
      <c r="T4" s="91"/>
      <c r="U4" s="91"/>
      <c r="V4" s="91"/>
      <c r="W4" s="91"/>
      <c r="X4" s="91"/>
      <c r="Y4" s="91"/>
      <c r="Z4" s="91" t="s">
        <v>2</v>
      </c>
      <c r="AA4" s="91" t="s">
        <v>2</v>
      </c>
      <c r="AB4" s="91"/>
      <c r="AC4" s="91" t="s">
        <v>2</v>
      </c>
      <c r="AD4" s="91" t="s">
        <v>2</v>
      </c>
      <c r="AE4" s="91" t="s">
        <v>2</v>
      </c>
      <c r="AF4" s="91" t="s">
        <v>2</v>
      </c>
      <c r="AG4" s="91" t="s">
        <v>2</v>
      </c>
      <c r="AH4" s="91" t="s">
        <v>2</v>
      </c>
      <c r="AI4" s="91"/>
      <c r="AJ4" s="91"/>
      <c r="AK4" s="91"/>
      <c r="AL4" s="91"/>
      <c r="AM4" s="91"/>
      <c r="AN4" s="91"/>
      <c r="AO4" s="91"/>
      <c r="AP4" s="91"/>
      <c r="AQ4" s="91"/>
      <c r="AR4" s="91"/>
      <c r="AS4" s="91"/>
      <c r="AT4" s="384"/>
      <c r="AU4" s="91"/>
      <c r="AV4" s="91"/>
      <c r="AW4" s="91"/>
      <c r="AX4" s="91"/>
      <c r="AY4" s="91"/>
      <c r="AZ4" s="91"/>
      <c r="BA4" s="91"/>
      <c r="BB4" s="91"/>
      <c r="BC4" s="91"/>
      <c r="BD4" s="91"/>
      <c r="BE4" s="384"/>
      <c r="BF4" s="91"/>
      <c r="BG4" s="91" t="s">
        <v>2</v>
      </c>
      <c r="BH4" s="91" t="s">
        <v>2</v>
      </c>
      <c r="BI4" s="91" t="s">
        <v>2</v>
      </c>
      <c r="BJ4" s="91" t="s">
        <v>2</v>
      </c>
      <c r="BK4" s="91" t="s">
        <v>2</v>
      </c>
      <c r="BL4" s="91" t="s">
        <v>2</v>
      </c>
      <c r="BM4" s="384"/>
      <c r="BN4" s="91"/>
      <c r="BO4" s="91" t="s">
        <v>2</v>
      </c>
      <c r="BP4" s="91" t="s">
        <v>2</v>
      </c>
      <c r="BQ4" s="91" t="s">
        <v>2</v>
      </c>
      <c r="BR4" s="91" t="s">
        <v>2</v>
      </c>
      <c r="BS4" s="91" t="s">
        <v>2</v>
      </c>
      <c r="BT4" s="91" t="s">
        <v>2</v>
      </c>
      <c r="BU4" s="384"/>
      <c r="BV4" s="384"/>
      <c r="BW4" s="384"/>
      <c r="BX4" s="384"/>
      <c r="BY4" s="384"/>
      <c r="BZ4" s="384"/>
      <c r="CA4" s="384"/>
      <c r="CB4" s="384"/>
      <c r="CC4" s="384"/>
    </row>
    <row r="5" spans="1:101">
      <c r="A5" s="384"/>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c r="BT5" s="384"/>
      <c r="BU5" s="384"/>
      <c r="BV5" s="384"/>
      <c r="BW5" s="384"/>
      <c r="BX5" s="384"/>
      <c r="BY5" s="384"/>
      <c r="BZ5" s="384"/>
      <c r="CA5" s="384"/>
      <c r="CB5" s="384"/>
      <c r="CC5" s="384"/>
      <c r="CD5"/>
      <c r="CE5"/>
      <c r="CF5"/>
      <c r="CG5"/>
      <c r="CH5"/>
      <c r="CI5"/>
      <c r="CJ5"/>
      <c r="CK5"/>
      <c r="CL5"/>
      <c r="CM5"/>
      <c r="CN5"/>
      <c r="CO5"/>
      <c r="CP5"/>
      <c r="CQ5"/>
      <c r="CR5"/>
      <c r="CS5"/>
      <c r="CT5"/>
      <c r="CU5"/>
      <c r="CV5"/>
      <c r="CW5"/>
    </row>
    <row r="6" spans="1:101">
      <c r="A6" s="384"/>
      <c r="B6" s="545" t="s">
        <v>488</v>
      </c>
      <c r="C6" s="625" t="s">
        <v>489</v>
      </c>
      <c r="D6" s="411"/>
      <c r="E6" t="s">
        <v>490</v>
      </c>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384"/>
      <c r="BL6" s="384"/>
      <c r="BM6" s="384"/>
      <c r="BN6" s="384"/>
      <c r="BO6" s="384"/>
      <c r="BP6" s="384"/>
      <c r="BQ6" s="384"/>
      <c r="BR6" s="384"/>
      <c r="BS6" s="384"/>
      <c r="BT6" s="384"/>
      <c r="BU6" s="384"/>
      <c r="BV6" s="384"/>
      <c r="BW6" s="384"/>
      <c r="BX6" s="384"/>
      <c r="BY6" s="384"/>
      <c r="BZ6" s="384"/>
      <c r="CA6" s="384"/>
      <c r="CB6" s="384"/>
      <c r="CC6" s="384"/>
      <c r="CD6"/>
      <c r="CE6"/>
      <c r="CF6"/>
      <c r="CG6"/>
      <c r="CH6"/>
      <c r="CI6"/>
      <c r="CJ6"/>
      <c r="CK6"/>
      <c r="CL6"/>
      <c r="CM6"/>
      <c r="CN6"/>
      <c r="CO6"/>
      <c r="CP6"/>
      <c r="CQ6"/>
      <c r="CR6"/>
      <c r="CS6"/>
      <c r="CT6"/>
      <c r="CU6"/>
      <c r="CV6"/>
      <c r="CW6"/>
    </row>
    <row r="7" spans="1:101">
      <c r="A7" s="384"/>
      <c r="B7" s="545" t="s">
        <v>491</v>
      </c>
      <c r="C7" s="625" t="s">
        <v>791</v>
      </c>
      <c r="D7" s="411"/>
      <c r="E7" s="565" t="s">
        <v>493</v>
      </c>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B7" s="384"/>
      <c r="CC7" s="384"/>
      <c r="CD7"/>
      <c r="CE7"/>
      <c r="CF7"/>
      <c r="CG7"/>
      <c r="CH7"/>
      <c r="CI7"/>
      <c r="CJ7"/>
      <c r="CK7"/>
      <c r="CL7"/>
      <c r="CM7"/>
      <c r="CN7"/>
      <c r="CO7"/>
      <c r="CP7"/>
      <c r="CQ7"/>
      <c r="CR7"/>
      <c r="CS7"/>
      <c r="CT7"/>
      <c r="CU7"/>
      <c r="CV7"/>
      <c r="CW7"/>
    </row>
    <row r="8" spans="1:101">
      <c r="A8" s="384"/>
      <c r="B8" s="545" t="s">
        <v>494</v>
      </c>
      <c r="C8" s="626">
        <v>2024</v>
      </c>
      <c r="D8" s="384"/>
      <c r="E8" s="566" t="s">
        <v>495</v>
      </c>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4"/>
      <c r="BG8" s="384"/>
      <c r="BH8" s="384"/>
      <c r="BI8" s="384"/>
      <c r="BJ8" s="384"/>
      <c r="BK8" s="384"/>
      <c r="BL8" s="384"/>
      <c r="BM8" s="384"/>
      <c r="BN8" s="384"/>
      <c r="BO8" s="384"/>
      <c r="BP8" s="384"/>
      <c r="BQ8" s="384"/>
      <c r="BR8" s="384"/>
      <c r="BS8" s="384"/>
      <c r="BT8" s="384"/>
      <c r="BU8" s="384"/>
      <c r="BV8" s="384"/>
      <c r="BW8" s="384"/>
      <c r="BX8" s="384"/>
      <c r="BY8" s="384"/>
      <c r="BZ8" s="384"/>
      <c r="CA8" s="384"/>
      <c r="CB8" s="384"/>
      <c r="CC8" s="384"/>
      <c r="CD8"/>
      <c r="CE8"/>
      <c r="CF8"/>
      <c r="CG8"/>
      <c r="CH8"/>
      <c r="CI8"/>
      <c r="CJ8"/>
      <c r="CK8"/>
      <c r="CL8"/>
      <c r="CM8"/>
      <c r="CN8"/>
      <c r="CO8"/>
      <c r="CP8"/>
      <c r="CQ8"/>
      <c r="CR8"/>
      <c r="CS8"/>
      <c r="CT8"/>
      <c r="CU8"/>
      <c r="CV8"/>
      <c r="CW8"/>
    </row>
    <row r="9" spans="1:101">
      <c r="A9" s="384"/>
      <c r="B9" s="545" t="s">
        <v>496</v>
      </c>
      <c r="C9" s="890">
        <f>C10+C11</f>
        <v>275000000</v>
      </c>
      <c r="D9" s="412"/>
      <c r="E9" s="412"/>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c r="BF9" s="384"/>
      <c r="BG9" s="384"/>
      <c r="BH9" s="384"/>
      <c r="BI9" s="384"/>
      <c r="BJ9" s="384"/>
      <c r="BK9" s="384"/>
      <c r="BL9" s="384"/>
      <c r="BM9" s="384"/>
      <c r="BN9" s="384"/>
      <c r="BO9" s="384"/>
      <c r="BP9" s="384"/>
      <c r="BQ9" s="384"/>
      <c r="BR9" s="384"/>
      <c r="BS9" s="384"/>
      <c r="BT9" s="384"/>
      <c r="BU9" s="384"/>
      <c r="BV9" s="384"/>
      <c r="BW9" s="384"/>
      <c r="BX9" s="384"/>
      <c r="BY9" s="384"/>
      <c r="BZ9" s="384"/>
      <c r="CA9" s="384"/>
      <c r="CB9" s="384"/>
      <c r="CC9" s="384"/>
      <c r="CD9"/>
      <c r="CE9"/>
      <c r="CF9"/>
      <c r="CG9"/>
      <c r="CH9"/>
      <c r="CI9"/>
      <c r="CJ9"/>
      <c r="CK9"/>
      <c r="CL9"/>
      <c r="CM9"/>
      <c r="CN9"/>
      <c r="CO9"/>
      <c r="CP9"/>
      <c r="CQ9"/>
      <c r="CR9"/>
      <c r="CS9"/>
      <c r="CT9"/>
      <c r="CU9"/>
      <c r="CV9"/>
      <c r="CW9"/>
    </row>
    <row r="10" spans="1:101">
      <c r="A10" s="384"/>
      <c r="B10" s="545" t="s">
        <v>497</v>
      </c>
      <c r="C10" s="627">
        <v>100000000</v>
      </c>
      <c r="D10" s="412"/>
      <c r="E10" s="690" t="s">
        <v>500</v>
      </c>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X10" s="384"/>
      <c r="BY10" s="384"/>
      <c r="BZ10" s="384"/>
      <c r="CA10" s="384"/>
      <c r="CB10" s="384"/>
      <c r="CC10" s="384"/>
      <c r="CD10"/>
      <c r="CE10"/>
      <c r="CF10"/>
      <c r="CG10"/>
      <c r="CH10"/>
      <c r="CI10"/>
      <c r="CJ10"/>
      <c r="CK10"/>
      <c r="CL10"/>
      <c r="CM10"/>
      <c r="CN10"/>
      <c r="CO10"/>
      <c r="CP10"/>
      <c r="CQ10"/>
      <c r="CR10"/>
      <c r="CS10"/>
      <c r="CT10"/>
      <c r="CU10"/>
      <c r="CV10"/>
      <c r="CW10"/>
    </row>
    <row r="11" spans="1:101">
      <c r="A11" s="57"/>
      <c r="B11" s="545" t="s">
        <v>498</v>
      </c>
      <c r="C11" s="627">
        <v>175000000</v>
      </c>
      <c r="D11" s="411"/>
      <c r="E11" s="41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U11" s="9"/>
      <c r="AV11" s="9"/>
      <c r="AW11" s="9"/>
      <c r="AX11" s="9"/>
      <c r="AY11" s="9"/>
      <c r="AZ11" s="9"/>
      <c r="BA11" s="9"/>
      <c r="BB11" s="9"/>
      <c r="BC11" s="9"/>
      <c r="BD11" s="9"/>
      <c r="BE11" s="9"/>
      <c r="BF11" s="9"/>
      <c r="BG11" s="9"/>
      <c r="BH11" s="9"/>
      <c r="BI11" s="9"/>
      <c r="BJ11" s="9"/>
      <c r="BK11" s="9"/>
      <c r="BL11" s="9"/>
      <c r="BN11" s="9"/>
      <c r="BO11" s="9"/>
      <c r="BP11" s="9"/>
      <c r="BQ11" s="9"/>
      <c r="BR11" s="9"/>
      <c r="BS11" s="9"/>
      <c r="BT11" s="9"/>
      <c r="BU11" s="9"/>
      <c r="BV11" s="9"/>
      <c r="BW11" s="9"/>
      <c r="BX11" s="9"/>
      <c r="BY11" s="9"/>
      <c r="BZ11" s="9"/>
      <c r="CA11" s="9"/>
      <c r="CB11" s="9"/>
      <c r="CC11" s="9"/>
    </row>
    <row r="12" spans="1:101">
      <c r="A12" s="57"/>
      <c r="B12" s="545" t="s">
        <v>499</v>
      </c>
      <c r="C12" s="627">
        <v>20000000</v>
      </c>
      <c r="D12" s="411"/>
      <c r="E12" s="411"/>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U12" s="9"/>
      <c r="AV12" s="9"/>
      <c r="AW12" s="9"/>
      <c r="AX12" s="9"/>
      <c r="AY12" s="9"/>
      <c r="AZ12" s="9"/>
      <c r="BA12" s="9"/>
      <c r="BB12" s="9"/>
      <c r="BC12" s="9"/>
      <c r="BD12" s="9"/>
      <c r="BE12" s="9"/>
      <c r="BF12" s="9"/>
      <c r="BG12" s="9"/>
      <c r="BH12" s="9"/>
      <c r="BI12" s="9"/>
      <c r="BJ12" s="9"/>
      <c r="BK12" s="9"/>
      <c r="BL12" s="9"/>
      <c r="BN12" s="9"/>
      <c r="BO12" s="9"/>
      <c r="BP12" s="9"/>
      <c r="BQ12" s="9"/>
      <c r="BR12" s="9"/>
      <c r="BS12" s="9"/>
      <c r="BT12" s="9"/>
      <c r="BU12" s="9"/>
      <c r="BV12" s="9"/>
      <c r="BW12" s="9"/>
      <c r="BX12" s="9"/>
      <c r="BY12" s="9"/>
      <c r="BZ12" s="9"/>
      <c r="CA12" s="9"/>
      <c r="CB12" s="9"/>
      <c r="CC12" s="9"/>
    </row>
    <row r="13" spans="1:101">
      <c r="A13" s="57"/>
      <c r="B13" s="545" t="s">
        <v>501</v>
      </c>
      <c r="C13" s="627">
        <v>40000000</v>
      </c>
      <c r="D13" s="411"/>
      <c r="E13" s="411"/>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U13" s="9"/>
      <c r="AV13" s="9"/>
      <c r="AW13" s="9"/>
      <c r="AX13" s="9"/>
      <c r="AY13" s="9"/>
      <c r="AZ13" s="9"/>
      <c r="BA13" s="9"/>
      <c r="BB13" s="9"/>
      <c r="BC13" s="9"/>
      <c r="BD13" s="9"/>
      <c r="BE13" s="9"/>
      <c r="BF13" s="9"/>
      <c r="BG13" s="9"/>
      <c r="BH13" s="9"/>
      <c r="BI13" s="9"/>
      <c r="BJ13" s="9"/>
      <c r="BK13" s="9"/>
      <c r="BL13" s="9"/>
      <c r="BN13" s="9"/>
      <c r="BO13" s="9"/>
      <c r="BP13" s="9"/>
      <c r="BQ13" s="9"/>
      <c r="BR13" s="9"/>
      <c r="BS13" s="9"/>
      <c r="BT13" s="9"/>
      <c r="BU13" s="9"/>
      <c r="BV13" s="9"/>
      <c r="BW13" s="9"/>
      <c r="BX13" s="9"/>
      <c r="BY13" s="9"/>
      <c r="BZ13" s="9"/>
      <c r="CA13" s="9"/>
      <c r="CB13" s="9"/>
      <c r="CC13" s="9"/>
    </row>
    <row r="14" spans="1:101">
      <c r="A14" s="57"/>
      <c r="B14" s="545" t="s">
        <v>114</v>
      </c>
      <c r="C14" s="625" t="s">
        <v>502</v>
      </c>
      <c r="D14" s="411"/>
      <c r="E14" s="411"/>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U14" s="9"/>
      <c r="AV14" s="9"/>
      <c r="AW14" s="9"/>
      <c r="AX14" s="9"/>
      <c r="AY14" s="9"/>
      <c r="AZ14" s="9"/>
      <c r="BA14" s="9"/>
      <c r="BB14" s="9"/>
      <c r="BC14" s="9"/>
      <c r="BD14" s="9"/>
      <c r="BE14" s="9"/>
      <c r="BF14" s="9"/>
      <c r="BG14" s="9"/>
      <c r="BH14" s="9"/>
      <c r="BI14" s="9"/>
      <c r="BJ14" s="9"/>
      <c r="BK14" s="9"/>
      <c r="BL14" s="9"/>
      <c r="BN14" s="9"/>
      <c r="BO14" s="9"/>
      <c r="BP14" s="9"/>
      <c r="BQ14" s="9"/>
      <c r="BR14" s="9"/>
      <c r="BS14" s="9"/>
      <c r="BT14" s="9"/>
      <c r="BU14" s="9"/>
      <c r="BV14" s="9"/>
      <c r="BW14" s="9"/>
      <c r="BX14" s="9"/>
      <c r="BY14" s="9"/>
      <c r="BZ14" s="9"/>
      <c r="CA14" s="9"/>
      <c r="CB14" s="9"/>
      <c r="CC14" s="9"/>
    </row>
    <row r="15" spans="1:101">
      <c r="A15" s="57"/>
      <c r="B15" s="545" t="s">
        <v>226</v>
      </c>
      <c r="C15" s="625" t="s">
        <v>503</v>
      </c>
      <c r="D15" s="411"/>
      <c r="E15" s="411"/>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U15" s="9"/>
      <c r="AV15" s="9"/>
      <c r="AW15" s="9"/>
      <c r="AX15" s="9"/>
      <c r="AY15" s="9"/>
      <c r="AZ15" s="9"/>
      <c r="BA15" s="9"/>
      <c r="BB15" s="9"/>
      <c r="BC15" s="9"/>
      <c r="BD15" s="9"/>
      <c r="BE15" s="9"/>
      <c r="BF15" s="9"/>
      <c r="BG15" s="9"/>
      <c r="BH15" s="9"/>
      <c r="BI15" s="9"/>
      <c r="BJ15" s="9"/>
      <c r="BK15" s="9"/>
      <c r="BL15" s="9"/>
      <c r="BN15" s="9"/>
      <c r="BO15" s="9"/>
      <c r="BP15" s="9"/>
      <c r="BQ15" s="9"/>
      <c r="BR15" s="9"/>
      <c r="BS15" s="9"/>
      <c r="BT15" s="9"/>
      <c r="BU15" s="9"/>
      <c r="BV15" s="9"/>
      <c r="BW15" s="9"/>
      <c r="BX15" s="9"/>
      <c r="BY15" s="9"/>
      <c r="BZ15" s="9"/>
      <c r="CA15" s="9"/>
      <c r="CB15" s="9"/>
      <c r="CC15" s="9"/>
    </row>
    <row r="16" spans="1:101" ht="19.5" thickBot="1">
      <c r="A16" s="57"/>
      <c r="B16" s="9"/>
      <c r="C16" s="9"/>
      <c r="D16" s="9"/>
      <c r="E16" s="9"/>
      <c r="F16" s="9"/>
      <c r="G16" s="9"/>
      <c r="H16" s="9"/>
      <c r="I16" s="9"/>
      <c r="J16" s="9"/>
      <c r="K16" s="9"/>
      <c r="L16" s="9"/>
      <c r="M16" s="9"/>
      <c r="N16" s="9"/>
      <c r="O16" s="9"/>
      <c r="P16" s="9"/>
      <c r="Q16" s="9"/>
      <c r="R16" s="682" t="s">
        <v>504</v>
      </c>
      <c r="S16" s="9"/>
      <c r="T16" s="9"/>
      <c r="U16" s="9"/>
      <c r="V16" s="9"/>
      <c r="W16" s="9"/>
      <c r="X16" s="9"/>
      <c r="Y16" s="9"/>
      <c r="Z16" s="9"/>
      <c r="AA16" s="9"/>
      <c r="AB16" s="430" t="s">
        <v>505</v>
      </c>
      <c r="AC16" s="431"/>
      <c r="AD16" s="430"/>
      <c r="AE16" s="430"/>
      <c r="AF16" s="432"/>
      <c r="AG16" s="433"/>
      <c r="AH16" s="433"/>
      <c r="AI16" s="92"/>
      <c r="AJ16" s="425" t="s">
        <v>792</v>
      </c>
      <c r="AK16" s="426"/>
      <c r="AL16" s="427"/>
      <c r="AM16" s="427"/>
      <c r="AN16" s="428"/>
      <c r="AO16" s="425"/>
      <c r="AP16" s="425"/>
      <c r="AQ16" s="429"/>
      <c r="AR16" s="426"/>
      <c r="AS16" s="426"/>
      <c r="AT16" s="458"/>
      <c r="AU16" s="430" t="s">
        <v>507</v>
      </c>
      <c r="AV16" s="421"/>
      <c r="AW16" s="422"/>
      <c r="AX16" s="422"/>
      <c r="AY16" s="423"/>
      <c r="AZ16" s="424"/>
      <c r="BA16" s="421"/>
      <c r="BB16" s="421"/>
      <c r="BC16" s="421"/>
      <c r="BD16" s="421"/>
      <c r="BF16" s="430" t="s">
        <v>508</v>
      </c>
      <c r="BG16" s="431"/>
      <c r="BH16" s="430"/>
      <c r="BI16" s="430"/>
      <c r="BJ16" s="432"/>
      <c r="BK16" s="433"/>
      <c r="BL16" s="433"/>
      <c r="BM16" s="455"/>
      <c r="BN16" s="430" t="s">
        <v>509</v>
      </c>
      <c r="BO16" s="431"/>
      <c r="BP16" s="430"/>
      <c r="BQ16" s="430"/>
      <c r="BR16" s="432"/>
      <c r="BS16" s="433"/>
      <c r="BT16" s="433"/>
      <c r="BZ16" s="92"/>
      <c r="CA16" s="9"/>
      <c r="CB16" s="93"/>
      <c r="CC16" s="93"/>
    </row>
    <row r="17" spans="1:97" s="17" customFormat="1" ht="65.25" customHeight="1" thickBot="1">
      <c r="A17" s="95"/>
      <c r="B17" s="617" t="s">
        <v>510</v>
      </c>
      <c r="C17" s="618" t="s">
        <v>511</v>
      </c>
      <c r="D17" s="617" t="s">
        <v>512</v>
      </c>
      <c r="E17" s="617" t="s">
        <v>513</v>
      </c>
      <c r="F17" s="617" t="s">
        <v>514</v>
      </c>
      <c r="G17" s="617" t="s">
        <v>515</v>
      </c>
      <c r="H17" s="617" t="s">
        <v>516</v>
      </c>
      <c r="I17" s="617" t="s">
        <v>209</v>
      </c>
      <c r="J17" s="617" t="s">
        <v>517</v>
      </c>
      <c r="K17" s="617" t="s">
        <v>518</v>
      </c>
      <c r="L17" s="618" t="s">
        <v>519</v>
      </c>
      <c r="M17" s="617" t="s">
        <v>520</v>
      </c>
      <c r="N17" s="618" t="s">
        <v>521</v>
      </c>
      <c r="O17" s="618" t="s">
        <v>522</v>
      </c>
      <c r="P17" s="618" t="s">
        <v>523</v>
      </c>
      <c r="Q17" s="618" t="s">
        <v>524</v>
      </c>
      <c r="R17" s="618" t="s">
        <v>525</v>
      </c>
      <c r="S17" s="618" t="s">
        <v>526</v>
      </c>
      <c r="T17" s="618" t="s">
        <v>527</v>
      </c>
      <c r="U17" s="618" t="s">
        <v>528</v>
      </c>
      <c r="V17" s="618" t="s">
        <v>529</v>
      </c>
      <c r="W17" s="618" t="s">
        <v>530</v>
      </c>
      <c r="X17" s="618" t="s">
        <v>531</v>
      </c>
      <c r="Y17" s="618" t="s">
        <v>532</v>
      </c>
      <c r="Z17" s="618" t="s">
        <v>533</v>
      </c>
      <c r="AA17" s="94"/>
      <c r="AB17" s="618" t="s">
        <v>534</v>
      </c>
      <c r="AC17" s="618" t="s">
        <v>535</v>
      </c>
      <c r="AD17" s="618" t="s">
        <v>536</v>
      </c>
      <c r="AE17" s="618" t="s">
        <v>537</v>
      </c>
      <c r="AF17" s="618" t="s">
        <v>538</v>
      </c>
      <c r="AG17" s="618" t="s">
        <v>539</v>
      </c>
      <c r="AH17" s="618" t="s">
        <v>540</v>
      </c>
      <c r="AI17" s="304"/>
      <c r="AJ17" s="618" t="s">
        <v>541</v>
      </c>
      <c r="AK17" s="618" t="s">
        <v>542</v>
      </c>
      <c r="AL17" s="618" t="s">
        <v>294</v>
      </c>
      <c r="AM17" s="618" t="s">
        <v>534</v>
      </c>
      <c r="AN17" s="618" t="s">
        <v>535</v>
      </c>
      <c r="AO17" s="618" t="s">
        <v>536</v>
      </c>
      <c r="AP17" s="618" t="s">
        <v>537</v>
      </c>
      <c r="AQ17" s="618" t="s">
        <v>538</v>
      </c>
      <c r="AR17" s="618" t="s">
        <v>539</v>
      </c>
      <c r="AS17" s="618" t="str">
        <f>AH17</f>
        <v>Fully diluted ownership % at initial investment</v>
      </c>
      <c r="AT17" s="94"/>
      <c r="AU17" s="618" t="s">
        <v>543</v>
      </c>
      <c r="AV17" s="618" t="s">
        <v>544</v>
      </c>
      <c r="AW17" s="618" t="s">
        <v>545</v>
      </c>
      <c r="AX17" s="618" t="s">
        <v>546</v>
      </c>
      <c r="AY17" s="618" t="s">
        <v>547</v>
      </c>
      <c r="AZ17" s="618" t="s">
        <v>548</v>
      </c>
      <c r="BA17" s="618" t="s">
        <v>549</v>
      </c>
      <c r="BB17" s="618" t="s">
        <v>550</v>
      </c>
      <c r="BC17" s="618" t="s">
        <v>551</v>
      </c>
      <c r="BD17" s="618" t="s">
        <v>552</v>
      </c>
      <c r="BE17" s="391"/>
      <c r="BF17" s="618" t="s">
        <v>534</v>
      </c>
      <c r="BG17" s="618" t="s">
        <v>535</v>
      </c>
      <c r="BH17" s="618" t="s">
        <v>536</v>
      </c>
      <c r="BI17" s="618" t="s">
        <v>537</v>
      </c>
      <c r="BJ17" s="618" t="s">
        <v>538</v>
      </c>
      <c r="BK17" s="618" t="s">
        <v>539</v>
      </c>
      <c r="BL17" s="618" t="s">
        <v>540</v>
      </c>
      <c r="BM17" s="94"/>
      <c r="BN17" s="618" t="s">
        <v>534</v>
      </c>
      <c r="BO17" s="618" t="s">
        <v>535</v>
      </c>
      <c r="BP17" s="618" t="s">
        <v>536</v>
      </c>
      <c r="BQ17" s="618" t="s">
        <v>537</v>
      </c>
      <c r="BR17" s="618" t="s">
        <v>538</v>
      </c>
      <c r="BS17" s="618" t="s">
        <v>539</v>
      </c>
      <c r="BT17" s="618" t="s">
        <v>540</v>
      </c>
      <c r="BU17" s="94"/>
      <c r="BV17" s="94"/>
      <c r="BW17" s="94"/>
      <c r="BX17" s="94"/>
      <c r="BY17" s="94"/>
      <c r="BZ17" s="95"/>
      <c r="CA17" s="95"/>
      <c r="CB17" s="95"/>
      <c r="CC17" s="95"/>
      <c r="CD17" s="95"/>
      <c r="CE17" s="95"/>
      <c r="CF17" s="95"/>
      <c r="CG17" s="95"/>
      <c r="CH17" s="95"/>
      <c r="CI17" s="95"/>
      <c r="CJ17" s="95"/>
      <c r="CK17" s="95"/>
      <c r="CL17" s="95"/>
      <c r="CM17" s="95"/>
      <c r="CN17" s="95"/>
      <c r="CO17" s="95"/>
      <c r="CP17" s="95"/>
      <c r="CQ17" s="95"/>
      <c r="CR17" s="95"/>
      <c r="CS17" s="95"/>
    </row>
    <row r="18" spans="1:97" s="23" customFormat="1" ht="58.5" customHeight="1">
      <c r="A18" s="90"/>
      <c r="B18" s="679"/>
      <c r="C18" s="679"/>
      <c r="D18" s="679"/>
      <c r="E18" s="679" t="s">
        <v>553</v>
      </c>
      <c r="F18" s="679" t="s">
        <v>554</v>
      </c>
      <c r="G18" s="679" t="s">
        <v>555</v>
      </c>
      <c r="H18" s="679" t="s">
        <v>556</v>
      </c>
      <c r="I18" s="679" t="s">
        <v>556</v>
      </c>
      <c r="J18" s="679" t="s">
        <v>556</v>
      </c>
      <c r="K18" s="679" t="s">
        <v>556</v>
      </c>
      <c r="L18" s="679"/>
      <c r="M18" s="679"/>
      <c r="N18" s="679"/>
      <c r="O18" s="679"/>
      <c r="P18" s="679"/>
      <c r="Q18" s="679"/>
      <c r="R18" s="679"/>
      <c r="S18" s="679" t="s">
        <v>557</v>
      </c>
      <c r="T18" s="679"/>
      <c r="U18" s="679" t="s">
        <v>558</v>
      </c>
      <c r="V18" s="679" t="s">
        <v>559</v>
      </c>
      <c r="W18" s="679"/>
      <c r="X18" s="679"/>
      <c r="Y18" s="679" t="s">
        <v>146</v>
      </c>
      <c r="Z18" s="679"/>
      <c r="AA18" s="635"/>
      <c r="AB18" s="684"/>
      <c r="AC18" s="685"/>
      <c r="AD18" s="685"/>
      <c r="AE18" s="685"/>
      <c r="AF18" s="685"/>
      <c r="AG18" s="685"/>
      <c r="AH18" s="686" t="s">
        <v>560</v>
      </c>
      <c r="AI18" s="635"/>
      <c r="AJ18" s="685"/>
      <c r="AK18" s="685"/>
      <c r="AL18" s="685"/>
      <c r="AM18" s="685"/>
      <c r="AN18" s="685"/>
      <c r="AO18" s="685"/>
      <c r="AP18" s="685"/>
      <c r="AQ18" s="685"/>
      <c r="AR18" s="685"/>
      <c r="AS18" s="685" t="s">
        <v>560</v>
      </c>
      <c r="AT18" s="636"/>
      <c r="AU18" s="687" t="s">
        <v>561</v>
      </c>
      <c r="AV18" s="688" t="s">
        <v>561</v>
      </c>
      <c r="AW18" s="688" t="s">
        <v>561</v>
      </c>
      <c r="AX18" s="688" t="s">
        <v>561</v>
      </c>
      <c r="AY18" s="688" t="s">
        <v>561</v>
      </c>
      <c r="AZ18" s="688" t="s">
        <v>561</v>
      </c>
      <c r="BA18" s="688" t="s">
        <v>561</v>
      </c>
      <c r="BB18" s="688" t="s">
        <v>561</v>
      </c>
      <c r="BC18" s="688" t="s">
        <v>561</v>
      </c>
      <c r="BD18" s="689" t="s">
        <v>561</v>
      </c>
      <c r="BE18" s="636"/>
      <c r="BF18" s="687"/>
      <c r="BG18" s="688"/>
      <c r="BH18" s="688"/>
      <c r="BI18" s="688"/>
      <c r="BJ18" s="688"/>
      <c r="BK18" s="688"/>
      <c r="BL18" s="689" t="s">
        <v>560</v>
      </c>
      <c r="BM18" s="636"/>
      <c r="BN18" s="688"/>
      <c r="BO18" s="688"/>
      <c r="BP18" s="688"/>
      <c r="BQ18" s="688"/>
      <c r="BR18" s="688"/>
      <c r="BS18" s="688"/>
      <c r="BT18" s="689" t="s">
        <v>560</v>
      </c>
      <c r="BZ18" s="90"/>
      <c r="CA18" s="90"/>
      <c r="CB18" s="90"/>
      <c r="CC18" s="90"/>
      <c r="CD18" s="90"/>
      <c r="CE18" s="90"/>
      <c r="CF18" s="90"/>
      <c r="CG18" s="90"/>
      <c r="CH18" s="90"/>
      <c r="CI18" s="90"/>
      <c r="CJ18" s="90"/>
      <c r="CK18" s="90"/>
      <c r="CL18" s="90"/>
      <c r="CM18" s="90"/>
      <c r="CN18" s="90"/>
      <c r="CO18" s="90"/>
      <c r="CP18" s="90"/>
      <c r="CQ18" s="90"/>
      <c r="CR18" s="90"/>
      <c r="CS18" s="90"/>
    </row>
    <row r="19" spans="1:97" s="18" customFormat="1" ht="10.5">
      <c r="A19" s="19"/>
      <c r="B19" s="628"/>
      <c r="C19" s="629"/>
      <c r="D19" s="628"/>
      <c r="E19" s="628"/>
      <c r="F19" s="628"/>
      <c r="G19" s="630"/>
      <c r="H19" s="628"/>
      <c r="I19" s="628"/>
      <c r="J19" s="628"/>
      <c r="K19" s="628"/>
      <c r="L19" s="628"/>
      <c r="M19" s="628"/>
      <c r="N19" s="628"/>
      <c r="O19" s="628"/>
      <c r="P19" s="631"/>
      <c r="Q19" s="631"/>
      <c r="R19" s="719"/>
      <c r="S19" s="719"/>
      <c r="T19" s="719"/>
      <c r="U19" s="719"/>
      <c r="V19" s="718" t="str">
        <f>IF(AND(ISBLANK(S19), ISBLANK(U19)), "", S19+U19)</f>
        <v/>
      </c>
      <c r="W19" s="535" t="str">
        <f>IFERROR((S19+T19)/R19,"")</f>
        <v/>
      </c>
      <c r="X19" s="536" t="str" cm="1">
        <f t="array" ref="X19:X88">TRANSPOSE('Historical Cash Flows (4)'!D74:BU74)</f>
        <v>NoCashFlows</v>
      </c>
      <c r="Y19" s="637" t="s">
        <v>146</v>
      </c>
      <c r="Z19" s="630"/>
      <c r="AA19" s="638"/>
      <c r="AB19" s="639"/>
      <c r="AC19" s="640"/>
      <c r="AD19" s="640"/>
      <c r="AE19" s="640"/>
      <c r="AF19" s="640"/>
      <c r="AG19" s="640"/>
      <c r="AH19" s="641"/>
      <c r="AI19" s="638"/>
      <c r="AJ19" s="642"/>
      <c r="AK19" s="643"/>
      <c r="AL19" s="643"/>
      <c r="AM19" s="644"/>
      <c r="AN19" s="640"/>
      <c r="AO19" s="640"/>
      <c r="AP19" s="640"/>
      <c r="AQ19" s="640"/>
      <c r="AR19" s="640"/>
      <c r="AS19" s="645"/>
      <c r="AT19" s="646"/>
      <c r="AU19" s="699"/>
      <c r="AV19" s="699"/>
      <c r="AW19" s="699"/>
      <c r="AX19" s="699"/>
      <c r="AY19" s="699"/>
      <c r="AZ19" s="699"/>
      <c r="BA19" s="699"/>
      <c r="BB19" s="699"/>
      <c r="BC19" s="699"/>
      <c r="BD19" s="699"/>
      <c r="BF19" s="860" t="str">
        <f t="shared" ref="BF19:BL34" si="0">IF(AND(ISBLANK(AM19), ISBLANK(AB19)), "", AM19-AB19)</f>
        <v/>
      </c>
      <c r="BG19" s="861" t="str">
        <f t="shared" si="0"/>
        <v/>
      </c>
      <c r="BH19" s="861" t="str">
        <f t="shared" si="0"/>
        <v/>
      </c>
      <c r="BI19" s="861" t="str">
        <f t="shared" si="0"/>
        <v/>
      </c>
      <c r="BJ19" s="861" t="str">
        <f t="shared" si="0"/>
        <v/>
      </c>
      <c r="BK19" s="861" t="str">
        <f t="shared" si="0"/>
        <v/>
      </c>
      <c r="BL19" s="859" t="str">
        <f t="shared" si="0"/>
        <v/>
      </c>
      <c r="BM19" s="456"/>
      <c r="BN19" s="859" t="str">
        <f t="shared" ref="BN19:BT55" si="1">IFERROR((AM19-AB19)/AB19,"")</f>
        <v/>
      </c>
      <c r="BO19" s="859" t="str">
        <f t="shared" si="1"/>
        <v/>
      </c>
      <c r="BP19" s="859" t="str">
        <f t="shared" si="1"/>
        <v/>
      </c>
      <c r="BQ19" s="859" t="str">
        <f t="shared" si="1"/>
        <v/>
      </c>
      <c r="BR19" s="859" t="str">
        <f t="shared" si="1"/>
        <v/>
      </c>
      <c r="BS19" s="859" t="str">
        <f t="shared" si="1"/>
        <v/>
      </c>
      <c r="BT19" s="859" t="str">
        <f t="shared" si="1"/>
        <v/>
      </c>
      <c r="BZ19" s="19"/>
      <c r="CA19" s="19"/>
      <c r="CB19" s="19"/>
      <c r="CC19" s="19"/>
      <c r="CD19" s="19"/>
      <c r="CE19" s="19"/>
      <c r="CF19" s="19"/>
      <c r="CG19" s="19"/>
      <c r="CH19" s="19"/>
      <c r="CI19" s="19"/>
      <c r="CJ19" s="19"/>
      <c r="CK19" s="19"/>
      <c r="CL19" s="19"/>
      <c r="CM19" s="19"/>
      <c r="CN19" s="19"/>
      <c r="CO19" s="19"/>
      <c r="CP19" s="19"/>
      <c r="CQ19" s="19"/>
      <c r="CR19" s="19"/>
      <c r="CS19" s="19"/>
    </row>
    <row r="20" spans="1:97" s="18" customFormat="1" ht="10.5">
      <c r="A20" s="19"/>
      <c r="B20" s="628"/>
      <c r="C20" s="629"/>
      <c r="D20" s="628"/>
      <c r="E20" s="628"/>
      <c r="F20" s="628"/>
      <c r="G20" s="630"/>
      <c r="H20" s="628"/>
      <c r="I20" s="628"/>
      <c r="J20" s="628"/>
      <c r="K20" s="628"/>
      <c r="L20" s="628"/>
      <c r="M20" s="628"/>
      <c r="N20" s="628"/>
      <c r="O20" s="628"/>
      <c r="P20" s="631"/>
      <c r="Q20" s="631"/>
      <c r="R20" s="715"/>
      <c r="S20" s="715"/>
      <c r="T20" s="715"/>
      <c r="U20" s="715"/>
      <c r="V20" s="716" t="str">
        <f t="shared" ref="V20:V83" si="2">IF(AND(ISBLANK(S20), ISBLANK(U20)), "", S20+U20)</f>
        <v/>
      </c>
      <c r="W20" s="535" t="str">
        <f t="shared" ref="W20:W83" si="3">IFERROR((S20+T20)/R20,"")</f>
        <v/>
      </c>
      <c r="X20" s="536" t="str">
        <v>NoCashFlows</v>
      </c>
      <c r="Y20" s="637"/>
      <c r="Z20" s="630"/>
      <c r="AA20" s="638"/>
      <c r="AB20" s="639"/>
      <c r="AC20" s="640"/>
      <c r="AD20" s="640"/>
      <c r="AE20" s="640"/>
      <c r="AF20" s="640"/>
      <c r="AG20" s="640"/>
      <c r="AH20" s="641"/>
      <c r="AI20" s="638"/>
      <c r="AJ20" s="642"/>
      <c r="AK20" s="643"/>
      <c r="AL20" s="643"/>
      <c r="AM20" s="644"/>
      <c r="AN20" s="640"/>
      <c r="AO20" s="640"/>
      <c r="AP20" s="640"/>
      <c r="AQ20" s="640"/>
      <c r="AR20" s="640"/>
      <c r="AS20" s="645"/>
      <c r="AT20" s="646"/>
      <c r="AU20" s="643"/>
      <c r="AV20" s="643"/>
      <c r="AW20" s="643"/>
      <c r="AX20" s="643"/>
      <c r="AY20" s="643"/>
      <c r="AZ20" s="643"/>
      <c r="BA20" s="643"/>
      <c r="BB20" s="643"/>
      <c r="BC20" s="643"/>
      <c r="BD20" s="643"/>
      <c r="BF20" s="860" t="str">
        <f t="shared" si="0"/>
        <v/>
      </c>
      <c r="BG20" s="861" t="str">
        <f t="shared" si="0"/>
        <v/>
      </c>
      <c r="BH20" s="861" t="str">
        <f t="shared" si="0"/>
        <v/>
      </c>
      <c r="BI20" s="861" t="str">
        <f t="shared" si="0"/>
        <v/>
      </c>
      <c r="BJ20" s="861" t="str">
        <f t="shared" si="0"/>
        <v/>
      </c>
      <c r="BK20" s="861" t="str">
        <f t="shared" si="0"/>
        <v/>
      </c>
      <c r="BL20" s="859" t="str">
        <f t="shared" si="0"/>
        <v/>
      </c>
      <c r="BM20" s="457"/>
      <c r="BN20" s="859" t="str">
        <f t="shared" si="1"/>
        <v/>
      </c>
      <c r="BO20" s="859" t="str">
        <f t="shared" si="1"/>
        <v/>
      </c>
      <c r="BP20" s="859" t="str">
        <f t="shared" si="1"/>
        <v/>
      </c>
      <c r="BQ20" s="859" t="str">
        <f t="shared" si="1"/>
        <v/>
      </c>
      <c r="BR20" s="859" t="str">
        <f t="shared" si="1"/>
        <v/>
      </c>
      <c r="BS20" s="859" t="str">
        <f t="shared" si="1"/>
        <v/>
      </c>
      <c r="BT20" s="859" t="str">
        <f t="shared" si="1"/>
        <v/>
      </c>
      <c r="BZ20" s="19"/>
      <c r="CA20" s="19"/>
      <c r="CB20" s="19"/>
      <c r="CC20" s="19"/>
      <c r="CD20" s="19"/>
      <c r="CE20" s="19"/>
      <c r="CF20" s="19"/>
      <c r="CG20" s="19"/>
      <c r="CH20" s="19"/>
      <c r="CI20" s="19"/>
      <c r="CJ20" s="19"/>
      <c r="CK20" s="19"/>
      <c r="CL20" s="19"/>
      <c r="CM20" s="19"/>
      <c r="CN20" s="19"/>
      <c r="CO20" s="19"/>
      <c r="CP20" s="19"/>
      <c r="CQ20" s="19"/>
      <c r="CR20" s="19"/>
      <c r="CS20" s="19"/>
    </row>
    <row r="21" spans="1:97" s="18" customFormat="1" ht="10.5">
      <c r="A21" s="19"/>
      <c r="B21" s="632"/>
      <c r="C21" s="633"/>
      <c r="D21" s="628"/>
      <c r="E21" s="628"/>
      <c r="F21" s="632"/>
      <c r="G21" s="634"/>
      <c r="H21" s="632"/>
      <c r="I21" s="632"/>
      <c r="J21" s="632"/>
      <c r="K21" s="632"/>
      <c r="L21" s="632"/>
      <c r="M21" s="632"/>
      <c r="N21" s="632"/>
      <c r="O21" s="628"/>
      <c r="P21" s="631"/>
      <c r="Q21" s="631"/>
      <c r="R21" s="715"/>
      <c r="S21" s="715"/>
      <c r="T21" s="715"/>
      <c r="U21" s="715"/>
      <c r="V21" s="716" t="str">
        <f t="shared" si="2"/>
        <v/>
      </c>
      <c r="W21" s="535" t="str">
        <f t="shared" si="3"/>
        <v/>
      </c>
      <c r="X21" s="536" t="str">
        <v>NoCashFlows</v>
      </c>
      <c r="Y21" s="637"/>
      <c r="Z21" s="634"/>
      <c r="AA21" s="638"/>
      <c r="AB21" s="639"/>
      <c r="AC21" s="640"/>
      <c r="AD21" s="640"/>
      <c r="AE21" s="640"/>
      <c r="AF21" s="640"/>
      <c r="AG21" s="640"/>
      <c r="AH21" s="641"/>
      <c r="AI21" s="638"/>
      <c r="AJ21" s="642"/>
      <c r="AK21" s="643"/>
      <c r="AL21" s="643"/>
      <c r="AM21" s="644"/>
      <c r="AN21" s="640"/>
      <c r="AO21" s="640"/>
      <c r="AP21" s="640"/>
      <c r="AQ21" s="640"/>
      <c r="AR21" s="640"/>
      <c r="AS21" s="645"/>
      <c r="AT21" s="646"/>
      <c r="AU21" s="643"/>
      <c r="AV21" s="643"/>
      <c r="AW21" s="643"/>
      <c r="AX21" s="643"/>
      <c r="AY21" s="643"/>
      <c r="AZ21" s="643"/>
      <c r="BA21" s="643"/>
      <c r="BB21" s="643"/>
      <c r="BC21" s="643"/>
      <c r="BD21" s="643"/>
      <c r="BF21" s="860" t="str">
        <f t="shared" si="0"/>
        <v/>
      </c>
      <c r="BG21" s="861" t="str">
        <f t="shared" si="0"/>
        <v/>
      </c>
      <c r="BH21" s="861" t="str">
        <f t="shared" si="0"/>
        <v/>
      </c>
      <c r="BI21" s="861" t="str">
        <f t="shared" si="0"/>
        <v/>
      </c>
      <c r="BJ21" s="861" t="str">
        <f t="shared" si="0"/>
        <v/>
      </c>
      <c r="BK21" s="861" t="str">
        <f t="shared" si="0"/>
        <v/>
      </c>
      <c r="BL21" s="859" t="str">
        <f t="shared" si="0"/>
        <v/>
      </c>
      <c r="BM21" s="457"/>
      <c r="BN21" s="859" t="str">
        <f t="shared" si="1"/>
        <v/>
      </c>
      <c r="BO21" s="859" t="str">
        <f t="shared" si="1"/>
        <v/>
      </c>
      <c r="BP21" s="859" t="str">
        <f t="shared" si="1"/>
        <v/>
      </c>
      <c r="BQ21" s="859" t="str">
        <f t="shared" si="1"/>
        <v/>
      </c>
      <c r="BR21" s="859" t="str">
        <f t="shared" si="1"/>
        <v/>
      </c>
      <c r="BS21" s="859" t="str">
        <f t="shared" si="1"/>
        <v/>
      </c>
      <c r="BT21" s="859" t="str">
        <f t="shared" si="1"/>
        <v/>
      </c>
      <c r="BZ21" s="19"/>
      <c r="CA21" s="19"/>
      <c r="CB21" s="19"/>
      <c r="CC21" s="19"/>
      <c r="CD21" s="19"/>
      <c r="CE21" s="19"/>
      <c r="CF21" s="19"/>
      <c r="CG21" s="19"/>
      <c r="CH21" s="19"/>
      <c r="CI21" s="19"/>
      <c r="CJ21" s="19"/>
      <c r="CK21" s="19"/>
      <c r="CL21" s="19"/>
      <c r="CM21" s="19"/>
      <c r="CN21" s="19"/>
      <c r="CO21" s="19"/>
      <c r="CP21" s="19"/>
      <c r="CQ21" s="19"/>
      <c r="CR21" s="19"/>
      <c r="CS21" s="19"/>
    </row>
    <row r="22" spans="1:97" s="18" customFormat="1" ht="10.5">
      <c r="A22" s="19"/>
      <c r="B22" s="632"/>
      <c r="C22" s="633"/>
      <c r="D22" s="628"/>
      <c r="E22" s="628"/>
      <c r="F22" s="632"/>
      <c r="G22" s="634"/>
      <c r="H22" s="632"/>
      <c r="I22" s="632"/>
      <c r="J22" s="632"/>
      <c r="K22" s="632"/>
      <c r="L22" s="632"/>
      <c r="M22" s="632"/>
      <c r="N22" s="632"/>
      <c r="O22" s="628"/>
      <c r="P22" s="631"/>
      <c r="Q22" s="631"/>
      <c r="R22" s="715"/>
      <c r="S22" s="715"/>
      <c r="T22" s="715"/>
      <c r="U22" s="715"/>
      <c r="V22" s="716" t="str">
        <f t="shared" si="2"/>
        <v/>
      </c>
      <c r="W22" s="535" t="str">
        <f t="shared" si="3"/>
        <v/>
      </c>
      <c r="X22" s="536" t="str">
        <v>NoCashFlows</v>
      </c>
      <c r="Y22" s="637"/>
      <c r="Z22" s="634"/>
      <c r="AA22" s="638"/>
      <c r="AB22" s="639"/>
      <c r="AC22" s="640"/>
      <c r="AD22" s="640"/>
      <c r="AE22" s="640"/>
      <c r="AF22" s="640"/>
      <c r="AG22" s="640"/>
      <c r="AH22" s="641"/>
      <c r="AI22" s="638"/>
      <c r="AJ22" s="642"/>
      <c r="AK22" s="643"/>
      <c r="AL22" s="643"/>
      <c r="AM22" s="644"/>
      <c r="AN22" s="640"/>
      <c r="AO22" s="640"/>
      <c r="AP22" s="640"/>
      <c r="AQ22" s="640"/>
      <c r="AR22" s="640"/>
      <c r="AS22" s="645"/>
      <c r="AT22" s="646"/>
      <c r="AU22" s="643"/>
      <c r="AV22" s="643"/>
      <c r="AW22" s="643"/>
      <c r="AX22" s="643"/>
      <c r="AY22" s="643"/>
      <c r="AZ22" s="643"/>
      <c r="BA22" s="643"/>
      <c r="BB22" s="643"/>
      <c r="BC22" s="643"/>
      <c r="BD22" s="643"/>
      <c r="BF22" s="860" t="str">
        <f t="shared" si="0"/>
        <v/>
      </c>
      <c r="BG22" s="861" t="str">
        <f t="shared" si="0"/>
        <v/>
      </c>
      <c r="BH22" s="861" t="str">
        <f t="shared" si="0"/>
        <v/>
      </c>
      <c r="BI22" s="861" t="str">
        <f t="shared" si="0"/>
        <v/>
      </c>
      <c r="BJ22" s="861" t="str">
        <f t="shared" si="0"/>
        <v/>
      </c>
      <c r="BK22" s="861" t="str">
        <f t="shared" si="0"/>
        <v/>
      </c>
      <c r="BL22" s="859" t="str">
        <f t="shared" si="0"/>
        <v/>
      </c>
      <c r="BM22" s="457"/>
      <c r="BN22" s="859" t="str">
        <f t="shared" si="1"/>
        <v/>
      </c>
      <c r="BO22" s="859" t="str">
        <f t="shared" si="1"/>
        <v/>
      </c>
      <c r="BP22" s="859" t="str">
        <f t="shared" si="1"/>
        <v/>
      </c>
      <c r="BQ22" s="859" t="str">
        <f t="shared" si="1"/>
        <v/>
      </c>
      <c r="BR22" s="859" t="str">
        <f t="shared" si="1"/>
        <v/>
      </c>
      <c r="BS22" s="859" t="str">
        <f t="shared" si="1"/>
        <v/>
      </c>
      <c r="BT22" s="859" t="str">
        <f t="shared" si="1"/>
        <v/>
      </c>
      <c r="BZ22" s="19"/>
      <c r="CA22" s="19"/>
      <c r="CB22" s="19"/>
      <c r="CC22" s="19"/>
      <c r="CD22" s="19"/>
      <c r="CE22" s="19"/>
      <c r="CF22" s="19"/>
      <c r="CG22" s="19"/>
      <c r="CH22" s="19"/>
      <c r="CI22" s="19"/>
      <c r="CJ22" s="19"/>
      <c r="CK22" s="19"/>
      <c r="CL22" s="19"/>
      <c r="CM22" s="19"/>
      <c r="CN22" s="19"/>
      <c r="CO22" s="19"/>
      <c r="CP22" s="19"/>
      <c r="CQ22" s="19"/>
      <c r="CR22" s="19"/>
      <c r="CS22" s="19"/>
    </row>
    <row r="23" spans="1:97" s="18" customFormat="1" ht="10.5">
      <c r="A23" s="19"/>
      <c r="B23" s="632"/>
      <c r="C23" s="633"/>
      <c r="D23" s="628"/>
      <c r="E23" s="628"/>
      <c r="F23" s="632"/>
      <c r="G23" s="634"/>
      <c r="H23" s="632"/>
      <c r="I23" s="632"/>
      <c r="J23" s="632"/>
      <c r="K23" s="632"/>
      <c r="L23" s="632"/>
      <c r="M23" s="632"/>
      <c r="N23" s="632"/>
      <c r="O23" s="628"/>
      <c r="P23" s="631"/>
      <c r="Q23" s="631"/>
      <c r="R23" s="715"/>
      <c r="S23" s="715"/>
      <c r="T23" s="715"/>
      <c r="U23" s="715"/>
      <c r="V23" s="716" t="str">
        <f t="shared" si="2"/>
        <v/>
      </c>
      <c r="W23" s="535" t="str">
        <f t="shared" si="3"/>
        <v/>
      </c>
      <c r="X23" s="536" t="str">
        <v>NoCashFlows</v>
      </c>
      <c r="Y23" s="637"/>
      <c r="Z23" s="634"/>
      <c r="AA23" s="638"/>
      <c r="AB23" s="639"/>
      <c r="AC23" s="640"/>
      <c r="AD23" s="640"/>
      <c r="AE23" s="640"/>
      <c r="AF23" s="640"/>
      <c r="AG23" s="640"/>
      <c r="AH23" s="641"/>
      <c r="AI23" s="638"/>
      <c r="AJ23" s="642"/>
      <c r="AK23" s="643"/>
      <c r="AL23" s="643"/>
      <c r="AM23" s="644"/>
      <c r="AN23" s="640"/>
      <c r="AO23" s="640"/>
      <c r="AP23" s="640"/>
      <c r="AQ23" s="640"/>
      <c r="AR23" s="640"/>
      <c r="AS23" s="645"/>
      <c r="AT23" s="646"/>
      <c r="AU23" s="643"/>
      <c r="AV23" s="643"/>
      <c r="AW23" s="643"/>
      <c r="AX23" s="643"/>
      <c r="AY23" s="643"/>
      <c r="AZ23" s="643"/>
      <c r="BA23" s="643"/>
      <c r="BB23" s="643"/>
      <c r="BC23" s="643"/>
      <c r="BD23" s="643"/>
      <c r="BF23" s="860" t="str">
        <f t="shared" si="0"/>
        <v/>
      </c>
      <c r="BG23" s="861" t="str">
        <f t="shared" si="0"/>
        <v/>
      </c>
      <c r="BH23" s="861" t="str">
        <f t="shared" si="0"/>
        <v/>
      </c>
      <c r="BI23" s="861" t="str">
        <f t="shared" si="0"/>
        <v/>
      </c>
      <c r="BJ23" s="861" t="str">
        <f t="shared" si="0"/>
        <v/>
      </c>
      <c r="BK23" s="861" t="str">
        <f t="shared" si="0"/>
        <v/>
      </c>
      <c r="BL23" s="859" t="str">
        <f t="shared" si="0"/>
        <v/>
      </c>
      <c r="BM23" s="457"/>
      <c r="BN23" s="859" t="str">
        <f t="shared" si="1"/>
        <v/>
      </c>
      <c r="BO23" s="859" t="str">
        <f t="shared" si="1"/>
        <v/>
      </c>
      <c r="BP23" s="859" t="str">
        <f t="shared" si="1"/>
        <v/>
      </c>
      <c r="BQ23" s="859" t="str">
        <f t="shared" si="1"/>
        <v/>
      </c>
      <c r="BR23" s="859" t="str">
        <f t="shared" si="1"/>
        <v/>
      </c>
      <c r="BS23" s="859" t="str">
        <f t="shared" si="1"/>
        <v/>
      </c>
      <c r="BT23" s="859" t="str">
        <f t="shared" si="1"/>
        <v/>
      </c>
      <c r="BZ23" s="19"/>
      <c r="CA23" s="19"/>
      <c r="CB23" s="19"/>
      <c r="CC23" s="19"/>
      <c r="CD23" s="19"/>
      <c r="CE23" s="19"/>
      <c r="CF23" s="19"/>
      <c r="CG23" s="19"/>
      <c r="CH23" s="19"/>
      <c r="CI23" s="19"/>
      <c r="CJ23" s="19"/>
      <c r="CK23" s="19"/>
      <c r="CL23" s="19"/>
      <c r="CM23" s="19"/>
      <c r="CN23" s="19"/>
      <c r="CO23" s="19"/>
      <c r="CP23" s="19"/>
      <c r="CQ23" s="19"/>
      <c r="CR23" s="19"/>
      <c r="CS23" s="19"/>
    </row>
    <row r="24" spans="1:97" s="18" customFormat="1" ht="10.5">
      <c r="A24" s="19"/>
      <c r="B24" s="632"/>
      <c r="C24" s="633"/>
      <c r="D24" s="628"/>
      <c r="E24" s="628"/>
      <c r="F24" s="632"/>
      <c r="G24" s="634"/>
      <c r="H24" s="632"/>
      <c r="I24" s="632"/>
      <c r="J24" s="632"/>
      <c r="K24" s="632"/>
      <c r="L24" s="632"/>
      <c r="M24" s="632"/>
      <c r="N24" s="632"/>
      <c r="O24" s="628"/>
      <c r="P24" s="631"/>
      <c r="Q24" s="631"/>
      <c r="R24" s="715"/>
      <c r="S24" s="715"/>
      <c r="T24" s="715"/>
      <c r="U24" s="715"/>
      <c r="V24" s="716" t="str">
        <f t="shared" si="2"/>
        <v/>
      </c>
      <c r="W24" s="535" t="str">
        <f t="shared" si="3"/>
        <v/>
      </c>
      <c r="X24" s="536" t="str">
        <v>NoCashFlows</v>
      </c>
      <c r="Y24" s="637"/>
      <c r="Z24" s="634"/>
      <c r="AA24" s="638"/>
      <c r="AB24" s="639"/>
      <c r="AC24" s="640"/>
      <c r="AD24" s="640"/>
      <c r="AE24" s="640"/>
      <c r="AF24" s="640"/>
      <c r="AG24" s="640"/>
      <c r="AH24" s="641"/>
      <c r="AI24" s="638"/>
      <c r="AJ24" s="642"/>
      <c r="AK24" s="643"/>
      <c r="AL24" s="643"/>
      <c r="AM24" s="644"/>
      <c r="AN24" s="640"/>
      <c r="AO24" s="640"/>
      <c r="AP24" s="640"/>
      <c r="AQ24" s="640"/>
      <c r="AR24" s="640"/>
      <c r="AS24" s="645"/>
      <c r="AT24" s="646"/>
      <c r="AU24" s="643"/>
      <c r="AV24" s="643"/>
      <c r="AW24" s="643"/>
      <c r="AX24" s="643"/>
      <c r="AY24" s="643"/>
      <c r="AZ24" s="643"/>
      <c r="BA24" s="643"/>
      <c r="BB24" s="643"/>
      <c r="BC24" s="643"/>
      <c r="BD24" s="643"/>
      <c r="BF24" s="860" t="str">
        <f t="shared" si="0"/>
        <v/>
      </c>
      <c r="BG24" s="861" t="str">
        <f t="shared" si="0"/>
        <v/>
      </c>
      <c r="BH24" s="861" t="str">
        <f t="shared" si="0"/>
        <v/>
      </c>
      <c r="BI24" s="861" t="str">
        <f t="shared" si="0"/>
        <v/>
      </c>
      <c r="BJ24" s="861" t="str">
        <f t="shared" si="0"/>
        <v/>
      </c>
      <c r="BK24" s="861" t="str">
        <f t="shared" si="0"/>
        <v/>
      </c>
      <c r="BL24" s="859" t="str">
        <f t="shared" si="0"/>
        <v/>
      </c>
      <c r="BM24" s="457"/>
      <c r="BN24" s="859" t="str">
        <f t="shared" si="1"/>
        <v/>
      </c>
      <c r="BO24" s="859" t="str">
        <f t="shared" si="1"/>
        <v/>
      </c>
      <c r="BP24" s="859" t="str">
        <f t="shared" si="1"/>
        <v/>
      </c>
      <c r="BQ24" s="859" t="str">
        <f t="shared" si="1"/>
        <v/>
      </c>
      <c r="BR24" s="859" t="str">
        <f t="shared" si="1"/>
        <v/>
      </c>
      <c r="BS24" s="859" t="str">
        <f t="shared" si="1"/>
        <v/>
      </c>
      <c r="BT24" s="859" t="str">
        <f t="shared" si="1"/>
        <v/>
      </c>
      <c r="BZ24" s="19"/>
      <c r="CA24" s="19"/>
      <c r="CB24" s="19"/>
      <c r="CC24" s="19"/>
      <c r="CD24" s="19"/>
      <c r="CE24" s="19"/>
      <c r="CF24" s="19"/>
      <c r="CG24" s="19"/>
      <c r="CH24" s="19"/>
      <c r="CI24" s="19"/>
      <c r="CJ24" s="19"/>
      <c r="CK24" s="19"/>
      <c r="CL24" s="19"/>
      <c r="CM24" s="19"/>
      <c r="CN24" s="19"/>
      <c r="CO24" s="19"/>
      <c r="CP24" s="19"/>
      <c r="CQ24" s="19"/>
      <c r="CR24" s="19"/>
      <c r="CS24" s="19"/>
    </row>
    <row r="25" spans="1:97" s="18" customFormat="1" ht="10.5">
      <c r="A25" s="19"/>
      <c r="B25" s="632"/>
      <c r="C25" s="633"/>
      <c r="D25" s="628"/>
      <c r="E25" s="628"/>
      <c r="F25" s="632"/>
      <c r="G25" s="634"/>
      <c r="H25" s="632"/>
      <c r="I25" s="632"/>
      <c r="J25" s="632"/>
      <c r="K25" s="632"/>
      <c r="L25" s="632"/>
      <c r="M25" s="632"/>
      <c r="N25" s="632"/>
      <c r="O25" s="628"/>
      <c r="P25" s="631"/>
      <c r="Q25" s="631"/>
      <c r="R25" s="715"/>
      <c r="S25" s="715"/>
      <c r="T25" s="715"/>
      <c r="U25" s="715"/>
      <c r="V25" s="716" t="str">
        <f t="shared" si="2"/>
        <v/>
      </c>
      <c r="W25" s="535" t="str">
        <f t="shared" si="3"/>
        <v/>
      </c>
      <c r="X25" s="536" t="str">
        <v>NoCashFlows</v>
      </c>
      <c r="Y25" s="637"/>
      <c r="Z25" s="634"/>
      <c r="AA25" s="638"/>
      <c r="AB25" s="639"/>
      <c r="AC25" s="640"/>
      <c r="AD25" s="640"/>
      <c r="AE25" s="640"/>
      <c r="AF25" s="640"/>
      <c r="AG25" s="640"/>
      <c r="AH25" s="641"/>
      <c r="AI25" s="638"/>
      <c r="AJ25" s="642"/>
      <c r="AK25" s="643"/>
      <c r="AL25" s="643"/>
      <c r="AM25" s="644"/>
      <c r="AN25" s="640"/>
      <c r="AO25" s="640"/>
      <c r="AP25" s="640"/>
      <c r="AQ25" s="640"/>
      <c r="AR25" s="640"/>
      <c r="AS25" s="645"/>
      <c r="AT25" s="646"/>
      <c r="AU25" s="643"/>
      <c r="AV25" s="643"/>
      <c r="AW25" s="643"/>
      <c r="AX25" s="643"/>
      <c r="AY25" s="643"/>
      <c r="AZ25" s="643"/>
      <c r="BA25" s="643"/>
      <c r="BB25" s="643"/>
      <c r="BC25" s="643"/>
      <c r="BD25" s="643"/>
      <c r="BF25" s="860" t="str">
        <f t="shared" si="0"/>
        <v/>
      </c>
      <c r="BG25" s="861" t="str">
        <f t="shared" si="0"/>
        <v/>
      </c>
      <c r="BH25" s="861" t="str">
        <f t="shared" si="0"/>
        <v/>
      </c>
      <c r="BI25" s="861" t="str">
        <f t="shared" si="0"/>
        <v/>
      </c>
      <c r="BJ25" s="861" t="str">
        <f t="shared" si="0"/>
        <v/>
      </c>
      <c r="BK25" s="861" t="str">
        <f t="shared" si="0"/>
        <v/>
      </c>
      <c r="BL25" s="859" t="str">
        <f t="shared" si="0"/>
        <v/>
      </c>
      <c r="BM25" s="457"/>
      <c r="BN25" s="859" t="str">
        <f t="shared" si="1"/>
        <v/>
      </c>
      <c r="BO25" s="859" t="str">
        <f t="shared" si="1"/>
        <v/>
      </c>
      <c r="BP25" s="859" t="str">
        <f t="shared" si="1"/>
        <v/>
      </c>
      <c r="BQ25" s="859" t="str">
        <f t="shared" si="1"/>
        <v/>
      </c>
      <c r="BR25" s="859" t="str">
        <f t="shared" si="1"/>
        <v/>
      </c>
      <c r="BS25" s="859" t="str">
        <f t="shared" si="1"/>
        <v/>
      </c>
      <c r="BT25" s="859" t="str">
        <f t="shared" si="1"/>
        <v/>
      </c>
      <c r="BZ25" s="19"/>
      <c r="CA25" s="19"/>
      <c r="CB25" s="19"/>
      <c r="CC25" s="19"/>
      <c r="CD25" s="19"/>
      <c r="CE25" s="19"/>
      <c r="CF25" s="19"/>
      <c r="CG25" s="19"/>
      <c r="CH25" s="19"/>
      <c r="CI25" s="19"/>
      <c r="CJ25" s="19"/>
      <c r="CK25" s="19"/>
      <c r="CL25" s="19"/>
      <c r="CM25" s="19"/>
      <c r="CN25" s="19"/>
      <c r="CO25" s="19"/>
      <c r="CP25" s="19"/>
      <c r="CQ25" s="19"/>
      <c r="CR25" s="19"/>
      <c r="CS25" s="19"/>
    </row>
    <row r="26" spans="1:97" s="18" customFormat="1" ht="10.5">
      <c r="A26" s="19"/>
      <c r="B26" s="632"/>
      <c r="C26" s="633"/>
      <c r="D26" s="628"/>
      <c r="E26" s="628"/>
      <c r="F26" s="632"/>
      <c r="G26" s="634"/>
      <c r="H26" s="632"/>
      <c r="I26" s="632"/>
      <c r="J26" s="632"/>
      <c r="K26" s="632"/>
      <c r="L26" s="632"/>
      <c r="M26" s="632"/>
      <c r="N26" s="632"/>
      <c r="O26" s="628"/>
      <c r="P26" s="631"/>
      <c r="Q26" s="631"/>
      <c r="R26" s="715"/>
      <c r="S26" s="715"/>
      <c r="T26" s="715"/>
      <c r="U26" s="715"/>
      <c r="V26" s="716" t="str">
        <f t="shared" si="2"/>
        <v/>
      </c>
      <c r="W26" s="535" t="str">
        <f t="shared" si="3"/>
        <v/>
      </c>
      <c r="X26" s="536" t="str">
        <v>NoCashFlows</v>
      </c>
      <c r="Y26" s="637"/>
      <c r="Z26" s="634"/>
      <c r="AA26" s="638"/>
      <c r="AB26" s="639"/>
      <c r="AC26" s="640"/>
      <c r="AD26" s="640"/>
      <c r="AE26" s="640"/>
      <c r="AF26" s="640"/>
      <c r="AG26" s="640"/>
      <c r="AH26" s="641"/>
      <c r="AI26" s="638"/>
      <c r="AJ26" s="642"/>
      <c r="AK26" s="643"/>
      <c r="AL26" s="643"/>
      <c r="AM26" s="644"/>
      <c r="AN26" s="640"/>
      <c r="AO26" s="640"/>
      <c r="AP26" s="640"/>
      <c r="AQ26" s="640"/>
      <c r="AR26" s="640"/>
      <c r="AS26" s="645"/>
      <c r="AT26" s="646"/>
      <c r="AU26" s="643"/>
      <c r="AV26" s="643"/>
      <c r="AW26" s="643"/>
      <c r="AX26" s="643"/>
      <c r="AY26" s="643"/>
      <c r="AZ26" s="643"/>
      <c r="BA26" s="643"/>
      <c r="BB26" s="643"/>
      <c r="BC26" s="643"/>
      <c r="BD26" s="643"/>
      <c r="BF26" s="860" t="str">
        <f t="shared" si="0"/>
        <v/>
      </c>
      <c r="BG26" s="861" t="str">
        <f t="shared" si="0"/>
        <v/>
      </c>
      <c r="BH26" s="861" t="str">
        <f t="shared" si="0"/>
        <v/>
      </c>
      <c r="BI26" s="861" t="str">
        <f t="shared" si="0"/>
        <v/>
      </c>
      <c r="BJ26" s="861" t="str">
        <f t="shared" si="0"/>
        <v/>
      </c>
      <c r="BK26" s="861" t="str">
        <f t="shared" si="0"/>
        <v/>
      </c>
      <c r="BL26" s="859" t="str">
        <f t="shared" si="0"/>
        <v/>
      </c>
      <c r="BM26" s="457"/>
      <c r="BN26" s="859" t="str">
        <f t="shared" si="1"/>
        <v/>
      </c>
      <c r="BO26" s="859" t="str">
        <f t="shared" si="1"/>
        <v/>
      </c>
      <c r="BP26" s="859" t="str">
        <f t="shared" si="1"/>
        <v/>
      </c>
      <c r="BQ26" s="859" t="str">
        <f t="shared" si="1"/>
        <v/>
      </c>
      <c r="BR26" s="859" t="str">
        <f t="shared" si="1"/>
        <v/>
      </c>
      <c r="BS26" s="859" t="str">
        <f t="shared" si="1"/>
        <v/>
      </c>
      <c r="BT26" s="859" t="str">
        <f t="shared" si="1"/>
        <v/>
      </c>
      <c r="BZ26" s="19"/>
      <c r="CA26" s="19"/>
      <c r="CB26" s="19"/>
      <c r="CC26" s="19"/>
      <c r="CD26" s="19"/>
      <c r="CE26" s="19"/>
      <c r="CF26" s="19"/>
      <c r="CG26" s="19"/>
      <c r="CH26" s="19"/>
      <c r="CI26" s="19"/>
      <c r="CJ26" s="19"/>
      <c r="CK26" s="19"/>
      <c r="CL26" s="19"/>
      <c r="CM26" s="19"/>
      <c r="CN26" s="19"/>
      <c r="CO26" s="19"/>
      <c r="CP26" s="19"/>
      <c r="CQ26" s="19"/>
      <c r="CR26" s="19"/>
      <c r="CS26" s="19"/>
    </row>
    <row r="27" spans="1:97" s="18" customFormat="1" ht="10.5">
      <c r="A27" s="19"/>
      <c r="B27" s="632"/>
      <c r="C27" s="633"/>
      <c r="D27" s="628"/>
      <c r="E27" s="628"/>
      <c r="F27" s="632"/>
      <c r="G27" s="634"/>
      <c r="H27" s="632"/>
      <c r="I27" s="632"/>
      <c r="J27" s="632"/>
      <c r="K27" s="632"/>
      <c r="L27" s="632"/>
      <c r="M27" s="632"/>
      <c r="N27" s="632"/>
      <c r="O27" s="628"/>
      <c r="P27" s="631"/>
      <c r="Q27" s="631"/>
      <c r="R27" s="715"/>
      <c r="S27" s="715"/>
      <c r="T27" s="715"/>
      <c r="U27" s="715"/>
      <c r="V27" s="716" t="str">
        <f t="shared" si="2"/>
        <v/>
      </c>
      <c r="W27" s="535" t="str">
        <f t="shared" si="3"/>
        <v/>
      </c>
      <c r="X27" s="536" t="str">
        <v>NoCashFlows</v>
      </c>
      <c r="Y27" s="637"/>
      <c r="Z27" s="634"/>
      <c r="AA27" s="638"/>
      <c r="AB27" s="639"/>
      <c r="AC27" s="640"/>
      <c r="AD27" s="640"/>
      <c r="AE27" s="640"/>
      <c r="AF27" s="640"/>
      <c r="AG27" s="640"/>
      <c r="AH27" s="641"/>
      <c r="AI27" s="638"/>
      <c r="AJ27" s="642"/>
      <c r="AK27" s="643"/>
      <c r="AL27" s="643"/>
      <c r="AM27" s="644"/>
      <c r="AN27" s="640"/>
      <c r="AO27" s="640"/>
      <c r="AP27" s="640"/>
      <c r="AQ27" s="640"/>
      <c r="AR27" s="640"/>
      <c r="AS27" s="645"/>
      <c r="AT27" s="646"/>
      <c r="AU27" s="643"/>
      <c r="AV27" s="643"/>
      <c r="AW27" s="643"/>
      <c r="AX27" s="643"/>
      <c r="AY27" s="643"/>
      <c r="AZ27" s="643"/>
      <c r="BA27" s="643"/>
      <c r="BB27" s="643"/>
      <c r="BC27" s="643"/>
      <c r="BD27" s="643"/>
      <c r="BF27" s="860" t="str">
        <f t="shared" si="0"/>
        <v/>
      </c>
      <c r="BG27" s="861" t="str">
        <f t="shared" si="0"/>
        <v/>
      </c>
      <c r="BH27" s="861" t="str">
        <f t="shared" si="0"/>
        <v/>
      </c>
      <c r="BI27" s="861" t="str">
        <f t="shared" si="0"/>
        <v/>
      </c>
      <c r="BJ27" s="861" t="str">
        <f t="shared" si="0"/>
        <v/>
      </c>
      <c r="BK27" s="861" t="str">
        <f t="shared" si="0"/>
        <v/>
      </c>
      <c r="BL27" s="859" t="str">
        <f t="shared" si="0"/>
        <v/>
      </c>
      <c r="BM27" s="457"/>
      <c r="BN27" s="859" t="str">
        <f t="shared" si="1"/>
        <v/>
      </c>
      <c r="BO27" s="859" t="str">
        <f t="shared" si="1"/>
        <v/>
      </c>
      <c r="BP27" s="859" t="str">
        <f t="shared" si="1"/>
        <v/>
      </c>
      <c r="BQ27" s="859" t="str">
        <f t="shared" si="1"/>
        <v/>
      </c>
      <c r="BR27" s="859" t="str">
        <f t="shared" si="1"/>
        <v/>
      </c>
      <c r="BS27" s="859" t="str">
        <f t="shared" si="1"/>
        <v/>
      </c>
      <c r="BT27" s="859" t="str">
        <f t="shared" si="1"/>
        <v/>
      </c>
      <c r="BZ27" s="19"/>
      <c r="CA27" s="19"/>
      <c r="CB27" s="19"/>
      <c r="CC27" s="19"/>
      <c r="CD27" s="19"/>
      <c r="CE27" s="19"/>
      <c r="CF27" s="19"/>
      <c r="CG27" s="19"/>
      <c r="CH27" s="19"/>
      <c r="CI27" s="19"/>
      <c r="CJ27" s="19"/>
      <c r="CK27" s="19"/>
      <c r="CL27" s="19"/>
      <c r="CM27" s="19"/>
      <c r="CN27" s="19"/>
      <c r="CO27" s="19"/>
      <c r="CP27" s="19"/>
      <c r="CQ27" s="19"/>
      <c r="CR27" s="19"/>
      <c r="CS27" s="19"/>
    </row>
    <row r="28" spans="1:97" s="18" customFormat="1" ht="10.5">
      <c r="A28" s="19"/>
      <c r="B28" s="632"/>
      <c r="C28" s="633"/>
      <c r="D28" s="628"/>
      <c r="E28" s="628"/>
      <c r="F28" s="632"/>
      <c r="G28" s="634"/>
      <c r="H28" s="632"/>
      <c r="I28" s="632"/>
      <c r="J28" s="632"/>
      <c r="K28" s="632"/>
      <c r="L28" s="632"/>
      <c r="M28" s="632"/>
      <c r="N28" s="632"/>
      <c r="O28" s="628"/>
      <c r="P28" s="631"/>
      <c r="Q28" s="631"/>
      <c r="R28" s="715"/>
      <c r="S28" s="715"/>
      <c r="T28" s="715"/>
      <c r="U28" s="715"/>
      <c r="V28" s="716" t="str">
        <f t="shared" si="2"/>
        <v/>
      </c>
      <c r="W28" s="535" t="str">
        <f t="shared" si="3"/>
        <v/>
      </c>
      <c r="X28" s="536" t="str">
        <v>NoCashFlows</v>
      </c>
      <c r="Y28" s="637"/>
      <c r="Z28" s="634"/>
      <c r="AA28" s="638"/>
      <c r="AB28" s="639"/>
      <c r="AC28" s="640"/>
      <c r="AD28" s="640"/>
      <c r="AE28" s="640"/>
      <c r="AF28" s="640"/>
      <c r="AG28" s="640"/>
      <c r="AH28" s="641"/>
      <c r="AI28" s="638"/>
      <c r="AJ28" s="642"/>
      <c r="AK28" s="643"/>
      <c r="AL28" s="643"/>
      <c r="AM28" s="644"/>
      <c r="AN28" s="640"/>
      <c r="AO28" s="640"/>
      <c r="AP28" s="640"/>
      <c r="AQ28" s="640"/>
      <c r="AR28" s="640"/>
      <c r="AS28" s="645"/>
      <c r="AT28" s="646"/>
      <c r="AU28" s="643"/>
      <c r="AV28" s="643"/>
      <c r="AW28" s="643"/>
      <c r="AX28" s="643"/>
      <c r="AY28" s="643"/>
      <c r="AZ28" s="643"/>
      <c r="BA28" s="643"/>
      <c r="BB28" s="643"/>
      <c r="BC28" s="643"/>
      <c r="BD28" s="643"/>
      <c r="BF28" s="860" t="str">
        <f t="shared" si="0"/>
        <v/>
      </c>
      <c r="BG28" s="861" t="str">
        <f t="shared" si="0"/>
        <v/>
      </c>
      <c r="BH28" s="861" t="str">
        <f t="shared" si="0"/>
        <v/>
      </c>
      <c r="BI28" s="861" t="str">
        <f t="shared" si="0"/>
        <v/>
      </c>
      <c r="BJ28" s="861" t="str">
        <f t="shared" si="0"/>
        <v/>
      </c>
      <c r="BK28" s="861" t="str">
        <f t="shared" si="0"/>
        <v/>
      </c>
      <c r="BL28" s="859" t="str">
        <f t="shared" si="0"/>
        <v/>
      </c>
      <c r="BM28" s="457"/>
      <c r="BN28" s="859" t="str">
        <f t="shared" si="1"/>
        <v/>
      </c>
      <c r="BO28" s="859" t="str">
        <f t="shared" si="1"/>
        <v/>
      </c>
      <c r="BP28" s="859" t="str">
        <f t="shared" si="1"/>
        <v/>
      </c>
      <c r="BQ28" s="859" t="str">
        <f t="shared" si="1"/>
        <v/>
      </c>
      <c r="BR28" s="859" t="str">
        <f t="shared" si="1"/>
        <v/>
      </c>
      <c r="BS28" s="859" t="str">
        <f t="shared" si="1"/>
        <v/>
      </c>
      <c r="BT28" s="859" t="str">
        <f t="shared" si="1"/>
        <v/>
      </c>
      <c r="BZ28" s="19"/>
      <c r="CA28" s="19"/>
      <c r="CB28" s="19"/>
      <c r="CC28" s="19"/>
      <c r="CD28" s="19"/>
      <c r="CE28" s="19"/>
      <c r="CF28" s="19"/>
      <c r="CG28" s="19"/>
      <c r="CH28" s="19"/>
      <c r="CI28" s="19"/>
      <c r="CJ28" s="19"/>
      <c r="CK28" s="19"/>
      <c r="CL28" s="19"/>
      <c r="CM28" s="19"/>
      <c r="CN28" s="19"/>
      <c r="CO28" s="19"/>
      <c r="CP28" s="19"/>
      <c r="CQ28" s="19"/>
      <c r="CR28" s="19"/>
      <c r="CS28" s="19"/>
    </row>
    <row r="29" spans="1:97" s="18" customFormat="1" ht="10.5">
      <c r="A29" s="19"/>
      <c r="B29" s="632"/>
      <c r="C29" s="633"/>
      <c r="D29" s="628"/>
      <c r="E29" s="628"/>
      <c r="F29" s="632"/>
      <c r="G29" s="634"/>
      <c r="H29" s="632"/>
      <c r="I29" s="632"/>
      <c r="J29" s="632"/>
      <c r="K29" s="632"/>
      <c r="L29" s="632"/>
      <c r="M29" s="632"/>
      <c r="N29" s="632"/>
      <c r="O29" s="628"/>
      <c r="P29" s="631"/>
      <c r="Q29" s="631"/>
      <c r="R29" s="715"/>
      <c r="S29" s="715"/>
      <c r="T29" s="715"/>
      <c r="U29" s="715"/>
      <c r="V29" s="716" t="str">
        <f t="shared" si="2"/>
        <v/>
      </c>
      <c r="W29" s="535" t="str">
        <f t="shared" si="3"/>
        <v/>
      </c>
      <c r="X29" s="536" t="str">
        <v>NoCashFlows</v>
      </c>
      <c r="Y29" s="637"/>
      <c r="Z29" s="634"/>
      <c r="AA29" s="638"/>
      <c r="AB29" s="639"/>
      <c r="AC29" s="640"/>
      <c r="AD29" s="640"/>
      <c r="AE29" s="640"/>
      <c r="AF29" s="640"/>
      <c r="AG29" s="640"/>
      <c r="AH29" s="641"/>
      <c r="AI29" s="638"/>
      <c r="AJ29" s="642"/>
      <c r="AK29" s="643"/>
      <c r="AL29" s="643"/>
      <c r="AM29" s="644"/>
      <c r="AN29" s="640"/>
      <c r="AO29" s="640"/>
      <c r="AP29" s="640"/>
      <c r="AQ29" s="640"/>
      <c r="AR29" s="640"/>
      <c r="AS29" s="645"/>
      <c r="AT29" s="646"/>
      <c r="AU29" s="643"/>
      <c r="AV29" s="643"/>
      <c r="AW29" s="643"/>
      <c r="AX29" s="643"/>
      <c r="AY29" s="643"/>
      <c r="AZ29" s="643"/>
      <c r="BA29" s="643"/>
      <c r="BB29" s="643"/>
      <c r="BC29" s="643"/>
      <c r="BD29" s="643"/>
      <c r="BF29" s="860" t="str">
        <f t="shared" si="0"/>
        <v/>
      </c>
      <c r="BG29" s="861" t="str">
        <f t="shared" si="0"/>
        <v/>
      </c>
      <c r="BH29" s="861" t="str">
        <f t="shared" si="0"/>
        <v/>
      </c>
      <c r="BI29" s="861" t="str">
        <f t="shared" si="0"/>
        <v/>
      </c>
      <c r="BJ29" s="861" t="str">
        <f t="shared" si="0"/>
        <v/>
      </c>
      <c r="BK29" s="861" t="str">
        <f t="shared" si="0"/>
        <v/>
      </c>
      <c r="BL29" s="859" t="str">
        <f t="shared" si="0"/>
        <v/>
      </c>
      <c r="BM29" s="457"/>
      <c r="BN29" s="859" t="str">
        <f t="shared" si="1"/>
        <v/>
      </c>
      <c r="BO29" s="859" t="str">
        <f t="shared" si="1"/>
        <v/>
      </c>
      <c r="BP29" s="859" t="str">
        <f t="shared" si="1"/>
        <v/>
      </c>
      <c r="BQ29" s="859" t="str">
        <f t="shared" si="1"/>
        <v/>
      </c>
      <c r="BR29" s="859" t="str">
        <f t="shared" si="1"/>
        <v/>
      </c>
      <c r="BS29" s="859" t="str">
        <f t="shared" si="1"/>
        <v/>
      </c>
      <c r="BT29" s="859" t="str">
        <f t="shared" si="1"/>
        <v/>
      </c>
      <c r="BZ29" s="19"/>
      <c r="CA29" s="19"/>
      <c r="CB29" s="19"/>
      <c r="CC29" s="19"/>
      <c r="CD29" s="19"/>
      <c r="CE29" s="19"/>
      <c r="CF29" s="19"/>
      <c r="CG29" s="19"/>
      <c r="CH29" s="19"/>
      <c r="CI29" s="19"/>
      <c r="CJ29" s="19"/>
      <c r="CK29" s="19"/>
      <c r="CL29" s="19"/>
      <c r="CM29" s="19"/>
      <c r="CN29" s="19"/>
      <c r="CO29" s="19"/>
      <c r="CP29" s="19"/>
      <c r="CQ29" s="19"/>
      <c r="CR29" s="19"/>
      <c r="CS29" s="19"/>
    </row>
    <row r="30" spans="1:97" s="18" customFormat="1" ht="10.5">
      <c r="A30" s="19"/>
      <c r="B30" s="632"/>
      <c r="C30" s="633"/>
      <c r="D30" s="628"/>
      <c r="E30" s="628"/>
      <c r="F30" s="632"/>
      <c r="G30" s="634"/>
      <c r="H30" s="632"/>
      <c r="I30" s="632"/>
      <c r="J30" s="632"/>
      <c r="K30" s="632"/>
      <c r="L30" s="632"/>
      <c r="M30" s="632"/>
      <c r="N30" s="632"/>
      <c r="O30" s="628"/>
      <c r="P30" s="631"/>
      <c r="Q30" s="631"/>
      <c r="R30" s="715"/>
      <c r="S30" s="715"/>
      <c r="T30" s="715"/>
      <c r="U30" s="715"/>
      <c r="V30" s="716" t="str">
        <f t="shared" si="2"/>
        <v/>
      </c>
      <c r="W30" s="535" t="str">
        <f t="shared" si="3"/>
        <v/>
      </c>
      <c r="X30" s="536" t="str">
        <v>NoCashFlows</v>
      </c>
      <c r="Y30" s="637"/>
      <c r="Z30" s="634"/>
      <c r="AA30" s="638"/>
      <c r="AB30" s="639"/>
      <c r="AC30" s="640"/>
      <c r="AD30" s="640"/>
      <c r="AE30" s="640"/>
      <c r="AF30" s="640"/>
      <c r="AG30" s="640"/>
      <c r="AH30" s="641"/>
      <c r="AI30" s="638"/>
      <c r="AJ30" s="642"/>
      <c r="AK30" s="643"/>
      <c r="AL30" s="643"/>
      <c r="AM30" s="644"/>
      <c r="AN30" s="640"/>
      <c r="AO30" s="640"/>
      <c r="AP30" s="640"/>
      <c r="AQ30" s="640"/>
      <c r="AR30" s="640"/>
      <c r="AS30" s="645"/>
      <c r="AT30" s="646"/>
      <c r="AU30" s="643"/>
      <c r="AV30" s="643"/>
      <c r="AW30" s="643"/>
      <c r="AX30" s="643"/>
      <c r="AY30" s="643"/>
      <c r="AZ30" s="643"/>
      <c r="BA30" s="643"/>
      <c r="BB30" s="643"/>
      <c r="BC30" s="643"/>
      <c r="BD30" s="643"/>
      <c r="BF30" s="860" t="str">
        <f t="shared" si="0"/>
        <v/>
      </c>
      <c r="BG30" s="861" t="str">
        <f t="shared" si="0"/>
        <v/>
      </c>
      <c r="BH30" s="861" t="str">
        <f t="shared" si="0"/>
        <v/>
      </c>
      <c r="BI30" s="861" t="str">
        <f t="shared" si="0"/>
        <v/>
      </c>
      <c r="BJ30" s="861" t="str">
        <f t="shared" si="0"/>
        <v/>
      </c>
      <c r="BK30" s="861" t="str">
        <f t="shared" si="0"/>
        <v/>
      </c>
      <c r="BL30" s="859" t="str">
        <f t="shared" si="0"/>
        <v/>
      </c>
      <c r="BM30" s="457"/>
      <c r="BN30" s="859" t="str">
        <f t="shared" si="1"/>
        <v/>
      </c>
      <c r="BO30" s="859" t="str">
        <f t="shared" si="1"/>
        <v/>
      </c>
      <c r="BP30" s="859" t="str">
        <f t="shared" si="1"/>
        <v/>
      </c>
      <c r="BQ30" s="859" t="str">
        <f t="shared" si="1"/>
        <v/>
      </c>
      <c r="BR30" s="859" t="str">
        <f t="shared" si="1"/>
        <v/>
      </c>
      <c r="BS30" s="859" t="str">
        <f t="shared" si="1"/>
        <v/>
      </c>
      <c r="BT30" s="859" t="str">
        <f t="shared" si="1"/>
        <v/>
      </c>
      <c r="BZ30" s="19"/>
      <c r="CA30" s="19"/>
      <c r="CB30" s="19"/>
      <c r="CC30" s="19"/>
      <c r="CD30" s="19"/>
      <c r="CE30" s="19"/>
      <c r="CF30" s="19"/>
      <c r="CG30" s="19"/>
      <c r="CH30" s="19"/>
      <c r="CI30" s="19"/>
      <c r="CJ30" s="19"/>
      <c r="CK30" s="19"/>
      <c r="CL30" s="19"/>
      <c r="CM30" s="19"/>
      <c r="CN30" s="19"/>
      <c r="CO30" s="19"/>
      <c r="CP30" s="19"/>
      <c r="CQ30" s="19"/>
      <c r="CR30" s="19"/>
      <c r="CS30" s="19"/>
    </row>
    <row r="31" spans="1:97" s="18" customFormat="1" ht="10.5">
      <c r="A31" s="19"/>
      <c r="B31" s="632"/>
      <c r="C31" s="633"/>
      <c r="D31" s="628"/>
      <c r="E31" s="628"/>
      <c r="F31" s="632"/>
      <c r="G31" s="634"/>
      <c r="H31" s="632"/>
      <c r="I31" s="632"/>
      <c r="J31" s="632"/>
      <c r="K31" s="632"/>
      <c r="L31" s="632"/>
      <c r="M31" s="632"/>
      <c r="N31" s="632"/>
      <c r="O31" s="628"/>
      <c r="P31" s="631"/>
      <c r="Q31" s="631"/>
      <c r="R31" s="715"/>
      <c r="S31" s="715"/>
      <c r="T31" s="715"/>
      <c r="U31" s="715"/>
      <c r="V31" s="716" t="str">
        <f t="shared" si="2"/>
        <v/>
      </c>
      <c r="W31" s="535" t="str">
        <f t="shared" si="3"/>
        <v/>
      </c>
      <c r="X31" s="536" t="str">
        <v>NoCashFlows</v>
      </c>
      <c r="Y31" s="637"/>
      <c r="Z31" s="634"/>
      <c r="AA31" s="638"/>
      <c r="AB31" s="639"/>
      <c r="AC31" s="640"/>
      <c r="AD31" s="640"/>
      <c r="AE31" s="640"/>
      <c r="AF31" s="640"/>
      <c r="AG31" s="640"/>
      <c r="AH31" s="641"/>
      <c r="AI31" s="638"/>
      <c r="AJ31" s="642"/>
      <c r="AK31" s="643"/>
      <c r="AL31" s="643"/>
      <c r="AM31" s="644"/>
      <c r="AN31" s="640"/>
      <c r="AO31" s="640"/>
      <c r="AP31" s="640"/>
      <c r="AQ31" s="640"/>
      <c r="AR31" s="640"/>
      <c r="AS31" s="645"/>
      <c r="AT31" s="646"/>
      <c r="AU31" s="643"/>
      <c r="AV31" s="643"/>
      <c r="AW31" s="643"/>
      <c r="AX31" s="643"/>
      <c r="AY31" s="643"/>
      <c r="AZ31" s="643"/>
      <c r="BA31" s="643"/>
      <c r="BB31" s="643"/>
      <c r="BC31" s="643"/>
      <c r="BD31" s="643"/>
      <c r="BF31" s="860" t="str">
        <f t="shared" si="0"/>
        <v/>
      </c>
      <c r="BG31" s="861" t="str">
        <f t="shared" si="0"/>
        <v/>
      </c>
      <c r="BH31" s="861" t="str">
        <f t="shared" si="0"/>
        <v/>
      </c>
      <c r="BI31" s="861" t="str">
        <f t="shared" si="0"/>
        <v/>
      </c>
      <c r="BJ31" s="861" t="str">
        <f t="shared" si="0"/>
        <v/>
      </c>
      <c r="BK31" s="861" t="str">
        <f t="shared" si="0"/>
        <v/>
      </c>
      <c r="BL31" s="859" t="str">
        <f t="shared" si="0"/>
        <v/>
      </c>
      <c r="BM31" s="457"/>
      <c r="BN31" s="859" t="str">
        <f t="shared" si="1"/>
        <v/>
      </c>
      <c r="BO31" s="859" t="str">
        <f t="shared" si="1"/>
        <v/>
      </c>
      <c r="BP31" s="859" t="str">
        <f t="shared" si="1"/>
        <v/>
      </c>
      <c r="BQ31" s="859" t="str">
        <f t="shared" si="1"/>
        <v/>
      </c>
      <c r="BR31" s="859" t="str">
        <f t="shared" si="1"/>
        <v/>
      </c>
      <c r="BS31" s="859" t="str">
        <f t="shared" si="1"/>
        <v/>
      </c>
      <c r="BT31" s="859" t="str">
        <f t="shared" si="1"/>
        <v/>
      </c>
      <c r="BZ31" s="19"/>
      <c r="CA31" s="19"/>
      <c r="CB31" s="19"/>
      <c r="CC31" s="19"/>
      <c r="CD31" s="19"/>
      <c r="CE31" s="19"/>
      <c r="CF31" s="19"/>
      <c r="CG31" s="19"/>
      <c r="CH31" s="19"/>
      <c r="CI31" s="19"/>
      <c r="CJ31" s="19"/>
      <c r="CK31" s="19"/>
      <c r="CL31" s="19"/>
      <c r="CM31" s="19"/>
      <c r="CN31" s="19"/>
      <c r="CO31" s="19"/>
      <c r="CP31" s="19"/>
      <c r="CQ31" s="19"/>
      <c r="CR31" s="19"/>
      <c r="CS31" s="19"/>
    </row>
    <row r="32" spans="1:97" s="18" customFormat="1" ht="10.5">
      <c r="A32" s="19"/>
      <c r="B32" s="632"/>
      <c r="C32" s="633"/>
      <c r="D32" s="628"/>
      <c r="E32" s="628"/>
      <c r="F32" s="632"/>
      <c r="G32" s="634"/>
      <c r="H32" s="632"/>
      <c r="I32" s="632"/>
      <c r="J32" s="632"/>
      <c r="K32" s="632"/>
      <c r="L32" s="632"/>
      <c r="M32" s="632"/>
      <c r="N32" s="632"/>
      <c r="O32" s="628"/>
      <c r="P32" s="631"/>
      <c r="Q32" s="631"/>
      <c r="R32" s="715"/>
      <c r="S32" s="715"/>
      <c r="T32" s="715"/>
      <c r="U32" s="715"/>
      <c r="V32" s="716" t="str">
        <f t="shared" si="2"/>
        <v/>
      </c>
      <c r="W32" s="535" t="str">
        <f t="shared" si="3"/>
        <v/>
      </c>
      <c r="X32" s="536" t="str">
        <v>NoCashFlows</v>
      </c>
      <c r="Y32" s="637"/>
      <c r="Z32" s="634"/>
      <c r="AA32" s="638"/>
      <c r="AB32" s="639"/>
      <c r="AC32" s="640"/>
      <c r="AD32" s="640"/>
      <c r="AE32" s="640"/>
      <c r="AF32" s="640"/>
      <c r="AG32" s="640"/>
      <c r="AH32" s="641"/>
      <c r="AI32" s="638"/>
      <c r="AJ32" s="642"/>
      <c r="AK32" s="643"/>
      <c r="AL32" s="643"/>
      <c r="AM32" s="644"/>
      <c r="AN32" s="640"/>
      <c r="AO32" s="640"/>
      <c r="AP32" s="640"/>
      <c r="AQ32" s="640"/>
      <c r="AR32" s="640"/>
      <c r="AS32" s="645"/>
      <c r="AT32" s="646"/>
      <c r="AU32" s="643"/>
      <c r="AV32" s="643"/>
      <c r="AW32" s="643"/>
      <c r="AX32" s="643"/>
      <c r="AY32" s="643"/>
      <c r="AZ32" s="643"/>
      <c r="BA32" s="643"/>
      <c r="BB32" s="643"/>
      <c r="BC32" s="643"/>
      <c r="BD32" s="643"/>
      <c r="BF32" s="860" t="str">
        <f t="shared" si="0"/>
        <v/>
      </c>
      <c r="BG32" s="861" t="str">
        <f t="shared" si="0"/>
        <v/>
      </c>
      <c r="BH32" s="861" t="str">
        <f t="shared" si="0"/>
        <v/>
      </c>
      <c r="BI32" s="861" t="str">
        <f t="shared" si="0"/>
        <v/>
      </c>
      <c r="BJ32" s="861" t="str">
        <f t="shared" si="0"/>
        <v/>
      </c>
      <c r="BK32" s="861" t="str">
        <f t="shared" si="0"/>
        <v/>
      </c>
      <c r="BL32" s="859" t="str">
        <f t="shared" si="0"/>
        <v/>
      </c>
      <c r="BM32" s="457"/>
      <c r="BN32" s="859" t="str">
        <f t="shared" si="1"/>
        <v/>
      </c>
      <c r="BO32" s="859" t="str">
        <f t="shared" si="1"/>
        <v/>
      </c>
      <c r="BP32" s="859" t="str">
        <f t="shared" si="1"/>
        <v/>
      </c>
      <c r="BQ32" s="859" t="str">
        <f t="shared" si="1"/>
        <v/>
      </c>
      <c r="BR32" s="859" t="str">
        <f t="shared" si="1"/>
        <v/>
      </c>
      <c r="BS32" s="859" t="str">
        <f t="shared" si="1"/>
        <v/>
      </c>
      <c r="BT32" s="859" t="str">
        <f t="shared" si="1"/>
        <v/>
      </c>
      <c r="BZ32" s="19"/>
      <c r="CA32" s="19"/>
      <c r="CB32" s="19"/>
      <c r="CC32" s="19"/>
      <c r="CD32" s="19"/>
      <c r="CE32" s="19"/>
      <c r="CF32" s="19"/>
      <c r="CG32" s="19"/>
      <c r="CH32" s="19"/>
      <c r="CI32" s="19"/>
      <c r="CJ32" s="19"/>
      <c r="CK32" s="19"/>
      <c r="CL32" s="19"/>
      <c r="CM32" s="19"/>
      <c r="CN32" s="19"/>
      <c r="CO32" s="19"/>
      <c r="CP32" s="19"/>
      <c r="CQ32" s="19"/>
      <c r="CR32" s="19"/>
      <c r="CS32" s="19"/>
    </row>
    <row r="33" spans="1:97" s="18" customFormat="1" ht="10.5">
      <c r="A33" s="19"/>
      <c r="B33" s="632"/>
      <c r="C33" s="633"/>
      <c r="D33" s="628"/>
      <c r="E33" s="628"/>
      <c r="F33" s="632"/>
      <c r="G33" s="634"/>
      <c r="H33" s="632"/>
      <c r="I33" s="632"/>
      <c r="J33" s="632"/>
      <c r="K33" s="632"/>
      <c r="L33" s="632"/>
      <c r="M33" s="632"/>
      <c r="N33" s="632"/>
      <c r="O33" s="628"/>
      <c r="P33" s="631"/>
      <c r="Q33" s="631"/>
      <c r="R33" s="715"/>
      <c r="S33" s="715"/>
      <c r="T33" s="715"/>
      <c r="U33" s="715"/>
      <c r="V33" s="716" t="str">
        <f t="shared" si="2"/>
        <v/>
      </c>
      <c r="W33" s="535" t="str">
        <f t="shared" si="3"/>
        <v/>
      </c>
      <c r="X33" s="536" t="str">
        <v>NoCashFlows</v>
      </c>
      <c r="Y33" s="637"/>
      <c r="Z33" s="634"/>
      <c r="AA33" s="638"/>
      <c r="AB33" s="639"/>
      <c r="AC33" s="640"/>
      <c r="AD33" s="640"/>
      <c r="AE33" s="640"/>
      <c r="AF33" s="640"/>
      <c r="AG33" s="640"/>
      <c r="AH33" s="641"/>
      <c r="AI33" s="638"/>
      <c r="AJ33" s="642"/>
      <c r="AK33" s="643"/>
      <c r="AL33" s="643"/>
      <c r="AM33" s="644"/>
      <c r="AN33" s="640"/>
      <c r="AO33" s="640"/>
      <c r="AP33" s="640"/>
      <c r="AQ33" s="640"/>
      <c r="AR33" s="640"/>
      <c r="AS33" s="645"/>
      <c r="AT33" s="646"/>
      <c r="AU33" s="643"/>
      <c r="AV33" s="643"/>
      <c r="AW33" s="643"/>
      <c r="AX33" s="643"/>
      <c r="AY33" s="643"/>
      <c r="AZ33" s="643"/>
      <c r="BA33" s="643"/>
      <c r="BB33" s="643"/>
      <c r="BC33" s="643"/>
      <c r="BD33" s="643"/>
      <c r="BF33" s="860" t="str">
        <f t="shared" si="0"/>
        <v/>
      </c>
      <c r="BG33" s="861" t="str">
        <f t="shared" si="0"/>
        <v/>
      </c>
      <c r="BH33" s="861" t="str">
        <f t="shared" si="0"/>
        <v/>
      </c>
      <c r="BI33" s="861" t="str">
        <f t="shared" si="0"/>
        <v/>
      </c>
      <c r="BJ33" s="861" t="str">
        <f t="shared" si="0"/>
        <v/>
      </c>
      <c r="BK33" s="861" t="str">
        <f t="shared" si="0"/>
        <v/>
      </c>
      <c r="BL33" s="859" t="str">
        <f t="shared" si="0"/>
        <v/>
      </c>
      <c r="BM33" s="457"/>
      <c r="BN33" s="859" t="str">
        <f t="shared" si="1"/>
        <v/>
      </c>
      <c r="BO33" s="859" t="str">
        <f t="shared" si="1"/>
        <v/>
      </c>
      <c r="BP33" s="859" t="str">
        <f t="shared" si="1"/>
        <v/>
      </c>
      <c r="BQ33" s="859" t="str">
        <f t="shared" si="1"/>
        <v/>
      </c>
      <c r="BR33" s="859" t="str">
        <f t="shared" si="1"/>
        <v/>
      </c>
      <c r="BS33" s="859" t="str">
        <f t="shared" si="1"/>
        <v/>
      </c>
      <c r="BT33" s="859" t="str">
        <f t="shared" si="1"/>
        <v/>
      </c>
      <c r="BZ33" s="19"/>
      <c r="CA33" s="19"/>
      <c r="CB33" s="19"/>
      <c r="CC33" s="19"/>
      <c r="CD33" s="19"/>
      <c r="CE33" s="19"/>
      <c r="CF33" s="19"/>
      <c r="CG33" s="19"/>
      <c r="CH33" s="19"/>
      <c r="CI33" s="19"/>
      <c r="CJ33" s="19"/>
      <c r="CK33" s="19"/>
      <c r="CL33" s="19"/>
      <c r="CM33" s="19"/>
      <c r="CN33" s="19"/>
      <c r="CO33" s="19"/>
      <c r="CP33" s="19"/>
      <c r="CQ33" s="19"/>
      <c r="CR33" s="19"/>
      <c r="CS33" s="19"/>
    </row>
    <row r="34" spans="1:97" s="18" customFormat="1" ht="10.5">
      <c r="A34" s="19"/>
      <c r="B34" s="632"/>
      <c r="C34" s="633"/>
      <c r="D34" s="628"/>
      <c r="E34" s="628"/>
      <c r="F34" s="632"/>
      <c r="G34" s="634"/>
      <c r="H34" s="632"/>
      <c r="I34" s="632"/>
      <c r="J34" s="632"/>
      <c r="K34" s="632"/>
      <c r="L34" s="632"/>
      <c r="M34" s="632"/>
      <c r="N34" s="632"/>
      <c r="O34" s="628"/>
      <c r="P34" s="631"/>
      <c r="Q34" s="631"/>
      <c r="R34" s="715"/>
      <c r="S34" s="715"/>
      <c r="T34" s="715"/>
      <c r="U34" s="715"/>
      <c r="V34" s="716" t="str">
        <f t="shared" si="2"/>
        <v/>
      </c>
      <c r="W34" s="535" t="str">
        <f t="shared" si="3"/>
        <v/>
      </c>
      <c r="X34" s="536" t="str">
        <v>NoCashFlows</v>
      </c>
      <c r="Y34" s="637"/>
      <c r="Z34" s="634"/>
      <c r="AA34" s="638"/>
      <c r="AB34" s="639"/>
      <c r="AC34" s="640"/>
      <c r="AD34" s="640"/>
      <c r="AE34" s="640"/>
      <c r="AF34" s="640"/>
      <c r="AG34" s="640"/>
      <c r="AH34" s="641"/>
      <c r="AI34" s="638"/>
      <c r="AJ34" s="642"/>
      <c r="AK34" s="643"/>
      <c r="AL34" s="643"/>
      <c r="AM34" s="644"/>
      <c r="AN34" s="640"/>
      <c r="AO34" s="640"/>
      <c r="AP34" s="640"/>
      <c r="AQ34" s="640"/>
      <c r="AR34" s="640"/>
      <c r="AS34" s="645"/>
      <c r="AT34" s="646"/>
      <c r="AU34" s="643"/>
      <c r="AV34" s="643"/>
      <c r="AW34" s="643"/>
      <c r="AX34" s="643"/>
      <c r="AY34" s="643"/>
      <c r="AZ34" s="643"/>
      <c r="BA34" s="643"/>
      <c r="BB34" s="643"/>
      <c r="BC34" s="643"/>
      <c r="BD34" s="643"/>
      <c r="BF34" s="860" t="str">
        <f t="shared" si="0"/>
        <v/>
      </c>
      <c r="BG34" s="861" t="str">
        <f t="shared" si="0"/>
        <v/>
      </c>
      <c r="BH34" s="861" t="str">
        <f t="shared" si="0"/>
        <v/>
      </c>
      <c r="BI34" s="861" t="str">
        <f t="shared" si="0"/>
        <v/>
      </c>
      <c r="BJ34" s="861" t="str">
        <f t="shared" si="0"/>
        <v/>
      </c>
      <c r="BK34" s="861" t="str">
        <f t="shared" si="0"/>
        <v/>
      </c>
      <c r="BL34" s="859" t="str">
        <f t="shared" si="0"/>
        <v/>
      </c>
      <c r="BM34" s="457"/>
      <c r="BN34" s="859" t="str">
        <f t="shared" si="1"/>
        <v/>
      </c>
      <c r="BO34" s="859" t="str">
        <f t="shared" si="1"/>
        <v/>
      </c>
      <c r="BP34" s="859" t="str">
        <f t="shared" si="1"/>
        <v/>
      </c>
      <c r="BQ34" s="859" t="str">
        <f t="shared" si="1"/>
        <v/>
      </c>
      <c r="BR34" s="859" t="str">
        <f t="shared" si="1"/>
        <v/>
      </c>
      <c r="BS34" s="859" t="str">
        <f t="shared" si="1"/>
        <v/>
      </c>
      <c r="BT34" s="859" t="str">
        <f t="shared" si="1"/>
        <v/>
      </c>
      <c r="BZ34" s="19"/>
      <c r="CA34" s="19"/>
      <c r="CB34" s="19"/>
      <c r="CC34" s="19"/>
      <c r="CD34" s="19"/>
      <c r="CE34" s="19"/>
      <c r="CF34" s="19"/>
      <c r="CG34" s="19"/>
      <c r="CH34" s="19"/>
      <c r="CI34" s="19"/>
      <c r="CJ34" s="19"/>
      <c r="CK34" s="19"/>
      <c r="CL34" s="19"/>
      <c r="CM34" s="19"/>
      <c r="CN34" s="19"/>
      <c r="CO34" s="19"/>
      <c r="CP34" s="19"/>
      <c r="CQ34" s="19"/>
      <c r="CR34" s="19"/>
      <c r="CS34" s="19"/>
    </row>
    <row r="35" spans="1:97" s="18" customFormat="1" ht="10.5">
      <c r="A35" s="19"/>
      <c r="B35" s="632"/>
      <c r="C35" s="633"/>
      <c r="D35" s="628"/>
      <c r="E35" s="628"/>
      <c r="F35" s="632"/>
      <c r="G35" s="634"/>
      <c r="H35" s="632"/>
      <c r="I35" s="632"/>
      <c r="J35" s="632"/>
      <c r="K35" s="632"/>
      <c r="L35" s="632"/>
      <c r="M35" s="632"/>
      <c r="N35" s="632"/>
      <c r="O35" s="628"/>
      <c r="P35" s="631"/>
      <c r="Q35" s="631"/>
      <c r="R35" s="715"/>
      <c r="S35" s="715"/>
      <c r="T35" s="715"/>
      <c r="U35" s="715"/>
      <c r="V35" s="716" t="str">
        <f t="shared" si="2"/>
        <v/>
      </c>
      <c r="W35" s="535" t="str">
        <f t="shared" si="3"/>
        <v/>
      </c>
      <c r="X35" s="536" t="str">
        <v>NoCashFlows</v>
      </c>
      <c r="Y35" s="637"/>
      <c r="Z35" s="634"/>
      <c r="AA35" s="638"/>
      <c r="AB35" s="639"/>
      <c r="AC35" s="640"/>
      <c r="AD35" s="640"/>
      <c r="AE35" s="640"/>
      <c r="AF35" s="640"/>
      <c r="AG35" s="640"/>
      <c r="AH35" s="641"/>
      <c r="AI35" s="638"/>
      <c r="AJ35" s="642"/>
      <c r="AK35" s="643"/>
      <c r="AL35" s="643"/>
      <c r="AM35" s="644"/>
      <c r="AN35" s="640"/>
      <c r="AO35" s="640"/>
      <c r="AP35" s="640"/>
      <c r="AQ35" s="640"/>
      <c r="AR35" s="640"/>
      <c r="AS35" s="645"/>
      <c r="AT35" s="646"/>
      <c r="AU35" s="643"/>
      <c r="AV35" s="643"/>
      <c r="AW35" s="643"/>
      <c r="AX35" s="643"/>
      <c r="AY35" s="643"/>
      <c r="AZ35" s="643"/>
      <c r="BA35" s="643"/>
      <c r="BB35" s="643"/>
      <c r="BC35" s="643"/>
      <c r="BD35" s="643"/>
      <c r="BF35" s="860" t="str">
        <f t="shared" ref="BF35:BL71" si="4">IF(AND(ISBLANK(AM35), ISBLANK(AB35)), "", AM35-AB35)</f>
        <v/>
      </c>
      <c r="BG35" s="861" t="str">
        <f t="shared" si="4"/>
        <v/>
      </c>
      <c r="BH35" s="861" t="str">
        <f t="shared" si="4"/>
        <v/>
      </c>
      <c r="BI35" s="861" t="str">
        <f t="shared" si="4"/>
        <v/>
      </c>
      <c r="BJ35" s="861" t="str">
        <f t="shared" si="4"/>
        <v/>
      </c>
      <c r="BK35" s="861" t="str">
        <f t="shared" si="4"/>
        <v/>
      </c>
      <c r="BL35" s="859" t="str">
        <f t="shared" si="4"/>
        <v/>
      </c>
      <c r="BM35" s="457"/>
      <c r="BN35" s="859" t="str">
        <f t="shared" si="1"/>
        <v/>
      </c>
      <c r="BO35" s="859" t="str">
        <f t="shared" si="1"/>
        <v/>
      </c>
      <c r="BP35" s="859" t="str">
        <f t="shared" si="1"/>
        <v/>
      </c>
      <c r="BQ35" s="859" t="str">
        <f t="shared" si="1"/>
        <v/>
      </c>
      <c r="BR35" s="859" t="str">
        <f t="shared" si="1"/>
        <v/>
      </c>
      <c r="BS35" s="859" t="str">
        <f t="shared" si="1"/>
        <v/>
      </c>
      <c r="BT35" s="859" t="str">
        <f t="shared" si="1"/>
        <v/>
      </c>
      <c r="BZ35" s="19"/>
      <c r="CA35" s="19"/>
      <c r="CB35" s="19"/>
      <c r="CC35" s="19"/>
      <c r="CD35" s="19"/>
      <c r="CE35" s="19"/>
      <c r="CF35" s="19"/>
      <c r="CG35" s="19"/>
      <c r="CH35" s="19"/>
      <c r="CI35" s="19"/>
      <c r="CJ35" s="19"/>
      <c r="CK35" s="19"/>
      <c r="CL35" s="19"/>
      <c r="CM35" s="19"/>
      <c r="CN35" s="19"/>
      <c r="CO35" s="19"/>
      <c r="CP35" s="19"/>
      <c r="CQ35" s="19"/>
      <c r="CR35" s="19"/>
      <c r="CS35" s="19"/>
    </row>
    <row r="36" spans="1:97" s="18" customFormat="1" ht="10.5">
      <c r="A36" s="19"/>
      <c r="B36" s="632"/>
      <c r="C36" s="633"/>
      <c r="D36" s="628"/>
      <c r="E36" s="628"/>
      <c r="F36" s="632"/>
      <c r="G36" s="634"/>
      <c r="H36" s="632"/>
      <c r="I36" s="632"/>
      <c r="J36" s="632"/>
      <c r="K36" s="632"/>
      <c r="L36" s="632"/>
      <c r="M36" s="632"/>
      <c r="N36" s="632"/>
      <c r="O36" s="628"/>
      <c r="P36" s="631"/>
      <c r="Q36" s="631"/>
      <c r="R36" s="715"/>
      <c r="S36" s="715"/>
      <c r="T36" s="715"/>
      <c r="U36" s="715"/>
      <c r="V36" s="716" t="str">
        <f t="shared" si="2"/>
        <v/>
      </c>
      <c r="W36" s="535" t="str">
        <f t="shared" si="3"/>
        <v/>
      </c>
      <c r="X36" s="536" t="str">
        <v>NoCashFlows</v>
      </c>
      <c r="Y36" s="637"/>
      <c r="Z36" s="634"/>
      <c r="AA36" s="638"/>
      <c r="AB36" s="639"/>
      <c r="AC36" s="640"/>
      <c r="AD36" s="640"/>
      <c r="AE36" s="640"/>
      <c r="AF36" s="640"/>
      <c r="AG36" s="640"/>
      <c r="AH36" s="641"/>
      <c r="AI36" s="638"/>
      <c r="AJ36" s="642"/>
      <c r="AK36" s="643"/>
      <c r="AL36" s="643"/>
      <c r="AM36" s="644"/>
      <c r="AN36" s="640"/>
      <c r="AO36" s="640"/>
      <c r="AP36" s="640"/>
      <c r="AQ36" s="640"/>
      <c r="AR36" s="640"/>
      <c r="AS36" s="645"/>
      <c r="AT36" s="646"/>
      <c r="AU36" s="643"/>
      <c r="AV36" s="643"/>
      <c r="AW36" s="643"/>
      <c r="AX36" s="643"/>
      <c r="AY36" s="643"/>
      <c r="AZ36" s="643"/>
      <c r="BA36" s="643"/>
      <c r="BB36" s="643"/>
      <c r="BC36" s="643"/>
      <c r="BD36" s="643"/>
      <c r="BF36" s="860" t="str">
        <f t="shared" si="4"/>
        <v/>
      </c>
      <c r="BG36" s="861" t="str">
        <f t="shared" si="4"/>
        <v/>
      </c>
      <c r="BH36" s="861" t="str">
        <f t="shared" si="4"/>
        <v/>
      </c>
      <c r="BI36" s="861" t="str">
        <f t="shared" si="4"/>
        <v/>
      </c>
      <c r="BJ36" s="861" t="str">
        <f t="shared" si="4"/>
        <v/>
      </c>
      <c r="BK36" s="861" t="str">
        <f t="shared" si="4"/>
        <v/>
      </c>
      <c r="BL36" s="859" t="str">
        <f t="shared" si="4"/>
        <v/>
      </c>
      <c r="BM36" s="457"/>
      <c r="BN36" s="859" t="str">
        <f t="shared" si="1"/>
        <v/>
      </c>
      <c r="BO36" s="859" t="str">
        <f t="shared" si="1"/>
        <v/>
      </c>
      <c r="BP36" s="859" t="str">
        <f t="shared" si="1"/>
        <v/>
      </c>
      <c r="BQ36" s="859" t="str">
        <f t="shared" si="1"/>
        <v/>
      </c>
      <c r="BR36" s="859" t="str">
        <f t="shared" si="1"/>
        <v/>
      </c>
      <c r="BS36" s="859" t="str">
        <f t="shared" si="1"/>
        <v/>
      </c>
      <c r="BT36" s="859" t="str">
        <f t="shared" si="1"/>
        <v/>
      </c>
      <c r="BZ36" s="19"/>
      <c r="CA36" s="19"/>
      <c r="CB36" s="19"/>
      <c r="CC36" s="19"/>
      <c r="CD36" s="19"/>
      <c r="CE36" s="19"/>
      <c r="CF36" s="19"/>
      <c r="CG36" s="19"/>
      <c r="CH36" s="19"/>
      <c r="CI36" s="19"/>
      <c r="CJ36" s="19"/>
      <c r="CK36" s="19"/>
      <c r="CL36" s="19"/>
      <c r="CM36" s="19"/>
      <c r="CN36" s="19"/>
      <c r="CO36" s="19"/>
      <c r="CP36" s="19"/>
      <c r="CQ36" s="19"/>
      <c r="CR36" s="19"/>
      <c r="CS36" s="19"/>
    </row>
    <row r="37" spans="1:97" s="18" customFormat="1" ht="10.5">
      <c r="A37" s="19"/>
      <c r="B37" s="632"/>
      <c r="C37" s="633"/>
      <c r="D37" s="628"/>
      <c r="E37" s="628"/>
      <c r="F37" s="632"/>
      <c r="G37" s="634"/>
      <c r="H37" s="632"/>
      <c r="I37" s="632"/>
      <c r="J37" s="632"/>
      <c r="K37" s="632"/>
      <c r="L37" s="632"/>
      <c r="M37" s="632"/>
      <c r="N37" s="632"/>
      <c r="O37" s="628"/>
      <c r="P37" s="631"/>
      <c r="Q37" s="631"/>
      <c r="R37" s="715"/>
      <c r="S37" s="715"/>
      <c r="T37" s="715"/>
      <c r="U37" s="715"/>
      <c r="V37" s="716" t="str">
        <f t="shared" si="2"/>
        <v/>
      </c>
      <c r="W37" s="535" t="str">
        <f t="shared" si="3"/>
        <v/>
      </c>
      <c r="X37" s="536" t="str">
        <v>NoCashFlows</v>
      </c>
      <c r="Y37" s="637"/>
      <c r="Z37" s="634"/>
      <c r="AA37" s="638"/>
      <c r="AB37" s="639"/>
      <c r="AC37" s="640"/>
      <c r="AD37" s="640"/>
      <c r="AE37" s="640"/>
      <c r="AF37" s="640"/>
      <c r="AG37" s="640"/>
      <c r="AH37" s="641"/>
      <c r="AI37" s="638"/>
      <c r="AJ37" s="642"/>
      <c r="AK37" s="643"/>
      <c r="AL37" s="643"/>
      <c r="AM37" s="644"/>
      <c r="AN37" s="640"/>
      <c r="AO37" s="640"/>
      <c r="AP37" s="640"/>
      <c r="AQ37" s="640"/>
      <c r="AR37" s="640"/>
      <c r="AS37" s="645"/>
      <c r="AT37" s="646"/>
      <c r="AU37" s="643"/>
      <c r="AV37" s="643"/>
      <c r="AW37" s="643"/>
      <c r="AX37" s="643"/>
      <c r="AY37" s="643"/>
      <c r="AZ37" s="643"/>
      <c r="BA37" s="643"/>
      <c r="BB37" s="643"/>
      <c r="BC37" s="643"/>
      <c r="BD37" s="643"/>
      <c r="BF37" s="860" t="str">
        <f t="shared" si="4"/>
        <v/>
      </c>
      <c r="BG37" s="861" t="str">
        <f t="shared" si="4"/>
        <v/>
      </c>
      <c r="BH37" s="861" t="str">
        <f t="shared" si="4"/>
        <v/>
      </c>
      <c r="BI37" s="861" t="str">
        <f t="shared" si="4"/>
        <v/>
      </c>
      <c r="BJ37" s="861" t="str">
        <f t="shared" si="4"/>
        <v/>
      </c>
      <c r="BK37" s="861" t="str">
        <f t="shared" si="4"/>
        <v/>
      </c>
      <c r="BL37" s="859" t="str">
        <f t="shared" si="4"/>
        <v/>
      </c>
      <c r="BM37" s="457"/>
      <c r="BN37" s="859" t="str">
        <f t="shared" si="1"/>
        <v/>
      </c>
      <c r="BO37" s="859" t="str">
        <f t="shared" si="1"/>
        <v/>
      </c>
      <c r="BP37" s="859" t="str">
        <f t="shared" si="1"/>
        <v/>
      </c>
      <c r="BQ37" s="859" t="str">
        <f t="shared" si="1"/>
        <v/>
      </c>
      <c r="BR37" s="859" t="str">
        <f t="shared" si="1"/>
        <v/>
      </c>
      <c r="BS37" s="859" t="str">
        <f t="shared" si="1"/>
        <v/>
      </c>
      <c r="BT37" s="859" t="str">
        <f t="shared" si="1"/>
        <v/>
      </c>
      <c r="BZ37" s="19"/>
      <c r="CA37" s="19"/>
      <c r="CB37" s="19"/>
      <c r="CC37" s="19"/>
      <c r="CD37" s="19"/>
      <c r="CE37" s="19"/>
      <c r="CF37" s="19"/>
      <c r="CG37" s="19"/>
      <c r="CH37" s="19"/>
      <c r="CI37" s="19"/>
      <c r="CJ37" s="19"/>
      <c r="CK37" s="19"/>
      <c r="CL37" s="19"/>
      <c r="CM37" s="19"/>
      <c r="CN37" s="19"/>
      <c r="CO37" s="19"/>
      <c r="CP37" s="19"/>
      <c r="CQ37" s="19"/>
      <c r="CR37" s="19"/>
      <c r="CS37" s="19"/>
    </row>
    <row r="38" spans="1:97" s="18" customFormat="1" ht="10.5">
      <c r="A38" s="19"/>
      <c r="B38" s="632"/>
      <c r="C38" s="633"/>
      <c r="D38" s="628"/>
      <c r="E38" s="628"/>
      <c r="F38" s="632"/>
      <c r="G38" s="634"/>
      <c r="H38" s="632"/>
      <c r="I38" s="632"/>
      <c r="J38" s="632"/>
      <c r="K38" s="632"/>
      <c r="L38" s="632"/>
      <c r="M38" s="632"/>
      <c r="N38" s="632"/>
      <c r="O38" s="628"/>
      <c r="P38" s="631"/>
      <c r="Q38" s="631"/>
      <c r="R38" s="715"/>
      <c r="S38" s="715"/>
      <c r="T38" s="715"/>
      <c r="U38" s="715"/>
      <c r="V38" s="716" t="str">
        <f t="shared" si="2"/>
        <v/>
      </c>
      <c r="W38" s="535" t="str">
        <f t="shared" si="3"/>
        <v/>
      </c>
      <c r="X38" s="536" t="str">
        <v>NoCashFlows</v>
      </c>
      <c r="Y38" s="637"/>
      <c r="Z38" s="634"/>
      <c r="AA38" s="638"/>
      <c r="AB38" s="639"/>
      <c r="AC38" s="640"/>
      <c r="AD38" s="640"/>
      <c r="AE38" s="640"/>
      <c r="AF38" s="640"/>
      <c r="AG38" s="640"/>
      <c r="AH38" s="641"/>
      <c r="AI38" s="638"/>
      <c r="AJ38" s="642"/>
      <c r="AK38" s="643"/>
      <c r="AL38" s="643"/>
      <c r="AM38" s="644"/>
      <c r="AN38" s="640"/>
      <c r="AO38" s="640"/>
      <c r="AP38" s="640"/>
      <c r="AQ38" s="640"/>
      <c r="AR38" s="640"/>
      <c r="AS38" s="645"/>
      <c r="AT38" s="646"/>
      <c r="AU38" s="643"/>
      <c r="AV38" s="643"/>
      <c r="AW38" s="643"/>
      <c r="AX38" s="643"/>
      <c r="AY38" s="643"/>
      <c r="AZ38" s="643"/>
      <c r="BA38" s="643"/>
      <c r="BB38" s="643"/>
      <c r="BC38" s="643"/>
      <c r="BD38" s="643"/>
      <c r="BF38" s="860" t="str">
        <f t="shared" si="4"/>
        <v/>
      </c>
      <c r="BG38" s="861" t="str">
        <f t="shared" si="4"/>
        <v/>
      </c>
      <c r="BH38" s="861" t="str">
        <f t="shared" si="4"/>
        <v/>
      </c>
      <c r="BI38" s="861" t="str">
        <f t="shared" si="4"/>
        <v/>
      </c>
      <c r="BJ38" s="861" t="str">
        <f t="shared" si="4"/>
        <v/>
      </c>
      <c r="BK38" s="861" t="str">
        <f t="shared" si="4"/>
        <v/>
      </c>
      <c r="BL38" s="859" t="str">
        <f t="shared" si="4"/>
        <v/>
      </c>
      <c r="BM38" s="457"/>
      <c r="BN38" s="859" t="str">
        <f t="shared" si="1"/>
        <v/>
      </c>
      <c r="BO38" s="859" t="str">
        <f t="shared" si="1"/>
        <v/>
      </c>
      <c r="BP38" s="859" t="str">
        <f t="shared" si="1"/>
        <v/>
      </c>
      <c r="BQ38" s="859" t="str">
        <f t="shared" si="1"/>
        <v/>
      </c>
      <c r="BR38" s="859" t="str">
        <f t="shared" si="1"/>
        <v/>
      </c>
      <c r="BS38" s="859" t="str">
        <f t="shared" si="1"/>
        <v/>
      </c>
      <c r="BT38" s="859" t="str">
        <f t="shared" si="1"/>
        <v/>
      </c>
      <c r="BZ38" s="19"/>
      <c r="CA38" s="19"/>
      <c r="CB38" s="19"/>
      <c r="CC38" s="19"/>
      <c r="CD38" s="19"/>
      <c r="CE38" s="19"/>
      <c r="CF38" s="19"/>
      <c r="CG38" s="19"/>
      <c r="CH38" s="19"/>
      <c r="CI38" s="19"/>
      <c r="CJ38" s="19"/>
      <c r="CK38" s="19"/>
      <c r="CL38" s="19"/>
      <c r="CM38" s="19"/>
      <c r="CN38" s="19"/>
      <c r="CO38" s="19"/>
      <c r="CP38" s="19"/>
      <c r="CQ38" s="19"/>
      <c r="CR38" s="19"/>
      <c r="CS38" s="19"/>
    </row>
    <row r="39" spans="1:97" s="18" customFormat="1" ht="10.5">
      <c r="A39" s="19"/>
      <c r="B39" s="632"/>
      <c r="C39" s="633"/>
      <c r="D39" s="628"/>
      <c r="E39" s="628"/>
      <c r="F39" s="632"/>
      <c r="G39" s="634"/>
      <c r="H39" s="632"/>
      <c r="I39" s="632"/>
      <c r="J39" s="632"/>
      <c r="K39" s="632"/>
      <c r="L39" s="632"/>
      <c r="M39" s="632"/>
      <c r="N39" s="632"/>
      <c r="O39" s="628"/>
      <c r="P39" s="631"/>
      <c r="Q39" s="631"/>
      <c r="R39" s="715"/>
      <c r="S39" s="715"/>
      <c r="T39" s="715"/>
      <c r="U39" s="715"/>
      <c r="V39" s="716" t="str">
        <f t="shared" si="2"/>
        <v/>
      </c>
      <c r="W39" s="535" t="str">
        <f t="shared" si="3"/>
        <v/>
      </c>
      <c r="X39" s="536" t="str">
        <v>NoCashFlows</v>
      </c>
      <c r="Y39" s="637"/>
      <c r="Z39" s="634"/>
      <c r="AA39" s="638"/>
      <c r="AB39" s="639"/>
      <c r="AC39" s="640"/>
      <c r="AD39" s="640"/>
      <c r="AE39" s="640"/>
      <c r="AF39" s="640"/>
      <c r="AG39" s="640"/>
      <c r="AH39" s="641"/>
      <c r="AI39" s="638"/>
      <c r="AJ39" s="642"/>
      <c r="AK39" s="643"/>
      <c r="AL39" s="643"/>
      <c r="AM39" s="644"/>
      <c r="AN39" s="640"/>
      <c r="AO39" s="640"/>
      <c r="AP39" s="640"/>
      <c r="AQ39" s="640"/>
      <c r="AR39" s="640"/>
      <c r="AS39" s="645"/>
      <c r="AT39" s="646"/>
      <c r="AU39" s="643"/>
      <c r="AV39" s="643"/>
      <c r="AW39" s="643"/>
      <c r="AX39" s="643"/>
      <c r="AY39" s="643"/>
      <c r="AZ39" s="643"/>
      <c r="BA39" s="643"/>
      <c r="BB39" s="643"/>
      <c r="BC39" s="643"/>
      <c r="BD39" s="643"/>
      <c r="BF39" s="860" t="str">
        <f t="shared" si="4"/>
        <v/>
      </c>
      <c r="BG39" s="861" t="str">
        <f t="shared" si="4"/>
        <v/>
      </c>
      <c r="BH39" s="861" t="str">
        <f t="shared" si="4"/>
        <v/>
      </c>
      <c r="BI39" s="861" t="str">
        <f t="shared" si="4"/>
        <v/>
      </c>
      <c r="BJ39" s="861" t="str">
        <f t="shared" si="4"/>
        <v/>
      </c>
      <c r="BK39" s="861" t="str">
        <f t="shared" si="4"/>
        <v/>
      </c>
      <c r="BL39" s="859" t="str">
        <f t="shared" si="4"/>
        <v/>
      </c>
      <c r="BM39" s="457"/>
      <c r="BN39" s="859" t="str">
        <f t="shared" si="1"/>
        <v/>
      </c>
      <c r="BO39" s="859" t="str">
        <f t="shared" si="1"/>
        <v/>
      </c>
      <c r="BP39" s="859" t="str">
        <f t="shared" si="1"/>
        <v/>
      </c>
      <c r="BQ39" s="859" t="str">
        <f t="shared" si="1"/>
        <v/>
      </c>
      <c r="BR39" s="859" t="str">
        <f t="shared" si="1"/>
        <v/>
      </c>
      <c r="BS39" s="859" t="str">
        <f t="shared" si="1"/>
        <v/>
      </c>
      <c r="BT39" s="859" t="str">
        <f t="shared" si="1"/>
        <v/>
      </c>
      <c r="BZ39" s="19"/>
      <c r="CA39" s="19"/>
      <c r="CB39" s="19"/>
      <c r="CC39" s="19"/>
      <c r="CD39" s="19"/>
      <c r="CE39" s="19"/>
      <c r="CF39" s="19"/>
      <c r="CG39" s="19"/>
      <c r="CH39" s="19"/>
      <c r="CI39" s="19"/>
      <c r="CJ39" s="19"/>
      <c r="CK39" s="19"/>
      <c r="CL39" s="19"/>
      <c r="CM39" s="19"/>
      <c r="CN39" s="19"/>
      <c r="CO39" s="19"/>
      <c r="CP39" s="19"/>
      <c r="CQ39" s="19"/>
      <c r="CR39" s="19"/>
      <c r="CS39" s="19"/>
    </row>
    <row r="40" spans="1:97" s="18" customFormat="1" ht="10.5">
      <c r="A40" s="19"/>
      <c r="B40" s="632"/>
      <c r="C40" s="633"/>
      <c r="D40" s="628"/>
      <c r="E40" s="628"/>
      <c r="F40" s="632"/>
      <c r="G40" s="634"/>
      <c r="H40" s="632"/>
      <c r="I40" s="632"/>
      <c r="J40" s="632"/>
      <c r="K40" s="632"/>
      <c r="L40" s="632"/>
      <c r="M40" s="632"/>
      <c r="N40" s="632"/>
      <c r="O40" s="628"/>
      <c r="P40" s="631"/>
      <c r="Q40" s="631"/>
      <c r="R40" s="715"/>
      <c r="S40" s="715"/>
      <c r="T40" s="715"/>
      <c r="U40" s="715"/>
      <c r="V40" s="716" t="str">
        <f t="shared" si="2"/>
        <v/>
      </c>
      <c r="W40" s="535" t="str">
        <f t="shared" si="3"/>
        <v/>
      </c>
      <c r="X40" s="536" t="str">
        <v>NoCashFlows</v>
      </c>
      <c r="Y40" s="637"/>
      <c r="Z40" s="634"/>
      <c r="AA40" s="638"/>
      <c r="AB40" s="639"/>
      <c r="AC40" s="640"/>
      <c r="AD40" s="640"/>
      <c r="AE40" s="640"/>
      <c r="AF40" s="640"/>
      <c r="AG40" s="640"/>
      <c r="AH40" s="641"/>
      <c r="AI40" s="638"/>
      <c r="AJ40" s="642"/>
      <c r="AK40" s="643"/>
      <c r="AL40" s="643"/>
      <c r="AM40" s="644"/>
      <c r="AN40" s="640"/>
      <c r="AO40" s="640"/>
      <c r="AP40" s="640"/>
      <c r="AQ40" s="640"/>
      <c r="AR40" s="640"/>
      <c r="AS40" s="645"/>
      <c r="AT40" s="646"/>
      <c r="AU40" s="643"/>
      <c r="AV40" s="643"/>
      <c r="AW40" s="643"/>
      <c r="AX40" s="643"/>
      <c r="AY40" s="643"/>
      <c r="AZ40" s="643"/>
      <c r="BA40" s="643"/>
      <c r="BB40" s="643"/>
      <c r="BC40" s="643"/>
      <c r="BD40" s="643"/>
      <c r="BF40" s="860" t="str">
        <f t="shared" si="4"/>
        <v/>
      </c>
      <c r="BG40" s="861" t="str">
        <f t="shared" si="4"/>
        <v/>
      </c>
      <c r="BH40" s="861" t="str">
        <f t="shared" si="4"/>
        <v/>
      </c>
      <c r="BI40" s="861" t="str">
        <f t="shared" si="4"/>
        <v/>
      </c>
      <c r="BJ40" s="861" t="str">
        <f t="shared" si="4"/>
        <v/>
      </c>
      <c r="BK40" s="861" t="str">
        <f t="shared" si="4"/>
        <v/>
      </c>
      <c r="BL40" s="859" t="str">
        <f t="shared" si="4"/>
        <v/>
      </c>
      <c r="BM40" s="457"/>
      <c r="BN40" s="859" t="str">
        <f t="shared" si="1"/>
        <v/>
      </c>
      <c r="BO40" s="859" t="str">
        <f t="shared" si="1"/>
        <v/>
      </c>
      <c r="BP40" s="859" t="str">
        <f t="shared" si="1"/>
        <v/>
      </c>
      <c r="BQ40" s="859" t="str">
        <f t="shared" si="1"/>
        <v/>
      </c>
      <c r="BR40" s="859" t="str">
        <f t="shared" si="1"/>
        <v/>
      </c>
      <c r="BS40" s="859" t="str">
        <f t="shared" si="1"/>
        <v/>
      </c>
      <c r="BT40" s="859" t="str">
        <f t="shared" si="1"/>
        <v/>
      </c>
      <c r="BZ40" s="19"/>
      <c r="CA40" s="19"/>
      <c r="CB40" s="19"/>
      <c r="CC40" s="19"/>
      <c r="CD40" s="19"/>
      <c r="CE40" s="19"/>
      <c r="CF40" s="19"/>
      <c r="CG40" s="19"/>
      <c r="CH40" s="19"/>
      <c r="CI40" s="19"/>
      <c r="CJ40" s="19"/>
      <c r="CK40" s="19"/>
      <c r="CL40" s="19"/>
      <c r="CM40" s="19"/>
      <c r="CN40" s="19"/>
      <c r="CO40" s="19"/>
      <c r="CP40" s="19"/>
      <c r="CQ40" s="19"/>
      <c r="CR40" s="19"/>
      <c r="CS40" s="19"/>
    </row>
    <row r="41" spans="1:97" s="18" customFormat="1" ht="10.5">
      <c r="A41" s="19"/>
      <c r="B41" s="632"/>
      <c r="C41" s="633"/>
      <c r="D41" s="628"/>
      <c r="E41" s="628"/>
      <c r="F41" s="632"/>
      <c r="G41" s="634"/>
      <c r="H41" s="632"/>
      <c r="I41" s="632"/>
      <c r="J41" s="632"/>
      <c r="K41" s="632"/>
      <c r="L41" s="632"/>
      <c r="M41" s="632"/>
      <c r="N41" s="632"/>
      <c r="O41" s="628"/>
      <c r="P41" s="631"/>
      <c r="Q41" s="631"/>
      <c r="R41" s="715"/>
      <c r="S41" s="715"/>
      <c r="T41" s="715"/>
      <c r="U41" s="715"/>
      <c r="V41" s="716" t="str">
        <f t="shared" si="2"/>
        <v/>
      </c>
      <c r="W41" s="535" t="str">
        <f t="shared" si="3"/>
        <v/>
      </c>
      <c r="X41" s="536" t="str">
        <v>NoCashFlows</v>
      </c>
      <c r="Y41" s="637"/>
      <c r="Z41" s="634"/>
      <c r="AA41" s="638"/>
      <c r="AB41" s="639"/>
      <c r="AC41" s="640"/>
      <c r="AD41" s="640"/>
      <c r="AE41" s="640"/>
      <c r="AF41" s="640"/>
      <c r="AG41" s="640"/>
      <c r="AH41" s="641"/>
      <c r="AI41" s="638"/>
      <c r="AJ41" s="642"/>
      <c r="AK41" s="643"/>
      <c r="AL41" s="643"/>
      <c r="AM41" s="644"/>
      <c r="AN41" s="640"/>
      <c r="AO41" s="640"/>
      <c r="AP41" s="640"/>
      <c r="AQ41" s="640"/>
      <c r="AR41" s="640"/>
      <c r="AS41" s="645"/>
      <c r="AT41" s="646"/>
      <c r="AU41" s="643"/>
      <c r="AV41" s="643"/>
      <c r="AW41" s="643"/>
      <c r="AX41" s="643"/>
      <c r="AY41" s="643"/>
      <c r="AZ41" s="643"/>
      <c r="BA41" s="643"/>
      <c r="BB41" s="643"/>
      <c r="BC41" s="643"/>
      <c r="BD41" s="643"/>
      <c r="BF41" s="860" t="str">
        <f t="shared" si="4"/>
        <v/>
      </c>
      <c r="BG41" s="861" t="str">
        <f t="shared" si="4"/>
        <v/>
      </c>
      <c r="BH41" s="861" t="str">
        <f t="shared" si="4"/>
        <v/>
      </c>
      <c r="BI41" s="861" t="str">
        <f t="shared" si="4"/>
        <v/>
      </c>
      <c r="BJ41" s="861" t="str">
        <f t="shared" si="4"/>
        <v/>
      </c>
      <c r="BK41" s="861" t="str">
        <f t="shared" si="4"/>
        <v/>
      </c>
      <c r="BL41" s="859" t="str">
        <f t="shared" si="4"/>
        <v/>
      </c>
      <c r="BM41" s="457"/>
      <c r="BN41" s="859" t="str">
        <f t="shared" si="1"/>
        <v/>
      </c>
      <c r="BO41" s="859" t="str">
        <f t="shared" si="1"/>
        <v/>
      </c>
      <c r="BP41" s="859" t="str">
        <f t="shared" si="1"/>
        <v/>
      </c>
      <c r="BQ41" s="859" t="str">
        <f t="shared" si="1"/>
        <v/>
      </c>
      <c r="BR41" s="859" t="str">
        <f t="shared" si="1"/>
        <v/>
      </c>
      <c r="BS41" s="859" t="str">
        <f t="shared" si="1"/>
        <v/>
      </c>
      <c r="BT41" s="859" t="str">
        <f t="shared" si="1"/>
        <v/>
      </c>
      <c r="BZ41" s="19"/>
      <c r="CA41" s="19"/>
      <c r="CB41" s="19"/>
      <c r="CC41" s="19"/>
      <c r="CD41" s="19"/>
      <c r="CE41" s="19"/>
      <c r="CF41" s="19"/>
      <c r="CG41" s="19"/>
      <c r="CH41" s="19"/>
      <c r="CI41" s="19"/>
      <c r="CJ41" s="19"/>
      <c r="CK41" s="19"/>
      <c r="CL41" s="19"/>
      <c r="CM41" s="19"/>
      <c r="CN41" s="19"/>
      <c r="CO41" s="19"/>
      <c r="CP41" s="19"/>
      <c r="CQ41" s="19"/>
      <c r="CR41" s="19"/>
      <c r="CS41" s="19"/>
    </row>
    <row r="42" spans="1:97" s="18" customFormat="1" ht="10.5">
      <c r="A42" s="19"/>
      <c r="B42" s="632"/>
      <c r="C42" s="633"/>
      <c r="D42" s="628"/>
      <c r="E42" s="628"/>
      <c r="F42" s="632"/>
      <c r="G42" s="634"/>
      <c r="H42" s="632"/>
      <c r="I42" s="632"/>
      <c r="J42" s="632"/>
      <c r="K42" s="632"/>
      <c r="L42" s="632"/>
      <c r="M42" s="632"/>
      <c r="N42" s="632"/>
      <c r="O42" s="628"/>
      <c r="P42" s="631"/>
      <c r="Q42" s="631"/>
      <c r="R42" s="715"/>
      <c r="S42" s="715"/>
      <c r="T42" s="715"/>
      <c r="U42" s="715"/>
      <c r="V42" s="716" t="str">
        <f t="shared" si="2"/>
        <v/>
      </c>
      <c r="W42" s="535" t="str">
        <f t="shared" si="3"/>
        <v/>
      </c>
      <c r="X42" s="536" t="str">
        <v>NoCashFlows</v>
      </c>
      <c r="Y42" s="637"/>
      <c r="Z42" s="634"/>
      <c r="AA42" s="638"/>
      <c r="AB42" s="639"/>
      <c r="AC42" s="640"/>
      <c r="AD42" s="640"/>
      <c r="AE42" s="640"/>
      <c r="AF42" s="640"/>
      <c r="AG42" s="640"/>
      <c r="AH42" s="641"/>
      <c r="AI42" s="638"/>
      <c r="AJ42" s="642"/>
      <c r="AK42" s="643"/>
      <c r="AL42" s="643"/>
      <c r="AM42" s="644"/>
      <c r="AN42" s="640"/>
      <c r="AO42" s="640"/>
      <c r="AP42" s="640"/>
      <c r="AQ42" s="640"/>
      <c r="AR42" s="640"/>
      <c r="AS42" s="645"/>
      <c r="AT42" s="646"/>
      <c r="AU42" s="643"/>
      <c r="AV42" s="643"/>
      <c r="AW42" s="643"/>
      <c r="AX42" s="643"/>
      <c r="AY42" s="643"/>
      <c r="AZ42" s="643"/>
      <c r="BA42" s="643"/>
      <c r="BB42" s="643"/>
      <c r="BC42" s="643"/>
      <c r="BD42" s="643"/>
      <c r="BF42" s="860" t="str">
        <f t="shared" si="4"/>
        <v/>
      </c>
      <c r="BG42" s="861" t="str">
        <f t="shared" si="4"/>
        <v/>
      </c>
      <c r="BH42" s="861" t="str">
        <f t="shared" si="4"/>
        <v/>
      </c>
      <c r="BI42" s="861" t="str">
        <f t="shared" si="4"/>
        <v/>
      </c>
      <c r="BJ42" s="861" t="str">
        <f t="shared" si="4"/>
        <v/>
      </c>
      <c r="BK42" s="861" t="str">
        <f t="shared" si="4"/>
        <v/>
      </c>
      <c r="BL42" s="859" t="str">
        <f t="shared" si="4"/>
        <v/>
      </c>
      <c r="BM42" s="457"/>
      <c r="BN42" s="859" t="str">
        <f t="shared" si="1"/>
        <v/>
      </c>
      <c r="BO42" s="859" t="str">
        <f t="shared" si="1"/>
        <v/>
      </c>
      <c r="BP42" s="859" t="str">
        <f t="shared" si="1"/>
        <v/>
      </c>
      <c r="BQ42" s="859" t="str">
        <f t="shared" si="1"/>
        <v/>
      </c>
      <c r="BR42" s="859" t="str">
        <f t="shared" si="1"/>
        <v/>
      </c>
      <c r="BS42" s="859" t="str">
        <f t="shared" si="1"/>
        <v/>
      </c>
      <c r="BT42" s="859" t="str">
        <f t="shared" si="1"/>
        <v/>
      </c>
      <c r="BZ42" s="19"/>
      <c r="CA42" s="19"/>
      <c r="CB42" s="19"/>
      <c r="CC42" s="19"/>
      <c r="CD42" s="19"/>
      <c r="CE42" s="19"/>
      <c r="CF42" s="19"/>
      <c r="CG42" s="19"/>
      <c r="CH42" s="19"/>
      <c r="CI42" s="19"/>
      <c r="CJ42" s="19"/>
      <c r="CK42" s="19"/>
      <c r="CL42" s="19"/>
      <c r="CM42" s="19"/>
      <c r="CN42" s="19"/>
      <c r="CO42" s="19"/>
      <c r="CP42" s="19"/>
      <c r="CQ42" s="19"/>
      <c r="CR42" s="19"/>
      <c r="CS42" s="19"/>
    </row>
    <row r="43" spans="1:97" s="18" customFormat="1" ht="10.5">
      <c r="A43" s="19"/>
      <c r="B43" s="632"/>
      <c r="C43" s="633"/>
      <c r="D43" s="628"/>
      <c r="E43" s="628"/>
      <c r="F43" s="632"/>
      <c r="G43" s="634"/>
      <c r="H43" s="632"/>
      <c r="I43" s="632"/>
      <c r="J43" s="632"/>
      <c r="K43" s="632"/>
      <c r="L43" s="632"/>
      <c r="M43" s="632"/>
      <c r="N43" s="632"/>
      <c r="O43" s="628"/>
      <c r="P43" s="631"/>
      <c r="Q43" s="631"/>
      <c r="R43" s="715"/>
      <c r="S43" s="715"/>
      <c r="T43" s="715"/>
      <c r="U43" s="715"/>
      <c r="V43" s="716" t="str">
        <f t="shared" si="2"/>
        <v/>
      </c>
      <c r="W43" s="535" t="str">
        <f t="shared" si="3"/>
        <v/>
      </c>
      <c r="X43" s="536" t="str">
        <v>NoCashFlows</v>
      </c>
      <c r="Y43" s="637"/>
      <c r="Z43" s="634"/>
      <c r="AA43" s="638"/>
      <c r="AB43" s="639"/>
      <c r="AC43" s="640"/>
      <c r="AD43" s="640"/>
      <c r="AE43" s="640"/>
      <c r="AF43" s="640"/>
      <c r="AG43" s="640"/>
      <c r="AH43" s="641"/>
      <c r="AI43" s="638"/>
      <c r="AJ43" s="642"/>
      <c r="AK43" s="643"/>
      <c r="AL43" s="643"/>
      <c r="AM43" s="644"/>
      <c r="AN43" s="640"/>
      <c r="AO43" s="640"/>
      <c r="AP43" s="640"/>
      <c r="AQ43" s="640"/>
      <c r="AR43" s="640"/>
      <c r="AS43" s="645"/>
      <c r="AT43" s="646"/>
      <c r="AU43" s="643"/>
      <c r="AV43" s="643"/>
      <c r="AW43" s="643"/>
      <c r="AX43" s="643"/>
      <c r="AY43" s="643"/>
      <c r="AZ43" s="643"/>
      <c r="BA43" s="643"/>
      <c r="BB43" s="643"/>
      <c r="BC43" s="643"/>
      <c r="BD43" s="643"/>
      <c r="BF43" s="860" t="str">
        <f t="shared" si="4"/>
        <v/>
      </c>
      <c r="BG43" s="861" t="str">
        <f t="shared" si="4"/>
        <v/>
      </c>
      <c r="BH43" s="861" t="str">
        <f t="shared" si="4"/>
        <v/>
      </c>
      <c r="BI43" s="861" t="str">
        <f t="shared" si="4"/>
        <v/>
      </c>
      <c r="BJ43" s="861" t="str">
        <f t="shared" si="4"/>
        <v/>
      </c>
      <c r="BK43" s="861" t="str">
        <f t="shared" si="4"/>
        <v/>
      </c>
      <c r="BL43" s="859" t="str">
        <f t="shared" si="4"/>
        <v/>
      </c>
      <c r="BM43" s="457"/>
      <c r="BN43" s="859" t="str">
        <f t="shared" si="1"/>
        <v/>
      </c>
      <c r="BO43" s="859" t="str">
        <f t="shared" si="1"/>
        <v/>
      </c>
      <c r="BP43" s="859" t="str">
        <f t="shared" si="1"/>
        <v/>
      </c>
      <c r="BQ43" s="859" t="str">
        <f t="shared" si="1"/>
        <v/>
      </c>
      <c r="BR43" s="859" t="str">
        <f t="shared" si="1"/>
        <v/>
      </c>
      <c r="BS43" s="859" t="str">
        <f t="shared" si="1"/>
        <v/>
      </c>
      <c r="BT43" s="859" t="str">
        <f t="shared" si="1"/>
        <v/>
      </c>
      <c r="BZ43" s="19"/>
      <c r="CA43" s="19"/>
      <c r="CB43" s="19"/>
      <c r="CC43" s="19"/>
      <c r="CD43" s="19"/>
      <c r="CE43" s="19"/>
      <c r="CF43" s="19"/>
      <c r="CG43" s="19"/>
      <c r="CH43" s="19"/>
      <c r="CI43" s="19"/>
      <c r="CJ43" s="19"/>
      <c r="CK43" s="19"/>
      <c r="CL43" s="19"/>
      <c r="CM43" s="19"/>
      <c r="CN43" s="19"/>
      <c r="CO43" s="19"/>
      <c r="CP43" s="19"/>
      <c r="CQ43" s="19"/>
      <c r="CR43" s="19"/>
      <c r="CS43" s="19"/>
    </row>
    <row r="44" spans="1:97" s="18" customFormat="1" ht="10.5">
      <c r="A44" s="19"/>
      <c r="B44" s="632"/>
      <c r="C44" s="633"/>
      <c r="D44" s="628"/>
      <c r="E44" s="628"/>
      <c r="F44" s="632"/>
      <c r="G44" s="634"/>
      <c r="H44" s="632"/>
      <c r="I44" s="632"/>
      <c r="J44" s="632"/>
      <c r="K44" s="632"/>
      <c r="L44" s="632"/>
      <c r="M44" s="632"/>
      <c r="N44" s="632"/>
      <c r="O44" s="628"/>
      <c r="P44" s="631"/>
      <c r="Q44" s="631"/>
      <c r="R44" s="715"/>
      <c r="S44" s="715"/>
      <c r="T44" s="715"/>
      <c r="U44" s="715"/>
      <c r="V44" s="716" t="str">
        <f t="shared" si="2"/>
        <v/>
      </c>
      <c r="W44" s="535" t="str">
        <f t="shared" si="3"/>
        <v/>
      </c>
      <c r="X44" s="536" t="str">
        <v>NoCashFlows</v>
      </c>
      <c r="Y44" s="637"/>
      <c r="Z44" s="634"/>
      <c r="AA44" s="638"/>
      <c r="AB44" s="639"/>
      <c r="AC44" s="640"/>
      <c r="AD44" s="640"/>
      <c r="AE44" s="640"/>
      <c r="AF44" s="640"/>
      <c r="AG44" s="640"/>
      <c r="AH44" s="641"/>
      <c r="AI44" s="638"/>
      <c r="AJ44" s="642"/>
      <c r="AK44" s="643"/>
      <c r="AL44" s="643"/>
      <c r="AM44" s="644"/>
      <c r="AN44" s="640"/>
      <c r="AO44" s="640"/>
      <c r="AP44" s="640"/>
      <c r="AQ44" s="640"/>
      <c r="AR44" s="640"/>
      <c r="AS44" s="645"/>
      <c r="AT44" s="646"/>
      <c r="AU44" s="643"/>
      <c r="AV44" s="643"/>
      <c r="AW44" s="643"/>
      <c r="AX44" s="643"/>
      <c r="AY44" s="643"/>
      <c r="AZ44" s="643"/>
      <c r="BA44" s="643"/>
      <c r="BB44" s="643"/>
      <c r="BC44" s="643"/>
      <c r="BD44" s="643"/>
      <c r="BF44" s="860" t="str">
        <f t="shared" si="4"/>
        <v/>
      </c>
      <c r="BG44" s="861" t="str">
        <f t="shared" si="4"/>
        <v/>
      </c>
      <c r="BH44" s="861" t="str">
        <f t="shared" si="4"/>
        <v/>
      </c>
      <c r="BI44" s="861" t="str">
        <f t="shared" si="4"/>
        <v/>
      </c>
      <c r="BJ44" s="861" t="str">
        <f t="shared" si="4"/>
        <v/>
      </c>
      <c r="BK44" s="861" t="str">
        <f t="shared" si="4"/>
        <v/>
      </c>
      <c r="BL44" s="859" t="str">
        <f t="shared" si="4"/>
        <v/>
      </c>
      <c r="BM44" s="457"/>
      <c r="BN44" s="859" t="str">
        <f t="shared" si="1"/>
        <v/>
      </c>
      <c r="BO44" s="859" t="str">
        <f t="shared" si="1"/>
        <v/>
      </c>
      <c r="BP44" s="859" t="str">
        <f t="shared" si="1"/>
        <v/>
      </c>
      <c r="BQ44" s="859" t="str">
        <f t="shared" si="1"/>
        <v/>
      </c>
      <c r="BR44" s="859" t="str">
        <f t="shared" si="1"/>
        <v/>
      </c>
      <c r="BS44" s="859" t="str">
        <f t="shared" si="1"/>
        <v/>
      </c>
      <c r="BT44" s="859" t="str">
        <f t="shared" si="1"/>
        <v/>
      </c>
      <c r="BZ44" s="19"/>
      <c r="CA44" s="19"/>
      <c r="CB44" s="19"/>
      <c r="CC44" s="19"/>
      <c r="CD44" s="19"/>
      <c r="CE44" s="19"/>
      <c r="CF44" s="19"/>
      <c r="CG44" s="19"/>
      <c r="CH44" s="19"/>
      <c r="CI44" s="19"/>
      <c r="CJ44" s="19"/>
      <c r="CK44" s="19"/>
      <c r="CL44" s="19"/>
      <c r="CM44" s="19"/>
      <c r="CN44" s="19"/>
      <c r="CO44" s="19"/>
      <c r="CP44" s="19"/>
      <c r="CQ44" s="19"/>
      <c r="CR44" s="19"/>
      <c r="CS44" s="19"/>
    </row>
    <row r="45" spans="1:97" s="18" customFormat="1" ht="10.5">
      <c r="A45" s="19"/>
      <c r="B45" s="632"/>
      <c r="C45" s="633"/>
      <c r="D45" s="628"/>
      <c r="E45" s="628"/>
      <c r="F45" s="632"/>
      <c r="G45" s="634"/>
      <c r="H45" s="632"/>
      <c r="I45" s="632"/>
      <c r="J45" s="632"/>
      <c r="K45" s="632"/>
      <c r="L45" s="632"/>
      <c r="M45" s="632"/>
      <c r="N45" s="632"/>
      <c r="O45" s="628"/>
      <c r="P45" s="631"/>
      <c r="Q45" s="631"/>
      <c r="R45" s="715"/>
      <c r="S45" s="715"/>
      <c r="T45" s="715"/>
      <c r="U45" s="715"/>
      <c r="V45" s="716" t="str">
        <f t="shared" si="2"/>
        <v/>
      </c>
      <c r="W45" s="535" t="str">
        <f t="shared" si="3"/>
        <v/>
      </c>
      <c r="X45" s="536" t="str">
        <v>NoCashFlows</v>
      </c>
      <c r="Y45" s="637"/>
      <c r="Z45" s="634"/>
      <c r="AA45" s="638"/>
      <c r="AB45" s="639"/>
      <c r="AC45" s="640"/>
      <c r="AD45" s="640"/>
      <c r="AE45" s="640"/>
      <c r="AF45" s="640"/>
      <c r="AG45" s="640"/>
      <c r="AH45" s="641"/>
      <c r="AI45" s="638"/>
      <c r="AJ45" s="642"/>
      <c r="AK45" s="643"/>
      <c r="AL45" s="643"/>
      <c r="AM45" s="644"/>
      <c r="AN45" s="640"/>
      <c r="AO45" s="640"/>
      <c r="AP45" s="640"/>
      <c r="AQ45" s="640"/>
      <c r="AR45" s="640"/>
      <c r="AS45" s="645"/>
      <c r="AT45" s="646"/>
      <c r="AU45" s="643"/>
      <c r="AV45" s="643"/>
      <c r="AW45" s="643"/>
      <c r="AX45" s="643"/>
      <c r="AY45" s="643"/>
      <c r="AZ45" s="643"/>
      <c r="BA45" s="643"/>
      <c r="BB45" s="643"/>
      <c r="BC45" s="643"/>
      <c r="BD45" s="643"/>
      <c r="BF45" s="860" t="str">
        <f t="shared" si="4"/>
        <v/>
      </c>
      <c r="BG45" s="861" t="str">
        <f t="shared" si="4"/>
        <v/>
      </c>
      <c r="BH45" s="861" t="str">
        <f t="shared" si="4"/>
        <v/>
      </c>
      <c r="BI45" s="861" t="str">
        <f t="shared" si="4"/>
        <v/>
      </c>
      <c r="BJ45" s="861" t="str">
        <f t="shared" si="4"/>
        <v/>
      </c>
      <c r="BK45" s="861" t="str">
        <f t="shared" si="4"/>
        <v/>
      </c>
      <c r="BL45" s="859" t="str">
        <f t="shared" si="4"/>
        <v/>
      </c>
      <c r="BM45" s="457"/>
      <c r="BN45" s="859" t="str">
        <f t="shared" si="1"/>
        <v/>
      </c>
      <c r="BO45" s="859" t="str">
        <f t="shared" si="1"/>
        <v/>
      </c>
      <c r="BP45" s="859" t="str">
        <f t="shared" si="1"/>
        <v/>
      </c>
      <c r="BQ45" s="859" t="str">
        <f t="shared" si="1"/>
        <v/>
      </c>
      <c r="BR45" s="859" t="str">
        <f t="shared" si="1"/>
        <v/>
      </c>
      <c r="BS45" s="859" t="str">
        <f t="shared" si="1"/>
        <v/>
      </c>
      <c r="BT45" s="859" t="str">
        <f t="shared" si="1"/>
        <v/>
      </c>
      <c r="BZ45" s="19"/>
      <c r="CA45" s="19"/>
      <c r="CB45" s="19"/>
      <c r="CC45" s="19"/>
      <c r="CD45" s="19"/>
      <c r="CE45" s="19"/>
      <c r="CF45" s="19"/>
      <c r="CG45" s="19"/>
      <c r="CH45" s="19"/>
      <c r="CI45" s="19"/>
      <c r="CJ45" s="19"/>
      <c r="CK45" s="19"/>
      <c r="CL45" s="19"/>
      <c r="CM45" s="19"/>
      <c r="CN45" s="19"/>
      <c r="CO45" s="19"/>
      <c r="CP45" s="19"/>
      <c r="CQ45" s="19"/>
      <c r="CR45" s="19"/>
      <c r="CS45" s="19"/>
    </row>
    <row r="46" spans="1:97" s="18" customFormat="1" ht="10.5">
      <c r="A46" s="19"/>
      <c r="B46" s="632"/>
      <c r="C46" s="633"/>
      <c r="D46" s="628"/>
      <c r="E46" s="628"/>
      <c r="F46" s="632"/>
      <c r="G46" s="634"/>
      <c r="H46" s="632"/>
      <c r="I46" s="632"/>
      <c r="J46" s="632"/>
      <c r="K46" s="632"/>
      <c r="L46" s="632"/>
      <c r="M46" s="632"/>
      <c r="N46" s="632"/>
      <c r="O46" s="628"/>
      <c r="P46" s="631"/>
      <c r="Q46" s="631"/>
      <c r="R46" s="715"/>
      <c r="S46" s="715"/>
      <c r="T46" s="715"/>
      <c r="U46" s="715"/>
      <c r="V46" s="716" t="str">
        <f t="shared" si="2"/>
        <v/>
      </c>
      <c r="W46" s="535" t="str">
        <f t="shared" si="3"/>
        <v/>
      </c>
      <c r="X46" s="536" t="str">
        <v>NoCashFlows</v>
      </c>
      <c r="Y46" s="637"/>
      <c r="Z46" s="634"/>
      <c r="AA46" s="638"/>
      <c r="AB46" s="639"/>
      <c r="AC46" s="640"/>
      <c r="AD46" s="640"/>
      <c r="AE46" s="640"/>
      <c r="AF46" s="640"/>
      <c r="AG46" s="640"/>
      <c r="AH46" s="641"/>
      <c r="AI46" s="638"/>
      <c r="AJ46" s="642"/>
      <c r="AK46" s="643"/>
      <c r="AL46" s="643"/>
      <c r="AM46" s="644"/>
      <c r="AN46" s="640"/>
      <c r="AO46" s="640"/>
      <c r="AP46" s="640"/>
      <c r="AQ46" s="640"/>
      <c r="AR46" s="640"/>
      <c r="AS46" s="645"/>
      <c r="AT46" s="646"/>
      <c r="AU46" s="643"/>
      <c r="AV46" s="643"/>
      <c r="AW46" s="643"/>
      <c r="AX46" s="643"/>
      <c r="AY46" s="643"/>
      <c r="AZ46" s="643"/>
      <c r="BA46" s="643"/>
      <c r="BB46" s="643"/>
      <c r="BC46" s="643"/>
      <c r="BD46" s="643"/>
      <c r="BF46" s="860" t="str">
        <f t="shared" si="4"/>
        <v/>
      </c>
      <c r="BG46" s="861" t="str">
        <f t="shared" si="4"/>
        <v/>
      </c>
      <c r="BH46" s="861" t="str">
        <f t="shared" si="4"/>
        <v/>
      </c>
      <c r="BI46" s="861" t="str">
        <f t="shared" si="4"/>
        <v/>
      </c>
      <c r="BJ46" s="861" t="str">
        <f t="shared" si="4"/>
        <v/>
      </c>
      <c r="BK46" s="861" t="str">
        <f t="shared" si="4"/>
        <v/>
      </c>
      <c r="BL46" s="859" t="str">
        <f t="shared" si="4"/>
        <v/>
      </c>
      <c r="BM46" s="457"/>
      <c r="BN46" s="859" t="str">
        <f t="shared" si="1"/>
        <v/>
      </c>
      <c r="BO46" s="859" t="str">
        <f t="shared" si="1"/>
        <v/>
      </c>
      <c r="BP46" s="859" t="str">
        <f t="shared" si="1"/>
        <v/>
      </c>
      <c r="BQ46" s="859" t="str">
        <f t="shared" si="1"/>
        <v/>
      </c>
      <c r="BR46" s="859" t="str">
        <f t="shared" si="1"/>
        <v/>
      </c>
      <c r="BS46" s="859" t="str">
        <f t="shared" si="1"/>
        <v/>
      </c>
      <c r="BT46" s="859" t="str">
        <f t="shared" si="1"/>
        <v/>
      </c>
      <c r="BZ46" s="19"/>
      <c r="CA46" s="19"/>
      <c r="CB46" s="19"/>
      <c r="CC46" s="19"/>
      <c r="CD46" s="19"/>
      <c r="CE46" s="19"/>
      <c r="CF46" s="19"/>
      <c r="CG46" s="19"/>
      <c r="CH46" s="19"/>
      <c r="CI46" s="19"/>
      <c r="CJ46" s="19"/>
      <c r="CK46" s="19"/>
      <c r="CL46" s="19"/>
      <c r="CM46" s="19"/>
      <c r="CN46" s="19"/>
      <c r="CO46" s="19"/>
      <c r="CP46" s="19"/>
      <c r="CQ46" s="19"/>
      <c r="CR46" s="19"/>
      <c r="CS46" s="19"/>
    </row>
    <row r="47" spans="1:97" s="18" customFormat="1" ht="10.5">
      <c r="A47" s="19"/>
      <c r="B47" s="632"/>
      <c r="C47" s="633"/>
      <c r="D47" s="628"/>
      <c r="E47" s="628"/>
      <c r="F47" s="632"/>
      <c r="G47" s="634"/>
      <c r="H47" s="632"/>
      <c r="I47" s="632"/>
      <c r="J47" s="632"/>
      <c r="K47" s="632"/>
      <c r="L47" s="632"/>
      <c r="M47" s="632"/>
      <c r="N47" s="632"/>
      <c r="O47" s="628"/>
      <c r="P47" s="631"/>
      <c r="Q47" s="631"/>
      <c r="R47" s="715"/>
      <c r="S47" s="715"/>
      <c r="T47" s="715"/>
      <c r="U47" s="715"/>
      <c r="V47" s="716" t="str">
        <f t="shared" si="2"/>
        <v/>
      </c>
      <c r="W47" s="535" t="str">
        <f t="shared" si="3"/>
        <v/>
      </c>
      <c r="X47" s="536" t="str">
        <v>NoCashFlows</v>
      </c>
      <c r="Y47" s="637"/>
      <c r="Z47" s="634"/>
      <c r="AA47" s="638"/>
      <c r="AB47" s="639"/>
      <c r="AC47" s="640"/>
      <c r="AD47" s="640"/>
      <c r="AE47" s="640"/>
      <c r="AF47" s="640"/>
      <c r="AG47" s="640"/>
      <c r="AH47" s="641"/>
      <c r="AI47" s="638"/>
      <c r="AJ47" s="642"/>
      <c r="AK47" s="643"/>
      <c r="AL47" s="643"/>
      <c r="AM47" s="644"/>
      <c r="AN47" s="640"/>
      <c r="AO47" s="640"/>
      <c r="AP47" s="640"/>
      <c r="AQ47" s="640"/>
      <c r="AR47" s="640"/>
      <c r="AS47" s="645"/>
      <c r="AT47" s="646"/>
      <c r="AU47" s="643"/>
      <c r="AV47" s="643"/>
      <c r="AW47" s="643"/>
      <c r="AX47" s="643"/>
      <c r="AY47" s="643"/>
      <c r="AZ47" s="643"/>
      <c r="BA47" s="643"/>
      <c r="BB47" s="643"/>
      <c r="BC47" s="643"/>
      <c r="BD47" s="643"/>
      <c r="BF47" s="860" t="str">
        <f t="shared" si="4"/>
        <v/>
      </c>
      <c r="BG47" s="861" t="str">
        <f t="shared" si="4"/>
        <v/>
      </c>
      <c r="BH47" s="861" t="str">
        <f t="shared" si="4"/>
        <v/>
      </c>
      <c r="BI47" s="861" t="str">
        <f t="shared" si="4"/>
        <v/>
      </c>
      <c r="BJ47" s="861" t="str">
        <f t="shared" si="4"/>
        <v/>
      </c>
      <c r="BK47" s="861" t="str">
        <f t="shared" si="4"/>
        <v/>
      </c>
      <c r="BL47" s="859" t="str">
        <f t="shared" si="4"/>
        <v/>
      </c>
      <c r="BM47" s="457"/>
      <c r="BN47" s="859" t="str">
        <f t="shared" si="1"/>
        <v/>
      </c>
      <c r="BO47" s="859" t="str">
        <f t="shared" si="1"/>
        <v/>
      </c>
      <c r="BP47" s="859" t="str">
        <f t="shared" si="1"/>
        <v/>
      </c>
      <c r="BQ47" s="859" t="str">
        <f t="shared" si="1"/>
        <v/>
      </c>
      <c r="BR47" s="859" t="str">
        <f t="shared" si="1"/>
        <v/>
      </c>
      <c r="BS47" s="859" t="str">
        <f t="shared" si="1"/>
        <v/>
      </c>
      <c r="BT47" s="859" t="str">
        <f t="shared" si="1"/>
        <v/>
      </c>
      <c r="BZ47" s="19"/>
      <c r="CA47" s="19"/>
      <c r="CB47" s="19"/>
      <c r="CC47" s="19"/>
      <c r="CD47" s="19"/>
      <c r="CE47" s="19"/>
      <c r="CF47" s="19"/>
      <c r="CG47" s="19"/>
      <c r="CH47" s="19"/>
      <c r="CI47" s="19"/>
      <c r="CJ47" s="19"/>
      <c r="CK47" s="19"/>
      <c r="CL47" s="19"/>
      <c r="CM47" s="19"/>
      <c r="CN47" s="19"/>
      <c r="CO47" s="19"/>
      <c r="CP47" s="19"/>
      <c r="CQ47" s="19"/>
      <c r="CR47" s="19"/>
      <c r="CS47" s="19"/>
    </row>
    <row r="48" spans="1:97" s="18" customFormat="1" ht="10.5">
      <c r="A48" s="19"/>
      <c r="B48" s="632"/>
      <c r="C48" s="633"/>
      <c r="D48" s="628"/>
      <c r="E48" s="628"/>
      <c r="F48" s="632"/>
      <c r="G48" s="634"/>
      <c r="H48" s="632"/>
      <c r="I48" s="632"/>
      <c r="J48" s="632"/>
      <c r="K48" s="632"/>
      <c r="L48" s="632"/>
      <c r="M48" s="632"/>
      <c r="N48" s="632"/>
      <c r="O48" s="628"/>
      <c r="P48" s="631"/>
      <c r="Q48" s="631"/>
      <c r="R48" s="715"/>
      <c r="S48" s="715"/>
      <c r="T48" s="715"/>
      <c r="U48" s="715"/>
      <c r="V48" s="716" t="str">
        <f t="shared" si="2"/>
        <v/>
      </c>
      <c r="W48" s="535" t="str">
        <f t="shared" si="3"/>
        <v/>
      </c>
      <c r="X48" s="536" t="str">
        <v>NoCashFlows</v>
      </c>
      <c r="Y48" s="637"/>
      <c r="Z48" s="634"/>
      <c r="AA48" s="638"/>
      <c r="AB48" s="639"/>
      <c r="AC48" s="640"/>
      <c r="AD48" s="640"/>
      <c r="AE48" s="640"/>
      <c r="AF48" s="640"/>
      <c r="AG48" s="640"/>
      <c r="AH48" s="641"/>
      <c r="AI48" s="638"/>
      <c r="AJ48" s="642"/>
      <c r="AK48" s="643"/>
      <c r="AL48" s="643"/>
      <c r="AM48" s="644"/>
      <c r="AN48" s="640"/>
      <c r="AO48" s="640"/>
      <c r="AP48" s="640"/>
      <c r="AQ48" s="640"/>
      <c r="AR48" s="640"/>
      <c r="AS48" s="645"/>
      <c r="AT48" s="646"/>
      <c r="AU48" s="643"/>
      <c r="AV48" s="643"/>
      <c r="AW48" s="643"/>
      <c r="AX48" s="643"/>
      <c r="AY48" s="643"/>
      <c r="AZ48" s="643"/>
      <c r="BA48" s="643"/>
      <c r="BB48" s="643"/>
      <c r="BC48" s="643"/>
      <c r="BD48" s="643"/>
      <c r="BF48" s="860" t="str">
        <f t="shared" si="4"/>
        <v/>
      </c>
      <c r="BG48" s="861" t="str">
        <f t="shared" si="4"/>
        <v/>
      </c>
      <c r="BH48" s="861" t="str">
        <f t="shared" si="4"/>
        <v/>
      </c>
      <c r="BI48" s="861" t="str">
        <f t="shared" si="4"/>
        <v/>
      </c>
      <c r="BJ48" s="861" t="str">
        <f t="shared" si="4"/>
        <v/>
      </c>
      <c r="BK48" s="861" t="str">
        <f t="shared" si="4"/>
        <v/>
      </c>
      <c r="BL48" s="859" t="str">
        <f t="shared" si="4"/>
        <v/>
      </c>
      <c r="BM48" s="457"/>
      <c r="BN48" s="859" t="str">
        <f t="shared" si="1"/>
        <v/>
      </c>
      <c r="BO48" s="859" t="str">
        <f t="shared" si="1"/>
        <v/>
      </c>
      <c r="BP48" s="859" t="str">
        <f t="shared" si="1"/>
        <v/>
      </c>
      <c r="BQ48" s="859" t="str">
        <f t="shared" si="1"/>
        <v/>
      </c>
      <c r="BR48" s="859" t="str">
        <f t="shared" si="1"/>
        <v/>
      </c>
      <c r="BS48" s="859" t="str">
        <f t="shared" si="1"/>
        <v/>
      </c>
      <c r="BT48" s="859" t="str">
        <f t="shared" si="1"/>
        <v/>
      </c>
      <c r="BZ48" s="19"/>
      <c r="CA48" s="19"/>
      <c r="CB48" s="19"/>
      <c r="CC48" s="19"/>
      <c r="CD48" s="19"/>
      <c r="CE48" s="19"/>
      <c r="CF48" s="19"/>
      <c r="CG48" s="19"/>
      <c r="CH48" s="19"/>
      <c r="CI48" s="19"/>
      <c r="CJ48" s="19"/>
      <c r="CK48" s="19"/>
      <c r="CL48" s="19"/>
      <c r="CM48" s="19"/>
      <c r="CN48" s="19"/>
      <c r="CO48" s="19"/>
      <c r="CP48" s="19"/>
      <c r="CQ48" s="19"/>
      <c r="CR48" s="19"/>
      <c r="CS48" s="19"/>
    </row>
    <row r="49" spans="1:97" s="18" customFormat="1" ht="10.5">
      <c r="A49" s="19"/>
      <c r="B49" s="632"/>
      <c r="C49" s="633"/>
      <c r="D49" s="628"/>
      <c r="E49" s="628"/>
      <c r="F49" s="632"/>
      <c r="G49" s="634"/>
      <c r="H49" s="632"/>
      <c r="I49" s="632"/>
      <c r="J49" s="632"/>
      <c r="K49" s="632"/>
      <c r="L49" s="632"/>
      <c r="M49" s="632"/>
      <c r="N49" s="632"/>
      <c r="O49" s="628"/>
      <c r="P49" s="631"/>
      <c r="Q49" s="631"/>
      <c r="R49" s="715"/>
      <c r="S49" s="715"/>
      <c r="T49" s="715"/>
      <c r="U49" s="715"/>
      <c r="V49" s="716" t="str">
        <f t="shared" si="2"/>
        <v/>
      </c>
      <c r="W49" s="535" t="str">
        <f t="shared" si="3"/>
        <v/>
      </c>
      <c r="X49" s="536" t="str">
        <v>NoCashFlows</v>
      </c>
      <c r="Y49" s="637"/>
      <c r="Z49" s="634"/>
      <c r="AA49" s="638"/>
      <c r="AB49" s="639"/>
      <c r="AC49" s="640"/>
      <c r="AD49" s="640"/>
      <c r="AE49" s="640"/>
      <c r="AF49" s="640"/>
      <c r="AG49" s="640"/>
      <c r="AH49" s="641"/>
      <c r="AI49" s="638"/>
      <c r="AJ49" s="642"/>
      <c r="AK49" s="643"/>
      <c r="AL49" s="643"/>
      <c r="AM49" s="644"/>
      <c r="AN49" s="640"/>
      <c r="AO49" s="640"/>
      <c r="AP49" s="640"/>
      <c r="AQ49" s="640"/>
      <c r="AR49" s="640"/>
      <c r="AS49" s="645"/>
      <c r="AT49" s="646"/>
      <c r="AU49" s="643"/>
      <c r="AV49" s="643"/>
      <c r="AW49" s="643"/>
      <c r="AX49" s="643"/>
      <c r="AY49" s="643"/>
      <c r="AZ49" s="643"/>
      <c r="BA49" s="643"/>
      <c r="BB49" s="643"/>
      <c r="BC49" s="643"/>
      <c r="BD49" s="643"/>
      <c r="BF49" s="860" t="str">
        <f t="shared" si="4"/>
        <v/>
      </c>
      <c r="BG49" s="861" t="str">
        <f t="shared" si="4"/>
        <v/>
      </c>
      <c r="BH49" s="861" t="str">
        <f t="shared" si="4"/>
        <v/>
      </c>
      <c r="BI49" s="861" t="str">
        <f t="shared" si="4"/>
        <v/>
      </c>
      <c r="BJ49" s="861" t="str">
        <f t="shared" si="4"/>
        <v/>
      </c>
      <c r="BK49" s="861" t="str">
        <f t="shared" si="4"/>
        <v/>
      </c>
      <c r="BL49" s="859" t="str">
        <f t="shared" si="4"/>
        <v/>
      </c>
      <c r="BM49" s="457"/>
      <c r="BN49" s="859" t="str">
        <f t="shared" si="1"/>
        <v/>
      </c>
      <c r="BO49" s="859" t="str">
        <f t="shared" si="1"/>
        <v/>
      </c>
      <c r="BP49" s="859" t="str">
        <f t="shared" si="1"/>
        <v/>
      </c>
      <c r="BQ49" s="859" t="str">
        <f t="shared" si="1"/>
        <v/>
      </c>
      <c r="BR49" s="859" t="str">
        <f t="shared" si="1"/>
        <v/>
      </c>
      <c r="BS49" s="859" t="str">
        <f t="shared" si="1"/>
        <v/>
      </c>
      <c r="BT49" s="859" t="str">
        <f t="shared" si="1"/>
        <v/>
      </c>
      <c r="BZ49" s="19"/>
      <c r="CA49" s="19"/>
      <c r="CB49" s="19"/>
      <c r="CC49" s="19"/>
      <c r="CD49" s="19"/>
      <c r="CE49" s="19"/>
      <c r="CF49" s="19"/>
      <c r="CG49" s="19"/>
      <c r="CH49" s="19"/>
      <c r="CI49" s="19"/>
      <c r="CJ49" s="19"/>
      <c r="CK49" s="19"/>
      <c r="CL49" s="19"/>
      <c r="CM49" s="19"/>
      <c r="CN49" s="19"/>
      <c r="CO49" s="19"/>
      <c r="CP49" s="19"/>
      <c r="CQ49" s="19"/>
      <c r="CR49" s="19"/>
      <c r="CS49" s="19"/>
    </row>
    <row r="50" spans="1:97" s="18" customFormat="1" ht="10.5">
      <c r="A50" s="19"/>
      <c r="B50" s="632"/>
      <c r="C50" s="633"/>
      <c r="D50" s="628"/>
      <c r="E50" s="628"/>
      <c r="F50" s="632"/>
      <c r="G50" s="634"/>
      <c r="H50" s="632"/>
      <c r="I50" s="632"/>
      <c r="J50" s="632"/>
      <c r="K50" s="632"/>
      <c r="L50" s="632"/>
      <c r="M50" s="632"/>
      <c r="N50" s="632"/>
      <c r="O50" s="628"/>
      <c r="P50" s="631"/>
      <c r="Q50" s="631"/>
      <c r="R50" s="715"/>
      <c r="S50" s="715"/>
      <c r="T50" s="715"/>
      <c r="U50" s="715"/>
      <c r="V50" s="716" t="str">
        <f t="shared" si="2"/>
        <v/>
      </c>
      <c r="W50" s="535" t="str">
        <f t="shared" si="3"/>
        <v/>
      </c>
      <c r="X50" s="536" t="str">
        <v>NoCashFlows</v>
      </c>
      <c r="Y50" s="637"/>
      <c r="Z50" s="634"/>
      <c r="AA50" s="638"/>
      <c r="AB50" s="639"/>
      <c r="AC50" s="640"/>
      <c r="AD50" s="640"/>
      <c r="AE50" s="640"/>
      <c r="AF50" s="640"/>
      <c r="AG50" s="640"/>
      <c r="AH50" s="641"/>
      <c r="AI50" s="638"/>
      <c r="AJ50" s="642"/>
      <c r="AK50" s="643"/>
      <c r="AL50" s="643"/>
      <c r="AM50" s="644"/>
      <c r="AN50" s="640"/>
      <c r="AO50" s="640"/>
      <c r="AP50" s="640"/>
      <c r="AQ50" s="640"/>
      <c r="AR50" s="640"/>
      <c r="AS50" s="645"/>
      <c r="AT50" s="646"/>
      <c r="AU50" s="643"/>
      <c r="AV50" s="643"/>
      <c r="AW50" s="643"/>
      <c r="AX50" s="643"/>
      <c r="AY50" s="643"/>
      <c r="AZ50" s="643"/>
      <c r="BA50" s="643"/>
      <c r="BB50" s="643"/>
      <c r="BC50" s="643"/>
      <c r="BD50" s="643"/>
      <c r="BF50" s="860" t="str">
        <f t="shared" si="4"/>
        <v/>
      </c>
      <c r="BG50" s="861" t="str">
        <f t="shared" si="4"/>
        <v/>
      </c>
      <c r="BH50" s="861" t="str">
        <f t="shared" si="4"/>
        <v/>
      </c>
      <c r="BI50" s="861" t="str">
        <f t="shared" si="4"/>
        <v/>
      </c>
      <c r="BJ50" s="861" t="str">
        <f t="shared" si="4"/>
        <v/>
      </c>
      <c r="BK50" s="861" t="str">
        <f t="shared" si="4"/>
        <v/>
      </c>
      <c r="BL50" s="859" t="str">
        <f t="shared" si="4"/>
        <v/>
      </c>
      <c r="BM50" s="457"/>
      <c r="BN50" s="859" t="str">
        <f t="shared" si="1"/>
        <v/>
      </c>
      <c r="BO50" s="859" t="str">
        <f t="shared" si="1"/>
        <v/>
      </c>
      <c r="BP50" s="859" t="str">
        <f t="shared" si="1"/>
        <v/>
      </c>
      <c r="BQ50" s="859" t="str">
        <f t="shared" si="1"/>
        <v/>
      </c>
      <c r="BR50" s="859" t="str">
        <f t="shared" si="1"/>
        <v/>
      </c>
      <c r="BS50" s="859" t="str">
        <f t="shared" si="1"/>
        <v/>
      </c>
      <c r="BT50" s="859" t="str">
        <f t="shared" si="1"/>
        <v/>
      </c>
      <c r="BZ50" s="19"/>
      <c r="CA50" s="19"/>
      <c r="CB50" s="19"/>
      <c r="CC50" s="19"/>
      <c r="CD50" s="19"/>
      <c r="CE50" s="19"/>
      <c r="CF50" s="19"/>
      <c r="CG50" s="19"/>
      <c r="CH50" s="19"/>
      <c r="CI50" s="19"/>
      <c r="CJ50" s="19"/>
      <c r="CK50" s="19"/>
      <c r="CL50" s="19"/>
      <c r="CM50" s="19"/>
      <c r="CN50" s="19"/>
      <c r="CO50" s="19"/>
      <c r="CP50" s="19"/>
      <c r="CQ50" s="19"/>
      <c r="CR50" s="19"/>
      <c r="CS50" s="19"/>
    </row>
    <row r="51" spans="1:97" s="18" customFormat="1" ht="10.5">
      <c r="A51" s="19"/>
      <c r="B51" s="632"/>
      <c r="C51" s="633"/>
      <c r="D51" s="628"/>
      <c r="E51" s="628"/>
      <c r="F51" s="632"/>
      <c r="G51" s="634"/>
      <c r="H51" s="632"/>
      <c r="I51" s="632"/>
      <c r="J51" s="632"/>
      <c r="K51" s="632"/>
      <c r="L51" s="632"/>
      <c r="M51" s="632"/>
      <c r="N51" s="632"/>
      <c r="O51" s="628"/>
      <c r="P51" s="631"/>
      <c r="Q51" s="631"/>
      <c r="R51" s="715"/>
      <c r="S51" s="715"/>
      <c r="T51" s="715"/>
      <c r="U51" s="715"/>
      <c r="V51" s="716" t="str">
        <f t="shared" si="2"/>
        <v/>
      </c>
      <c r="W51" s="535" t="str">
        <f t="shared" si="3"/>
        <v/>
      </c>
      <c r="X51" s="536" t="str">
        <v>NoCashFlows</v>
      </c>
      <c r="Y51" s="637"/>
      <c r="Z51" s="634"/>
      <c r="AA51" s="638"/>
      <c r="AB51" s="639"/>
      <c r="AC51" s="640"/>
      <c r="AD51" s="640"/>
      <c r="AE51" s="640"/>
      <c r="AF51" s="640"/>
      <c r="AG51" s="640"/>
      <c r="AH51" s="641"/>
      <c r="AI51" s="638"/>
      <c r="AJ51" s="642"/>
      <c r="AK51" s="643"/>
      <c r="AL51" s="643"/>
      <c r="AM51" s="644"/>
      <c r="AN51" s="640"/>
      <c r="AO51" s="640"/>
      <c r="AP51" s="640"/>
      <c r="AQ51" s="640"/>
      <c r="AR51" s="640"/>
      <c r="AS51" s="645"/>
      <c r="AT51" s="646"/>
      <c r="AU51" s="643"/>
      <c r="AV51" s="643"/>
      <c r="AW51" s="643"/>
      <c r="AX51" s="643"/>
      <c r="AY51" s="643"/>
      <c r="AZ51" s="643"/>
      <c r="BA51" s="643"/>
      <c r="BB51" s="643"/>
      <c r="BC51" s="643"/>
      <c r="BD51" s="643"/>
      <c r="BF51" s="860" t="str">
        <f t="shared" si="4"/>
        <v/>
      </c>
      <c r="BG51" s="861" t="str">
        <f t="shared" si="4"/>
        <v/>
      </c>
      <c r="BH51" s="861" t="str">
        <f t="shared" si="4"/>
        <v/>
      </c>
      <c r="BI51" s="861" t="str">
        <f t="shared" si="4"/>
        <v/>
      </c>
      <c r="BJ51" s="861" t="str">
        <f t="shared" si="4"/>
        <v/>
      </c>
      <c r="BK51" s="861" t="str">
        <f t="shared" si="4"/>
        <v/>
      </c>
      <c r="BL51" s="859" t="str">
        <f t="shared" si="4"/>
        <v/>
      </c>
      <c r="BM51" s="457"/>
      <c r="BN51" s="859" t="str">
        <f t="shared" si="1"/>
        <v/>
      </c>
      <c r="BO51" s="859" t="str">
        <f t="shared" si="1"/>
        <v/>
      </c>
      <c r="BP51" s="859" t="str">
        <f t="shared" si="1"/>
        <v/>
      </c>
      <c r="BQ51" s="859" t="str">
        <f t="shared" si="1"/>
        <v/>
      </c>
      <c r="BR51" s="859" t="str">
        <f t="shared" si="1"/>
        <v/>
      </c>
      <c r="BS51" s="859" t="str">
        <f t="shared" si="1"/>
        <v/>
      </c>
      <c r="BT51" s="859" t="str">
        <f t="shared" si="1"/>
        <v/>
      </c>
      <c r="BZ51" s="19"/>
      <c r="CA51" s="19"/>
      <c r="CB51" s="19"/>
      <c r="CC51" s="19"/>
      <c r="CD51" s="19"/>
      <c r="CE51" s="19"/>
      <c r="CF51" s="19"/>
      <c r="CG51" s="19"/>
      <c r="CH51" s="19"/>
      <c r="CI51" s="19"/>
      <c r="CJ51" s="19"/>
      <c r="CK51" s="19"/>
      <c r="CL51" s="19"/>
      <c r="CM51" s="19"/>
      <c r="CN51" s="19"/>
      <c r="CO51" s="19"/>
      <c r="CP51" s="19"/>
      <c r="CQ51" s="19"/>
      <c r="CR51" s="19"/>
      <c r="CS51" s="19"/>
    </row>
    <row r="52" spans="1:97" s="18" customFormat="1" ht="10.5">
      <c r="A52" s="19"/>
      <c r="B52" s="632"/>
      <c r="C52" s="633"/>
      <c r="D52" s="628"/>
      <c r="E52" s="628"/>
      <c r="F52" s="632"/>
      <c r="G52" s="634"/>
      <c r="H52" s="632"/>
      <c r="I52" s="632"/>
      <c r="J52" s="632"/>
      <c r="K52" s="632"/>
      <c r="L52" s="632"/>
      <c r="M52" s="632"/>
      <c r="N52" s="632"/>
      <c r="O52" s="628"/>
      <c r="P52" s="631"/>
      <c r="Q52" s="631"/>
      <c r="R52" s="715"/>
      <c r="S52" s="715"/>
      <c r="T52" s="715"/>
      <c r="U52" s="715"/>
      <c r="V52" s="716" t="str">
        <f t="shared" si="2"/>
        <v/>
      </c>
      <c r="W52" s="535" t="str">
        <f t="shared" si="3"/>
        <v/>
      </c>
      <c r="X52" s="536" t="str">
        <v>NoCashFlows</v>
      </c>
      <c r="Y52" s="637"/>
      <c r="Z52" s="634"/>
      <c r="AA52" s="638"/>
      <c r="AB52" s="639"/>
      <c r="AC52" s="640"/>
      <c r="AD52" s="640"/>
      <c r="AE52" s="640"/>
      <c r="AF52" s="640"/>
      <c r="AG52" s="640"/>
      <c r="AH52" s="641"/>
      <c r="AI52" s="638"/>
      <c r="AJ52" s="642"/>
      <c r="AK52" s="643"/>
      <c r="AL52" s="643"/>
      <c r="AM52" s="644"/>
      <c r="AN52" s="640"/>
      <c r="AO52" s="640"/>
      <c r="AP52" s="640"/>
      <c r="AQ52" s="640"/>
      <c r="AR52" s="640"/>
      <c r="AS52" s="645"/>
      <c r="AT52" s="646"/>
      <c r="AU52" s="643"/>
      <c r="AV52" s="643"/>
      <c r="AW52" s="643"/>
      <c r="AX52" s="643"/>
      <c r="AY52" s="643"/>
      <c r="AZ52" s="643"/>
      <c r="BA52" s="643"/>
      <c r="BB52" s="643"/>
      <c r="BC52" s="643"/>
      <c r="BD52" s="643"/>
      <c r="BF52" s="860" t="str">
        <f t="shared" si="4"/>
        <v/>
      </c>
      <c r="BG52" s="861" t="str">
        <f t="shared" si="4"/>
        <v/>
      </c>
      <c r="BH52" s="861" t="str">
        <f t="shared" si="4"/>
        <v/>
      </c>
      <c r="BI52" s="861" t="str">
        <f t="shared" si="4"/>
        <v/>
      </c>
      <c r="BJ52" s="861" t="str">
        <f t="shared" si="4"/>
        <v/>
      </c>
      <c r="BK52" s="861" t="str">
        <f t="shared" si="4"/>
        <v/>
      </c>
      <c r="BL52" s="859" t="str">
        <f t="shared" si="4"/>
        <v/>
      </c>
      <c r="BM52" s="457"/>
      <c r="BN52" s="859" t="str">
        <f t="shared" si="1"/>
        <v/>
      </c>
      <c r="BO52" s="859" t="str">
        <f t="shared" si="1"/>
        <v/>
      </c>
      <c r="BP52" s="859" t="str">
        <f t="shared" si="1"/>
        <v/>
      </c>
      <c r="BQ52" s="859" t="str">
        <f t="shared" si="1"/>
        <v/>
      </c>
      <c r="BR52" s="859" t="str">
        <f t="shared" si="1"/>
        <v/>
      </c>
      <c r="BS52" s="859" t="str">
        <f t="shared" si="1"/>
        <v/>
      </c>
      <c r="BT52" s="859" t="str">
        <f t="shared" si="1"/>
        <v/>
      </c>
      <c r="BZ52" s="19"/>
      <c r="CA52" s="19"/>
      <c r="CB52" s="19"/>
      <c r="CC52" s="19"/>
      <c r="CD52" s="19"/>
      <c r="CE52" s="19"/>
      <c r="CF52" s="19"/>
      <c r="CG52" s="19"/>
      <c r="CH52" s="19"/>
      <c r="CI52" s="19"/>
      <c r="CJ52" s="19"/>
      <c r="CK52" s="19"/>
      <c r="CL52" s="19"/>
      <c r="CM52" s="19"/>
      <c r="CN52" s="19"/>
      <c r="CO52" s="19"/>
      <c r="CP52" s="19"/>
      <c r="CQ52" s="19"/>
      <c r="CR52" s="19"/>
      <c r="CS52" s="19"/>
    </row>
    <row r="53" spans="1:97" s="18" customFormat="1" ht="10.5">
      <c r="A53" s="19"/>
      <c r="B53" s="632"/>
      <c r="C53" s="633"/>
      <c r="D53" s="628"/>
      <c r="E53" s="628"/>
      <c r="F53" s="632"/>
      <c r="G53" s="634"/>
      <c r="H53" s="632"/>
      <c r="I53" s="632"/>
      <c r="J53" s="632"/>
      <c r="K53" s="632"/>
      <c r="L53" s="632"/>
      <c r="M53" s="632"/>
      <c r="N53" s="632"/>
      <c r="O53" s="628"/>
      <c r="P53" s="631"/>
      <c r="Q53" s="631"/>
      <c r="R53" s="715"/>
      <c r="S53" s="715"/>
      <c r="T53" s="715"/>
      <c r="U53" s="715"/>
      <c r="V53" s="716" t="str">
        <f t="shared" si="2"/>
        <v/>
      </c>
      <c r="W53" s="535" t="str">
        <f t="shared" si="3"/>
        <v/>
      </c>
      <c r="X53" s="536" t="str">
        <v>NoCashFlows</v>
      </c>
      <c r="Y53" s="637"/>
      <c r="Z53" s="634"/>
      <c r="AA53" s="638"/>
      <c r="AB53" s="639"/>
      <c r="AC53" s="640"/>
      <c r="AD53" s="640"/>
      <c r="AE53" s="640"/>
      <c r="AF53" s="640"/>
      <c r="AG53" s="640"/>
      <c r="AH53" s="641"/>
      <c r="AI53" s="638"/>
      <c r="AJ53" s="642"/>
      <c r="AK53" s="643"/>
      <c r="AL53" s="643"/>
      <c r="AM53" s="644"/>
      <c r="AN53" s="640"/>
      <c r="AO53" s="640"/>
      <c r="AP53" s="640"/>
      <c r="AQ53" s="640"/>
      <c r="AR53" s="640"/>
      <c r="AS53" s="645"/>
      <c r="AT53" s="646"/>
      <c r="AU53" s="643"/>
      <c r="AV53" s="643"/>
      <c r="AW53" s="643"/>
      <c r="AX53" s="643"/>
      <c r="AY53" s="643"/>
      <c r="AZ53" s="643"/>
      <c r="BA53" s="643"/>
      <c r="BB53" s="643"/>
      <c r="BC53" s="643"/>
      <c r="BD53" s="643"/>
      <c r="BF53" s="860" t="str">
        <f t="shared" si="4"/>
        <v/>
      </c>
      <c r="BG53" s="861" t="str">
        <f t="shared" si="4"/>
        <v/>
      </c>
      <c r="BH53" s="861" t="str">
        <f t="shared" si="4"/>
        <v/>
      </c>
      <c r="BI53" s="861" t="str">
        <f t="shared" si="4"/>
        <v/>
      </c>
      <c r="BJ53" s="861" t="str">
        <f t="shared" si="4"/>
        <v/>
      </c>
      <c r="BK53" s="861" t="str">
        <f t="shared" si="4"/>
        <v/>
      </c>
      <c r="BL53" s="859" t="str">
        <f t="shared" si="4"/>
        <v/>
      </c>
      <c r="BM53" s="457"/>
      <c r="BN53" s="859" t="str">
        <f t="shared" si="1"/>
        <v/>
      </c>
      <c r="BO53" s="859" t="str">
        <f t="shared" si="1"/>
        <v/>
      </c>
      <c r="BP53" s="859" t="str">
        <f t="shared" si="1"/>
        <v/>
      </c>
      <c r="BQ53" s="859" t="str">
        <f t="shared" si="1"/>
        <v/>
      </c>
      <c r="BR53" s="859" t="str">
        <f t="shared" si="1"/>
        <v/>
      </c>
      <c r="BS53" s="859" t="str">
        <f t="shared" si="1"/>
        <v/>
      </c>
      <c r="BT53" s="859" t="str">
        <f t="shared" si="1"/>
        <v/>
      </c>
      <c r="BZ53" s="19"/>
      <c r="CA53" s="19"/>
      <c r="CB53" s="19"/>
      <c r="CC53" s="19"/>
      <c r="CD53" s="19"/>
      <c r="CE53" s="19"/>
      <c r="CF53" s="19"/>
      <c r="CG53" s="19"/>
      <c r="CH53" s="19"/>
      <c r="CI53" s="19"/>
      <c r="CJ53" s="19"/>
      <c r="CK53" s="19"/>
      <c r="CL53" s="19"/>
      <c r="CM53" s="19"/>
      <c r="CN53" s="19"/>
      <c r="CO53" s="19"/>
      <c r="CP53" s="19"/>
      <c r="CQ53" s="19"/>
      <c r="CR53" s="19"/>
      <c r="CS53" s="19"/>
    </row>
    <row r="54" spans="1:97" s="18" customFormat="1" ht="10.5">
      <c r="A54" s="19"/>
      <c r="B54" s="632"/>
      <c r="C54" s="633"/>
      <c r="D54" s="628"/>
      <c r="E54" s="628"/>
      <c r="F54" s="632"/>
      <c r="G54" s="634"/>
      <c r="H54" s="632"/>
      <c r="I54" s="632"/>
      <c r="J54" s="632"/>
      <c r="K54" s="632"/>
      <c r="L54" s="632"/>
      <c r="M54" s="632"/>
      <c r="N54" s="632"/>
      <c r="O54" s="628"/>
      <c r="P54" s="631"/>
      <c r="Q54" s="631"/>
      <c r="R54" s="715"/>
      <c r="S54" s="715"/>
      <c r="T54" s="715"/>
      <c r="U54" s="715"/>
      <c r="V54" s="716" t="str">
        <f t="shared" si="2"/>
        <v/>
      </c>
      <c r="W54" s="535" t="str">
        <f t="shared" si="3"/>
        <v/>
      </c>
      <c r="X54" s="536" t="str">
        <v>NoCashFlows</v>
      </c>
      <c r="Y54" s="637"/>
      <c r="Z54" s="634"/>
      <c r="AA54" s="638"/>
      <c r="AB54" s="639"/>
      <c r="AC54" s="640"/>
      <c r="AD54" s="640"/>
      <c r="AE54" s="640"/>
      <c r="AF54" s="640"/>
      <c r="AG54" s="640"/>
      <c r="AH54" s="641"/>
      <c r="AI54" s="638"/>
      <c r="AJ54" s="642"/>
      <c r="AK54" s="643"/>
      <c r="AL54" s="643"/>
      <c r="AM54" s="644"/>
      <c r="AN54" s="640"/>
      <c r="AO54" s="640"/>
      <c r="AP54" s="640"/>
      <c r="AQ54" s="640"/>
      <c r="AR54" s="640"/>
      <c r="AS54" s="645"/>
      <c r="AT54" s="646"/>
      <c r="AU54" s="643"/>
      <c r="AV54" s="643"/>
      <c r="AW54" s="643"/>
      <c r="AX54" s="643"/>
      <c r="AY54" s="643"/>
      <c r="AZ54" s="643"/>
      <c r="BA54" s="643"/>
      <c r="BB54" s="643"/>
      <c r="BC54" s="643"/>
      <c r="BD54" s="643"/>
      <c r="BF54" s="860" t="str">
        <f t="shared" si="4"/>
        <v/>
      </c>
      <c r="BG54" s="861" t="str">
        <f t="shared" si="4"/>
        <v/>
      </c>
      <c r="BH54" s="861" t="str">
        <f t="shared" si="4"/>
        <v/>
      </c>
      <c r="BI54" s="861" t="str">
        <f t="shared" si="4"/>
        <v/>
      </c>
      <c r="BJ54" s="861" t="str">
        <f t="shared" si="4"/>
        <v/>
      </c>
      <c r="BK54" s="861" t="str">
        <f t="shared" si="4"/>
        <v/>
      </c>
      <c r="BL54" s="859" t="str">
        <f t="shared" si="4"/>
        <v/>
      </c>
      <c r="BM54" s="457"/>
      <c r="BN54" s="859" t="str">
        <f t="shared" si="1"/>
        <v/>
      </c>
      <c r="BO54" s="859" t="str">
        <f t="shared" si="1"/>
        <v/>
      </c>
      <c r="BP54" s="859" t="str">
        <f t="shared" si="1"/>
        <v/>
      </c>
      <c r="BQ54" s="859" t="str">
        <f t="shared" si="1"/>
        <v/>
      </c>
      <c r="BR54" s="859" t="str">
        <f t="shared" si="1"/>
        <v/>
      </c>
      <c r="BS54" s="859" t="str">
        <f t="shared" si="1"/>
        <v/>
      </c>
      <c r="BT54" s="859" t="str">
        <f t="shared" si="1"/>
        <v/>
      </c>
      <c r="BZ54" s="19"/>
      <c r="CA54" s="19"/>
      <c r="CB54" s="19"/>
      <c r="CC54" s="19"/>
      <c r="CD54" s="19"/>
      <c r="CE54" s="19"/>
      <c r="CF54" s="19"/>
      <c r="CG54" s="19"/>
      <c r="CH54" s="19"/>
      <c r="CI54" s="19"/>
      <c r="CJ54" s="19"/>
      <c r="CK54" s="19"/>
      <c r="CL54" s="19"/>
      <c r="CM54" s="19"/>
      <c r="CN54" s="19"/>
      <c r="CO54" s="19"/>
      <c r="CP54" s="19"/>
      <c r="CQ54" s="19"/>
      <c r="CR54" s="19"/>
      <c r="CS54" s="19"/>
    </row>
    <row r="55" spans="1:97" s="18" customFormat="1" ht="10.5">
      <c r="A55" s="19"/>
      <c r="B55" s="632"/>
      <c r="C55" s="633"/>
      <c r="D55" s="628"/>
      <c r="E55" s="628"/>
      <c r="F55" s="632"/>
      <c r="G55" s="634"/>
      <c r="H55" s="632"/>
      <c r="I55" s="632"/>
      <c r="J55" s="632"/>
      <c r="K55" s="632"/>
      <c r="L55" s="632"/>
      <c r="M55" s="632"/>
      <c r="N55" s="632"/>
      <c r="O55" s="628"/>
      <c r="P55" s="631"/>
      <c r="Q55" s="631"/>
      <c r="R55" s="715"/>
      <c r="S55" s="715"/>
      <c r="T55" s="715"/>
      <c r="U55" s="715"/>
      <c r="V55" s="716" t="str">
        <f t="shared" si="2"/>
        <v/>
      </c>
      <c r="W55" s="535" t="str">
        <f t="shared" si="3"/>
        <v/>
      </c>
      <c r="X55" s="536" t="str">
        <v>NoCashFlows</v>
      </c>
      <c r="Y55" s="637"/>
      <c r="Z55" s="634"/>
      <c r="AA55" s="638"/>
      <c r="AB55" s="639"/>
      <c r="AC55" s="640"/>
      <c r="AD55" s="640"/>
      <c r="AE55" s="640"/>
      <c r="AF55" s="640"/>
      <c r="AG55" s="640"/>
      <c r="AH55" s="641"/>
      <c r="AI55" s="638"/>
      <c r="AJ55" s="642"/>
      <c r="AK55" s="643"/>
      <c r="AL55" s="643"/>
      <c r="AM55" s="644"/>
      <c r="AN55" s="640"/>
      <c r="AO55" s="640"/>
      <c r="AP55" s="640"/>
      <c r="AQ55" s="640"/>
      <c r="AR55" s="640"/>
      <c r="AS55" s="645"/>
      <c r="AT55" s="646"/>
      <c r="AU55" s="643"/>
      <c r="AV55" s="643"/>
      <c r="AW55" s="643"/>
      <c r="AX55" s="643"/>
      <c r="AY55" s="643"/>
      <c r="AZ55" s="643"/>
      <c r="BA55" s="643"/>
      <c r="BB55" s="643"/>
      <c r="BC55" s="643"/>
      <c r="BD55" s="643"/>
      <c r="BF55" s="860" t="str">
        <f t="shared" si="4"/>
        <v/>
      </c>
      <c r="BG55" s="861" t="str">
        <f t="shared" si="4"/>
        <v/>
      </c>
      <c r="BH55" s="861" t="str">
        <f t="shared" si="4"/>
        <v/>
      </c>
      <c r="BI55" s="861" t="str">
        <f t="shared" si="4"/>
        <v/>
      </c>
      <c r="BJ55" s="861" t="str">
        <f t="shared" si="4"/>
        <v/>
      </c>
      <c r="BK55" s="861" t="str">
        <f t="shared" si="4"/>
        <v/>
      </c>
      <c r="BL55" s="859" t="str">
        <f t="shared" si="4"/>
        <v/>
      </c>
      <c r="BM55" s="457"/>
      <c r="BN55" s="859" t="str">
        <f t="shared" si="1"/>
        <v/>
      </c>
      <c r="BO55" s="859" t="str">
        <f t="shared" si="1"/>
        <v/>
      </c>
      <c r="BP55" s="859" t="str">
        <f t="shared" si="1"/>
        <v/>
      </c>
      <c r="BQ55" s="859" t="str">
        <f t="shared" ref="BQ55:BT88" si="5">IFERROR((AP55-AE55)/AE55,"")</f>
        <v/>
      </c>
      <c r="BR55" s="859" t="str">
        <f t="shared" si="5"/>
        <v/>
      </c>
      <c r="BS55" s="859" t="str">
        <f t="shared" si="5"/>
        <v/>
      </c>
      <c r="BT55" s="859" t="str">
        <f t="shared" si="5"/>
        <v/>
      </c>
      <c r="BZ55" s="19"/>
      <c r="CA55" s="19"/>
      <c r="CB55" s="19"/>
      <c r="CC55" s="19"/>
      <c r="CD55" s="19"/>
      <c r="CE55" s="19"/>
      <c r="CF55" s="19"/>
      <c r="CG55" s="19"/>
      <c r="CH55" s="19"/>
      <c r="CI55" s="19"/>
      <c r="CJ55" s="19"/>
      <c r="CK55" s="19"/>
      <c r="CL55" s="19"/>
      <c r="CM55" s="19"/>
      <c r="CN55" s="19"/>
      <c r="CO55" s="19"/>
      <c r="CP55" s="19"/>
      <c r="CQ55" s="19"/>
      <c r="CR55" s="19"/>
      <c r="CS55" s="19"/>
    </row>
    <row r="56" spans="1:97" s="18" customFormat="1" ht="10.5">
      <c r="A56" s="19"/>
      <c r="B56" s="632"/>
      <c r="C56" s="633"/>
      <c r="D56" s="628"/>
      <c r="E56" s="628"/>
      <c r="F56" s="632"/>
      <c r="G56" s="634"/>
      <c r="H56" s="632"/>
      <c r="I56" s="632"/>
      <c r="J56" s="632"/>
      <c r="K56" s="632"/>
      <c r="L56" s="632"/>
      <c r="M56" s="632"/>
      <c r="N56" s="632"/>
      <c r="O56" s="628"/>
      <c r="P56" s="631"/>
      <c r="Q56" s="631"/>
      <c r="R56" s="715"/>
      <c r="S56" s="715"/>
      <c r="T56" s="715"/>
      <c r="U56" s="715"/>
      <c r="V56" s="716" t="str">
        <f t="shared" si="2"/>
        <v/>
      </c>
      <c r="W56" s="535" t="str">
        <f t="shared" si="3"/>
        <v/>
      </c>
      <c r="X56" s="536" t="str">
        <v>NoCashFlows</v>
      </c>
      <c r="Y56" s="637"/>
      <c r="Z56" s="634"/>
      <c r="AA56" s="638"/>
      <c r="AB56" s="639"/>
      <c r="AC56" s="640"/>
      <c r="AD56" s="640"/>
      <c r="AE56" s="640"/>
      <c r="AF56" s="640"/>
      <c r="AG56" s="640"/>
      <c r="AH56" s="641"/>
      <c r="AI56" s="638"/>
      <c r="AJ56" s="642"/>
      <c r="AK56" s="643"/>
      <c r="AL56" s="643"/>
      <c r="AM56" s="644"/>
      <c r="AN56" s="640"/>
      <c r="AO56" s="640"/>
      <c r="AP56" s="640"/>
      <c r="AQ56" s="640"/>
      <c r="AR56" s="640"/>
      <c r="AS56" s="645"/>
      <c r="AT56" s="646"/>
      <c r="AU56" s="643"/>
      <c r="AV56" s="643"/>
      <c r="AW56" s="643"/>
      <c r="AX56" s="643"/>
      <c r="AY56" s="643"/>
      <c r="AZ56" s="643"/>
      <c r="BA56" s="643"/>
      <c r="BB56" s="643"/>
      <c r="BC56" s="643"/>
      <c r="BD56" s="643"/>
      <c r="BF56" s="860" t="str">
        <f t="shared" si="4"/>
        <v/>
      </c>
      <c r="BG56" s="861" t="str">
        <f t="shared" si="4"/>
        <v/>
      </c>
      <c r="BH56" s="861" t="str">
        <f t="shared" si="4"/>
        <v/>
      </c>
      <c r="BI56" s="861" t="str">
        <f t="shared" si="4"/>
        <v/>
      </c>
      <c r="BJ56" s="861" t="str">
        <f t="shared" si="4"/>
        <v/>
      </c>
      <c r="BK56" s="861" t="str">
        <f t="shared" si="4"/>
        <v/>
      </c>
      <c r="BL56" s="859" t="str">
        <f t="shared" si="4"/>
        <v/>
      </c>
      <c r="BM56" s="457"/>
      <c r="BN56" s="859" t="str">
        <f t="shared" ref="BN56:BP88" si="6">IFERROR((AM56-AB56)/AB56,"")</f>
        <v/>
      </c>
      <c r="BO56" s="859" t="str">
        <f t="shared" si="6"/>
        <v/>
      </c>
      <c r="BP56" s="859" t="str">
        <f t="shared" si="6"/>
        <v/>
      </c>
      <c r="BQ56" s="859" t="str">
        <f t="shared" si="5"/>
        <v/>
      </c>
      <c r="BR56" s="859" t="str">
        <f t="shared" si="5"/>
        <v/>
      </c>
      <c r="BS56" s="859" t="str">
        <f t="shared" si="5"/>
        <v/>
      </c>
      <c r="BT56" s="859" t="str">
        <f t="shared" si="5"/>
        <v/>
      </c>
      <c r="BZ56" s="19"/>
      <c r="CA56" s="19"/>
      <c r="CB56" s="19"/>
      <c r="CC56" s="19"/>
      <c r="CD56" s="19"/>
      <c r="CE56" s="19"/>
      <c r="CF56" s="19"/>
      <c r="CG56" s="19"/>
      <c r="CH56" s="19"/>
      <c r="CI56" s="19"/>
      <c r="CJ56" s="19"/>
      <c r="CK56" s="19"/>
      <c r="CL56" s="19"/>
      <c r="CM56" s="19"/>
      <c r="CN56" s="19"/>
      <c r="CO56" s="19"/>
      <c r="CP56" s="19"/>
      <c r="CQ56" s="19"/>
      <c r="CR56" s="19"/>
      <c r="CS56" s="19"/>
    </row>
    <row r="57" spans="1:97" s="18" customFormat="1" ht="10.5">
      <c r="A57" s="19"/>
      <c r="B57" s="632"/>
      <c r="C57" s="633"/>
      <c r="D57" s="628"/>
      <c r="E57" s="628"/>
      <c r="F57" s="632"/>
      <c r="G57" s="634"/>
      <c r="H57" s="632"/>
      <c r="I57" s="632"/>
      <c r="J57" s="632"/>
      <c r="K57" s="632"/>
      <c r="L57" s="632"/>
      <c r="M57" s="632"/>
      <c r="N57" s="632"/>
      <c r="O57" s="628"/>
      <c r="P57" s="631"/>
      <c r="Q57" s="631"/>
      <c r="R57" s="715"/>
      <c r="S57" s="715"/>
      <c r="T57" s="715"/>
      <c r="U57" s="715"/>
      <c r="V57" s="716" t="str">
        <f t="shared" si="2"/>
        <v/>
      </c>
      <c r="W57" s="535" t="str">
        <f t="shared" si="3"/>
        <v/>
      </c>
      <c r="X57" s="536" t="str">
        <v>NoCashFlows</v>
      </c>
      <c r="Y57" s="637"/>
      <c r="Z57" s="634"/>
      <c r="AA57" s="638"/>
      <c r="AB57" s="639"/>
      <c r="AC57" s="640"/>
      <c r="AD57" s="640"/>
      <c r="AE57" s="640"/>
      <c r="AF57" s="640"/>
      <c r="AG57" s="640"/>
      <c r="AH57" s="641"/>
      <c r="AI57" s="638"/>
      <c r="AJ57" s="642"/>
      <c r="AK57" s="643"/>
      <c r="AL57" s="643"/>
      <c r="AM57" s="644"/>
      <c r="AN57" s="640"/>
      <c r="AO57" s="640"/>
      <c r="AP57" s="640"/>
      <c r="AQ57" s="640"/>
      <c r="AR57" s="640"/>
      <c r="AS57" s="645"/>
      <c r="AT57" s="646"/>
      <c r="AU57" s="643"/>
      <c r="AV57" s="643"/>
      <c r="AW57" s="643"/>
      <c r="AX57" s="643"/>
      <c r="AY57" s="643"/>
      <c r="AZ57" s="643"/>
      <c r="BA57" s="643"/>
      <c r="BB57" s="643"/>
      <c r="BC57" s="643"/>
      <c r="BD57" s="643"/>
      <c r="BF57" s="860" t="str">
        <f t="shared" si="4"/>
        <v/>
      </c>
      <c r="BG57" s="861" t="str">
        <f t="shared" si="4"/>
        <v/>
      </c>
      <c r="BH57" s="861" t="str">
        <f t="shared" si="4"/>
        <v/>
      </c>
      <c r="BI57" s="861" t="str">
        <f t="shared" si="4"/>
        <v/>
      </c>
      <c r="BJ57" s="861" t="str">
        <f t="shared" si="4"/>
        <v/>
      </c>
      <c r="BK57" s="861" t="str">
        <f t="shared" si="4"/>
        <v/>
      </c>
      <c r="BL57" s="859" t="str">
        <f t="shared" si="4"/>
        <v/>
      </c>
      <c r="BM57" s="457"/>
      <c r="BN57" s="859" t="str">
        <f t="shared" si="6"/>
        <v/>
      </c>
      <c r="BO57" s="859" t="str">
        <f t="shared" si="6"/>
        <v/>
      </c>
      <c r="BP57" s="859" t="str">
        <f t="shared" si="6"/>
        <v/>
      </c>
      <c r="BQ57" s="859" t="str">
        <f t="shared" si="5"/>
        <v/>
      </c>
      <c r="BR57" s="859" t="str">
        <f t="shared" si="5"/>
        <v/>
      </c>
      <c r="BS57" s="859" t="str">
        <f t="shared" si="5"/>
        <v/>
      </c>
      <c r="BT57" s="859" t="str">
        <f t="shared" si="5"/>
        <v/>
      </c>
      <c r="BZ57" s="19"/>
      <c r="CA57" s="19"/>
      <c r="CB57" s="19"/>
      <c r="CC57" s="19"/>
      <c r="CD57" s="19"/>
      <c r="CE57" s="19"/>
      <c r="CF57" s="19"/>
      <c r="CG57" s="19"/>
      <c r="CH57" s="19"/>
      <c r="CI57" s="19"/>
      <c r="CJ57" s="19"/>
      <c r="CK57" s="19"/>
      <c r="CL57" s="19"/>
      <c r="CM57" s="19"/>
      <c r="CN57" s="19"/>
      <c r="CO57" s="19"/>
      <c r="CP57" s="19"/>
      <c r="CQ57" s="19"/>
      <c r="CR57" s="19"/>
      <c r="CS57" s="19"/>
    </row>
    <row r="58" spans="1:97" s="18" customFormat="1" ht="10.5">
      <c r="A58" s="19"/>
      <c r="B58" s="632"/>
      <c r="C58" s="633"/>
      <c r="D58" s="628"/>
      <c r="E58" s="628"/>
      <c r="F58" s="632"/>
      <c r="G58" s="634"/>
      <c r="H58" s="632"/>
      <c r="I58" s="632"/>
      <c r="J58" s="632"/>
      <c r="K58" s="632"/>
      <c r="L58" s="632"/>
      <c r="M58" s="632"/>
      <c r="N58" s="632"/>
      <c r="O58" s="628"/>
      <c r="P58" s="631"/>
      <c r="Q58" s="631"/>
      <c r="R58" s="715"/>
      <c r="S58" s="715"/>
      <c r="T58" s="715"/>
      <c r="U58" s="715"/>
      <c r="V58" s="716" t="str">
        <f t="shared" si="2"/>
        <v/>
      </c>
      <c r="W58" s="535" t="str">
        <f t="shared" si="3"/>
        <v/>
      </c>
      <c r="X58" s="536" t="str">
        <v>NoCashFlows</v>
      </c>
      <c r="Y58" s="637"/>
      <c r="Z58" s="634"/>
      <c r="AA58" s="638"/>
      <c r="AB58" s="639"/>
      <c r="AC58" s="640"/>
      <c r="AD58" s="640"/>
      <c r="AE58" s="640"/>
      <c r="AF58" s="640"/>
      <c r="AG58" s="640"/>
      <c r="AH58" s="641"/>
      <c r="AI58" s="638"/>
      <c r="AJ58" s="642"/>
      <c r="AK58" s="643"/>
      <c r="AL58" s="643"/>
      <c r="AM58" s="644"/>
      <c r="AN58" s="640"/>
      <c r="AO58" s="640"/>
      <c r="AP58" s="640"/>
      <c r="AQ58" s="640"/>
      <c r="AR58" s="640"/>
      <c r="AS58" s="645"/>
      <c r="AT58" s="646"/>
      <c r="AU58" s="643"/>
      <c r="AV58" s="643"/>
      <c r="AW58" s="643"/>
      <c r="AX58" s="643"/>
      <c r="AY58" s="643"/>
      <c r="AZ58" s="643"/>
      <c r="BA58" s="643"/>
      <c r="BB58" s="643"/>
      <c r="BC58" s="643"/>
      <c r="BD58" s="643"/>
      <c r="BF58" s="860" t="str">
        <f t="shared" si="4"/>
        <v/>
      </c>
      <c r="BG58" s="861" t="str">
        <f t="shared" si="4"/>
        <v/>
      </c>
      <c r="BH58" s="861" t="str">
        <f t="shared" si="4"/>
        <v/>
      </c>
      <c r="BI58" s="861" t="str">
        <f t="shared" si="4"/>
        <v/>
      </c>
      <c r="BJ58" s="861" t="str">
        <f t="shared" si="4"/>
        <v/>
      </c>
      <c r="BK58" s="861" t="str">
        <f t="shared" si="4"/>
        <v/>
      </c>
      <c r="BL58" s="859" t="str">
        <f t="shared" si="4"/>
        <v/>
      </c>
      <c r="BM58" s="457"/>
      <c r="BN58" s="859" t="str">
        <f t="shared" si="6"/>
        <v/>
      </c>
      <c r="BO58" s="859" t="str">
        <f t="shared" si="6"/>
        <v/>
      </c>
      <c r="BP58" s="859" t="str">
        <f t="shared" si="6"/>
        <v/>
      </c>
      <c r="BQ58" s="859" t="str">
        <f t="shared" si="5"/>
        <v/>
      </c>
      <c r="BR58" s="859" t="str">
        <f t="shared" si="5"/>
        <v/>
      </c>
      <c r="BS58" s="859" t="str">
        <f t="shared" si="5"/>
        <v/>
      </c>
      <c r="BT58" s="859" t="str">
        <f t="shared" si="5"/>
        <v/>
      </c>
      <c r="BZ58" s="19"/>
      <c r="CA58" s="19"/>
      <c r="CB58" s="19"/>
      <c r="CC58" s="19"/>
      <c r="CD58" s="19"/>
      <c r="CE58" s="19"/>
      <c r="CF58" s="19"/>
      <c r="CG58" s="19"/>
      <c r="CH58" s="19"/>
      <c r="CI58" s="19"/>
      <c r="CJ58" s="19"/>
      <c r="CK58" s="19"/>
      <c r="CL58" s="19"/>
      <c r="CM58" s="19"/>
      <c r="CN58" s="19"/>
      <c r="CO58" s="19"/>
      <c r="CP58" s="19"/>
      <c r="CQ58" s="19"/>
      <c r="CR58" s="19"/>
      <c r="CS58" s="19"/>
    </row>
    <row r="59" spans="1:97" s="18" customFormat="1" ht="10.5">
      <c r="A59" s="19"/>
      <c r="B59" s="632"/>
      <c r="C59" s="633"/>
      <c r="D59" s="628"/>
      <c r="E59" s="628"/>
      <c r="F59" s="632"/>
      <c r="G59" s="634"/>
      <c r="H59" s="632"/>
      <c r="I59" s="632"/>
      <c r="J59" s="632"/>
      <c r="K59" s="632"/>
      <c r="L59" s="632"/>
      <c r="M59" s="632"/>
      <c r="N59" s="632"/>
      <c r="O59" s="628"/>
      <c r="P59" s="631"/>
      <c r="Q59" s="631"/>
      <c r="R59" s="715"/>
      <c r="S59" s="715"/>
      <c r="T59" s="715"/>
      <c r="U59" s="715"/>
      <c r="V59" s="716" t="str">
        <f t="shared" si="2"/>
        <v/>
      </c>
      <c r="W59" s="535" t="str">
        <f t="shared" si="3"/>
        <v/>
      </c>
      <c r="X59" s="536" t="str">
        <v>NoCashFlows</v>
      </c>
      <c r="Y59" s="637"/>
      <c r="Z59" s="634"/>
      <c r="AA59" s="638"/>
      <c r="AB59" s="639"/>
      <c r="AC59" s="640"/>
      <c r="AD59" s="640"/>
      <c r="AE59" s="640"/>
      <c r="AF59" s="640"/>
      <c r="AG59" s="640"/>
      <c r="AH59" s="641"/>
      <c r="AI59" s="638"/>
      <c r="AJ59" s="642"/>
      <c r="AK59" s="643"/>
      <c r="AL59" s="643"/>
      <c r="AM59" s="644"/>
      <c r="AN59" s="640"/>
      <c r="AO59" s="640"/>
      <c r="AP59" s="640"/>
      <c r="AQ59" s="640"/>
      <c r="AR59" s="640"/>
      <c r="AS59" s="645"/>
      <c r="AT59" s="646"/>
      <c r="AU59" s="643"/>
      <c r="AV59" s="643"/>
      <c r="AW59" s="643"/>
      <c r="AX59" s="643"/>
      <c r="AY59" s="643"/>
      <c r="AZ59" s="643"/>
      <c r="BA59" s="643"/>
      <c r="BB59" s="643"/>
      <c r="BC59" s="643"/>
      <c r="BD59" s="643"/>
      <c r="BF59" s="860" t="str">
        <f t="shared" si="4"/>
        <v/>
      </c>
      <c r="BG59" s="861" t="str">
        <f t="shared" si="4"/>
        <v/>
      </c>
      <c r="BH59" s="861" t="str">
        <f t="shared" si="4"/>
        <v/>
      </c>
      <c r="BI59" s="861" t="str">
        <f t="shared" si="4"/>
        <v/>
      </c>
      <c r="BJ59" s="861" t="str">
        <f t="shared" si="4"/>
        <v/>
      </c>
      <c r="BK59" s="861" t="str">
        <f t="shared" si="4"/>
        <v/>
      </c>
      <c r="BL59" s="859" t="str">
        <f t="shared" si="4"/>
        <v/>
      </c>
      <c r="BM59" s="457"/>
      <c r="BN59" s="859" t="str">
        <f t="shared" si="6"/>
        <v/>
      </c>
      <c r="BO59" s="859" t="str">
        <f t="shared" si="6"/>
        <v/>
      </c>
      <c r="BP59" s="859" t="str">
        <f t="shared" si="6"/>
        <v/>
      </c>
      <c r="BQ59" s="859" t="str">
        <f t="shared" si="5"/>
        <v/>
      </c>
      <c r="BR59" s="859" t="str">
        <f t="shared" si="5"/>
        <v/>
      </c>
      <c r="BS59" s="859" t="str">
        <f t="shared" si="5"/>
        <v/>
      </c>
      <c r="BT59" s="859" t="str">
        <f t="shared" si="5"/>
        <v/>
      </c>
      <c r="BZ59" s="19"/>
      <c r="CA59" s="19"/>
      <c r="CB59" s="19"/>
      <c r="CC59" s="19"/>
      <c r="CD59" s="19"/>
      <c r="CE59" s="19"/>
      <c r="CF59" s="19"/>
      <c r="CG59" s="19"/>
      <c r="CH59" s="19"/>
      <c r="CI59" s="19"/>
      <c r="CJ59" s="19"/>
      <c r="CK59" s="19"/>
      <c r="CL59" s="19"/>
      <c r="CM59" s="19"/>
      <c r="CN59" s="19"/>
      <c r="CO59" s="19"/>
      <c r="CP59" s="19"/>
      <c r="CQ59" s="19"/>
      <c r="CR59" s="19"/>
      <c r="CS59" s="19"/>
    </row>
    <row r="60" spans="1:97" s="18" customFormat="1" ht="10.5">
      <c r="A60" s="19"/>
      <c r="B60" s="632"/>
      <c r="C60" s="633"/>
      <c r="D60" s="628"/>
      <c r="E60" s="628"/>
      <c r="F60" s="632"/>
      <c r="G60" s="634"/>
      <c r="H60" s="632"/>
      <c r="I60" s="632"/>
      <c r="J60" s="632"/>
      <c r="K60" s="632"/>
      <c r="L60" s="632"/>
      <c r="M60" s="632"/>
      <c r="N60" s="632"/>
      <c r="O60" s="628"/>
      <c r="P60" s="631"/>
      <c r="Q60" s="631"/>
      <c r="R60" s="715"/>
      <c r="S60" s="715"/>
      <c r="T60" s="715"/>
      <c r="U60" s="715"/>
      <c r="V60" s="716" t="str">
        <f t="shared" si="2"/>
        <v/>
      </c>
      <c r="W60" s="535" t="str">
        <f t="shared" si="3"/>
        <v/>
      </c>
      <c r="X60" s="536" t="str">
        <v>NoCashFlows</v>
      </c>
      <c r="Y60" s="637"/>
      <c r="Z60" s="634"/>
      <c r="AA60" s="638"/>
      <c r="AB60" s="639"/>
      <c r="AC60" s="640"/>
      <c r="AD60" s="640"/>
      <c r="AE60" s="640"/>
      <c r="AF60" s="640"/>
      <c r="AG60" s="640"/>
      <c r="AH60" s="641"/>
      <c r="AI60" s="638"/>
      <c r="AJ60" s="642"/>
      <c r="AK60" s="643"/>
      <c r="AL60" s="643"/>
      <c r="AM60" s="644"/>
      <c r="AN60" s="640"/>
      <c r="AO60" s="640"/>
      <c r="AP60" s="640"/>
      <c r="AQ60" s="640"/>
      <c r="AR60" s="640"/>
      <c r="AS60" s="645"/>
      <c r="AT60" s="646"/>
      <c r="AU60" s="643"/>
      <c r="AV60" s="643"/>
      <c r="AW60" s="643"/>
      <c r="AX60" s="643"/>
      <c r="AY60" s="643"/>
      <c r="AZ60" s="643"/>
      <c r="BA60" s="643"/>
      <c r="BB60" s="643"/>
      <c r="BC60" s="643"/>
      <c r="BD60" s="643"/>
      <c r="BF60" s="860" t="str">
        <f t="shared" si="4"/>
        <v/>
      </c>
      <c r="BG60" s="861" t="str">
        <f t="shared" si="4"/>
        <v/>
      </c>
      <c r="BH60" s="861" t="str">
        <f t="shared" si="4"/>
        <v/>
      </c>
      <c r="BI60" s="861" t="str">
        <f t="shared" si="4"/>
        <v/>
      </c>
      <c r="BJ60" s="861" t="str">
        <f t="shared" si="4"/>
        <v/>
      </c>
      <c r="BK60" s="861" t="str">
        <f t="shared" si="4"/>
        <v/>
      </c>
      <c r="BL60" s="859" t="str">
        <f t="shared" si="4"/>
        <v/>
      </c>
      <c r="BM60" s="457"/>
      <c r="BN60" s="859" t="str">
        <f t="shared" si="6"/>
        <v/>
      </c>
      <c r="BO60" s="859" t="str">
        <f t="shared" si="6"/>
        <v/>
      </c>
      <c r="BP60" s="859" t="str">
        <f t="shared" si="6"/>
        <v/>
      </c>
      <c r="BQ60" s="859" t="str">
        <f t="shared" si="5"/>
        <v/>
      </c>
      <c r="BR60" s="859" t="str">
        <f t="shared" si="5"/>
        <v/>
      </c>
      <c r="BS60" s="859" t="str">
        <f t="shared" si="5"/>
        <v/>
      </c>
      <c r="BT60" s="859" t="str">
        <f t="shared" si="5"/>
        <v/>
      </c>
      <c r="BZ60" s="19"/>
      <c r="CA60" s="19"/>
      <c r="CB60" s="19"/>
      <c r="CC60" s="19"/>
      <c r="CD60" s="19"/>
      <c r="CE60" s="19"/>
      <c r="CF60" s="19"/>
      <c r="CG60" s="19"/>
      <c r="CH60" s="19"/>
      <c r="CI60" s="19"/>
      <c r="CJ60" s="19"/>
      <c r="CK60" s="19"/>
      <c r="CL60" s="19"/>
      <c r="CM60" s="19"/>
      <c r="CN60" s="19"/>
      <c r="CO60" s="19"/>
      <c r="CP60" s="19"/>
      <c r="CQ60" s="19"/>
      <c r="CR60" s="19"/>
      <c r="CS60" s="19"/>
    </row>
    <row r="61" spans="1:97" s="18" customFormat="1" ht="10.5">
      <c r="A61" s="19"/>
      <c r="B61" s="632"/>
      <c r="C61" s="633"/>
      <c r="D61" s="628"/>
      <c r="E61" s="628"/>
      <c r="F61" s="632"/>
      <c r="G61" s="634"/>
      <c r="H61" s="632"/>
      <c r="I61" s="632"/>
      <c r="J61" s="632"/>
      <c r="K61" s="632"/>
      <c r="L61" s="632"/>
      <c r="M61" s="632"/>
      <c r="N61" s="632"/>
      <c r="O61" s="628"/>
      <c r="P61" s="631"/>
      <c r="Q61" s="631"/>
      <c r="R61" s="715"/>
      <c r="S61" s="715"/>
      <c r="T61" s="715"/>
      <c r="U61" s="715"/>
      <c r="V61" s="716" t="str">
        <f t="shared" si="2"/>
        <v/>
      </c>
      <c r="W61" s="535" t="str">
        <f t="shared" si="3"/>
        <v/>
      </c>
      <c r="X61" s="536" t="str">
        <v>NoCashFlows</v>
      </c>
      <c r="Y61" s="637"/>
      <c r="Z61" s="634"/>
      <c r="AA61" s="638"/>
      <c r="AB61" s="639"/>
      <c r="AC61" s="640"/>
      <c r="AD61" s="640"/>
      <c r="AE61" s="640"/>
      <c r="AF61" s="640"/>
      <c r="AG61" s="640"/>
      <c r="AH61" s="641"/>
      <c r="AI61" s="638"/>
      <c r="AJ61" s="642"/>
      <c r="AK61" s="643"/>
      <c r="AL61" s="643"/>
      <c r="AM61" s="644"/>
      <c r="AN61" s="640"/>
      <c r="AO61" s="640"/>
      <c r="AP61" s="640"/>
      <c r="AQ61" s="640"/>
      <c r="AR61" s="640"/>
      <c r="AS61" s="645"/>
      <c r="AT61" s="646"/>
      <c r="AU61" s="643"/>
      <c r="AV61" s="643"/>
      <c r="AW61" s="643"/>
      <c r="AX61" s="643"/>
      <c r="AY61" s="643"/>
      <c r="AZ61" s="643"/>
      <c r="BA61" s="643"/>
      <c r="BB61" s="643"/>
      <c r="BC61" s="643"/>
      <c r="BD61" s="643"/>
      <c r="BF61" s="860" t="str">
        <f t="shared" si="4"/>
        <v/>
      </c>
      <c r="BG61" s="861" t="str">
        <f t="shared" si="4"/>
        <v/>
      </c>
      <c r="BH61" s="861" t="str">
        <f t="shared" si="4"/>
        <v/>
      </c>
      <c r="BI61" s="861" t="str">
        <f t="shared" si="4"/>
        <v/>
      </c>
      <c r="BJ61" s="861" t="str">
        <f t="shared" si="4"/>
        <v/>
      </c>
      <c r="BK61" s="861" t="str">
        <f t="shared" si="4"/>
        <v/>
      </c>
      <c r="BL61" s="859" t="str">
        <f t="shared" si="4"/>
        <v/>
      </c>
      <c r="BM61" s="457"/>
      <c r="BN61" s="859" t="str">
        <f t="shared" si="6"/>
        <v/>
      </c>
      <c r="BO61" s="859" t="str">
        <f t="shared" si="6"/>
        <v/>
      </c>
      <c r="BP61" s="859" t="str">
        <f t="shared" si="6"/>
        <v/>
      </c>
      <c r="BQ61" s="859" t="str">
        <f t="shared" si="5"/>
        <v/>
      </c>
      <c r="BR61" s="859" t="str">
        <f t="shared" si="5"/>
        <v/>
      </c>
      <c r="BS61" s="859" t="str">
        <f t="shared" si="5"/>
        <v/>
      </c>
      <c r="BT61" s="859" t="str">
        <f t="shared" si="5"/>
        <v/>
      </c>
      <c r="BZ61" s="19"/>
      <c r="CA61" s="19"/>
      <c r="CB61" s="19"/>
      <c r="CC61" s="19"/>
      <c r="CD61" s="19"/>
      <c r="CE61" s="19"/>
      <c r="CF61" s="19"/>
      <c r="CG61" s="19"/>
      <c r="CH61" s="19"/>
      <c r="CI61" s="19"/>
      <c r="CJ61" s="19"/>
      <c r="CK61" s="19"/>
      <c r="CL61" s="19"/>
      <c r="CM61" s="19"/>
      <c r="CN61" s="19"/>
      <c r="CO61" s="19"/>
      <c r="CP61" s="19"/>
      <c r="CQ61" s="19"/>
      <c r="CR61" s="19"/>
      <c r="CS61" s="19"/>
    </row>
    <row r="62" spans="1:97" s="18" customFormat="1" ht="10.5">
      <c r="A62" s="19"/>
      <c r="B62" s="632"/>
      <c r="C62" s="633"/>
      <c r="D62" s="628"/>
      <c r="E62" s="628"/>
      <c r="F62" s="632"/>
      <c r="G62" s="634"/>
      <c r="H62" s="632"/>
      <c r="I62" s="632"/>
      <c r="J62" s="632"/>
      <c r="K62" s="632"/>
      <c r="L62" s="632"/>
      <c r="M62" s="632"/>
      <c r="N62" s="632"/>
      <c r="O62" s="628"/>
      <c r="P62" s="631"/>
      <c r="Q62" s="631"/>
      <c r="R62" s="715"/>
      <c r="S62" s="715"/>
      <c r="T62" s="715"/>
      <c r="U62" s="715"/>
      <c r="V62" s="716" t="str">
        <f t="shared" si="2"/>
        <v/>
      </c>
      <c r="W62" s="535" t="str">
        <f t="shared" si="3"/>
        <v/>
      </c>
      <c r="X62" s="536" t="str">
        <v>NoCashFlows</v>
      </c>
      <c r="Y62" s="637"/>
      <c r="Z62" s="634"/>
      <c r="AA62" s="638"/>
      <c r="AB62" s="639"/>
      <c r="AC62" s="640"/>
      <c r="AD62" s="640"/>
      <c r="AE62" s="640"/>
      <c r="AF62" s="640"/>
      <c r="AG62" s="640"/>
      <c r="AH62" s="641"/>
      <c r="AI62" s="638"/>
      <c r="AJ62" s="642"/>
      <c r="AK62" s="643"/>
      <c r="AL62" s="643"/>
      <c r="AM62" s="644"/>
      <c r="AN62" s="640"/>
      <c r="AO62" s="640"/>
      <c r="AP62" s="640"/>
      <c r="AQ62" s="640"/>
      <c r="AR62" s="640"/>
      <c r="AS62" s="645"/>
      <c r="AT62" s="646"/>
      <c r="AU62" s="643"/>
      <c r="AV62" s="643"/>
      <c r="AW62" s="643"/>
      <c r="AX62" s="643"/>
      <c r="AY62" s="643"/>
      <c r="AZ62" s="643"/>
      <c r="BA62" s="643"/>
      <c r="BB62" s="643"/>
      <c r="BC62" s="643"/>
      <c r="BD62" s="643"/>
      <c r="BF62" s="860" t="str">
        <f t="shared" si="4"/>
        <v/>
      </c>
      <c r="BG62" s="861" t="str">
        <f t="shared" si="4"/>
        <v/>
      </c>
      <c r="BH62" s="861" t="str">
        <f t="shared" si="4"/>
        <v/>
      </c>
      <c r="BI62" s="861" t="str">
        <f t="shared" si="4"/>
        <v/>
      </c>
      <c r="BJ62" s="861" t="str">
        <f t="shared" si="4"/>
        <v/>
      </c>
      <c r="BK62" s="861" t="str">
        <f t="shared" si="4"/>
        <v/>
      </c>
      <c r="BL62" s="859" t="str">
        <f t="shared" si="4"/>
        <v/>
      </c>
      <c r="BM62" s="457"/>
      <c r="BN62" s="859" t="str">
        <f t="shared" si="6"/>
        <v/>
      </c>
      <c r="BO62" s="859" t="str">
        <f t="shared" si="6"/>
        <v/>
      </c>
      <c r="BP62" s="859" t="str">
        <f t="shared" si="6"/>
        <v/>
      </c>
      <c r="BQ62" s="859" t="str">
        <f t="shared" si="5"/>
        <v/>
      </c>
      <c r="BR62" s="859" t="str">
        <f t="shared" si="5"/>
        <v/>
      </c>
      <c r="BS62" s="859" t="str">
        <f t="shared" si="5"/>
        <v/>
      </c>
      <c r="BT62" s="859" t="str">
        <f t="shared" si="5"/>
        <v/>
      </c>
      <c r="BZ62" s="19"/>
      <c r="CA62" s="19"/>
      <c r="CB62" s="19"/>
      <c r="CC62" s="19"/>
      <c r="CD62" s="19"/>
      <c r="CE62" s="19"/>
      <c r="CF62" s="19"/>
      <c r="CG62" s="19"/>
      <c r="CH62" s="19"/>
      <c r="CI62" s="19"/>
      <c r="CJ62" s="19"/>
      <c r="CK62" s="19"/>
      <c r="CL62" s="19"/>
      <c r="CM62" s="19"/>
      <c r="CN62" s="19"/>
      <c r="CO62" s="19"/>
      <c r="CP62" s="19"/>
      <c r="CQ62" s="19"/>
      <c r="CR62" s="19"/>
      <c r="CS62" s="19"/>
    </row>
    <row r="63" spans="1:97" s="18" customFormat="1" ht="10.5">
      <c r="A63" s="19"/>
      <c r="B63" s="632"/>
      <c r="C63" s="633"/>
      <c r="D63" s="628"/>
      <c r="E63" s="628"/>
      <c r="F63" s="632"/>
      <c r="G63" s="634"/>
      <c r="H63" s="632"/>
      <c r="I63" s="632"/>
      <c r="J63" s="632"/>
      <c r="K63" s="632"/>
      <c r="L63" s="632"/>
      <c r="M63" s="632"/>
      <c r="N63" s="632"/>
      <c r="O63" s="628"/>
      <c r="P63" s="631"/>
      <c r="Q63" s="631"/>
      <c r="R63" s="715"/>
      <c r="S63" s="715"/>
      <c r="T63" s="715"/>
      <c r="U63" s="715"/>
      <c r="V63" s="716" t="str">
        <f t="shared" si="2"/>
        <v/>
      </c>
      <c r="W63" s="535" t="str">
        <f t="shared" si="3"/>
        <v/>
      </c>
      <c r="X63" s="536" t="str">
        <v>NoCashFlows</v>
      </c>
      <c r="Y63" s="637"/>
      <c r="Z63" s="634"/>
      <c r="AA63" s="638"/>
      <c r="AB63" s="639"/>
      <c r="AC63" s="640"/>
      <c r="AD63" s="640"/>
      <c r="AE63" s="640"/>
      <c r="AF63" s="640"/>
      <c r="AG63" s="640"/>
      <c r="AH63" s="641"/>
      <c r="AI63" s="638"/>
      <c r="AJ63" s="642"/>
      <c r="AK63" s="643"/>
      <c r="AL63" s="643"/>
      <c r="AM63" s="644"/>
      <c r="AN63" s="640"/>
      <c r="AO63" s="640"/>
      <c r="AP63" s="640"/>
      <c r="AQ63" s="640"/>
      <c r="AR63" s="640"/>
      <c r="AS63" s="645"/>
      <c r="AT63" s="646"/>
      <c r="AU63" s="643"/>
      <c r="AV63" s="643"/>
      <c r="AW63" s="643"/>
      <c r="AX63" s="643"/>
      <c r="AY63" s="643"/>
      <c r="AZ63" s="643"/>
      <c r="BA63" s="643"/>
      <c r="BB63" s="643"/>
      <c r="BC63" s="643"/>
      <c r="BD63" s="643"/>
      <c r="BF63" s="860" t="str">
        <f t="shared" si="4"/>
        <v/>
      </c>
      <c r="BG63" s="861" t="str">
        <f t="shared" si="4"/>
        <v/>
      </c>
      <c r="BH63" s="861" t="str">
        <f t="shared" si="4"/>
        <v/>
      </c>
      <c r="BI63" s="861" t="str">
        <f t="shared" si="4"/>
        <v/>
      </c>
      <c r="BJ63" s="861" t="str">
        <f t="shared" si="4"/>
        <v/>
      </c>
      <c r="BK63" s="861" t="str">
        <f t="shared" si="4"/>
        <v/>
      </c>
      <c r="BL63" s="859" t="str">
        <f t="shared" si="4"/>
        <v/>
      </c>
      <c r="BM63" s="457"/>
      <c r="BN63" s="859" t="str">
        <f t="shared" si="6"/>
        <v/>
      </c>
      <c r="BO63" s="859" t="str">
        <f t="shared" si="6"/>
        <v/>
      </c>
      <c r="BP63" s="859" t="str">
        <f t="shared" si="6"/>
        <v/>
      </c>
      <c r="BQ63" s="859" t="str">
        <f t="shared" si="5"/>
        <v/>
      </c>
      <c r="BR63" s="859" t="str">
        <f t="shared" si="5"/>
        <v/>
      </c>
      <c r="BS63" s="859" t="str">
        <f t="shared" si="5"/>
        <v/>
      </c>
      <c r="BT63" s="859" t="str">
        <f t="shared" si="5"/>
        <v/>
      </c>
      <c r="BZ63" s="19"/>
      <c r="CA63" s="19"/>
      <c r="CB63" s="19"/>
      <c r="CC63" s="19"/>
      <c r="CD63" s="19"/>
      <c r="CE63" s="19"/>
      <c r="CF63" s="19"/>
      <c r="CG63" s="19"/>
      <c r="CH63" s="19"/>
      <c r="CI63" s="19"/>
      <c r="CJ63" s="19"/>
      <c r="CK63" s="19"/>
      <c r="CL63" s="19"/>
      <c r="CM63" s="19"/>
      <c r="CN63" s="19"/>
      <c r="CO63" s="19"/>
      <c r="CP63" s="19"/>
      <c r="CQ63" s="19"/>
      <c r="CR63" s="19"/>
      <c r="CS63" s="19"/>
    </row>
    <row r="64" spans="1:97" s="18" customFormat="1" ht="10.5">
      <c r="A64" s="19"/>
      <c r="B64" s="632"/>
      <c r="C64" s="633"/>
      <c r="D64" s="628"/>
      <c r="E64" s="628"/>
      <c r="F64" s="632"/>
      <c r="G64" s="634"/>
      <c r="H64" s="632"/>
      <c r="I64" s="632"/>
      <c r="J64" s="632"/>
      <c r="K64" s="632"/>
      <c r="L64" s="632"/>
      <c r="M64" s="632"/>
      <c r="N64" s="632"/>
      <c r="O64" s="628"/>
      <c r="P64" s="631"/>
      <c r="Q64" s="631"/>
      <c r="R64" s="715"/>
      <c r="S64" s="715"/>
      <c r="T64" s="715"/>
      <c r="U64" s="715"/>
      <c r="V64" s="716" t="str">
        <f t="shared" si="2"/>
        <v/>
      </c>
      <c r="W64" s="535" t="str">
        <f t="shared" si="3"/>
        <v/>
      </c>
      <c r="X64" s="536" t="str">
        <v>NoCashFlows</v>
      </c>
      <c r="Y64" s="637"/>
      <c r="Z64" s="634"/>
      <c r="AA64" s="638"/>
      <c r="AB64" s="639"/>
      <c r="AC64" s="640"/>
      <c r="AD64" s="640"/>
      <c r="AE64" s="640"/>
      <c r="AF64" s="640"/>
      <c r="AG64" s="640"/>
      <c r="AH64" s="641"/>
      <c r="AI64" s="638"/>
      <c r="AJ64" s="642"/>
      <c r="AK64" s="643"/>
      <c r="AL64" s="643"/>
      <c r="AM64" s="644"/>
      <c r="AN64" s="640"/>
      <c r="AO64" s="640"/>
      <c r="AP64" s="640"/>
      <c r="AQ64" s="640"/>
      <c r="AR64" s="640"/>
      <c r="AS64" s="645"/>
      <c r="AT64" s="646"/>
      <c r="AU64" s="643"/>
      <c r="AV64" s="643"/>
      <c r="AW64" s="643"/>
      <c r="AX64" s="643"/>
      <c r="AY64" s="643"/>
      <c r="AZ64" s="643"/>
      <c r="BA64" s="643"/>
      <c r="BB64" s="643"/>
      <c r="BC64" s="643"/>
      <c r="BD64" s="643"/>
      <c r="BF64" s="860" t="str">
        <f t="shared" si="4"/>
        <v/>
      </c>
      <c r="BG64" s="861" t="str">
        <f t="shared" si="4"/>
        <v/>
      </c>
      <c r="BH64" s="861" t="str">
        <f t="shared" si="4"/>
        <v/>
      </c>
      <c r="BI64" s="861" t="str">
        <f t="shared" si="4"/>
        <v/>
      </c>
      <c r="BJ64" s="861" t="str">
        <f t="shared" si="4"/>
        <v/>
      </c>
      <c r="BK64" s="861" t="str">
        <f t="shared" si="4"/>
        <v/>
      </c>
      <c r="BL64" s="859" t="str">
        <f t="shared" si="4"/>
        <v/>
      </c>
      <c r="BM64" s="457"/>
      <c r="BN64" s="859" t="str">
        <f t="shared" si="6"/>
        <v/>
      </c>
      <c r="BO64" s="859" t="str">
        <f t="shared" si="6"/>
        <v/>
      </c>
      <c r="BP64" s="859" t="str">
        <f t="shared" si="6"/>
        <v/>
      </c>
      <c r="BQ64" s="859" t="str">
        <f t="shared" si="5"/>
        <v/>
      </c>
      <c r="BR64" s="859" t="str">
        <f t="shared" si="5"/>
        <v/>
      </c>
      <c r="BS64" s="859" t="str">
        <f t="shared" si="5"/>
        <v/>
      </c>
      <c r="BT64" s="859" t="str">
        <f t="shared" si="5"/>
        <v/>
      </c>
      <c r="BZ64" s="19"/>
      <c r="CA64" s="19"/>
      <c r="CB64" s="19"/>
      <c r="CC64" s="19"/>
      <c r="CD64" s="19"/>
      <c r="CE64" s="19"/>
      <c r="CF64" s="19"/>
      <c r="CG64" s="19"/>
      <c r="CH64" s="19"/>
      <c r="CI64" s="19"/>
      <c r="CJ64" s="19"/>
      <c r="CK64" s="19"/>
      <c r="CL64" s="19"/>
      <c r="CM64" s="19"/>
      <c r="CN64" s="19"/>
      <c r="CO64" s="19"/>
      <c r="CP64" s="19"/>
      <c r="CQ64" s="19"/>
      <c r="CR64" s="19"/>
      <c r="CS64" s="19"/>
    </row>
    <row r="65" spans="1:97" s="18" customFormat="1" ht="10.5">
      <c r="A65" s="19"/>
      <c r="B65" s="632"/>
      <c r="C65" s="633"/>
      <c r="D65" s="628"/>
      <c r="E65" s="628"/>
      <c r="F65" s="632"/>
      <c r="G65" s="634"/>
      <c r="H65" s="632"/>
      <c r="I65" s="632"/>
      <c r="J65" s="632"/>
      <c r="K65" s="632"/>
      <c r="L65" s="632"/>
      <c r="M65" s="632"/>
      <c r="N65" s="632"/>
      <c r="O65" s="628"/>
      <c r="P65" s="631"/>
      <c r="Q65" s="631"/>
      <c r="R65" s="715"/>
      <c r="S65" s="715"/>
      <c r="T65" s="715"/>
      <c r="U65" s="715"/>
      <c r="V65" s="716" t="str">
        <f t="shared" si="2"/>
        <v/>
      </c>
      <c r="W65" s="535" t="str">
        <f t="shared" si="3"/>
        <v/>
      </c>
      <c r="X65" s="536" t="str">
        <v>NoCashFlows</v>
      </c>
      <c r="Y65" s="637"/>
      <c r="Z65" s="634"/>
      <c r="AA65" s="638"/>
      <c r="AB65" s="639"/>
      <c r="AC65" s="640"/>
      <c r="AD65" s="640"/>
      <c r="AE65" s="640"/>
      <c r="AF65" s="640"/>
      <c r="AG65" s="640"/>
      <c r="AH65" s="641"/>
      <c r="AI65" s="638"/>
      <c r="AJ65" s="642"/>
      <c r="AK65" s="643"/>
      <c r="AL65" s="643"/>
      <c r="AM65" s="644"/>
      <c r="AN65" s="640"/>
      <c r="AO65" s="640"/>
      <c r="AP65" s="640"/>
      <c r="AQ65" s="640"/>
      <c r="AR65" s="640"/>
      <c r="AS65" s="645"/>
      <c r="AT65" s="646"/>
      <c r="AU65" s="643"/>
      <c r="AV65" s="643"/>
      <c r="AW65" s="643"/>
      <c r="AX65" s="643"/>
      <c r="AY65" s="643"/>
      <c r="AZ65" s="643"/>
      <c r="BA65" s="643"/>
      <c r="BB65" s="643"/>
      <c r="BC65" s="643"/>
      <c r="BD65" s="643"/>
      <c r="BF65" s="860" t="str">
        <f t="shared" si="4"/>
        <v/>
      </c>
      <c r="BG65" s="861" t="str">
        <f t="shared" si="4"/>
        <v/>
      </c>
      <c r="BH65" s="861" t="str">
        <f t="shared" si="4"/>
        <v/>
      </c>
      <c r="BI65" s="861" t="str">
        <f t="shared" si="4"/>
        <v/>
      </c>
      <c r="BJ65" s="861" t="str">
        <f t="shared" si="4"/>
        <v/>
      </c>
      <c r="BK65" s="861" t="str">
        <f t="shared" si="4"/>
        <v/>
      </c>
      <c r="BL65" s="859" t="str">
        <f t="shared" si="4"/>
        <v/>
      </c>
      <c r="BM65" s="457"/>
      <c r="BN65" s="859" t="str">
        <f t="shared" si="6"/>
        <v/>
      </c>
      <c r="BO65" s="859" t="str">
        <f t="shared" si="6"/>
        <v/>
      </c>
      <c r="BP65" s="859" t="str">
        <f t="shared" si="6"/>
        <v/>
      </c>
      <c r="BQ65" s="859" t="str">
        <f t="shared" si="5"/>
        <v/>
      </c>
      <c r="BR65" s="859" t="str">
        <f t="shared" si="5"/>
        <v/>
      </c>
      <c r="BS65" s="859" t="str">
        <f t="shared" si="5"/>
        <v/>
      </c>
      <c r="BT65" s="859" t="str">
        <f t="shared" si="5"/>
        <v/>
      </c>
      <c r="BZ65" s="19"/>
      <c r="CA65" s="19"/>
      <c r="CB65" s="19"/>
      <c r="CC65" s="19"/>
      <c r="CD65" s="19"/>
      <c r="CE65" s="19"/>
      <c r="CF65" s="19"/>
      <c r="CG65" s="19"/>
      <c r="CH65" s="19"/>
      <c r="CI65" s="19"/>
      <c r="CJ65" s="19"/>
      <c r="CK65" s="19"/>
      <c r="CL65" s="19"/>
      <c r="CM65" s="19"/>
      <c r="CN65" s="19"/>
      <c r="CO65" s="19"/>
      <c r="CP65" s="19"/>
      <c r="CQ65" s="19"/>
      <c r="CR65" s="19"/>
      <c r="CS65" s="19"/>
    </row>
    <row r="66" spans="1:97" s="18" customFormat="1" ht="10.5">
      <c r="A66" s="19"/>
      <c r="B66" s="632"/>
      <c r="C66" s="633"/>
      <c r="D66" s="628"/>
      <c r="E66" s="628"/>
      <c r="F66" s="632"/>
      <c r="G66" s="634"/>
      <c r="H66" s="632"/>
      <c r="I66" s="632"/>
      <c r="J66" s="632"/>
      <c r="K66" s="632"/>
      <c r="L66" s="632"/>
      <c r="M66" s="632"/>
      <c r="N66" s="632"/>
      <c r="O66" s="628"/>
      <c r="P66" s="631"/>
      <c r="Q66" s="631"/>
      <c r="R66" s="715"/>
      <c r="S66" s="715"/>
      <c r="T66" s="715"/>
      <c r="U66" s="715"/>
      <c r="V66" s="716" t="str">
        <f t="shared" si="2"/>
        <v/>
      </c>
      <c r="W66" s="535" t="str">
        <f t="shared" si="3"/>
        <v/>
      </c>
      <c r="X66" s="536" t="str">
        <v>NoCashFlows</v>
      </c>
      <c r="Y66" s="637"/>
      <c r="Z66" s="634"/>
      <c r="AA66" s="638"/>
      <c r="AB66" s="639"/>
      <c r="AC66" s="640"/>
      <c r="AD66" s="640"/>
      <c r="AE66" s="640"/>
      <c r="AF66" s="640"/>
      <c r="AG66" s="640"/>
      <c r="AH66" s="641"/>
      <c r="AI66" s="638"/>
      <c r="AJ66" s="642"/>
      <c r="AK66" s="643"/>
      <c r="AL66" s="643"/>
      <c r="AM66" s="644"/>
      <c r="AN66" s="640"/>
      <c r="AO66" s="640"/>
      <c r="AP66" s="640"/>
      <c r="AQ66" s="640"/>
      <c r="AR66" s="640"/>
      <c r="AS66" s="645"/>
      <c r="AT66" s="646"/>
      <c r="AU66" s="643"/>
      <c r="AV66" s="643"/>
      <c r="AW66" s="643"/>
      <c r="AX66" s="643"/>
      <c r="AY66" s="643"/>
      <c r="AZ66" s="643"/>
      <c r="BA66" s="643"/>
      <c r="BB66" s="643"/>
      <c r="BC66" s="643"/>
      <c r="BD66" s="643"/>
      <c r="BF66" s="860" t="str">
        <f t="shared" si="4"/>
        <v/>
      </c>
      <c r="BG66" s="861" t="str">
        <f t="shared" si="4"/>
        <v/>
      </c>
      <c r="BH66" s="861" t="str">
        <f t="shared" si="4"/>
        <v/>
      </c>
      <c r="BI66" s="861" t="str">
        <f t="shared" si="4"/>
        <v/>
      </c>
      <c r="BJ66" s="861" t="str">
        <f t="shared" si="4"/>
        <v/>
      </c>
      <c r="BK66" s="861" t="str">
        <f t="shared" si="4"/>
        <v/>
      </c>
      <c r="BL66" s="859" t="str">
        <f t="shared" si="4"/>
        <v/>
      </c>
      <c r="BM66" s="457"/>
      <c r="BN66" s="859" t="str">
        <f t="shared" si="6"/>
        <v/>
      </c>
      <c r="BO66" s="859" t="str">
        <f t="shared" si="6"/>
        <v/>
      </c>
      <c r="BP66" s="859" t="str">
        <f t="shared" si="6"/>
        <v/>
      </c>
      <c r="BQ66" s="859" t="str">
        <f t="shared" si="5"/>
        <v/>
      </c>
      <c r="BR66" s="859" t="str">
        <f t="shared" si="5"/>
        <v/>
      </c>
      <c r="BS66" s="859" t="str">
        <f t="shared" si="5"/>
        <v/>
      </c>
      <c r="BT66" s="859" t="str">
        <f t="shared" si="5"/>
        <v/>
      </c>
      <c r="BZ66" s="19"/>
      <c r="CA66" s="19"/>
      <c r="CB66" s="19"/>
      <c r="CC66" s="19"/>
      <c r="CD66" s="19"/>
      <c r="CE66" s="19"/>
      <c r="CF66" s="19"/>
      <c r="CG66" s="19"/>
      <c r="CH66" s="19"/>
      <c r="CI66" s="19"/>
      <c r="CJ66" s="19"/>
      <c r="CK66" s="19"/>
      <c r="CL66" s="19"/>
      <c r="CM66" s="19"/>
      <c r="CN66" s="19"/>
      <c r="CO66" s="19"/>
      <c r="CP66" s="19"/>
      <c r="CQ66" s="19"/>
      <c r="CR66" s="19"/>
      <c r="CS66" s="19"/>
    </row>
    <row r="67" spans="1:97" s="18" customFormat="1" ht="10.5">
      <c r="A67" s="19"/>
      <c r="B67" s="632"/>
      <c r="C67" s="633"/>
      <c r="D67" s="628"/>
      <c r="E67" s="628"/>
      <c r="F67" s="632"/>
      <c r="G67" s="634"/>
      <c r="H67" s="632"/>
      <c r="I67" s="632"/>
      <c r="J67" s="632"/>
      <c r="K67" s="632"/>
      <c r="L67" s="632"/>
      <c r="M67" s="632"/>
      <c r="N67" s="632"/>
      <c r="O67" s="628"/>
      <c r="P67" s="631"/>
      <c r="Q67" s="631"/>
      <c r="R67" s="715"/>
      <c r="S67" s="715"/>
      <c r="T67" s="715"/>
      <c r="U67" s="715"/>
      <c r="V67" s="716" t="str">
        <f t="shared" si="2"/>
        <v/>
      </c>
      <c r="W67" s="535" t="str">
        <f t="shared" si="3"/>
        <v/>
      </c>
      <c r="X67" s="536" t="str">
        <v>NoCashFlows</v>
      </c>
      <c r="Y67" s="637"/>
      <c r="Z67" s="634"/>
      <c r="AA67" s="638"/>
      <c r="AB67" s="639"/>
      <c r="AC67" s="640"/>
      <c r="AD67" s="640"/>
      <c r="AE67" s="640"/>
      <c r="AF67" s="640"/>
      <c r="AG67" s="640"/>
      <c r="AH67" s="641"/>
      <c r="AI67" s="638"/>
      <c r="AJ67" s="642"/>
      <c r="AK67" s="643"/>
      <c r="AL67" s="643"/>
      <c r="AM67" s="644"/>
      <c r="AN67" s="640"/>
      <c r="AO67" s="640"/>
      <c r="AP67" s="640"/>
      <c r="AQ67" s="640"/>
      <c r="AR67" s="640"/>
      <c r="AS67" s="645"/>
      <c r="AT67" s="646"/>
      <c r="AU67" s="643"/>
      <c r="AV67" s="643"/>
      <c r="AW67" s="643"/>
      <c r="AX67" s="643"/>
      <c r="AY67" s="643"/>
      <c r="AZ67" s="643"/>
      <c r="BA67" s="643"/>
      <c r="BB67" s="643"/>
      <c r="BC67" s="643"/>
      <c r="BD67" s="643"/>
      <c r="BF67" s="860" t="str">
        <f t="shared" si="4"/>
        <v/>
      </c>
      <c r="BG67" s="861" t="str">
        <f t="shared" si="4"/>
        <v/>
      </c>
      <c r="BH67" s="861" t="str">
        <f t="shared" si="4"/>
        <v/>
      </c>
      <c r="BI67" s="861" t="str">
        <f t="shared" si="4"/>
        <v/>
      </c>
      <c r="BJ67" s="861" t="str">
        <f t="shared" si="4"/>
        <v/>
      </c>
      <c r="BK67" s="861" t="str">
        <f t="shared" si="4"/>
        <v/>
      </c>
      <c r="BL67" s="859" t="str">
        <f t="shared" si="4"/>
        <v/>
      </c>
      <c r="BM67" s="457"/>
      <c r="BN67" s="859" t="str">
        <f t="shared" si="6"/>
        <v/>
      </c>
      <c r="BO67" s="859" t="str">
        <f t="shared" si="6"/>
        <v/>
      </c>
      <c r="BP67" s="859" t="str">
        <f t="shared" si="6"/>
        <v/>
      </c>
      <c r="BQ67" s="859" t="str">
        <f t="shared" si="5"/>
        <v/>
      </c>
      <c r="BR67" s="859" t="str">
        <f t="shared" si="5"/>
        <v/>
      </c>
      <c r="BS67" s="859" t="str">
        <f t="shared" si="5"/>
        <v/>
      </c>
      <c r="BT67" s="859" t="str">
        <f t="shared" si="5"/>
        <v/>
      </c>
      <c r="BZ67" s="19"/>
      <c r="CA67" s="19"/>
      <c r="CB67" s="19"/>
      <c r="CC67" s="19"/>
      <c r="CD67" s="19"/>
      <c r="CE67" s="19"/>
      <c r="CF67" s="19"/>
      <c r="CG67" s="19"/>
      <c r="CH67" s="19"/>
      <c r="CI67" s="19"/>
      <c r="CJ67" s="19"/>
      <c r="CK67" s="19"/>
      <c r="CL67" s="19"/>
      <c r="CM67" s="19"/>
      <c r="CN67" s="19"/>
      <c r="CO67" s="19"/>
      <c r="CP67" s="19"/>
      <c r="CQ67" s="19"/>
      <c r="CR67" s="19"/>
      <c r="CS67" s="19"/>
    </row>
    <row r="68" spans="1:97" s="18" customFormat="1" ht="10.5">
      <c r="A68" s="19"/>
      <c r="B68" s="632"/>
      <c r="C68" s="633"/>
      <c r="D68" s="628"/>
      <c r="E68" s="628"/>
      <c r="F68" s="632"/>
      <c r="G68" s="634"/>
      <c r="H68" s="632"/>
      <c r="I68" s="632"/>
      <c r="J68" s="632"/>
      <c r="K68" s="632"/>
      <c r="L68" s="632"/>
      <c r="M68" s="632"/>
      <c r="N68" s="632"/>
      <c r="O68" s="628"/>
      <c r="P68" s="631"/>
      <c r="Q68" s="631"/>
      <c r="R68" s="715"/>
      <c r="S68" s="715"/>
      <c r="T68" s="715"/>
      <c r="U68" s="715"/>
      <c r="V68" s="716" t="str">
        <f t="shared" si="2"/>
        <v/>
      </c>
      <c r="W68" s="535" t="str">
        <f t="shared" si="3"/>
        <v/>
      </c>
      <c r="X68" s="536" t="str">
        <v>NoCashFlows</v>
      </c>
      <c r="Y68" s="637"/>
      <c r="Z68" s="634"/>
      <c r="AA68" s="638"/>
      <c r="AB68" s="639"/>
      <c r="AC68" s="640"/>
      <c r="AD68" s="640"/>
      <c r="AE68" s="640"/>
      <c r="AF68" s="640"/>
      <c r="AG68" s="640"/>
      <c r="AH68" s="641"/>
      <c r="AI68" s="638"/>
      <c r="AJ68" s="642"/>
      <c r="AK68" s="643"/>
      <c r="AL68" s="643"/>
      <c r="AM68" s="644"/>
      <c r="AN68" s="640"/>
      <c r="AO68" s="640"/>
      <c r="AP68" s="640"/>
      <c r="AQ68" s="640"/>
      <c r="AR68" s="640"/>
      <c r="AS68" s="645"/>
      <c r="AT68" s="646"/>
      <c r="AU68" s="643"/>
      <c r="AV68" s="643"/>
      <c r="AW68" s="643"/>
      <c r="AX68" s="643"/>
      <c r="AY68" s="643"/>
      <c r="AZ68" s="643"/>
      <c r="BA68" s="643"/>
      <c r="BB68" s="643"/>
      <c r="BC68" s="643"/>
      <c r="BD68" s="643"/>
      <c r="BF68" s="860" t="str">
        <f t="shared" si="4"/>
        <v/>
      </c>
      <c r="BG68" s="861" t="str">
        <f t="shared" si="4"/>
        <v/>
      </c>
      <c r="BH68" s="861" t="str">
        <f t="shared" si="4"/>
        <v/>
      </c>
      <c r="BI68" s="861" t="str">
        <f t="shared" si="4"/>
        <v/>
      </c>
      <c r="BJ68" s="861" t="str">
        <f t="shared" si="4"/>
        <v/>
      </c>
      <c r="BK68" s="861" t="str">
        <f t="shared" si="4"/>
        <v/>
      </c>
      <c r="BL68" s="859" t="str">
        <f t="shared" si="4"/>
        <v/>
      </c>
      <c r="BM68" s="457"/>
      <c r="BN68" s="859" t="str">
        <f t="shared" si="6"/>
        <v/>
      </c>
      <c r="BO68" s="859" t="str">
        <f t="shared" si="6"/>
        <v/>
      </c>
      <c r="BP68" s="859" t="str">
        <f t="shared" si="6"/>
        <v/>
      </c>
      <c r="BQ68" s="859" t="str">
        <f t="shared" si="5"/>
        <v/>
      </c>
      <c r="BR68" s="859" t="str">
        <f t="shared" si="5"/>
        <v/>
      </c>
      <c r="BS68" s="859" t="str">
        <f t="shared" si="5"/>
        <v/>
      </c>
      <c r="BT68" s="859" t="str">
        <f t="shared" si="5"/>
        <v/>
      </c>
      <c r="BZ68" s="19"/>
      <c r="CA68" s="19"/>
      <c r="CB68" s="19"/>
      <c r="CC68" s="19"/>
      <c r="CD68" s="19"/>
      <c r="CE68" s="19"/>
      <c r="CF68" s="19"/>
      <c r="CG68" s="19"/>
      <c r="CH68" s="19"/>
      <c r="CI68" s="19"/>
      <c r="CJ68" s="19"/>
      <c r="CK68" s="19"/>
      <c r="CL68" s="19"/>
      <c r="CM68" s="19"/>
      <c r="CN68" s="19"/>
      <c r="CO68" s="19"/>
      <c r="CP68" s="19"/>
      <c r="CQ68" s="19"/>
      <c r="CR68" s="19"/>
      <c r="CS68" s="19"/>
    </row>
    <row r="69" spans="1:97" s="18" customFormat="1" ht="10.5">
      <c r="A69" s="19"/>
      <c r="B69" s="632"/>
      <c r="C69" s="633"/>
      <c r="D69" s="628"/>
      <c r="E69" s="628"/>
      <c r="F69" s="632"/>
      <c r="G69" s="634"/>
      <c r="H69" s="632"/>
      <c r="I69" s="632"/>
      <c r="J69" s="632"/>
      <c r="K69" s="632"/>
      <c r="L69" s="632"/>
      <c r="M69" s="632"/>
      <c r="N69" s="632"/>
      <c r="O69" s="628"/>
      <c r="P69" s="631"/>
      <c r="Q69" s="631"/>
      <c r="R69" s="715"/>
      <c r="S69" s="715"/>
      <c r="T69" s="715"/>
      <c r="U69" s="715"/>
      <c r="V69" s="716" t="str">
        <f t="shared" si="2"/>
        <v/>
      </c>
      <c r="W69" s="535" t="str">
        <f t="shared" si="3"/>
        <v/>
      </c>
      <c r="X69" s="536" t="str">
        <v>NoCashFlows</v>
      </c>
      <c r="Y69" s="637"/>
      <c r="Z69" s="634"/>
      <c r="AA69" s="638"/>
      <c r="AB69" s="639"/>
      <c r="AC69" s="640"/>
      <c r="AD69" s="640"/>
      <c r="AE69" s="640"/>
      <c r="AF69" s="640"/>
      <c r="AG69" s="640"/>
      <c r="AH69" s="641"/>
      <c r="AI69" s="638"/>
      <c r="AJ69" s="642"/>
      <c r="AK69" s="643"/>
      <c r="AL69" s="643"/>
      <c r="AM69" s="644"/>
      <c r="AN69" s="640"/>
      <c r="AO69" s="640"/>
      <c r="AP69" s="640"/>
      <c r="AQ69" s="640"/>
      <c r="AR69" s="640"/>
      <c r="AS69" s="645"/>
      <c r="AT69" s="646"/>
      <c r="AU69" s="643"/>
      <c r="AV69" s="643"/>
      <c r="AW69" s="643"/>
      <c r="AX69" s="643"/>
      <c r="AY69" s="643"/>
      <c r="AZ69" s="643"/>
      <c r="BA69" s="643"/>
      <c r="BB69" s="643"/>
      <c r="BC69" s="643"/>
      <c r="BD69" s="643"/>
      <c r="BF69" s="860" t="str">
        <f t="shared" si="4"/>
        <v/>
      </c>
      <c r="BG69" s="861" t="str">
        <f t="shared" si="4"/>
        <v/>
      </c>
      <c r="BH69" s="861" t="str">
        <f t="shared" si="4"/>
        <v/>
      </c>
      <c r="BI69" s="861" t="str">
        <f t="shared" si="4"/>
        <v/>
      </c>
      <c r="BJ69" s="861" t="str">
        <f t="shared" si="4"/>
        <v/>
      </c>
      <c r="BK69" s="861" t="str">
        <f t="shared" si="4"/>
        <v/>
      </c>
      <c r="BL69" s="859" t="str">
        <f t="shared" si="4"/>
        <v/>
      </c>
      <c r="BM69" s="457"/>
      <c r="BN69" s="859" t="str">
        <f t="shared" si="6"/>
        <v/>
      </c>
      <c r="BO69" s="859" t="str">
        <f t="shared" si="6"/>
        <v/>
      </c>
      <c r="BP69" s="859" t="str">
        <f t="shared" si="6"/>
        <v/>
      </c>
      <c r="BQ69" s="859" t="str">
        <f t="shared" si="5"/>
        <v/>
      </c>
      <c r="BR69" s="859" t="str">
        <f t="shared" si="5"/>
        <v/>
      </c>
      <c r="BS69" s="859" t="str">
        <f t="shared" si="5"/>
        <v/>
      </c>
      <c r="BT69" s="859" t="str">
        <f t="shared" si="5"/>
        <v/>
      </c>
      <c r="BZ69" s="19"/>
      <c r="CA69" s="19"/>
      <c r="CB69" s="19"/>
      <c r="CC69" s="19"/>
      <c r="CD69" s="19"/>
      <c r="CE69" s="19"/>
      <c r="CF69" s="19"/>
      <c r="CG69" s="19"/>
      <c r="CH69" s="19"/>
      <c r="CI69" s="19"/>
      <c r="CJ69" s="19"/>
      <c r="CK69" s="19"/>
      <c r="CL69" s="19"/>
      <c r="CM69" s="19"/>
      <c r="CN69" s="19"/>
      <c r="CO69" s="19"/>
      <c r="CP69" s="19"/>
      <c r="CQ69" s="19"/>
      <c r="CR69" s="19"/>
      <c r="CS69" s="19"/>
    </row>
    <row r="70" spans="1:97" s="18" customFormat="1" ht="10.5">
      <c r="A70" s="19"/>
      <c r="B70" s="632"/>
      <c r="C70" s="633"/>
      <c r="D70" s="628"/>
      <c r="E70" s="628"/>
      <c r="F70" s="632"/>
      <c r="G70" s="634"/>
      <c r="H70" s="632"/>
      <c r="I70" s="632"/>
      <c r="J70" s="632"/>
      <c r="K70" s="632"/>
      <c r="L70" s="632"/>
      <c r="M70" s="632"/>
      <c r="N70" s="632"/>
      <c r="O70" s="628"/>
      <c r="P70" s="631"/>
      <c r="Q70" s="631"/>
      <c r="R70" s="715"/>
      <c r="S70" s="715"/>
      <c r="T70" s="715"/>
      <c r="U70" s="715"/>
      <c r="V70" s="716" t="str">
        <f t="shared" si="2"/>
        <v/>
      </c>
      <c r="W70" s="535" t="str">
        <f t="shared" si="3"/>
        <v/>
      </c>
      <c r="X70" s="536" t="str">
        <v>NoCashFlows</v>
      </c>
      <c r="Y70" s="637"/>
      <c r="Z70" s="634"/>
      <c r="AA70" s="638"/>
      <c r="AB70" s="639"/>
      <c r="AC70" s="640"/>
      <c r="AD70" s="640"/>
      <c r="AE70" s="640"/>
      <c r="AF70" s="640"/>
      <c r="AG70" s="640"/>
      <c r="AH70" s="641"/>
      <c r="AI70" s="638"/>
      <c r="AJ70" s="642"/>
      <c r="AK70" s="643"/>
      <c r="AL70" s="643"/>
      <c r="AM70" s="644"/>
      <c r="AN70" s="640"/>
      <c r="AO70" s="640"/>
      <c r="AP70" s="640"/>
      <c r="AQ70" s="640"/>
      <c r="AR70" s="640"/>
      <c r="AS70" s="645"/>
      <c r="AT70" s="646"/>
      <c r="AU70" s="643"/>
      <c r="AV70" s="643"/>
      <c r="AW70" s="643"/>
      <c r="AX70" s="643"/>
      <c r="AY70" s="643"/>
      <c r="AZ70" s="643"/>
      <c r="BA70" s="643"/>
      <c r="BB70" s="643"/>
      <c r="BC70" s="643"/>
      <c r="BD70" s="643"/>
      <c r="BF70" s="860" t="str">
        <f t="shared" si="4"/>
        <v/>
      </c>
      <c r="BG70" s="861" t="str">
        <f t="shared" si="4"/>
        <v/>
      </c>
      <c r="BH70" s="861" t="str">
        <f t="shared" si="4"/>
        <v/>
      </c>
      <c r="BI70" s="861" t="str">
        <f t="shared" si="4"/>
        <v/>
      </c>
      <c r="BJ70" s="861" t="str">
        <f t="shared" si="4"/>
        <v/>
      </c>
      <c r="BK70" s="861" t="str">
        <f t="shared" si="4"/>
        <v/>
      </c>
      <c r="BL70" s="859" t="str">
        <f t="shared" si="4"/>
        <v/>
      </c>
      <c r="BM70" s="457"/>
      <c r="BN70" s="859" t="str">
        <f t="shared" si="6"/>
        <v/>
      </c>
      <c r="BO70" s="859" t="str">
        <f t="shared" si="6"/>
        <v/>
      </c>
      <c r="BP70" s="859" t="str">
        <f t="shared" si="6"/>
        <v/>
      </c>
      <c r="BQ70" s="859" t="str">
        <f t="shared" si="5"/>
        <v/>
      </c>
      <c r="BR70" s="859" t="str">
        <f t="shared" si="5"/>
        <v/>
      </c>
      <c r="BS70" s="859" t="str">
        <f t="shared" si="5"/>
        <v/>
      </c>
      <c r="BT70" s="859" t="str">
        <f t="shared" si="5"/>
        <v/>
      </c>
      <c r="BZ70" s="19"/>
      <c r="CA70" s="19"/>
      <c r="CB70" s="19"/>
      <c r="CC70" s="19"/>
      <c r="CD70" s="19"/>
      <c r="CE70" s="19"/>
      <c r="CF70" s="19"/>
      <c r="CG70" s="19"/>
      <c r="CH70" s="19"/>
      <c r="CI70" s="19"/>
      <c r="CJ70" s="19"/>
      <c r="CK70" s="19"/>
      <c r="CL70" s="19"/>
      <c r="CM70" s="19"/>
      <c r="CN70" s="19"/>
      <c r="CO70" s="19"/>
      <c r="CP70" s="19"/>
      <c r="CQ70" s="19"/>
      <c r="CR70" s="19"/>
      <c r="CS70" s="19"/>
    </row>
    <row r="71" spans="1:97" s="18" customFormat="1" ht="10.5">
      <c r="A71" s="19"/>
      <c r="B71" s="632"/>
      <c r="C71" s="633"/>
      <c r="D71" s="628"/>
      <c r="E71" s="628"/>
      <c r="F71" s="632"/>
      <c r="G71" s="634"/>
      <c r="H71" s="632"/>
      <c r="I71" s="632"/>
      <c r="J71" s="632"/>
      <c r="K71" s="632"/>
      <c r="L71" s="632"/>
      <c r="M71" s="632"/>
      <c r="N71" s="632"/>
      <c r="O71" s="628"/>
      <c r="P71" s="631"/>
      <c r="Q71" s="631"/>
      <c r="R71" s="715"/>
      <c r="S71" s="715"/>
      <c r="T71" s="715"/>
      <c r="U71" s="715"/>
      <c r="V71" s="716" t="str">
        <f t="shared" si="2"/>
        <v/>
      </c>
      <c r="W71" s="535" t="str">
        <f t="shared" si="3"/>
        <v/>
      </c>
      <c r="X71" s="536" t="str">
        <v>NoCashFlows</v>
      </c>
      <c r="Y71" s="637"/>
      <c r="Z71" s="634"/>
      <c r="AA71" s="638"/>
      <c r="AB71" s="639"/>
      <c r="AC71" s="640"/>
      <c r="AD71" s="640"/>
      <c r="AE71" s="640"/>
      <c r="AF71" s="640"/>
      <c r="AG71" s="640"/>
      <c r="AH71" s="641"/>
      <c r="AI71" s="638"/>
      <c r="AJ71" s="642"/>
      <c r="AK71" s="643"/>
      <c r="AL71" s="643"/>
      <c r="AM71" s="644"/>
      <c r="AN71" s="640"/>
      <c r="AO71" s="640"/>
      <c r="AP71" s="640"/>
      <c r="AQ71" s="640"/>
      <c r="AR71" s="640"/>
      <c r="AS71" s="645"/>
      <c r="AT71" s="646"/>
      <c r="AU71" s="643"/>
      <c r="AV71" s="643"/>
      <c r="AW71" s="643"/>
      <c r="AX71" s="643"/>
      <c r="AY71" s="643"/>
      <c r="AZ71" s="643"/>
      <c r="BA71" s="643"/>
      <c r="BB71" s="643"/>
      <c r="BC71" s="643"/>
      <c r="BD71" s="643"/>
      <c r="BF71" s="860" t="str">
        <f t="shared" si="4"/>
        <v/>
      </c>
      <c r="BG71" s="861" t="str">
        <f t="shared" si="4"/>
        <v/>
      </c>
      <c r="BH71" s="861" t="str">
        <f t="shared" si="4"/>
        <v/>
      </c>
      <c r="BI71" s="861" t="str">
        <f t="shared" ref="BI71:BL88" si="7">IF(AND(ISBLANK(AP71), ISBLANK(AE71)), "", AP71-AE71)</f>
        <v/>
      </c>
      <c r="BJ71" s="861" t="str">
        <f t="shared" si="7"/>
        <v/>
      </c>
      <c r="BK71" s="861" t="str">
        <f t="shared" si="7"/>
        <v/>
      </c>
      <c r="BL71" s="859" t="str">
        <f t="shared" si="7"/>
        <v/>
      </c>
      <c r="BM71" s="457"/>
      <c r="BN71" s="859" t="str">
        <f t="shared" si="6"/>
        <v/>
      </c>
      <c r="BO71" s="859" t="str">
        <f t="shared" si="6"/>
        <v/>
      </c>
      <c r="BP71" s="859" t="str">
        <f t="shared" si="6"/>
        <v/>
      </c>
      <c r="BQ71" s="859" t="str">
        <f t="shared" si="5"/>
        <v/>
      </c>
      <c r="BR71" s="859" t="str">
        <f t="shared" si="5"/>
        <v/>
      </c>
      <c r="BS71" s="859" t="str">
        <f t="shared" si="5"/>
        <v/>
      </c>
      <c r="BT71" s="859" t="str">
        <f t="shared" si="5"/>
        <v/>
      </c>
      <c r="BZ71" s="19"/>
      <c r="CA71" s="19"/>
      <c r="CB71" s="19"/>
      <c r="CC71" s="19"/>
      <c r="CD71" s="19"/>
      <c r="CE71" s="19"/>
      <c r="CF71" s="19"/>
      <c r="CG71" s="19"/>
      <c r="CH71" s="19"/>
      <c r="CI71" s="19"/>
      <c r="CJ71" s="19"/>
      <c r="CK71" s="19"/>
      <c r="CL71" s="19"/>
      <c r="CM71" s="19"/>
      <c r="CN71" s="19"/>
      <c r="CO71" s="19"/>
      <c r="CP71" s="19"/>
      <c r="CQ71" s="19"/>
      <c r="CR71" s="19"/>
      <c r="CS71" s="19"/>
    </row>
    <row r="72" spans="1:97" s="18" customFormat="1" ht="10.5">
      <c r="A72" s="19"/>
      <c r="B72" s="632"/>
      <c r="C72" s="633"/>
      <c r="D72" s="628"/>
      <c r="E72" s="628"/>
      <c r="F72" s="632"/>
      <c r="G72" s="634"/>
      <c r="H72" s="632"/>
      <c r="I72" s="632"/>
      <c r="J72" s="632"/>
      <c r="K72" s="632"/>
      <c r="L72" s="632"/>
      <c r="M72" s="632"/>
      <c r="N72" s="632"/>
      <c r="O72" s="628"/>
      <c r="P72" s="631"/>
      <c r="Q72" s="631"/>
      <c r="R72" s="715"/>
      <c r="S72" s="715"/>
      <c r="T72" s="715"/>
      <c r="U72" s="715"/>
      <c r="V72" s="716" t="str">
        <f t="shared" si="2"/>
        <v/>
      </c>
      <c r="W72" s="535" t="str">
        <f t="shared" si="3"/>
        <v/>
      </c>
      <c r="X72" s="536" t="str">
        <v>NoCashFlows</v>
      </c>
      <c r="Y72" s="637"/>
      <c r="Z72" s="634"/>
      <c r="AA72" s="638"/>
      <c r="AB72" s="639"/>
      <c r="AC72" s="640"/>
      <c r="AD72" s="640"/>
      <c r="AE72" s="640"/>
      <c r="AF72" s="640"/>
      <c r="AG72" s="640"/>
      <c r="AH72" s="641"/>
      <c r="AI72" s="638"/>
      <c r="AJ72" s="642"/>
      <c r="AK72" s="643"/>
      <c r="AL72" s="643"/>
      <c r="AM72" s="644"/>
      <c r="AN72" s="640"/>
      <c r="AO72" s="640"/>
      <c r="AP72" s="640"/>
      <c r="AQ72" s="640"/>
      <c r="AR72" s="640"/>
      <c r="AS72" s="645"/>
      <c r="AT72" s="646"/>
      <c r="AU72" s="643"/>
      <c r="AV72" s="643"/>
      <c r="AW72" s="643"/>
      <c r="AX72" s="643"/>
      <c r="AY72" s="643"/>
      <c r="AZ72" s="643"/>
      <c r="BA72" s="643"/>
      <c r="BB72" s="643"/>
      <c r="BC72" s="643"/>
      <c r="BD72" s="643"/>
      <c r="BF72" s="860" t="str">
        <f t="shared" ref="BF72:BH88" si="8">IF(AND(ISBLANK(AM72), ISBLANK(AB72)), "", AM72-AB72)</f>
        <v/>
      </c>
      <c r="BG72" s="861" t="str">
        <f t="shared" si="8"/>
        <v/>
      </c>
      <c r="BH72" s="861" t="str">
        <f t="shared" si="8"/>
        <v/>
      </c>
      <c r="BI72" s="861" t="str">
        <f t="shared" si="7"/>
        <v/>
      </c>
      <c r="BJ72" s="861" t="str">
        <f t="shared" si="7"/>
        <v/>
      </c>
      <c r="BK72" s="861" t="str">
        <f t="shared" si="7"/>
        <v/>
      </c>
      <c r="BL72" s="859" t="str">
        <f t="shared" si="7"/>
        <v/>
      </c>
      <c r="BM72" s="457"/>
      <c r="BN72" s="859" t="str">
        <f t="shared" si="6"/>
        <v/>
      </c>
      <c r="BO72" s="859" t="str">
        <f t="shared" si="6"/>
        <v/>
      </c>
      <c r="BP72" s="859" t="str">
        <f t="shared" si="6"/>
        <v/>
      </c>
      <c r="BQ72" s="859" t="str">
        <f t="shared" si="5"/>
        <v/>
      </c>
      <c r="BR72" s="859" t="str">
        <f t="shared" si="5"/>
        <v/>
      </c>
      <c r="BS72" s="859" t="str">
        <f t="shared" si="5"/>
        <v/>
      </c>
      <c r="BT72" s="859" t="str">
        <f t="shared" si="5"/>
        <v/>
      </c>
      <c r="BZ72" s="19"/>
      <c r="CA72" s="19"/>
      <c r="CB72" s="19"/>
      <c r="CC72" s="19"/>
      <c r="CD72" s="19"/>
      <c r="CE72" s="19"/>
      <c r="CF72" s="19"/>
      <c r="CG72" s="19"/>
      <c r="CH72" s="19"/>
      <c r="CI72" s="19"/>
      <c r="CJ72" s="19"/>
      <c r="CK72" s="19"/>
      <c r="CL72" s="19"/>
      <c r="CM72" s="19"/>
      <c r="CN72" s="19"/>
      <c r="CO72" s="19"/>
      <c r="CP72" s="19"/>
      <c r="CQ72" s="19"/>
      <c r="CR72" s="19"/>
      <c r="CS72" s="19"/>
    </row>
    <row r="73" spans="1:97" s="18" customFormat="1" ht="10.5">
      <c r="A73" s="19"/>
      <c r="B73" s="632"/>
      <c r="C73" s="633"/>
      <c r="D73" s="628"/>
      <c r="E73" s="628"/>
      <c r="F73" s="632"/>
      <c r="G73" s="634"/>
      <c r="H73" s="632"/>
      <c r="I73" s="632"/>
      <c r="J73" s="632"/>
      <c r="K73" s="632"/>
      <c r="L73" s="632"/>
      <c r="M73" s="632"/>
      <c r="N73" s="632"/>
      <c r="O73" s="628"/>
      <c r="P73" s="631"/>
      <c r="Q73" s="631"/>
      <c r="R73" s="715"/>
      <c r="S73" s="715"/>
      <c r="T73" s="715"/>
      <c r="U73" s="715"/>
      <c r="V73" s="716" t="str">
        <f t="shared" si="2"/>
        <v/>
      </c>
      <c r="W73" s="535" t="str">
        <f t="shared" si="3"/>
        <v/>
      </c>
      <c r="X73" s="536" t="str">
        <v>NoCashFlows</v>
      </c>
      <c r="Y73" s="637"/>
      <c r="Z73" s="634"/>
      <c r="AA73" s="638"/>
      <c r="AB73" s="639"/>
      <c r="AC73" s="640"/>
      <c r="AD73" s="640"/>
      <c r="AE73" s="640"/>
      <c r="AF73" s="640"/>
      <c r="AG73" s="640"/>
      <c r="AH73" s="641"/>
      <c r="AI73" s="638"/>
      <c r="AJ73" s="642"/>
      <c r="AK73" s="643"/>
      <c r="AL73" s="643"/>
      <c r="AM73" s="644"/>
      <c r="AN73" s="640"/>
      <c r="AO73" s="640"/>
      <c r="AP73" s="640"/>
      <c r="AQ73" s="640"/>
      <c r="AR73" s="640"/>
      <c r="AS73" s="645"/>
      <c r="AT73" s="646"/>
      <c r="AU73" s="643"/>
      <c r="AV73" s="643"/>
      <c r="AW73" s="643"/>
      <c r="AX73" s="643"/>
      <c r="AY73" s="643"/>
      <c r="AZ73" s="643"/>
      <c r="BA73" s="643"/>
      <c r="BB73" s="643"/>
      <c r="BC73" s="643"/>
      <c r="BD73" s="643"/>
      <c r="BF73" s="860" t="str">
        <f t="shared" si="8"/>
        <v/>
      </c>
      <c r="BG73" s="861" t="str">
        <f t="shared" si="8"/>
        <v/>
      </c>
      <c r="BH73" s="861" t="str">
        <f t="shared" si="8"/>
        <v/>
      </c>
      <c r="BI73" s="861" t="str">
        <f t="shared" si="7"/>
        <v/>
      </c>
      <c r="BJ73" s="861" t="str">
        <f t="shared" si="7"/>
        <v/>
      </c>
      <c r="BK73" s="861" t="str">
        <f t="shared" si="7"/>
        <v/>
      </c>
      <c r="BL73" s="859" t="str">
        <f t="shared" si="7"/>
        <v/>
      </c>
      <c r="BM73" s="457"/>
      <c r="BN73" s="859" t="str">
        <f t="shared" si="6"/>
        <v/>
      </c>
      <c r="BO73" s="859" t="str">
        <f t="shared" si="6"/>
        <v/>
      </c>
      <c r="BP73" s="859" t="str">
        <f t="shared" si="6"/>
        <v/>
      </c>
      <c r="BQ73" s="859" t="str">
        <f t="shared" si="5"/>
        <v/>
      </c>
      <c r="BR73" s="859" t="str">
        <f t="shared" si="5"/>
        <v/>
      </c>
      <c r="BS73" s="859" t="str">
        <f t="shared" si="5"/>
        <v/>
      </c>
      <c r="BT73" s="859" t="str">
        <f t="shared" si="5"/>
        <v/>
      </c>
      <c r="BZ73" s="19"/>
      <c r="CA73" s="19"/>
      <c r="CB73" s="19"/>
      <c r="CC73" s="19"/>
      <c r="CD73" s="19"/>
      <c r="CE73" s="19"/>
      <c r="CF73" s="19"/>
      <c r="CG73" s="19"/>
      <c r="CH73" s="19"/>
      <c r="CI73" s="19"/>
      <c r="CJ73" s="19"/>
      <c r="CK73" s="19"/>
      <c r="CL73" s="19"/>
      <c r="CM73" s="19"/>
      <c r="CN73" s="19"/>
      <c r="CO73" s="19"/>
      <c r="CP73" s="19"/>
      <c r="CQ73" s="19"/>
      <c r="CR73" s="19"/>
      <c r="CS73" s="19"/>
    </row>
    <row r="74" spans="1:97" s="18" customFormat="1" ht="10.5">
      <c r="A74" s="19"/>
      <c r="B74" s="632"/>
      <c r="C74" s="633"/>
      <c r="D74" s="628"/>
      <c r="E74" s="628"/>
      <c r="F74" s="632"/>
      <c r="G74" s="634"/>
      <c r="H74" s="632"/>
      <c r="I74" s="632"/>
      <c r="J74" s="632"/>
      <c r="K74" s="632"/>
      <c r="L74" s="632"/>
      <c r="M74" s="632"/>
      <c r="N74" s="632"/>
      <c r="O74" s="628"/>
      <c r="P74" s="631"/>
      <c r="Q74" s="631"/>
      <c r="R74" s="715"/>
      <c r="S74" s="715"/>
      <c r="T74" s="715"/>
      <c r="U74" s="715"/>
      <c r="V74" s="716" t="str">
        <f t="shared" si="2"/>
        <v/>
      </c>
      <c r="W74" s="535" t="str">
        <f t="shared" si="3"/>
        <v/>
      </c>
      <c r="X74" s="536" t="str">
        <v>NoCashFlows</v>
      </c>
      <c r="Y74" s="637"/>
      <c r="Z74" s="634"/>
      <c r="AA74" s="638"/>
      <c r="AB74" s="639"/>
      <c r="AC74" s="640"/>
      <c r="AD74" s="640"/>
      <c r="AE74" s="640"/>
      <c r="AF74" s="640"/>
      <c r="AG74" s="640"/>
      <c r="AH74" s="641"/>
      <c r="AI74" s="638"/>
      <c r="AJ74" s="642"/>
      <c r="AK74" s="643"/>
      <c r="AL74" s="643"/>
      <c r="AM74" s="644"/>
      <c r="AN74" s="640"/>
      <c r="AO74" s="640"/>
      <c r="AP74" s="640"/>
      <c r="AQ74" s="640"/>
      <c r="AR74" s="640"/>
      <c r="AS74" s="645"/>
      <c r="AT74" s="646"/>
      <c r="AU74" s="643"/>
      <c r="AV74" s="643"/>
      <c r="AW74" s="643"/>
      <c r="AX74" s="643"/>
      <c r="AY74" s="643"/>
      <c r="AZ74" s="643"/>
      <c r="BA74" s="643"/>
      <c r="BB74" s="643"/>
      <c r="BC74" s="643"/>
      <c r="BD74" s="643"/>
      <c r="BF74" s="860" t="str">
        <f t="shared" si="8"/>
        <v/>
      </c>
      <c r="BG74" s="861" t="str">
        <f t="shared" si="8"/>
        <v/>
      </c>
      <c r="BH74" s="861" t="str">
        <f t="shared" si="8"/>
        <v/>
      </c>
      <c r="BI74" s="861" t="str">
        <f t="shared" si="7"/>
        <v/>
      </c>
      <c r="BJ74" s="861" t="str">
        <f t="shared" si="7"/>
        <v/>
      </c>
      <c r="BK74" s="861" t="str">
        <f t="shared" si="7"/>
        <v/>
      </c>
      <c r="BL74" s="859" t="str">
        <f t="shared" si="7"/>
        <v/>
      </c>
      <c r="BM74" s="457"/>
      <c r="BN74" s="859" t="str">
        <f t="shared" si="6"/>
        <v/>
      </c>
      <c r="BO74" s="859" t="str">
        <f t="shared" si="6"/>
        <v/>
      </c>
      <c r="BP74" s="859" t="str">
        <f t="shared" si="6"/>
        <v/>
      </c>
      <c r="BQ74" s="859" t="str">
        <f t="shared" si="5"/>
        <v/>
      </c>
      <c r="BR74" s="859" t="str">
        <f t="shared" si="5"/>
        <v/>
      </c>
      <c r="BS74" s="859" t="str">
        <f t="shared" si="5"/>
        <v/>
      </c>
      <c r="BT74" s="859" t="str">
        <f t="shared" si="5"/>
        <v/>
      </c>
      <c r="BZ74" s="19"/>
      <c r="CA74" s="19"/>
      <c r="CB74" s="19"/>
      <c r="CC74" s="19"/>
      <c r="CD74" s="19"/>
      <c r="CE74" s="19"/>
      <c r="CF74" s="19"/>
      <c r="CG74" s="19"/>
      <c r="CH74" s="19"/>
      <c r="CI74" s="19"/>
      <c r="CJ74" s="19"/>
      <c r="CK74" s="19"/>
      <c r="CL74" s="19"/>
      <c r="CM74" s="19"/>
      <c r="CN74" s="19"/>
      <c r="CO74" s="19"/>
      <c r="CP74" s="19"/>
      <c r="CQ74" s="19"/>
      <c r="CR74" s="19"/>
      <c r="CS74" s="19"/>
    </row>
    <row r="75" spans="1:97" s="18" customFormat="1" ht="10.5">
      <c r="A75" s="19"/>
      <c r="B75" s="632"/>
      <c r="C75" s="633"/>
      <c r="D75" s="628"/>
      <c r="E75" s="628"/>
      <c r="F75" s="632"/>
      <c r="G75" s="634"/>
      <c r="H75" s="632"/>
      <c r="I75" s="632"/>
      <c r="J75" s="632"/>
      <c r="K75" s="632"/>
      <c r="L75" s="632"/>
      <c r="M75" s="632"/>
      <c r="N75" s="632"/>
      <c r="O75" s="628"/>
      <c r="P75" s="631"/>
      <c r="Q75" s="631"/>
      <c r="R75" s="715"/>
      <c r="S75" s="715"/>
      <c r="T75" s="715"/>
      <c r="U75" s="715"/>
      <c r="V75" s="716" t="str">
        <f t="shared" si="2"/>
        <v/>
      </c>
      <c r="W75" s="535" t="str">
        <f t="shared" si="3"/>
        <v/>
      </c>
      <c r="X75" s="536" t="str">
        <v>NoCashFlows</v>
      </c>
      <c r="Y75" s="637"/>
      <c r="Z75" s="634"/>
      <c r="AA75" s="638"/>
      <c r="AB75" s="639"/>
      <c r="AC75" s="640"/>
      <c r="AD75" s="640"/>
      <c r="AE75" s="640"/>
      <c r="AF75" s="640"/>
      <c r="AG75" s="640"/>
      <c r="AH75" s="641"/>
      <c r="AI75" s="638"/>
      <c r="AJ75" s="642"/>
      <c r="AK75" s="643"/>
      <c r="AL75" s="643"/>
      <c r="AM75" s="644"/>
      <c r="AN75" s="640"/>
      <c r="AO75" s="640"/>
      <c r="AP75" s="640"/>
      <c r="AQ75" s="640"/>
      <c r="AR75" s="640"/>
      <c r="AS75" s="645"/>
      <c r="AT75" s="646"/>
      <c r="AU75" s="643"/>
      <c r="AV75" s="643"/>
      <c r="AW75" s="643"/>
      <c r="AX75" s="643"/>
      <c r="AY75" s="643"/>
      <c r="AZ75" s="643"/>
      <c r="BA75" s="643"/>
      <c r="BB75" s="643"/>
      <c r="BC75" s="643"/>
      <c r="BD75" s="643"/>
      <c r="BF75" s="860" t="str">
        <f t="shared" si="8"/>
        <v/>
      </c>
      <c r="BG75" s="861" t="str">
        <f t="shared" si="8"/>
        <v/>
      </c>
      <c r="BH75" s="861" t="str">
        <f t="shared" si="8"/>
        <v/>
      </c>
      <c r="BI75" s="861" t="str">
        <f t="shared" si="7"/>
        <v/>
      </c>
      <c r="BJ75" s="861" t="str">
        <f t="shared" si="7"/>
        <v/>
      </c>
      <c r="BK75" s="861" t="str">
        <f t="shared" si="7"/>
        <v/>
      </c>
      <c r="BL75" s="859" t="str">
        <f t="shared" si="7"/>
        <v/>
      </c>
      <c r="BM75" s="457"/>
      <c r="BN75" s="859" t="str">
        <f t="shared" si="6"/>
        <v/>
      </c>
      <c r="BO75" s="859" t="str">
        <f t="shared" si="6"/>
        <v/>
      </c>
      <c r="BP75" s="859" t="str">
        <f t="shared" si="6"/>
        <v/>
      </c>
      <c r="BQ75" s="859" t="str">
        <f t="shared" si="5"/>
        <v/>
      </c>
      <c r="BR75" s="859" t="str">
        <f t="shared" si="5"/>
        <v/>
      </c>
      <c r="BS75" s="859" t="str">
        <f t="shared" si="5"/>
        <v/>
      </c>
      <c r="BT75" s="859" t="str">
        <f t="shared" si="5"/>
        <v/>
      </c>
      <c r="BZ75" s="19"/>
      <c r="CA75" s="19"/>
      <c r="CB75" s="19"/>
      <c r="CC75" s="19"/>
      <c r="CD75" s="19"/>
      <c r="CE75" s="19"/>
      <c r="CF75" s="19"/>
      <c r="CG75" s="19"/>
      <c r="CH75" s="19"/>
      <c r="CI75" s="19"/>
      <c r="CJ75" s="19"/>
      <c r="CK75" s="19"/>
      <c r="CL75" s="19"/>
      <c r="CM75" s="19"/>
      <c r="CN75" s="19"/>
      <c r="CO75" s="19"/>
      <c r="CP75" s="19"/>
      <c r="CQ75" s="19"/>
      <c r="CR75" s="19"/>
      <c r="CS75" s="19"/>
    </row>
    <row r="76" spans="1:97" s="18" customFormat="1" ht="10.5">
      <c r="A76" s="19"/>
      <c r="B76" s="632"/>
      <c r="C76" s="633"/>
      <c r="D76" s="628"/>
      <c r="E76" s="628"/>
      <c r="F76" s="632"/>
      <c r="G76" s="634"/>
      <c r="H76" s="632"/>
      <c r="I76" s="632"/>
      <c r="J76" s="632"/>
      <c r="K76" s="632"/>
      <c r="L76" s="632"/>
      <c r="M76" s="632"/>
      <c r="N76" s="632"/>
      <c r="O76" s="628"/>
      <c r="P76" s="631"/>
      <c r="Q76" s="631"/>
      <c r="R76" s="715"/>
      <c r="S76" s="715"/>
      <c r="T76" s="715"/>
      <c r="U76" s="715"/>
      <c r="V76" s="716" t="str">
        <f t="shared" si="2"/>
        <v/>
      </c>
      <c r="W76" s="535" t="str">
        <f t="shared" si="3"/>
        <v/>
      </c>
      <c r="X76" s="536" t="str">
        <v>NoCashFlows</v>
      </c>
      <c r="Y76" s="637"/>
      <c r="Z76" s="634"/>
      <c r="AA76" s="638"/>
      <c r="AB76" s="639"/>
      <c r="AC76" s="640"/>
      <c r="AD76" s="640"/>
      <c r="AE76" s="640"/>
      <c r="AF76" s="640"/>
      <c r="AG76" s="640"/>
      <c r="AH76" s="641"/>
      <c r="AI76" s="638"/>
      <c r="AJ76" s="642"/>
      <c r="AK76" s="643"/>
      <c r="AL76" s="643"/>
      <c r="AM76" s="644"/>
      <c r="AN76" s="640"/>
      <c r="AO76" s="640"/>
      <c r="AP76" s="640"/>
      <c r="AQ76" s="640"/>
      <c r="AR76" s="640"/>
      <c r="AS76" s="645"/>
      <c r="AT76" s="646"/>
      <c r="AU76" s="643"/>
      <c r="AV76" s="643"/>
      <c r="AW76" s="643"/>
      <c r="AX76" s="643"/>
      <c r="AY76" s="643"/>
      <c r="AZ76" s="643"/>
      <c r="BA76" s="643"/>
      <c r="BB76" s="643"/>
      <c r="BC76" s="643"/>
      <c r="BD76" s="643"/>
      <c r="BF76" s="860" t="str">
        <f t="shared" si="8"/>
        <v/>
      </c>
      <c r="BG76" s="861" t="str">
        <f t="shared" si="8"/>
        <v/>
      </c>
      <c r="BH76" s="861" t="str">
        <f t="shared" si="8"/>
        <v/>
      </c>
      <c r="BI76" s="861" t="str">
        <f t="shared" si="7"/>
        <v/>
      </c>
      <c r="BJ76" s="861" t="str">
        <f t="shared" si="7"/>
        <v/>
      </c>
      <c r="BK76" s="861" t="str">
        <f t="shared" si="7"/>
        <v/>
      </c>
      <c r="BL76" s="859" t="str">
        <f t="shared" si="7"/>
        <v/>
      </c>
      <c r="BM76" s="457"/>
      <c r="BN76" s="859" t="str">
        <f t="shared" si="6"/>
        <v/>
      </c>
      <c r="BO76" s="859" t="str">
        <f t="shared" si="6"/>
        <v/>
      </c>
      <c r="BP76" s="859" t="str">
        <f t="shared" si="6"/>
        <v/>
      </c>
      <c r="BQ76" s="859" t="str">
        <f t="shared" si="5"/>
        <v/>
      </c>
      <c r="BR76" s="859" t="str">
        <f t="shared" si="5"/>
        <v/>
      </c>
      <c r="BS76" s="859" t="str">
        <f t="shared" si="5"/>
        <v/>
      </c>
      <c r="BT76" s="859" t="str">
        <f t="shared" si="5"/>
        <v/>
      </c>
      <c r="BZ76" s="19"/>
      <c r="CA76" s="19"/>
      <c r="CB76" s="19"/>
      <c r="CC76" s="19"/>
      <c r="CD76" s="19"/>
      <c r="CE76" s="19"/>
      <c r="CF76" s="19"/>
      <c r="CG76" s="19"/>
      <c r="CH76" s="19"/>
      <c r="CI76" s="19"/>
      <c r="CJ76" s="19"/>
      <c r="CK76" s="19"/>
      <c r="CL76" s="19"/>
      <c r="CM76" s="19"/>
      <c r="CN76" s="19"/>
      <c r="CO76" s="19"/>
      <c r="CP76" s="19"/>
      <c r="CQ76" s="19"/>
      <c r="CR76" s="19"/>
      <c r="CS76" s="19"/>
    </row>
    <row r="77" spans="1:97" s="18" customFormat="1" ht="10.5">
      <c r="A77" s="19"/>
      <c r="B77" s="632"/>
      <c r="C77" s="633"/>
      <c r="D77" s="628"/>
      <c r="E77" s="628"/>
      <c r="F77" s="632"/>
      <c r="G77" s="634"/>
      <c r="H77" s="632"/>
      <c r="I77" s="632"/>
      <c r="J77" s="632"/>
      <c r="K77" s="632"/>
      <c r="L77" s="632"/>
      <c r="M77" s="632"/>
      <c r="N77" s="632"/>
      <c r="O77" s="628"/>
      <c r="P77" s="631"/>
      <c r="Q77" s="631"/>
      <c r="R77" s="715"/>
      <c r="S77" s="715"/>
      <c r="T77" s="715"/>
      <c r="U77" s="715"/>
      <c r="V77" s="716" t="str">
        <f t="shared" si="2"/>
        <v/>
      </c>
      <c r="W77" s="535" t="str">
        <f t="shared" si="3"/>
        <v/>
      </c>
      <c r="X77" s="536" t="str">
        <v>NoCashFlows</v>
      </c>
      <c r="Y77" s="637"/>
      <c r="Z77" s="634"/>
      <c r="AA77" s="638"/>
      <c r="AB77" s="639"/>
      <c r="AC77" s="640"/>
      <c r="AD77" s="640"/>
      <c r="AE77" s="640"/>
      <c r="AF77" s="640"/>
      <c r="AG77" s="640"/>
      <c r="AH77" s="641"/>
      <c r="AI77" s="638"/>
      <c r="AJ77" s="642"/>
      <c r="AK77" s="643"/>
      <c r="AL77" s="643"/>
      <c r="AM77" s="644"/>
      <c r="AN77" s="640"/>
      <c r="AO77" s="640"/>
      <c r="AP77" s="640"/>
      <c r="AQ77" s="640"/>
      <c r="AR77" s="640"/>
      <c r="AS77" s="645"/>
      <c r="AT77" s="646"/>
      <c r="AU77" s="643"/>
      <c r="AV77" s="643"/>
      <c r="AW77" s="643"/>
      <c r="AX77" s="643"/>
      <c r="AY77" s="643"/>
      <c r="AZ77" s="643"/>
      <c r="BA77" s="643"/>
      <c r="BB77" s="643"/>
      <c r="BC77" s="643"/>
      <c r="BD77" s="643"/>
      <c r="BF77" s="860" t="str">
        <f t="shared" si="8"/>
        <v/>
      </c>
      <c r="BG77" s="861" t="str">
        <f t="shared" si="8"/>
        <v/>
      </c>
      <c r="BH77" s="861" t="str">
        <f t="shared" si="8"/>
        <v/>
      </c>
      <c r="BI77" s="861" t="str">
        <f t="shared" si="7"/>
        <v/>
      </c>
      <c r="BJ77" s="861" t="str">
        <f t="shared" si="7"/>
        <v/>
      </c>
      <c r="BK77" s="861" t="str">
        <f t="shared" si="7"/>
        <v/>
      </c>
      <c r="BL77" s="859" t="str">
        <f t="shared" si="7"/>
        <v/>
      </c>
      <c r="BM77" s="457"/>
      <c r="BN77" s="859" t="str">
        <f t="shared" si="6"/>
        <v/>
      </c>
      <c r="BO77" s="859" t="str">
        <f t="shared" si="6"/>
        <v/>
      </c>
      <c r="BP77" s="859" t="str">
        <f t="shared" si="6"/>
        <v/>
      </c>
      <c r="BQ77" s="859" t="str">
        <f t="shared" si="5"/>
        <v/>
      </c>
      <c r="BR77" s="859" t="str">
        <f t="shared" si="5"/>
        <v/>
      </c>
      <c r="BS77" s="859" t="str">
        <f t="shared" si="5"/>
        <v/>
      </c>
      <c r="BT77" s="859" t="str">
        <f t="shared" si="5"/>
        <v/>
      </c>
      <c r="BZ77" s="19"/>
      <c r="CA77" s="19"/>
      <c r="CB77" s="19"/>
      <c r="CC77" s="19"/>
      <c r="CD77" s="19"/>
      <c r="CE77" s="19"/>
      <c r="CF77" s="19"/>
      <c r="CG77" s="19"/>
      <c r="CH77" s="19"/>
      <c r="CI77" s="19"/>
      <c r="CJ77" s="19"/>
      <c r="CK77" s="19"/>
      <c r="CL77" s="19"/>
      <c r="CM77" s="19"/>
      <c r="CN77" s="19"/>
      <c r="CO77" s="19"/>
      <c r="CP77" s="19"/>
      <c r="CQ77" s="19"/>
      <c r="CR77" s="19"/>
      <c r="CS77" s="19"/>
    </row>
    <row r="78" spans="1:97" s="18" customFormat="1" ht="10.5">
      <c r="A78" s="19"/>
      <c r="B78" s="632"/>
      <c r="C78" s="633"/>
      <c r="D78" s="628"/>
      <c r="E78" s="628"/>
      <c r="F78" s="632"/>
      <c r="G78" s="634"/>
      <c r="H78" s="632"/>
      <c r="I78" s="632"/>
      <c r="J78" s="632"/>
      <c r="K78" s="632"/>
      <c r="L78" s="632"/>
      <c r="M78" s="632"/>
      <c r="N78" s="632"/>
      <c r="O78" s="628"/>
      <c r="P78" s="631"/>
      <c r="Q78" s="631"/>
      <c r="R78" s="715"/>
      <c r="S78" s="715"/>
      <c r="T78" s="715"/>
      <c r="U78" s="715"/>
      <c r="V78" s="716" t="str">
        <f t="shared" si="2"/>
        <v/>
      </c>
      <c r="W78" s="535" t="str">
        <f t="shared" si="3"/>
        <v/>
      </c>
      <c r="X78" s="536" t="str">
        <v>NoCashFlows</v>
      </c>
      <c r="Y78" s="637"/>
      <c r="Z78" s="634"/>
      <c r="AA78" s="638"/>
      <c r="AB78" s="639"/>
      <c r="AC78" s="640"/>
      <c r="AD78" s="640"/>
      <c r="AE78" s="640"/>
      <c r="AF78" s="640"/>
      <c r="AG78" s="640"/>
      <c r="AH78" s="641"/>
      <c r="AI78" s="638"/>
      <c r="AJ78" s="642"/>
      <c r="AK78" s="643"/>
      <c r="AL78" s="643"/>
      <c r="AM78" s="644"/>
      <c r="AN78" s="640"/>
      <c r="AO78" s="640"/>
      <c r="AP78" s="640"/>
      <c r="AQ78" s="640"/>
      <c r="AR78" s="640"/>
      <c r="AS78" s="645"/>
      <c r="AT78" s="646"/>
      <c r="AU78" s="643"/>
      <c r="AV78" s="643"/>
      <c r="AW78" s="643"/>
      <c r="AX78" s="643"/>
      <c r="AY78" s="643"/>
      <c r="AZ78" s="643"/>
      <c r="BA78" s="643"/>
      <c r="BB78" s="643"/>
      <c r="BC78" s="643"/>
      <c r="BD78" s="643"/>
      <c r="BF78" s="860" t="str">
        <f t="shared" si="8"/>
        <v/>
      </c>
      <c r="BG78" s="861" t="str">
        <f t="shared" si="8"/>
        <v/>
      </c>
      <c r="BH78" s="861" t="str">
        <f t="shared" si="8"/>
        <v/>
      </c>
      <c r="BI78" s="861" t="str">
        <f t="shared" si="7"/>
        <v/>
      </c>
      <c r="BJ78" s="861" t="str">
        <f t="shared" si="7"/>
        <v/>
      </c>
      <c r="BK78" s="861" t="str">
        <f t="shared" si="7"/>
        <v/>
      </c>
      <c r="BL78" s="859" t="str">
        <f t="shared" si="7"/>
        <v/>
      </c>
      <c r="BM78" s="457"/>
      <c r="BN78" s="859" t="str">
        <f t="shared" si="6"/>
        <v/>
      </c>
      <c r="BO78" s="859" t="str">
        <f t="shared" si="6"/>
        <v/>
      </c>
      <c r="BP78" s="859" t="str">
        <f t="shared" si="6"/>
        <v/>
      </c>
      <c r="BQ78" s="859" t="str">
        <f t="shared" si="5"/>
        <v/>
      </c>
      <c r="BR78" s="859" t="str">
        <f t="shared" si="5"/>
        <v/>
      </c>
      <c r="BS78" s="859" t="str">
        <f t="shared" si="5"/>
        <v/>
      </c>
      <c r="BT78" s="859" t="str">
        <f t="shared" si="5"/>
        <v/>
      </c>
      <c r="BZ78" s="19"/>
      <c r="CA78" s="19"/>
      <c r="CB78" s="19"/>
      <c r="CC78" s="19"/>
      <c r="CD78" s="19"/>
      <c r="CE78" s="19"/>
      <c r="CF78" s="19"/>
      <c r="CG78" s="19"/>
      <c r="CH78" s="19"/>
      <c r="CI78" s="19"/>
      <c r="CJ78" s="19"/>
      <c r="CK78" s="19"/>
      <c r="CL78" s="19"/>
      <c r="CM78" s="19"/>
      <c r="CN78" s="19"/>
      <c r="CO78" s="19"/>
      <c r="CP78" s="19"/>
      <c r="CQ78" s="19"/>
      <c r="CR78" s="19"/>
      <c r="CS78" s="19"/>
    </row>
    <row r="79" spans="1:97" s="18" customFormat="1" ht="10.5">
      <c r="A79" s="19"/>
      <c r="B79" s="632"/>
      <c r="C79" s="633"/>
      <c r="D79" s="628"/>
      <c r="E79" s="628"/>
      <c r="F79" s="632"/>
      <c r="G79" s="634"/>
      <c r="H79" s="632"/>
      <c r="I79" s="632"/>
      <c r="J79" s="632"/>
      <c r="K79" s="632"/>
      <c r="L79" s="632"/>
      <c r="M79" s="632"/>
      <c r="N79" s="632"/>
      <c r="O79" s="628"/>
      <c r="P79" s="631"/>
      <c r="Q79" s="631"/>
      <c r="R79" s="715"/>
      <c r="S79" s="715"/>
      <c r="T79" s="715"/>
      <c r="U79" s="715"/>
      <c r="V79" s="716" t="str">
        <f t="shared" si="2"/>
        <v/>
      </c>
      <c r="W79" s="535" t="str">
        <f t="shared" si="3"/>
        <v/>
      </c>
      <c r="X79" s="536" t="str">
        <v>NoCashFlows</v>
      </c>
      <c r="Y79" s="637"/>
      <c r="Z79" s="634"/>
      <c r="AA79" s="638"/>
      <c r="AB79" s="639"/>
      <c r="AC79" s="640"/>
      <c r="AD79" s="640"/>
      <c r="AE79" s="640"/>
      <c r="AF79" s="640"/>
      <c r="AG79" s="640"/>
      <c r="AH79" s="641"/>
      <c r="AI79" s="638"/>
      <c r="AJ79" s="642"/>
      <c r="AK79" s="643"/>
      <c r="AL79" s="643"/>
      <c r="AM79" s="644"/>
      <c r="AN79" s="640"/>
      <c r="AO79" s="640"/>
      <c r="AP79" s="640"/>
      <c r="AQ79" s="640"/>
      <c r="AR79" s="640"/>
      <c r="AS79" s="645"/>
      <c r="AT79" s="646"/>
      <c r="AU79" s="643"/>
      <c r="AV79" s="643"/>
      <c r="AW79" s="643"/>
      <c r="AX79" s="643"/>
      <c r="AY79" s="643"/>
      <c r="AZ79" s="643"/>
      <c r="BA79" s="643"/>
      <c r="BB79" s="643"/>
      <c r="BC79" s="643"/>
      <c r="BD79" s="643"/>
      <c r="BF79" s="860" t="str">
        <f t="shared" si="8"/>
        <v/>
      </c>
      <c r="BG79" s="861" t="str">
        <f t="shared" si="8"/>
        <v/>
      </c>
      <c r="BH79" s="861" t="str">
        <f t="shared" si="8"/>
        <v/>
      </c>
      <c r="BI79" s="861" t="str">
        <f t="shared" si="7"/>
        <v/>
      </c>
      <c r="BJ79" s="861" t="str">
        <f t="shared" si="7"/>
        <v/>
      </c>
      <c r="BK79" s="861" t="str">
        <f t="shared" si="7"/>
        <v/>
      </c>
      <c r="BL79" s="859" t="str">
        <f t="shared" si="7"/>
        <v/>
      </c>
      <c r="BM79" s="457"/>
      <c r="BN79" s="859" t="str">
        <f t="shared" si="6"/>
        <v/>
      </c>
      <c r="BO79" s="859" t="str">
        <f t="shared" si="6"/>
        <v/>
      </c>
      <c r="BP79" s="859" t="str">
        <f t="shared" si="6"/>
        <v/>
      </c>
      <c r="BQ79" s="859" t="str">
        <f t="shared" si="5"/>
        <v/>
      </c>
      <c r="BR79" s="859" t="str">
        <f t="shared" si="5"/>
        <v/>
      </c>
      <c r="BS79" s="859" t="str">
        <f t="shared" si="5"/>
        <v/>
      </c>
      <c r="BT79" s="859" t="str">
        <f t="shared" si="5"/>
        <v/>
      </c>
      <c r="BZ79" s="19"/>
      <c r="CA79" s="19"/>
      <c r="CB79" s="19"/>
      <c r="CC79" s="19"/>
      <c r="CD79" s="19"/>
      <c r="CE79" s="19"/>
      <c r="CF79" s="19"/>
      <c r="CG79" s="19"/>
      <c r="CH79" s="19"/>
      <c r="CI79" s="19"/>
      <c r="CJ79" s="19"/>
      <c r="CK79" s="19"/>
      <c r="CL79" s="19"/>
      <c r="CM79" s="19"/>
      <c r="CN79" s="19"/>
      <c r="CO79" s="19"/>
      <c r="CP79" s="19"/>
      <c r="CQ79" s="19"/>
      <c r="CR79" s="19"/>
      <c r="CS79" s="19"/>
    </row>
    <row r="80" spans="1:97" s="18" customFormat="1" ht="10.5">
      <c r="A80" s="19"/>
      <c r="B80" s="632"/>
      <c r="C80" s="633"/>
      <c r="D80" s="628"/>
      <c r="E80" s="628"/>
      <c r="F80" s="632"/>
      <c r="G80" s="634"/>
      <c r="H80" s="632"/>
      <c r="I80" s="632"/>
      <c r="J80" s="632"/>
      <c r="K80" s="632"/>
      <c r="L80" s="632"/>
      <c r="M80" s="632"/>
      <c r="N80" s="632"/>
      <c r="O80" s="628"/>
      <c r="P80" s="631"/>
      <c r="Q80" s="631"/>
      <c r="R80" s="715"/>
      <c r="S80" s="715"/>
      <c r="T80" s="715"/>
      <c r="U80" s="715"/>
      <c r="V80" s="716" t="str">
        <f t="shared" si="2"/>
        <v/>
      </c>
      <c r="W80" s="535" t="str">
        <f t="shared" si="3"/>
        <v/>
      </c>
      <c r="X80" s="536" t="str">
        <v>NoCashFlows</v>
      </c>
      <c r="Y80" s="637"/>
      <c r="Z80" s="634"/>
      <c r="AA80" s="638"/>
      <c r="AB80" s="639"/>
      <c r="AC80" s="640"/>
      <c r="AD80" s="640"/>
      <c r="AE80" s="640"/>
      <c r="AF80" s="640"/>
      <c r="AG80" s="640"/>
      <c r="AH80" s="641"/>
      <c r="AI80" s="638"/>
      <c r="AJ80" s="642"/>
      <c r="AK80" s="643"/>
      <c r="AL80" s="643"/>
      <c r="AM80" s="644"/>
      <c r="AN80" s="640"/>
      <c r="AO80" s="640"/>
      <c r="AP80" s="640"/>
      <c r="AQ80" s="640"/>
      <c r="AR80" s="640"/>
      <c r="AS80" s="645"/>
      <c r="AT80" s="646"/>
      <c r="AU80" s="643"/>
      <c r="AV80" s="643"/>
      <c r="AW80" s="643"/>
      <c r="AX80" s="643"/>
      <c r="AY80" s="643"/>
      <c r="AZ80" s="643"/>
      <c r="BA80" s="643"/>
      <c r="BB80" s="643"/>
      <c r="BC80" s="643"/>
      <c r="BD80" s="643"/>
      <c r="BF80" s="860" t="str">
        <f t="shared" si="8"/>
        <v/>
      </c>
      <c r="BG80" s="861" t="str">
        <f t="shared" si="8"/>
        <v/>
      </c>
      <c r="BH80" s="861" t="str">
        <f t="shared" si="8"/>
        <v/>
      </c>
      <c r="BI80" s="861" t="str">
        <f t="shared" si="7"/>
        <v/>
      </c>
      <c r="BJ80" s="861" t="str">
        <f t="shared" si="7"/>
        <v/>
      </c>
      <c r="BK80" s="861" t="str">
        <f t="shared" si="7"/>
        <v/>
      </c>
      <c r="BL80" s="859" t="str">
        <f t="shared" si="7"/>
        <v/>
      </c>
      <c r="BM80" s="457"/>
      <c r="BN80" s="859" t="str">
        <f t="shared" si="6"/>
        <v/>
      </c>
      <c r="BO80" s="859" t="str">
        <f t="shared" si="6"/>
        <v/>
      </c>
      <c r="BP80" s="859" t="str">
        <f t="shared" si="6"/>
        <v/>
      </c>
      <c r="BQ80" s="859" t="str">
        <f t="shared" si="5"/>
        <v/>
      </c>
      <c r="BR80" s="859" t="str">
        <f t="shared" si="5"/>
        <v/>
      </c>
      <c r="BS80" s="859" t="str">
        <f t="shared" si="5"/>
        <v/>
      </c>
      <c r="BT80" s="859" t="str">
        <f t="shared" si="5"/>
        <v/>
      </c>
      <c r="BZ80" s="19"/>
      <c r="CA80" s="19"/>
      <c r="CB80" s="19"/>
      <c r="CC80" s="19"/>
      <c r="CD80" s="19"/>
      <c r="CE80" s="19"/>
      <c r="CF80" s="19"/>
      <c r="CG80" s="19"/>
      <c r="CH80" s="19"/>
      <c r="CI80" s="19"/>
      <c r="CJ80" s="19"/>
      <c r="CK80" s="19"/>
      <c r="CL80" s="19"/>
      <c r="CM80" s="19"/>
      <c r="CN80" s="19"/>
      <c r="CO80" s="19"/>
      <c r="CP80" s="19"/>
      <c r="CQ80" s="19"/>
      <c r="CR80" s="19"/>
      <c r="CS80" s="19"/>
    </row>
    <row r="81" spans="1:97" s="18" customFormat="1" ht="10.5">
      <c r="A81" s="19"/>
      <c r="B81" s="632"/>
      <c r="C81" s="633"/>
      <c r="D81" s="628"/>
      <c r="E81" s="628"/>
      <c r="F81" s="632"/>
      <c r="G81" s="634"/>
      <c r="H81" s="632"/>
      <c r="I81" s="632"/>
      <c r="J81" s="632"/>
      <c r="K81" s="632"/>
      <c r="L81" s="632"/>
      <c r="M81" s="632"/>
      <c r="N81" s="632"/>
      <c r="O81" s="628"/>
      <c r="P81" s="631"/>
      <c r="Q81" s="631"/>
      <c r="R81" s="715"/>
      <c r="S81" s="715"/>
      <c r="T81" s="715"/>
      <c r="U81" s="715"/>
      <c r="V81" s="716" t="str">
        <f t="shared" si="2"/>
        <v/>
      </c>
      <c r="W81" s="535" t="str">
        <f t="shared" si="3"/>
        <v/>
      </c>
      <c r="X81" s="536" t="str">
        <v>NoCashFlows</v>
      </c>
      <c r="Y81" s="637"/>
      <c r="Z81" s="634"/>
      <c r="AA81" s="638"/>
      <c r="AB81" s="639"/>
      <c r="AC81" s="640"/>
      <c r="AD81" s="640"/>
      <c r="AE81" s="640"/>
      <c r="AF81" s="640"/>
      <c r="AG81" s="640"/>
      <c r="AH81" s="641"/>
      <c r="AI81" s="638"/>
      <c r="AJ81" s="642"/>
      <c r="AK81" s="643"/>
      <c r="AL81" s="643"/>
      <c r="AM81" s="644"/>
      <c r="AN81" s="640"/>
      <c r="AO81" s="640"/>
      <c r="AP81" s="640"/>
      <c r="AQ81" s="640"/>
      <c r="AR81" s="640"/>
      <c r="AS81" s="645"/>
      <c r="AT81" s="646"/>
      <c r="AU81" s="643"/>
      <c r="AV81" s="643"/>
      <c r="AW81" s="643"/>
      <c r="AX81" s="643"/>
      <c r="AY81" s="643"/>
      <c r="AZ81" s="643"/>
      <c r="BA81" s="643"/>
      <c r="BB81" s="643"/>
      <c r="BC81" s="643"/>
      <c r="BD81" s="643"/>
      <c r="BF81" s="860" t="str">
        <f t="shared" si="8"/>
        <v/>
      </c>
      <c r="BG81" s="861" t="str">
        <f t="shared" si="8"/>
        <v/>
      </c>
      <c r="BH81" s="861" t="str">
        <f t="shared" si="8"/>
        <v/>
      </c>
      <c r="BI81" s="861" t="str">
        <f t="shared" si="7"/>
        <v/>
      </c>
      <c r="BJ81" s="861" t="str">
        <f t="shared" si="7"/>
        <v/>
      </c>
      <c r="BK81" s="861" t="str">
        <f t="shared" si="7"/>
        <v/>
      </c>
      <c r="BL81" s="859" t="str">
        <f t="shared" si="7"/>
        <v/>
      </c>
      <c r="BM81" s="457"/>
      <c r="BN81" s="859" t="str">
        <f t="shared" si="6"/>
        <v/>
      </c>
      <c r="BO81" s="859" t="str">
        <f t="shared" si="6"/>
        <v/>
      </c>
      <c r="BP81" s="859" t="str">
        <f t="shared" si="6"/>
        <v/>
      </c>
      <c r="BQ81" s="859" t="str">
        <f t="shared" si="5"/>
        <v/>
      </c>
      <c r="BR81" s="859" t="str">
        <f t="shared" si="5"/>
        <v/>
      </c>
      <c r="BS81" s="859" t="str">
        <f t="shared" si="5"/>
        <v/>
      </c>
      <c r="BT81" s="859" t="str">
        <f t="shared" si="5"/>
        <v/>
      </c>
      <c r="BZ81" s="19"/>
      <c r="CA81" s="19"/>
      <c r="CB81" s="19"/>
      <c r="CC81" s="19"/>
      <c r="CD81" s="19"/>
      <c r="CE81" s="19"/>
      <c r="CF81" s="19"/>
      <c r="CG81" s="19"/>
      <c r="CH81" s="19"/>
      <c r="CI81" s="19"/>
      <c r="CJ81" s="19"/>
      <c r="CK81" s="19"/>
      <c r="CL81" s="19"/>
      <c r="CM81" s="19"/>
      <c r="CN81" s="19"/>
      <c r="CO81" s="19"/>
      <c r="CP81" s="19"/>
      <c r="CQ81" s="19"/>
      <c r="CR81" s="19"/>
      <c r="CS81" s="19"/>
    </row>
    <row r="82" spans="1:97" s="18" customFormat="1" ht="10.5">
      <c r="A82" s="19"/>
      <c r="B82" s="632"/>
      <c r="C82" s="633"/>
      <c r="D82" s="628"/>
      <c r="E82" s="628"/>
      <c r="F82" s="632"/>
      <c r="G82" s="634"/>
      <c r="H82" s="632"/>
      <c r="I82" s="632"/>
      <c r="J82" s="632"/>
      <c r="K82" s="632"/>
      <c r="L82" s="632"/>
      <c r="M82" s="632"/>
      <c r="N82" s="632"/>
      <c r="O82" s="628"/>
      <c r="P82" s="631"/>
      <c r="Q82" s="631"/>
      <c r="R82" s="715"/>
      <c r="S82" s="715"/>
      <c r="T82" s="715"/>
      <c r="U82" s="715"/>
      <c r="V82" s="716" t="str">
        <f t="shared" si="2"/>
        <v/>
      </c>
      <c r="W82" s="535" t="str">
        <f t="shared" si="3"/>
        <v/>
      </c>
      <c r="X82" s="536" t="str">
        <v>NoCashFlows</v>
      </c>
      <c r="Y82" s="637"/>
      <c r="Z82" s="634"/>
      <c r="AA82" s="638"/>
      <c r="AB82" s="639"/>
      <c r="AC82" s="640"/>
      <c r="AD82" s="640"/>
      <c r="AE82" s="640"/>
      <c r="AF82" s="640"/>
      <c r="AG82" s="640"/>
      <c r="AH82" s="641"/>
      <c r="AI82" s="638"/>
      <c r="AJ82" s="642"/>
      <c r="AK82" s="643"/>
      <c r="AL82" s="643"/>
      <c r="AM82" s="644"/>
      <c r="AN82" s="640"/>
      <c r="AO82" s="640"/>
      <c r="AP82" s="640"/>
      <c r="AQ82" s="640"/>
      <c r="AR82" s="640"/>
      <c r="AS82" s="645"/>
      <c r="AT82" s="646"/>
      <c r="AU82" s="643"/>
      <c r="AV82" s="643"/>
      <c r="AW82" s="643"/>
      <c r="AX82" s="643"/>
      <c r="AY82" s="643"/>
      <c r="AZ82" s="643"/>
      <c r="BA82" s="643"/>
      <c r="BB82" s="643"/>
      <c r="BC82" s="643"/>
      <c r="BD82" s="643"/>
      <c r="BF82" s="860" t="str">
        <f t="shared" si="8"/>
        <v/>
      </c>
      <c r="BG82" s="861" t="str">
        <f t="shared" si="8"/>
        <v/>
      </c>
      <c r="BH82" s="861" t="str">
        <f t="shared" si="8"/>
        <v/>
      </c>
      <c r="BI82" s="861" t="str">
        <f t="shared" si="7"/>
        <v/>
      </c>
      <c r="BJ82" s="861" t="str">
        <f t="shared" si="7"/>
        <v/>
      </c>
      <c r="BK82" s="861" t="str">
        <f t="shared" si="7"/>
        <v/>
      </c>
      <c r="BL82" s="859" t="str">
        <f t="shared" si="7"/>
        <v/>
      </c>
      <c r="BM82" s="457"/>
      <c r="BN82" s="859" t="str">
        <f t="shared" si="6"/>
        <v/>
      </c>
      <c r="BO82" s="859" t="str">
        <f t="shared" si="6"/>
        <v/>
      </c>
      <c r="BP82" s="859" t="str">
        <f t="shared" si="6"/>
        <v/>
      </c>
      <c r="BQ82" s="859" t="str">
        <f t="shared" si="5"/>
        <v/>
      </c>
      <c r="BR82" s="859" t="str">
        <f t="shared" si="5"/>
        <v/>
      </c>
      <c r="BS82" s="859" t="str">
        <f t="shared" si="5"/>
        <v/>
      </c>
      <c r="BT82" s="859" t="str">
        <f t="shared" si="5"/>
        <v/>
      </c>
      <c r="BZ82" s="19"/>
      <c r="CA82" s="19"/>
      <c r="CB82" s="19"/>
      <c r="CC82" s="19"/>
      <c r="CD82" s="19"/>
      <c r="CE82" s="19"/>
      <c r="CF82" s="19"/>
      <c r="CG82" s="19"/>
      <c r="CH82" s="19"/>
      <c r="CI82" s="19"/>
      <c r="CJ82" s="19"/>
      <c r="CK82" s="19"/>
      <c r="CL82" s="19"/>
      <c r="CM82" s="19"/>
      <c r="CN82" s="19"/>
      <c r="CO82" s="19"/>
      <c r="CP82" s="19"/>
      <c r="CQ82" s="19"/>
      <c r="CR82" s="19"/>
      <c r="CS82" s="19"/>
    </row>
    <row r="83" spans="1:97" s="18" customFormat="1" ht="10.5">
      <c r="A83" s="19"/>
      <c r="B83" s="632"/>
      <c r="C83" s="633"/>
      <c r="D83" s="628"/>
      <c r="E83" s="628"/>
      <c r="F83" s="632"/>
      <c r="G83" s="634"/>
      <c r="H83" s="632"/>
      <c r="I83" s="632"/>
      <c r="J83" s="632"/>
      <c r="K83" s="632"/>
      <c r="L83" s="632"/>
      <c r="M83" s="632"/>
      <c r="N83" s="632"/>
      <c r="O83" s="628"/>
      <c r="P83" s="631"/>
      <c r="Q83" s="631"/>
      <c r="R83" s="715"/>
      <c r="S83" s="715"/>
      <c r="T83" s="715"/>
      <c r="U83" s="715"/>
      <c r="V83" s="716" t="str">
        <f t="shared" si="2"/>
        <v/>
      </c>
      <c r="W83" s="535" t="str">
        <f t="shared" si="3"/>
        <v/>
      </c>
      <c r="X83" s="536" t="str">
        <v>NoCashFlows</v>
      </c>
      <c r="Y83" s="637"/>
      <c r="Z83" s="634"/>
      <c r="AA83" s="638"/>
      <c r="AB83" s="639"/>
      <c r="AC83" s="640"/>
      <c r="AD83" s="640"/>
      <c r="AE83" s="640"/>
      <c r="AF83" s="640"/>
      <c r="AG83" s="640"/>
      <c r="AH83" s="641"/>
      <c r="AI83" s="638"/>
      <c r="AJ83" s="642"/>
      <c r="AK83" s="643"/>
      <c r="AL83" s="643"/>
      <c r="AM83" s="644"/>
      <c r="AN83" s="640"/>
      <c r="AO83" s="640"/>
      <c r="AP83" s="640"/>
      <c r="AQ83" s="640"/>
      <c r="AR83" s="640"/>
      <c r="AS83" s="645"/>
      <c r="AT83" s="646"/>
      <c r="AU83" s="643"/>
      <c r="AV83" s="643"/>
      <c r="AW83" s="643"/>
      <c r="AX83" s="643"/>
      <c r="AY83" s="643"/>
      <c r="AZ83" s="643"/>
      <c r="BA83" s="643"/>
      <c r="BB83" s="643"/>
      <c r="BC83" s="643"/>
      <c r="BD83" s="643"/>
      <c r="BF83" s="860" t="str">
        <f t="shared" si="8"/>
        <v/>
      </c>
      <c r="BG83" s="861" t="str">
        <f t="shared" si="8"/>
        <v/>
      </c>
      <c r="BH83" s="861" t="str">
        <f t="shared" si="8"/>
        <v/>
      </c>
      <c r="BI83" s="861" t="str">
        <f t="shared" si="7"/>
        <v/>
      </c>
      <c r="BJ83" s="861" t="str">
        <f t="shared" si="7"/>
        <v/>
      </c>
      <c r="BK83" s="861" t="str">
        <f t="shared" si="7"/>
        <v/>
      </c>
      <c r="BL83" s="859" t="str">
        <f t="shared" si="7"/>
        <v/>
      </c>
      <c r="BM83" s="457"/>
      <c r="BN83" s="859" t="str">
        <f t="shared" si="6"/>
        <v/>
      </c>
      <c r="BO83" s="859" t="str">
        <f t="shared" si="6"/>
        <v/>
      </c>
      <c r="BP83" s="859" t="str">
        <f t="shared" si="6"/>
        <v/>
      </c>
      <c r="BQ83" s="859" t="str">
        <f t="shared" si="5"/>
        <v/>
      </c>
      <c r="BR83" s="859" t="str">
        <f t="shared" si="5"/>
        <v/>
      </c>
      <c r="BS83" s="859" t="str">
        <f t="shared" si="5"/>
        <v/>
      </c>
      <c r="BT83" s="859" t="str">
        <f t="shared" si="5"/>
        <v/>
      </c>
      <c r="BZ83" s="19"/>
      <c r="CA83" s="19"/>
      <c r="CB83" s="19"/>
      <c r="CC83" s="19"/>
      <c r="CD83" s="19"/>
      <c r="CE83" s="19"/>
      <c r="CF83" s="19"/>
      <c r="CG83" s="19"/>
      <c r="CH83" s="19"/>
      <c r="CI83" s="19"/>
      <c r="CJ83" s="19"/>
      <c r="CK83" s="19"/>
      <c r="CL83" s="19"/>
      <c r="CM83" s="19"/>
      <c r="CN83" s="19"/>
      <c r="CO83" s="19"/>
      <c r="CP83" s="19"/>
      <c r="CQ83" s="19"/>
      <c r="CR83" s="19"/>
      <c r="CS83" s="19"/>
    </row>
    <row r="84" spans="1:97" s="18" customFormat="1" ht="10.5">
      <c r="A84" s="19"/>
      <c r="B84" s="632"/>
      <c r="C84" s="633"/>
      <c r="D84" s="628"/>
      <c r="E84" s="628"/>
      <c r="F84" s="632"/>
      <c r="G84" s="634"/>
      <c r="H84" s="632"/>
      <c r="I84" s="632"/>
      <c r="J84" s="632"/>
      <c r="K84" s="632"/>
      <c r="L84" s="632"/>
      <c r="M84" s="632"/>
      <c r="N84" s="632"/>
      <c r="O84" s="628"/>
      <c r="P84" s="631"/>
      <c r="Q84" s="631"/>
      <c r="R84" s="715"/>
      <c r="S84" s="715"/>
      <c r="T84" s="715"/>
      <c r="U84" s="715"/>
      <c r="V84" s="716" t="str">
        <f t="shared" ref="V84:V147" si="9">IF(AND(ISBLANK(S84), ISBLANK(U84)), "", S84+U84)</f>
        <v/>
      </c>
      <c r="W84" s="535" t="str">
        <f t="shared" ref="W84:W147" si="10">IFERROR((S84+T84)/R84,"")</f>
        <v/>
      </c>
      <c r="X84" s="536" t="str">
        <v>NoCashFlows</v>
      </c>
      <c r="Y84" s="637"/>
      <c r="Z84" s="634"/>
      <c r="AA84" s="638"/>
      <c r="AB84" s="639"/>
      <c r="AC84" s="640"/>
      <c r="AD84" s="640"/>
      <c r="AE84" s="640"/>
      <c r="AF84" s="640"/>
      <c r="AG84" s="640"/>
      <c r="AH84" s="641"/>
      <c r="AI84" s="638"/>
      <c r="AJ84" s="642"/>
      <c r="AK84" s="643"/>
      <c r="AL84" s="643"/>
      <c r="AM84" s="644"/>
      <c r="AN84" s="640"/>
      <c r="AO84" s="640"/>
      <c r="AP84" s="640"/>
      <c r="AQ84" s="640"/>
      <c r="AR84" s="640"/>
      <c r="AS84" s="645"/>
      <c r="AT84" s="646"/>
      <c r="AU84" s="643"/>
      <c r="AV84" s="643"/>
      <c r="AW84" s="643"/>
      <c r="AX84" s="643"/>
      <c r="AY84" s="643"/>
      <c r="AZ84" s="643"/>
      <c r="BA84" s="643"/>
      <c r="BB84" s="643"/>
      <c r="BC84" s="643"/>
      <c r="BD84" s="643"/>
      <c r="BF84" s="860" t="str">
        <f t="shared" si="8"/>
        <v/>
      </c>
      <c r="BG84" s="861" t="str">
        <f t="shared" si="8"/>
        <v/>
      </c>
      <c r="BH84" s="861" t="str">
        <f t="shared" si="8"/>
        <v/>
      </c>
      <c r="BI84" s="861" t="str">
        <f t="shared" si="7"/>
        <v/>
      </c>
      <c r="BJ84" s="861" t="str">
        <f t="shared" si="7"/>
        <v/>
      </c>
      <c r="BK84" s="861" t="str">
        <f t="shared" si="7"/>
        <v/>
      </c>
      <c r="BL84" s="859" t="str">
        <f t="shared" si="7"/>
        <v/>
      </c>
      <c r="BM84" s="457"/>
      <c r="BN84" s="859" t="str">
        <f t="shared" si="6"/>
        <v/>
      </c>
      <c r="BO84" s="859" t="str">
        <f t="shared" si="6"/>
        <v/>
      </c>
      <c r="BP84" s="859" t="str">
        <f t="shared" si="6"/>
        <v/>
      </c>
      <c r="BQ84" s="859" t="str">
        <f t="shared" si="5"/>
        <v/>
      </c>
      <c r="BR84" s="859" t="str">
        <f t="shared" si="5"/>
        <v/>
      </c>
      <c r="BS84" s="859" t="str">
        <f t="shared" si="5"/>
        <v/>
      </c>
      <c r="BT84" s="859" t="str">
        <f t="shared" si="5"/>
        <v/>
      </c>
      <c r="BZ84" s="19"/>
      <c r="CA84" s="19"/>
      <c r="CB84" s="19"/>
      <c r="CC84" s="19"/>
      <c r="CD84" s="19"/>
      <c r="CE84" s="19"/>
      <c r="CF84" s="19"/>
      <c r="CG84" s="19"/>
      <c r="CH84" s="19"/>
      <c r="CI84" s="19"/>
      <c r="CJ84" s="19"/>
      <c r="CK84" s="19"/>
      <c r="CL84" s="19"/>
      <c r="CM84" s="19"/>
      <c r="CN84" s="19"/>
      <c r="CO84" s="19"/>
      <c r="CP84" s="19"/>
      <c r="CQ84" s="19"/>
      <c r="CR84" s="19"/>
      <c r="CS84" s="19"/>
    </row>
    <row r="85" spans="1:97" s="18" customFormat="1" ht="10.5">
      <c r="A85" s="19"/>
      <c r="B85" s="632"/>
      <c r="C85" s="633"/>
      <c r="D85" s="628"/>
      <c r="E85" s="628"/>
      <c r="F85" s="632"/>
      <c r="G85" s="634"/>
      <c r="H85" s="632"/>
      <c r="I85" s="632"/>
      <c r="J85" s="632"/>
      <c r="K85" s="632"/>
      <c r="L85" s="632"/>
      <c r="M85" s="632"/>
      <c r="N85" s="632"/>
      <c r="O85" s="628"/>
      <c r="P85" s="631"/>
      <c r="Q85" s="631"/>
      <c r="R85" s="715"/>
      <c r="S85" s="715"/>
      <c r="T85" s="715"/>
      <c r="U85" s="715"/>
      <c r="V85" s="716" t="str">
        <f t="shared" si="9"/>
        <v/>
      </c>
      <c r="W85" s="535" t="str">
        <f t="shared" si="10"/>
        <v/>
      </c>
      <c r="X85" s="536" t="str">
        <v>NoCashFlows</v>
      </c>
      <c r="Y85" s="637"/>
      <c r="Z85" s="634"/>
      <c r="AA85" s="638"/>
      <c r="AB85" s="639"/>
      <c r="AC85" s="640"/>
      <c r="AD85" s="640"/>
      <c r="AE85" s="640"/>
      <c r="AF85" s="640"/>
      <c r="AG85" s="640"/>
      <c r="AH85" s="641"/>
      <c r="AI85" s="638"/>
      <c r="AJ85" s="642"/>
      <c r="AK85" s="643"/>
      <c r="AL85" s="643"/>
      <c r="AM85" s="644"/>
      <c r="AN85" s="640"/>
      <c r="AO85" s="640"/>
      <c r="AP85" s="640"/>
      <c r="AQ85" s="640"/>
      <c r="AR85" s="640"/>
      <c r="AS85" s="645"/>
      <c r="AT85" s="646"/>
      <c r="AU85" s="643"/>
      <c r="AV85" s="643"/>
      <c r="AW85" s="643"/>
      <c r="AX85" s="643"/>
      <c r="AY85" s="643"/>
      <c r="AZ85" s="643"/>
      <c r="BA85" s="643"/>
      <c r="BB85" s="643"/>
      <c r="BC85" s="643"/>
      <c r="BD85" s="643"/>
      <c r="BF85" s="860" t="str">
        <f t="shared" si="8"/>
        <v/>
      </c>
      <c r="BG85" s="861" t="str">
        <f t="shared" si="8"/>
        <v/>
      </c>
      <c r="BH85" s="861" t="str">
        <f t="shared" si="8"/>
        <v/>
      </c>
      <c r="BI85" s="861" t="str">
        <f t="shared" si="7"/>
        <v/>
      </c>
      <c r="BJ85" s="861" t="str">
        <f t="shared" si="7"/>
        <v/>
      </c>
      <c r="BK85" s="861" t="str">
        <f t="shared" si="7"/>
        <v/>
      </c>
      <c r="BL85" s="859" t="str">
        <f t="shared" si="7"/>
        <v/>
      </c>
      <c r="BM85" s="457"/>
      <c r="BN85" s="859" t="str">
        <f t="shared" si="6"/>
        <v/>
      </c>
      <c r="BO85" s="859" t="str">
        <f t="shared" si="6"/>
        <v/>
      </c>
      <c r="BP85" s="859" t="str">
        <f t="shared" si="6"/>
        <v/>
      </c>
      <c r="BQ85" s="859" t="str">
        <f t="shared" si="5"/>
        <v/>
      </c>
      <c r="BR85" s="859" t="str">
        <f t="shared" si="5"/>
        <v/>
      </c>
      <c r="BS85" s="859" t="str">
        <f t="shared" si="5"/>
        <v/>
      </c>
      <c r="BT85" s="859" t="str">
        <f t="shared" si="5"/>
        <v/>
      </c>
      <c r="BZ85" s="19"/>
      <c r="CA85" s="19"/>
      <c r="CB85" s="19"/>
      <c r="CC85" s="19"/>
      <c r="CD85" s="19"/>
      <c r="CE85" s="19"/>
      <c r="CF85" s="19"/>
      <c r="CG85" s="19"/>
      <c r="CH85" s="19"/>
      <c r="CI85" s="19"/>
      <c r="CJ85" s="19"/>
      <c r="CK85" s="19"/>
      <c r="CL85" s="19"/>
      <c r="CM85" s="19"/>
      <c r="CN85" s="19"/>
      <c r="CO85" s="19"/>
      <c r="CP85" s="19"/>
      <c r="CQ85" s="19"/>
      <c r="CR85" s="19"/>
      <c r="CS85" s="19"/>
    </row>
    <row r="86" spans="1:97" s="18" customFormat="1" ht="10.5">
      <c r="A86" s="19"/>
      <c r="B86" s="632"/>
      <c r="C86" s="633"/>
      <c r="D86" s="628"/>
      <c r="E86" s="628"/>
      <c r="F86" s="632"/>
      <c r="G86" s="634"/>
      <c r="H86" s="632"/>
      <c r="I86" s="632"/>
      <c r="J86" s="632"/>
      <c r="K86" s="632"/>
      <c r="L86" s="632"/>
      <c r="M86" s="632"/>
      <c r="N86" s="632"/>
      <c r="O86" s="628"/>
      <c r="P86" s="631"/>
      <c r="Q86" s="631"/>
      <c r="R86" s="715"/>
      <c r="S86" s="715"/>
      <c r="T86" s="715"/>
      <c r="U86" s="715"/>
      <c r="V86" s="716" t="str">
        <f t="shared" si="9"/>
        <v/>
      </c>
      <c r="W86" s="535" t="str">
        <f t="shared" si="10"/>
        <v/>
      </c>
      <c r="X86" s="536" t="str">
        <v>NoCashFlows</v>
      </c>
      <c r="Y86" s="637"/>
      <c r="Z86" s="634"/>
      <c r="AA86" s="638"/>
      <c r="AB86" s="639"/>
      <c r="AC86" s="640"/>
      <c r="AD86" s="640"/>
      <c r="AE86" s="640"/>
      <c r="AF86" s="640"/>
      <c r="AG86" s="640"/>
      <c r="AH86" s="641"/>
      <c r="AI86" s="638"/>
      <c r="AJ86" s="642"/>
      <c r="AK86" s="643"/>
      <c r="AL86" s="643"/>
      <c r="AM86" s="644"/>
      <c r="AN86" s="640"/>
      <c r="AO86" s="640"/>
      <c r="AP86" s="640"/>
      <c r="AQ86" s="640"/>
      <c r="AR86" s="640"/>
      <c r="AS86" s="645"/>
      <c r="AT86" s="646"/>
      <c r="AU86" s="643"/>
      <c r="AV86" s="643"/>
      <c r="AW86" s="643"/>
      <c r="AX86" s="643"/>
      <c r="AY86" s="643"/>
      <c r="AZ86" s="643"/>
      <c r="BA86" s="643"/>
      <c r="BB86" s="643"/>
      <c r="BC86" s="643"/>
      <c r="BD86" s="643"/>
      <c r="BF86" s="860" t="str">
        <f t="shared" si="8"/>
        <v/>
      </c>
      <c r="BG86" s="861" t="str">
        <f t="shared" si="8"/>
        <v/>
      </c>
      <c r="BH86" s="861" t="str">
        <f t="shared" si="8"/>
        <v/>
      </c>
      <c r="BI86" s="861" t="str">
        <f t="shared" si="7"/>
        <v/>
      </c>
      <c r="BJ86" s="861" t="str">
        <f t="shared" si="7"/>
        <v/>
      </c>
      <c r="BK86" s="861" t="str">
        <f t="shared" si="7"/>
        <v/>
      </c>
      <c r="BL86" s="859" t="str">
        <f t="shared" si="7"/>
        <v/>
      </c>
      <c r="BM86" s="457"/>
      <c r="BN86" s="859" t="str">
        <f t="shared" si="6"/>
        <v/>
      </c>
      <c r="BO86" s="859" t="str">
        <f t="shared" si="6"/>
        <v/>
      </c>
      <c r="BP86" s="859" t="str">
        <f t="shared" si="6"/>
        <v/>
      </c>
      <c r="BQ86" s="859" t="str">
        <f t="shared" si="5"/>
        <v/>
      </c>
      <c r="BR86" s="859" t="str">
        <f t="shared" si="5"/>
        <v/>
      </c>
      <c r="BS86" s="859" t="str">
        <f t="shared" si="5"/>
        <v/>
      </c>
      <c r="BT86" s="859" t="str">
        <f t="shared" si="5"/>
        <v/>
      </c>
      <c r="BZ86" s="19"/>
      <c r="CA86" s="19"/>
      <c r="CB86" s="19"/>
      <c r="CC86" s="19"/>
      <c r="CD86" s="19"/>
      <c r="CE86" s="19"/>
      <c r="CF86" s="19"/>
      <c r="CG86" s="19"/>
      <c r="CH86" s="19"/>
      <c r="CI86" s="19"/>
      <c r="CJ86" s="19"/>
      <c r="CK86" s="19"/>
      <c r="CL86" s="19"/>
      <c r="CM86" s="19"/>
      <c r="CN86" s="19"/>
      <c r="CO86" s="19"/>
      <c r="CP86" s="19"/>
      <c r="CQ86" s="19"/>
      <c r="CR86" s="19"/>
      <c r="CS86" s="19"/>
    </row>
    <row r="87" spans="1:97" s="18" customFormat="1" ht="10.5">
      <c r="A87" s="19"/>
      <c r="B87" s="632"/>
      <c r="C87" s="633"/>
      <c r="D87" s="628"/>
      <c r="E87" s="628"/>
      <c r="F87" s="632"/>
      <c r="G87" s="634"/>
      <c r="H87" s="632"/>
      <c r="I87" s="632"/>
      <c r="J87" s="632"/>
      <c r="K87" s="632"/>
      <c r="L87" s="632"/>
      <c r="M87" s="632"/>
      <c r="N87" s="632"/>
      <c r="O87" s="628"/>
      <c r="P87" s="631"/>
      <c r="Q87" s="631"/>
      <c r="R87" s="715"/>
      <c r="S87" s="715"/>
      <c r="T87" s="715"/>
      <c r="U87" s="715"/>
      <c r="V87" s="716" t="str">
        <f t="shared" si="9"/>
        <v/>
      </c>
      <c r="W87" s="535" t="str">
        <f t="shared" si="10"/>
        <v/>
      </c>
      <c r="X87" s="536" t="str">
        <v>NoCashFlows</v>
      </c>
      <c r="Y87" s="637"/>
      <c r="Z87" s="634"/>
      <c r="AA87" s="638"/>
      <c r="AB87" s="639"/>
      <c r="AC87" s="640"/>
      <c r="AD87" s="640"/>
      <c r="AE87" s="640"/>
      <c r="AF87" s="640"/>
      <c r="AG87" s="640"/>
      <c r="AH87" s="641"/>
      <c r="AI87" s="638"/>
      <c r="AJ87" s="642"/>
      <c r="AK87" s="643"/>
      <c r="AL87" s="643"/>
      <c r="AM87" s="644"/>
      <c r="AN87" s="640"/>
      <c r="AO87" s="640"/>
      <c r="AP87" s="640"/>
      <c r="AQ87" s="640"/>
      <c r="AR87" s="640"/>
      <c r="AS87" s="645"/>
      <c r="AT87" s="646"/>
      <c r="AU87" s="643"/>
      <c r="AV87" s="643"/>
      <c r="AW87" s="643"/>
      <c r="AX87" s="643"/>
      <c r="AY87" s="643"/>
      <c r="AZ87" s="643"/>
      <c r="BA87" s="643"/>
      <c r="BB87" s="643"/>
      <c r="BC87" s="643"/>
      <c r="BD87" s="643"/>
      <c r="BF87" s="860" t="str">
        <f t="shared" si="8"/>
        <v/>
      </c>
      <c r="BG87" s="861" t="str">
        <f t="shared" si="8"/>
        <v/>
      </c>
      <c r="BH87" s="861" t="str">
        <f t="shared" si="8"/>
        <v/>
      </c>
      <c r="BI87" s="861" t="str">
        <f t="shared" si="7"/>
        <v/>
      </c>
      <c r="BJ87" s="861" t="str">
        <f t="shared" si="7"/>
        <v/>
      </c>
      <c r="BK87" s="861" t="str">
        <f t="shared" si="7"/>
        <v/>
      </c>
      <c r="BL87" s="859" t="str">
        <f t="shared" si="7"/>
        <v/>
      </c>
      <c r="BM87" s="457"/>
      <c r="BN87" s="859" t="str">
        <f t="shared" si="6"/>
        <v/>
      </c>
      <c r="BO87" s="859" t="str">
        <f t="shared" si="6"/>
        <v/>
      </c>
      <c r="BP87" s="859" t="str">
        <f t="shared" si="6"/>
        <v/>
      </c>
      <c r="BQ87" s="859" t="str">
        <f t="shared" si="5"/>
        <v/>
      </c>
      <c r="BR87" s="859" t="str">
        <f t="shared" si="5"/>
        <v/>
      </c>
      <c r="BS87" s="859" t="str">
        <f t="shared" si="5"/>
        <v/>
      </c>
      <c r="BT87" s="859" t="str">
        <f t="shared" si="5"/>
        <v/>
      </c>
      <c r="BZ87" s="19"/>
      <c r="CA87" s="19"/>
      <c r="CB87" s="19"/>
      <c r="CC87" s="19"/>
      <c r="CD87" s="19"/>
      <c r="CE87" s="19"/>
      <c r="CF87" s="19"/>
      <c r="CG87" s="19"/>
      <c r="CH87" s="19"/>
      <c r="CI87" s="19"/>
      <c r="CJ87" s="19"/>
      <c r="CK87" s="19"/>
      <c r="CL87" s="19"/>
      <c r="CM87" s="19"/>
      <c r="CN87" s="19"/>
      <c r="CO87" s="19"/>
      <c r="CP87" s="19"/>
      <c r="CQ87" s="19"/>
      <c r="CR87" s="19"/>
      <c r="CS87" s="19"/>
    </row>
    <row r="88" spans="1:97" s="18" customFormat="1" ht="11.25" thickBot="1">
      <c r="A88" s="19"/>
      <c r="B88" s="632"/>
      <c r="C88" s="633"/>
      <c r="D88" s="628"/>
      <c r="E88" s="628"/>
      <c r="F88" s="632"/>
      <c r="G88" s="634"/>
      <c r="H88" s="632"/>
      <c r="I88" s="632"/>
      <c r="J88" s="632"/>
      <c r="K88" s="632"/>
      <c r="L88" s="632"/>
      <c r="M88" s="632"/>
      <c r="N88" s="632"/>
      <c r="O88" s="628"/>
      <c r="P88" s="631"/>
      <c r="Q88" s="631"/>
      <c r="R88" s="715"/>
      <c r="S88" s="715"/>
      <c r="T88" s="715"/>
      <c r="U88" s="715"/>
      <c r="V88" s="716" t="str">
        <f t="shared" si="9"/>
        <v/>
      </c>
      <c r="W88" s="535" t="str">
        <f t="shared" si="10"/>
        <v/>
      </c>
      <c r="X88" s="536" t="str">
        <v>NoCashFlows</v>
      </c>
      <c r="Y88" s="637"/>
      <c r="Z88" s="634"/>
      <c r="AA88" s="638"/>
      <c r="AB88" s="639"/>
      <c r="AC88" s="640"/>
      <c r="AD88" s="640"/>
      <c r="AE88" s="640"/>
      <c r="AF88" s="640"/>
      <c r="AG88" s="640"/>
      <c r="AH88" s="641"/>
      <c r="AI88" s="638"/>
      <c r="AJ88" s="642"/>
      <c r="AK88" s="643"/>
      <c r="AL88" s="643"/>
      <c r="AM88" s="644"/>
      <c r="AN88" s="640"/>
      <c r="AO88" s="640"/>
      <c r="AP88" s="640"/>
      <c r="AQ88" s="640"/>
      <c r="AR88" s="640"/>
      <c r="AS88" s="645"/>
      <c r="AT88" s="646"/>
      <c r="AU88" s="643"/>
      <c r="AV88" s="643"/>
      <c r="AW88" s="643"/>
      <c r="AX88" s="643"/>
      <c r="AY88" s="643"/>
      <c r="AZ88" s="643"/>
      <c r="BA88" s="643"/>
      <c r="BB88" s="643"/>
      <c r="BC88" s="643"/>
      <c r="BD88" s="643"/>
      <c r="BF88" s="860" t="str">
        <f t="shared" si="8"/>
        <v/>
      </c>
      <c r="BG88" s="861" t="str">
        <f t="shared" si="8"/>
        <v/>
      </c>
      <c r="BH88" s="861" t="str">
        <f t="shared" si="8"/>
        <v/>
      </c>
      <c r="BI88" s="861" t="str">
        <f t="shared" si="7"/>
        <v/>
      </c>
      <c r="BJ88" s="861" t="str">
        <f t="shared" si="7"/>
        <v/>
      </c>
      <c r="BK88" s="861" t="str">
        <f t="shared" si="7"/>
        <v/>
      </c>
      <c r="BL88" s="859" t="str">
        <f t="shared" si="7"/>
        <v/>
      </c>
      <c r="BM88" s="457"/>
      <c r="BN88" s="859" t="str">
        <f t="shared" si="6"/>
        <v/>
      </c>
      <c r="BO88" s="859" t="str">
        <f t="shared" si="6"/>
        <v/>
      </c>
      <c r="BP88" s="859" t="str">
        <f t="shared" si="6"/>
        <v/>
      </c>
      <c r="BQ88" s="859" t="str">
        <f t="shared" si="5"/>
        <v/>
      </c>
      <c r="BR88" s="859" t="str">
        <f t="shared" si="5"/>
        <v/>
      </c>
      <c r="BS88" s="859" t="str">
        <f t="shared" si="5"/>
        <v/>
      </c>
      <c r="BT88" s="859" t="str">
        <f t="shared" si="5"/>
        <v/>
      </c>
      <c r="BZ88" s="19"/>
      <c r="CA88" s="19"/>
      <c r="CB88" s="19"/>
      <c r="CC88" s="19"/>
      <c r="CD88" s="19"/>
      <c r="CE88" s="19"/>
      <c r="CF88" s="19"/>
      <c r="CG88" s="19"/>
      <c r="CH88" s="19"/>
      <c r="CI88" s="19"/>
      <c r="CJ88" s="19"/>
      <c r="CK88" s="19"/>
      <c r="CL88" s="19"/>
      <c r="CM88" s="19"/>
      <c r="CN88" s="19"/>
      <c r="CO88" s="19"/>
      <c r="CP88" s="19"/>
      <c r="CQ88" s="19"/>
      <c r="CR88" s="19"/>
      <c r="CS88" s="19"/>
    </row>
    <row r="89" spans="1:97" s="18" customFormat="1" ht="11.25" hidden="1" outlineLevel="1" thickBot="1">
      <c r="A89" s="19"/>
      <c r="B89" s="632"/>
      <c r="C89" s="633"/>
      <c r="D89" s="628"/>
      <c r="E89" s="628"/>
      <c r="F89" s="632"/>
      <c r="G89" s="634"/>
      <c r="H89" s="632"/>
      <c r="I89" s="632"/>
      <c r="J89" s="632"/>
      <c r="K89" s="632"/>
      <c r="L89" s="632"/>
      <c r="M89" s="632"/>
      <c r="N89" s="632"/>
      <c r="O89" s="628"/>
      <c r="P89" s="631"/>
      <c r="Q89" s="631"/>
      <c r="R89" s="715"/>
      <c r="S89" s="715"/>
      <c r="T89" s="715"/>
      <c r="U89" s="715"/>
      <c r="V89" s="716" t="str">
        <f t="shared" si="9"/>
        <v/>
      </c>
      <c r="W89" s="535" t="str">
        <f t="shared" si="10"/>
        <v/>
      </c>
      <c r="X89" s="536"/>
      <c r="Y89" s="637"/>
      <c r="Z89" s="634"/>
      <c r="AA89" s="638"/>
      <c r="AB89" s="639"/>
      <c r="AC89" s="640"/>
      <c r="AD89" s="640"/>
      <c r="AE89" s="640"/>
      <c r="AF89" s="640"/>
      <c r="AG89" s="640"/>
      <c r="AH89" s="641"/>
      <c r="AI89" s="638"/>
      <c r="AJ89" s="642"/>
      <c r="AK89" s="643"/>
      <c r="AL89" s="643"/>
      <c r="AM89" s="644"/>
      <c r="AN89" s="640"/>
      <c r="AO89" s="640"/>
      <c r="AP89" s="640"/>
      <c r="AQ89" s="640"/>
      <c r="AR89" s="640"/>
      <c r="AS89" s="645"/>
      <c r="AT89" s="646"/>
      <c r="AU89" s="643"/>
      <c r="AV89" s="643"/>
      <c r="AW89" s="643"/>
      <c r="AX89" s="643"/>
      <c r="AY89" s="643"/>
      <c r="AZ89" s="643"/>
      <c r="BA89" s="643"/>
      <c r="BB89" s="643"/>
      <c r="BC89" s="643"/>
      <c r="BD89" s="643"/>
      <c r="BF89" s="420"/>
      <c r="BG89" s="547"/>
      <c r="BH89" s="547"/>
      <c r="BI89" s="547"/>
      <c r="BJ89" s="547"/>
      <c r="BK89" s="547"/>
      <c r="BL89" s="548"/>
      <c r="BM89" s="457"/>
      <c r="BN89" s="548"/>
      <c r="BO89" s="548"/>
      <c r="BP89" s="548"/>
      <c r="BQ89" s="548"/>
      <c r="BR89" s="548"/>
      <c r="BS89" s="548"/>
      <c r="BT89" s="548"/>
      <c r="BZ89" s="19"/>
      <c r="CA89" s="19"/>
      <c r="CB89" s="19"/>
      <c r="CC89" s="19"/>
      <c r="CD89" s="19"/>
      <c r="CE89" s="19"/>
      <c r="CF89" s="19"/>
      <c r="CG89" s="19"/>
      <c r="CH89" s="19"/>
      <c r="CI89" s="19"/>
      <c r="CJ89" s="19"/>
      <c r="CK89" s="19"/>
      <c r="CL89" s="19"/>
      <c r="CM89" s="19"/>
      <c r="CN89" s="19"/>
      <c r="CO89" s="19"/>
      <c r="CP89" s="19"/>
      <c r="CQ89" s="19"/>
      <c r="CR89" s="19"/>
      <c r="CS89" s="19"/>
    </row>
    <row r="90" spans="1:97" s="18" customFormat="1" ht="11.25" hidden="1" outlineLevel="1" thickBot="1">
      <c r="A90" s="19"/>
      <c r="B90" s="632"/>
      <c r="C90" s="633"/>
      <c r="D90" s="628"/>
      <c r="E90" s="628"/>
      <c r="F90" s="632"/>
      <c r="G90" s="634"/>
      <c r="H90" s="632"/>
      <c r="I90" s="632"/>
      <c r="J90" s="632"/>
      <c r="K90" s="632"/>
      <c r="L90" s="632"/>
      <c r="M90" s="632"/>
      <c r="N90" s="632"/>
      <c r="O90" s="628"/>
      <c r="P90" s="631"/>
      <c r="Q90" s="631"/>
      <c r="R90" s="715"/>
      <c r="S90" s="715"/>
      <c r="T90" s="715"/>
      <c r="U90" s="715"/>
      <c r="V90" s="716" t="str">
        <f t="shared" si="9"/>
        <v/>
      </c>
      <c r="W90" s="535" t="str">
        <f t="shared" si="10"/>
        <v/>
      </c>
      <c r="X90" s="536"/>
      <c r="Y90" s="637"/>
      <c r="Z90" s="634"/>
      <c r="AA90" s="638"/>
      <c r="AB90" s="639"/>
      <c r="AC90" s="640"/>
      <c r="AD90" s="640"/>
      <c r="AE90" s="640"/>
      <c r="AF90" s="640"/>
      <c r="AG90" s="640"/>
      <c r="AH90" s="641"/>
      <c r="AI90" s="638"/>
      <c r="AJ90" s="642"/>
      <c r="AK90" s="643"/>
      <c r="AL90" s="643"/>
      <c r="AM90" s="644"/>
      <c r="AN90" s="640"/>
      <c r="AO90" s="640"/>
      <c r="AP90" s="640"/>
      <c r="AQ90" s="640"/>
      <c r="AR90" s="640"/>
      <c r="AS90" s="645"/>
      <c r="AT90" s="646"/>
      <c r="AU90" s="643"/>
      <c r="AV90" s="643"/>
      <c r="AW90" s="643"/>
      <c r="AX90" s="643"/>
      <c r="AY90" s="643"/>
      <c r="AZ90" s="643"/>
      <c r="BA90" s="643"/>
      <c r="BB90" s="643"/>
      <c r="BC90" s="643"/>
      <c r="BD90" s="643"/>
      <c r="BF90" s="420"/>
      <c r="BG90" s="547"/>
      <c r="BH90" s="547"/>
      <c r="BI90" s="547"/>
      <c r="BJ90" s="547"/>
      <c r="BK90" s="547"/>
      <c r="BL90" s="548"/>
      <c r="BM90" s="457"/>
      <c r="BN90" s="548"/>
      <c r="BO90" s="548"/>
      <c r="BP90" s="548"/>
      <c r="BQ90" s="548"/>
      <c r="BR90" s="548"/>
      <c r="BS90" s="548"/>
      <c r="BT90" s="548"/>
      <c r="BZ90" s="19"/>
      <c r="CA90" s="19"/>
      <c r="CB90" s="19"/>
      <c r="CC90" s="19"/>
      <c r="CD90" s="19"/>
      <c r="CE90" s="19"/>
      <c r="CF90" s="19"/>
      <c r="CG90" s="19"/>
      <c r="CH90" s="19"/>
      <c r="CI90" s="19"/>
      <c r="CJ90" s="19"/>
      <c r="CK90" s="19"/>
      <c r="CL90" s="19"/>
      <c r="CM90" s="19"/>
      <c r="CN90" s="19"/>
      <c r="CO90" s="19"/>
      <c r="CP90" s="19"/>
      <c r="CQ90" s="19"/>
      <c r="CR90" s="19"/>
      <c r="CS90" s="19"/>
    </row>
    <row r="91" spans="1:97" s="18" customFormat="1" ht="11.25" hidden="1" outlineLevel="1" thickBot="1">
      <c r="A91" s="19"/>
      <c r="B91" s="632"/>
      <c r="C91" s="633"/>
      <c r="D91" s="628"/>
      <c r="E91" s="628"/>
      <c r="F91" s="632"/>
      <c r="G91" s="634"/>
      <c r="H91" s="632"/>
      <c r="I91" s="632"/>
      <c r="J91" s="632"/>
      <c r="K91" s="632"/>
      <c r="L91" s="632"/>
      <c r="M91" s="632"/>
      <c r="N91" s="632"/>
      <c r="O91" s="628"/>
      <c r="P91" s="631"/>
      <c r="Q91" s="631"/>
      <c r="R91" s="715"/>
      <c r="S91" s="715"/>
      <c r="T91" s="715"/>
      <c r="U91" s="715"/>
      <c r="V91" s="716" t="str">
        <f t="shared" si="9"/>
        <v/>
      </c>
      <c r="W91" s="535" t="str">
        <f t="shared" si="10"/>
        <v/>
      </c>
      <c r="X91" s="536"/>
      <c r="Y91" s="637"/>
      <c r="Z91" s="634"/>
      <c r="AA91" s="638"/>
      <c r="AB91" s="639"/>
      <c r="AC91" s="640"/>
      <c r="AD91" s="640"/>
      <c r="AE91" s="640"/>
      <c r="AF91" s="640"/>
      <c r="AG91" s="640"/>
      <c r="AH91" s="641"/>
      <c r="AI91" s="638"/>
      <c r="AJ91" s="642"/>
      <c r="AK91" s="643"/>
      <c r="AL91" s="643"/>
      <c r="AM91" s="644"/>
      <c r="AN91" s="640"/>
      <c r="AO91" s="640"/>
      <c r="AP91" s="640"/>
      <c r="AQ91" s="640"/>
      <c r="AR91" s="640"/>
      <c r="AS91" s="645"/>
      <c r="AT91" s="646"/>
      <c r="AU91" s="643"/>
      <c r="AV91" s="643"/>
      <c r="AW91" s="643"/>
      <c r="AX91" s="643"/>
      <c r="AY91" s="643"/>
      <c r="AZ91" s="643"/>
      <c r="BA91" s="643"/>
      <c r="BB91" s="643"/>
      <c r="BC91" s="643"/>
      <c r="BD91" s="643"/>
      <c r="BF91" s="420"/>
      <c r="BG91" s="547"/>
      <c r="BH91" s="547"/>
      <c r="BI91" s="547"/>
      <c r="BJ91" s="547"/>
      <c r="BK91" s="547"/>
      <c r="BL91" s="548"/>
      <c r="BM91" s="457"/>
      <c r="BN91" s="548"/>
      <c r="BO91" s="548"/>
      <c r="BP91" s="548"/>
      <c r="BQ91" s="548"/>
      <c r="BR91" s="548"/>
      <c r="BS91" s="548"/>
      <c r="BT91" s="548"/>
      <c r="BZ91" s="19"/>
      <c r="CA91" s="19"/>
      <c r="CB91" s="19"/>
      <c r="CC91" s="19"/>
      <c r="CD91" s="19"/>
      <c r="CE91" s="19"/>
      <c r="CF91" s="19"/>
      <c r="CG91" s="19"/>
      <c r="CH91" s="19"/>
      <c r="CI91" s="19"/>
      <c r="CJ91" s="19"/>
      <c r="CK91" s="19"/>
      <c r="CL91" s="19"/>
      <c r="CM91" s="19"/>
      <c r="CN91" s="19"/>
      <c r="CO91" s="19"/>
      <c r="CP91" s="19"/>
      <c r="CQ91" s="19"/>
      <c r="CR91" s="19"/>
      <c r="CS91" s="19"/>
    </row>
    <row r="92" spans="1:97" s="18" customFormat="1" ht="11.25" hidden="1" outlineLevel="1" thickBot="1">
      <c r="A92" s="19"/>
      <c r="B92" s="632"/>
      <c r="C92" s="633"/>
      <c r="D92" s="628"/>
      <c r="E92" s="628"/>
      <c r="F92" s="632"/>
      <c r="G92" s="634"/>
      <c r="H92" s="632"/>
      <c r="I92" s="632"/>
      <c r="J92" s="632"/>
      <c r="K92" s="632"/>
      <c r="L92" s="632"/>
      <c r="M92" s="632"/>
      <c r="N92" s="632"/>
      <c r="O92" s="628"/>
      <c r="P92" s="631"/>
      <c r="Q92" s="631"/>
      <c r="R92" s="715"/>
      <c r="S92" s="715"/>
      <c r="T92" s="715"/>
      <c r="U92" s="715"/>
      <c r="V92" s="716" t="str">
        <f t="shared" si="9"/>
        <v/>
      </c>
      <c r="W92" s="535" t="str">
        <f t="shared" si="10"/>
        <v/>
      </c>
      <c r="X92" s="536"/>
      <c r="Y92" s="637"/>
      <c r="Z92" s="634"/>
      <c r="AA92" s="638"/>
      <c r="AB92" s="639"/>
      <c r="AC92" s="640"/>
      <c r="AD92" s="640"/>
      <c r="AE92" s="640"/>
      <c r="AF92" s="640"/>
      <c r="AG92" s="640"/>
      <c r="AH92" s="641"/>
      <c r="AI92" s="638"/>
      <c r="AJ92" s="642"/>
      <c r="AK92" s="643"/>
      <c r="AL92" s="643"/>
      <c r="AM92" s="644"/>
      <c r="AN92" s="640"/>
      <c r="AO92" s="640"/>
      <c r="AP92" s="640"/>
      <c r="AQ92" s="640"/>
      <c r="AR92" s="640"/>
      <c r="AS92" s="645"/>
      <c r="AT92" s="646"/>
      <c r="AU92" s="643"/>
      <c r="AV92" s="643"/>
      <c r="AW92" s="643"/>
      <c r="AX92" s="643"/>
      <c r="AY92" s="643"/>
      <c r="AZ92" s="643"/>
      <c r="BA92" s="643"/>
      <c r="BB92" s="643"/>
      <c r="BC92" s="643"/>
      <c r="BD92" s="643"/>
      <c r="BF92" s="420"/>
      <c r="BG92" s="547"/>
      <c r="BH92" s="547"/>
      <c r="BI92" s="547"/>
      <c r="BJ92" s="547"/>
      <c r="BK92" s="547"/>
      <c r="BL92" s="548"/>
      <c r="BM92" s="457"/>
      <c r="BN92" s="548"/>
      <c r="BO92" s="548"/>
      <c r="BP92" s="548"/>
      <c r="BQ92" s="548"/>
      <c r="BR92" s="548"/>
      <c r="BS92" s="548"/>
      <c r="BT92" s="548"/>
      <c r="BZ92" s="19"/>
      <c r="CA92" s="19"/>
      <c r="CB92" s="19"/>
      <c r="CC92" s="19"/>
      <c r="CD92" s="19"/>
      <c r="CE92" s="19"/>
      <c r="CF92" s="19"/>
      <c r="CG92" s="19"/>
      <c r="CH92" s="19"/>
      <c r="CI92" s="19"/>
      <c r="CJ92" s="19"/>
      <c r="CK92" s="19"/>
      <c r="CL92" s="19"/>
      <c r="CM92" s="19"/>
      <c r="CN92" s="19"/>
      <c r="CO92" s="19"/>
      <c r="CP92" s="19"/>
      <c r="CQ92" s="19"/>
      <c r="CR92" s="19"/>
      <c r="CS92" s="19"/>
    </row>
    <row r="93" spans="1:97" s="18" customFormat="1" ht="11.25" hidden="1" outlineLevel="1" thickBot="1">
      <c r="A93" s="19"/>
      <c r="B93" s="632"/>
      <c r="C93" s="633"/>
      <c r="D93" s="628"/>
      <c r="E93" s="628"/>
      <c r="F93" s="632"/>
      <c r="G93" s="634"/>
      <c r="H93" s="632"/>
      <c r="I93" s="632"/>
      <c r="J93" s="632"/>
      <c r="K93" s="632"/>
      <c r="L93" s="632"/>
      <c r="M93" s="632"/>
      <c r="N93" s="632"/>
      <c r="O93" s="628"/>
      <c r="P93" s="631"/>
      <c r="Q93" s="631"/>
      <c r="R93" s="715"/>
      <c r="S93" s="715"/>
      <c r="T93" s="715"/>
      <c r="U93" s="715"/>
      <c r="V93" s="716" t="str">
        <f t="shared" si="9"/>
        <v/>
      </c>
      <c r="W93" s="535" t="str">
        <f t="shared" si="10"/>
        <v/>
      </c>
      <c r="X93" s="536"/>
      <c r="Y93" s="637"/>
      <c r="Z93" s="634"/>
      <c r="AA93" s="638"/>
      <c r="AB93" s="639"/>
      <c r="AC93" s="640"/>
      <c r="AD93" s="640"/>
      <c r="AE93" s="640"/>
      <c r="AF93" s="640"/>
      <c r="AG93" s="640"/>
      <c r="AH93" s="641"/>
      <c r="AI93" s="638"/>
      <c r="AJ93" s="642"/>
      <c r="AK93" s="643"/>
      <c r="AL93" s="643"/>
      <c r="AM93" s="644"/>
      <c r="AN93" s="640"/>
      <c r="AO93" s="640"/>
      <c r="AP93" s="640"/>
      <c r="AQ93" s="640"/>
      <c r="AR93" s="640"/>
      <c r="AS93" s="645"/>
      <c r="AT93" s="646"/>
      <c r="AU93" s="643"/>
      <c r="AV93" s="643"/>
      <c r="AW93" s="643"/>
      <c r="AX93" s="643"/>
      <c r="AY93" s="643"/>
      <c r="AZ93" s="643"/>
      <c r="BA93" s="643"/>
      <c r="BB93" s="643"/>
      <c r="BC93" s="643"/>
      <c r="BD93" s="643"/>
      <c r="BF93" s="420"/>
      <c r="BG93" s="547"/>
      <c r="BH93" s="547"/>
      <c r="BI93" s="547"/>
      <c r="BJ93" s="547"/>
      <c r="BK93" s="547"/>
      <c r="BL93" s="548"/>
      <c r="BM93" s="457"/>
      <c r="BN93" s="548"/>
      <c r="BO93" s="548"/>
      <c r="BP93" s="548"/>
      <c r="BQ93" s="548"/>
      <c r="BR93" s="548"/>
      <c r="BS93" s="548"/>
      <c r="BT93" s="548"/>
      <c r="BZ93" s="19"/>
      <c r="CA93" s="19"/>
      <c r="CB93" s="19"/>
      <c r="CC93" s="19"/>
      <c r="CD93" s="19"/>
      <c r="CE93" s="19"/>
      <c r="CF93" s="19"/>
      <c r="CG93" s="19"/>
      <c r="CH93" s="19"/>
      <c r="CI93" s="19"/>
      <c r="CJ93" s="19"/>
      <c r="CK93" s="19"/>
      <c r="CL93" s="19"/>
      <c r="CM93" s="19"/>
      <c r="CN93" s="19"/>
      <c r="CO93" s="19"/>
      <c r="CP93" s="19"/>
      <c r="CQ93" s="19"/>
      <c r="CR93" s="19"/>
      <c r="CS93" s="19"/>
    </row>
    <row r="94" spans="1:97" s="18" customFormat="1" ht="11.25" hidden="1" outlineLevel="1" thickBot="1">
      <c r="A94" s="19"/>
      <c r="B94" s="632"/>
      <c r="C94" s="633"/>
      <c r="D94" s="628"/>
      <c r="E94" s="628"/>
      <c r="F94" s="632"/>
      <c r="G94" s="634"/>
      <c r="H94" s="632"/>
      <c r="I94" s="632"/>
      <c r="J94" s="632"/>
      <c r="K94" s="632"/>
      <c r="L94" s="632"/>
      <c r="M94" s="632"/>
      <c r="N94" s="632"/>
      <c r="O94" s="628"/>
      <c r="P94" s="631"/>
      <c r="Q94" s="631"/>
      <c r="R94" s="715"/>
      <c r="S94" s="715"/>
      <c r="T94" s="715"/>
      <c r="U94" s="715"/>
      <c r="V94" s="716" t="str">
        <f t="shared" si="9"/>
        <v/>
      </c>
      <c r="W94" s="535" t="str">
        <f t="shared" si="10"/>
        <v/>
      </c>
      <c r="X94" s="536"/>
      <c r="Y94" s="637"/>
      <c r="Z94" s="634"/>
      <c r="AA94" s="638"/>
      <c r="AB94" s="639"/>
      <c r="AC94" s="640"/>
      <c r="AD94" s="640"/>
      <c r="AE94" s="640"/>
      <c r="AF94" s="640"/>
      <c r="AG94" s="640"/>
      <c r="AH94" s="641"/>
      <c r="AI94" s="638"/>
      <c r="AJ94" s="642"/>
      <c r="AK94" s="643"/>
      <c r="AL94" s="643"/>
      <c r="AM94" s="644"/>
      <c r="AN94" s="640"/>
      <c r="AO94" s="640"/>
      <c r="AP94" s="640"/>
      <c r="AQ94" s="640"/>
      <c r="AR94" s="640"/>
      <c r="AS94" s="645"/>
      <c r="AT94" s="646"/>
      <c r="AU94" s="643"/>
      <c r="AV94" s="643"/>
      <c r="AW94" s="643"/>
      <c r="AX94" s="643"/>
      <c r="AY94" s="643"/>
      <c r="AZ94" s="643"/>
      <c r="BA94" s="643"/>
      <c r="BB94" s="643"/>
      <c r="BC94" s="643"/>
      <c r="BD94" s="643"/>
      <c r="BF94" s="420"/>
      <c r="BG94" s="547"/>
      <c r="BH94" s="547"/>
      <c r="BI94" s="547"/>
      <c r="BJ94" s="547"/>
      <c r="BK94" s="547"/>
      <c r="BL94" s="548"/>
      <c r="BM94" s="457"/>
      <c r="BN94" s="548"/>
      <c r="BO94" s="548"/>
      <c r="BP94" s="548"/>
      <c r="BQ94" s="548"/>
      <c r="BR94" s="548"/>
      <c r="BS94" s="548"/>
      <c r="BT94" s="548"/>
      <c r="BZ94" s="19"/>
      <c r="CA94" s="19"/>
      <c r="CB94" s="19"/>
      <c r="CC94" s="19"/>
      <c r="CD94" s="19"/>
      <c r="CE94" s="19"/>
      <c r="CF94" s="19"/>
      <c r="CG94" s="19"/>
      <c r="CH94" s="19"/>
      <c r="CI94" s="19"/>
      <c r="CJ94" s="19"/>
      <c r="CK94" s="19"/>
      <c r="CL94" s="19"/>
      <c r="CM94" s="19"/>
      <c r="CN94" s="19"/>
      <c r="CO94" s="19"/>
      <c r="CP94" s="19"/>
      <c r="CQ94" s="19"/>
      <c r="CR94" s="19"/>
      <c r="CS94" s="19"/>
    </row>
    <row r="95" spans="1:97" s="18" customFormat="1" ht="11.25" hidden="1" outlineLevel="1" thickBot="1">
      <c r="A95" s="19"/>
      <c r="B95" s="632"/>
      <c r="C95" s="633"/>
      <c r="D95" s="628"/>
      <c r="E95" s="628"/>
      <c r="F95" s="632"/>
      <c r="G95" s="634"/>
      <c r="H95" s="632"/>
      <c r="I95" s="632"/>
      <c r="J95" s="632"/>
      <c r="K95" s="632"/>
      <c r="L95" s="632"/>
      <c r="M95" s="632"/>
      <c r="N95" s="632"/>
      <c r="O95" s="628"/>
      <c r="P95" s="631"/>
      <c r="Q95" s="631"/>
      <c r="R95" s="715"/>
      <c r="S95" s="715"/>
      <c r="T95" s="715"/>
      <c r="U95" s="715"/>
      <c r="V95" s="716" t="str">
        <f t="shared" si="9"/>
        <v/>
      </c>
      <c r="W95" s="535" t="str">
        <f t="shared" si="10"/>
        <v/>
      </c>
      <c r="X95" s="536"/>
      <c r="Y95" s="637"/>
      <c r="Z95" s="634"/>
      <c r="AA95" s="638"/>
      <c r="AB95" s="639"/>
      <c r="AC95" s="640"/>
      <c r="AD95" s="640"/>
      <c r="AE95" s="640"/>
      <c r="AF95" s="640"/>
      <c r="AG95" s="640"/>
      <c r="AH95" s="641"/>
      <c r="AI95" s="638"/>
      <c r="AJ95" s="642"/>
      <c r="AK95" s="643"/>
      <c r="AL95" s="643"/>
      <c r="AM95" s="644"/>
      <c r="AN95" s="640"/>
      <c r="AO95" s="640"/>
      <c r="AP95" s="640"/>
      <c r="AQ95" s="640"/>
      <c r="AR95" s="640"/>
      <c r="AS95" s="645"/>
      <c r="AT95" s="646"/>
      <c r="AU95" s="643"/>
      <c r="AV95" s="643"/>
      <c r="AW95" s="643"/>
      <c r="AX95" s="643"/>
      <c r="AY95" s="643"/>
      <c r="AZ95" s="643"/>
      <c r="BA95" s="643"/>
      <c r="BB95" s="643"/>
      <c r="BC95" s="643"/>
      <c r="BD95" s="643"/>
      <c r="BF95" s="420"/>
      <c r="BG95" s="547"/>
      <c r="BH95" s="547"/>
      <c r="BI95" s="547"/>
      <c r="BJ95" s="547"/>
      <c r="BK95" s="547"/>
      <c r="BL95" s="548"/>
      <c r="BM95" s="457"/>
      <c r="BN95" s="548"/>
      <c r="BO95" s="548"/>
      <c r="BP95" s="548"/>
      <c r="BQ95" s="548"/>
      <c r="BR95" s="548"/>
      <c r="BS95" s="548"/>
      <c r="BT95" s="548"/>
      <c r="BZ95" s="19"/>
      <c r="CA95" s="19"/>
      <c r="CB95" s="19"/>
      <c r="CC95" s="19"/>
      <c r="CD95" s="19"/>
      <c r="CE95" s="19"/>
      <c r="CF95" s="19"/>
      <c r="CG95" s="19"/>
      <c r="CH95" s="19"/>
      <c r="CI95" s="19"/>
      <c r="CJ95" s="19"/>
      <c r="CK95" s="19"/>
      <c r="CL95" s="19"/>
      <c r="CM95" s="19"/>
      <c r="CN95" s="19"/>
      <c r="CO95" s="19"/>
      <c r="CP95" s="19"/>
      <c r="CQ95" s="19"/>
      <c r="CR95" s="19"/>
      <c r="CS95" s="19"/>
    </row>
    <row r="96" spans="1:97" s="18" customFormat="1" ht="11.25" hidden="1" outlineLevel="1" thickBot="1">
      <c r="A96" s="19"/>
      <c r="B96" s="632"/>
      <c r="C96" s="633"/>
      <c r="D96" s="628"/>
      <c r="E96" s="628"/>
      <c r="F96" s="632"/>
      <c r="G96" s="634"/>
      <c r="H96" s="632"/>
      <c r="I96" s="632"/>
      <c r="J96" s="632"/>
      <c r="K96" s="632"/>
      <c r="L96" s="632"/>
      <c r="M96" s="632"/>
      <c r="N96" s="632"/>
      <c r="O96" s="628"/>
      <c r="P96" s="631"/>
      <c r="Q96" s="631"/>
      <c r="R96" s="715"/>
      <c r="S96" s="715"/>
      <c r="T96" s="715"/>
      <c r="U96" s="715"/>
      <c r="V96" s="716" t="str">
        <f t="shared" si="9"/>
        <v/>
      </c>
      <c r="W96" s="535" t="str">
        <f t="shared" si="10"/>
        <v/>
      </c>
      <c r="X96" s="536"/>
      <c r="Y96" s="637"/>
      <c r="Z96" s="634"/>
      <c r="AA96" s="638"/>
      <c r="AB96" s="639"/>
      <c r="AC96" s="640"/>
      <c r="AD96" s="640"/>
      <c r="AE96" s="640"/>
      <c r="AF96" s="640"/>
      <c r="AG96" s="640"/>
      <c r="AH96" s="641"/>
      <c r="AI96" s="638"/>
      <c r="AJ96" s="642"/>
      <c r="AK96" s="643"/>
      <c r="AL96" s="643"/>
      <c r="AM96" s="644"/>
      <c r="AN96" s="640"/>
      <c r="AO96" s="640"/>
      <c r="AP96" s="640"/>
      <c r="AQ96" s="640"/>
      <c r="AR96" s="640"/>
      <c r="AS96" s="645"/>
      <c r="AT96" s="646"/>
      <c r="AU96" s="643"/>
      <c r="AV96" s="643"/>
      <c r="AW96" s="643"/>
      <c r="AX96" s="643"/>
      <c r="AY96" s="643"/>
      <c r="AZ96" s="643"/>
      <c r="BA96" s="643"/>
      <c r="BB96" s="643"/>
      <c r="BC96" s="643"/>
      <c r="BD96" s="643"/>
      <c r="BF96" s="420"/>
      <c r="BG96" s="547"/>
      <c r="BH96" s="547"/>
      <c r="BI96" s="547"/>
      <c r="BJ96" s="547"/>
      <c r="BK96" s="547"/>
      <c r="BL96" s="548"/>
      <c r="BM96" s="457"/>
      <c r="BN96" s="548"/>
      <c r="BO96" s="548"/>
      <c r="BP96" s="548"/>
      <c r="BQ96" s="548"/>
      <c r="BR96" s="548"/>
      <c r="BS96" s="548"/>
      <c r="BT96" s="548"/>
      <c r="BZ96" s="19"/>
      <c r="CA96" s="19"/>
      <c r="CB96" s="19"/>
      <c r="CC96" s="19"/>
      <c r="CD96" s="19"/>
      <c r="CE96" s="19"/>
      <c r="CF96" s="19"/>
      <c r="CG96" s="19"/>
      <c r="CH96" s="19"/>
      <c r="CI96" s="19"/>
      <c r="CJ96" s="19"/>
      <c r="CK96" s="19"/>
      <c r="CL96" s="19"/>
      <c r="CM96" s="19"/>
      <c r="CN96" s="19"/>
      <c r="CO96" s="19"/>
      <c r="CP96" s="19"/>
      <c r="CQ96" s="19"/>
      <c r="CR96" s="19"/>
      <c r="CS96" s="19"/>
    </row>
    <row r="97" spans="1:97" s="18" customFormat="1" ht="11.25" hidden="1" outlineLevel="1" thickBot="1">
      <c r="A97" s="19"/>
      <c r="B97" s="632"/>
      <c r="C97" s="633"/>
      <c r="D97" s="628"/>
      <c r="E97" s="628"/>
      <c r="F97" s="632"/>
      <c r="G97" s="634"/>
      <c r="H97" s="632"/>
      <c r="I97" s="632"/>
      <c r="J97" s="632"/>
      <c r="K97" s="632"/>
      <c r="L97" s="632"/>
      <c r="M97" s="632"/>
      <c r="N97" s="632"/>
      <c r="O97" s="628"/>
      <c r="P97" s="631"/>
      <c r="Q97" s="631"/>
      <c r="R97" s="715"/>
      <c r="S97" s="715"/>
      <c r="T97" s="715"/>
      <c r="U97" s="715"/>
      <c r="V97" s="716" t="str">
        <f t="shared" si="9"/>
        <v/>
      </c>
      <c r="W97" s="535" t="str">
        <f t="shared" si="10"/>
        <v/>
      </c>
      <c r="X97" s="536"/>
      <c r="Y97" s="637"/>
      <c r="Z97" s="634"/>
      <c r="AA97" s="638"/>
      <c r="AB97" s="639"/>
      <c r="AC97" s="640"/>
      <c r="AD97" s="640"/>
      <c r="AE97" s="640"/>
      <c r="AF97" s="640"/>
      <c r="AG97" s="640"/>
      <c r="AH97" s="641"/>
      <c r="AI97" s="638"/>
      <c r="AJ97" s="642"/>
      <c r="AK97" s="643"/>
      <c r="AL97" s="643"/>
      <c r="AM97" s="644"/>
      <c r="AN97" s="640"/>
      <c r="AO97" s="640"/>
      <c r="AP97" s="640"/>
      <c r="AQ97" s="640"/>
      <c r="AR97" s="640"/>
      <c r="AS97" s="645"/>
      <c r="AT97" s="646"/>
      <c r="AU97" s="643"/>
      <c r="AV97" s="643"/>
      <c r="AW97" s="643"/>
      <c r="AX97" s="643"/>
      <c r="AY97" s="643"/>
      <c r="AZ97" s="643"/>
      <c r="BA97" s="643"/>
      <c r="BB97" s="643"/>
      <c r="BC97" s="643"/>
      <c r="BD97" s="643"/>
      <c r="BF97" s="420"/>
      <c r="BG97" s="547"/>
      <c r="BH97" s="547"/>
      <c r="BI97" s="547"/>
      <c r="BJ97" s="547"/>
      <c r="BK97" s="547"/>
      <c r="BL97" s="548"/>
      <c r="BM97" s="457"/>
      <c r="BN97" s="548"/>
      <c r="BO97" s="548"/>
      <c r="BP97" s="548"/>
      <c r="BQ97" s="548"/>
      <c r="BR97" s="548"/>
      <c r="BS97" s="548"/>
      <c r="BT97" s="548"/>
      <c r="BZ97" s="19"/>
      <c r="CA97" s="19"/>
      <c r="CB97" s="19"/>
      <c r="CC97" s="19"/>
      <c r="CD97" s="19"/>
      <c r="CE97" s="19"/>
      <c r="CF97" s="19"/>
      <c r="CG97" s="19"/>
      <c r="CH97" s="19"/>
      <c r="CI97" s="19"/>
      <c r="CJ97" s="19"/>
      <c r="CK97" s="19"/>
      <c r="CL97" s="19"/>
      <c r="CM97" s="19"/>
      <c r="CN97" s="19"/>
      <c r="CO97" s="19"/>
      <c r="CP97" s="19"/>
      <c r="CQ97" s="19"/>
      <c r="CR97" s="19"/>
      <c r="CS97" s="19"/>
    </row>
    <row r="98" spans="1:97" s="18" customFormat="1" ht="11.25" hidden="1" outlineLevel="1" thickBot="1">
      <c r="A98" s="19"/>
      <c r="B98" s="632"/>
      <c r="C98" s="633"/>
      <c r="D98" s="628"/>
      <c r="E98" s="628"/>
      <c r="F98" s="632"/>
      <c r="G98" s="634"/>
      <c r="H98" s="632"/>
      <c r="I98" s="632"/>
      <c r="J98" s="632"/>
      <c r="K98" s="632"/>
      <c r="L98" s="632"/>
      <c r="M98" s="632"/>
      <c r="N98" s="632"/>
      <c r="O98" s="628"/>
      <c r="P98" s="631"/>
      <c r="Q98" s="631"/>
      <c r="R98" s="715"/>
      <c r="S98" s="715"/>
      <c r="T98" s="715"/>
      <c r="U98" s="715"/>
      <c r="V98" s="716" t="str">
        <f t="shared" si="9"/>
        <v/>
      </c>
      <c r="W98" s="535" t="str">
        <f t="shared" si="10"/>
        <v/>
      </c>
      <c r="X98" s="536"/>
      <c r="Y98" s="637"/>
      <c r="Z98" s="634"/>
      <c r="AA98" s="638"/>
      <c r="AB98" s="639"/>
      <c r="AC98" s="640"/>
      <c r="AD98" s="640"/>
      <c r="AE98" s="640"/>
      <c r="AF98" s="640"/>
      <c r="AG98" s="640"/>
      <c r="AH98" s="641"/>
      <c r="AI98" s="638"/>
      <c r="AJ98" s="642"/>
      <c r="AK98" s="643"/>
      <c r="AL98" s="643"/>
      <c r="AM98" s="644"/>
      <c r="AN98" s="640"/>
      <c r="AO98" s="640"/>
      <c r="AP98" s="640"/>
      <c r="AQ98" s="640"/>
      <c r="AR98" s="640"/>
      <c r="AS98" s="645"/>
      <c r="AT98" s="646"/>
      <c r="AU98" s="643"/>
      <c r="AV98" s="643"/>
      <c r="AW98" s="643"/>
      <c r="AX98" s="643"/>
      <c r="AY98" s="643"/>
      <c r="AZ98" s="643"/>
      <c r="BA98" s="643"/>
      <c r="BB98" s="643"/>
      <c r="BC98" s="643"/>
      <c r="BD98" s="643"/>
      <c r="BF98" s="420"/>
      <c r="BG98" s="547"/>
      <c r="BH98" s="547"/>
      <c r="BI98" s="547"/>
      <c r="BJ98" s="547"/>
      <c r="BK98" s="547"/>
      <c r="BL98" s="548"/>
      <c r="BM98" s="457"/>
      <c r="BN98" s="548"/>
      <c r="BO98" s="548"/>
      <c r="BP98" s="548"/>
      <c r="BQ98" s="548"/>
      <c r="BR98" s="548"/>
      <c r="BS98" s="548"/>
      <c r="BT98" s="548"/>
      <c r="BZ98" s="19"/>
      <c r="CA98" s="19"/>
      <c r="CB98" s="19"/>
      <c r="CC98" s="19"/>
      <c r="CD98" s="19"/>
      <c r="CE98" s="19"/>
      <c r="CF98" s="19"/>
      <c r="CG98" s="19"/>
      <c r="CH98" s="19"/>
      <c r="CI98" s="19"/>
      <c r="CJ98" s="19"/>
      <c r="CK98" s="19"/>
      <c r="CL98" s="19"/>
      <c r="CM98" s="19"/>
      <c r="CN98" s="19"/>
      <c r="CO98" s="19"/>
      <c r="CP98" s="19"/>
      <c r="CQ98" s="19"/>
      <c r="CR98" s="19"/>
      <c r="CS98" s="19"/>
    </row>
    <row r="99" spans="1:97" s="18" customFormat="1" ht="11.25" hidden="1" outlineLevel="1" thickBot="1">
      <c r="A99" s="19"/>
      <c r="B99" s="632"/>
      <c r="C99" s="633"/>
      <c r="D99" s="628"/>
      <c r="E99" s="628"/>
      <c r="F99" s="632"/>
      <c r="G99" s="634"/>
      <c r="H99" s="632"/>
      <c r="I99" s="632"/>
      <c r="J99" s="632"/>
      <c r="K99" s="632"/>
      <c r="L99" s="632"/>
      <c r="M99" s="632"/>
      <c r="N99" s="632"/>
      <c r="O99" s="628"/>
      <c r="P99" s="631"/>
      <c r="Q99" s="631"/>
      <c r="R99" s="715"/>
      <c r="S99" s="715"/>
      <c r="T99" s="715"/>
      <c r="U99" s="715"/>
      <c r="V99" s="716" t="str">
        <f t="shared" si="9"/>
        <v/>
      </c>
      <c r="W99" s="535" t="str">
        <f t="shared" si="10"/>
        <v/>
      </c>
      <c r="X99" s="536"/>
      <c r="Y99" s="637"/>
      <c r="Z99" s="634"/>
      <c r="AA99" s="638"/>
      <c r="AB99" s="639"/>
      <c r="AC99" s="640"/>
      <c r="AD99" s="640"/>
      <c r="AE99" s="640"/>
      <c r="AF99" s="640"/>
      <c r="AG99" s="640"/>
      <c r="AH99" s="641"/>
      <c r="AI99" s="638"/>
      <c r="AJ99" s="642"/>
      <c r="AK99" s="643"/>
      <c r="AL99" s="643"/>
      <c r="AM99" s="644"/>
      <c r="AN99" s="640"/>
      <c r="AO99" s="640"/>
      <c r="AP99" s="640"/>
      <c r="AQ99" s="640"/>
      <c r="AR99" s="640"/>
      <c r="AS99" s="645"/>
      <c r="AT99" s="646"/>
      <c r="AU99" s="643"/>
      <c r="AV99" s="643"/>
      <c r="AW99" s="643"/>
      <c r="AX99" s="643"/>
      <c r="AY99" s="643"/>
      <c r="AZ99" s="643"/>
      <c r="BA99" s="643"/>
      <c r="BB99" s="643"/>
      <c r="BC99" s="643"/>
      <c r="BD99" s="643"/>
      <c r="BF99" s="420"/>
      <c r="BG99" s="547"/>
      <c r="BH99" s="547"/>
      <c r="BI99" s="547"/>
      <c r="BJ99" s="547"/>
      <c r="BK99" s="547"/>
      <c r="BL99" s="548"/>
      <c r="BM99" s="457"/>
      <c r="BN99" s="548"/>
      <c r="BO99" s="548"/>
      <c r="BP99" s="548"/>
      <c r="BQ99" s="548"/>
      <c r="BR99" s="548"/>
      <c r="BS99" s="548"/>
      <c r="BT99" s="548"/>
      <c r="BZ99" s="19"/>
      <c r="CA99" s="19"/>
      <c r="CB99" s="19"/>
      <c r="CC99" s="19"/>
      <c r="CD99" s="19"/>
      <c r="CE99" s="19"/>
      <c r="CF99" s="19"/>
      <c r="CG99" s="19"/>
      <c r="CH99" s="19"/>
      <c r="CI99" s="19"/>
      <c r="CJ99" s="19"/>
      <c r="CK99" s="19"/>
      <c r="CL99" s="19"/>
      <c r="CM99" s="19"/>
      <c r="CN99" s="19"/>
      <c r="CO99" s="19"/>
      <c r="CP99" s="19"/>
      <c r="CQ99" s="19"/>
      <c r="CR99" s="19"/>
      <c r="CS99" s="19"/>
    </row>
    <row r="100" spans="1:97" s="18" customFormat="1" ht="11.25" hidden="1" outlineLevel="1" thickBot="1">
      <c r="A100" s="19"/>
      <c r="B100" s="632"/>
      <c r="C100" s="633"/>
      <c r="D100" s="628"/>
      <c r="E100" s="628"/>
      <c r="F100" s="632"/>
      <c r="G100" s="634"/>
      <c r="H100" s="632"/>
      <c r="I100" s="632"/>
      <c r="J100" s="632"/>
      <c r="K100" s="632"/>
      <c r="L100" s="632"/>
      <c r="M100" s="632"/>
      <c r="N100" s="632"/>
      <c r="O100" s="628"/>
      <c r="P100" s="631"/>
      <c r="Q100" s="631"/>
      <c r="R100" s="715"/>
      <c r="S100" s="715"/>
      <c r="T100" s="715"/>
      <c r="U100" s="715"/>
      <c r="V100" s="716" t="str">
        <f t="shared" si="9"/>
        <v/>
      </c>
      <c r="W100" s="535" t="str">
        <f t="shared" si="10"/>
        <v/>
      </c>
      <c r="X100" s="536"/>
      <c r="Y100" s="637"/>
      <c r="Z100" s="634"/>
      <c r="AA100" s="638"/>
      <c r="AB100" s="639"/>
      <c r="AC100" s="640"/>
      <c r="AD100" s="640"/>
      <c r="AE100" s="640"/>
      <c r="AF100" s="640"/>
      <c r="AG100" s="640"/>
      <c r="AH100" s="641"/>
      <c r="AI100" s="638"/>
      <c r="AJ100" s="642"/>
      <c r="AK100" s="643"/>
      <c r="AL100" s="643"/>
      <c r="AM100" s="644"/>
      <c r="AN100" s="640"/>
      <c r="AO100" s="640"/>
      <c r="AP100" s="640"/>
      <c r="AQ100" s="640"/>
      <c r="AR100" s="640"/>
      <c r="AS100" s="645"/>
      <c r="AT100" s="646"/>
      <c r="AU100" s="643"/>
      <c r="AV100" s="643"/>
      <c r="AW100" s="643"/>
      <c r="AX100" s="643"/>
      <c r="AY100" s="643"/>
      <c r="AZ100" s="643"/>
      <c r="BA100" s="643"/>
      <c r="BB100" s="643"/>
      <c r="BC100" s="643"/>
      <c r="BD100" s="643"/>
      <c r="BF100" s="420"/>
      <c r="BG100" s="547"/>
      <c r="BH100" s="547"/>
      <c r="BI100" s="547"/>
      <c r="BJ100" s="547"/>
      <c r="BK100" s="547"/>
      <c r="BL100" s="548"/>
      <c r="BM100" s="457"/>
      <c r="BN100" s="548"/>
      <c r="BO100" s="548"/>
      <c r="BP100" s="548"/>
      <c r="BQ100" s="548"/>
      <c r="BR100" s="548"/>
      <c r="BS100" s="548"/>
      <c r="BT100" s="548"/>
      <c r="BZ100" s="19"/>
      <c r="CA100" s="19"/>
      <c r="CB100" s="19"/>
      <c r="CC100" s="19"/>
      <c r="CD100" s="19"/>
      <c r="CE100" s="19"/>
      <c r="CF100" s="19"/>
      <c r="CG100" s="19"/>
      <c r="CH100" s="19"/>
      <c r="CI100" s="19"/>
      <c r="CJ100" s="19"/>
      <c r="CK100" s="19"/>
      <c r="CL100" s="19"/>
      <c r="CM100" s="19"/>
      <c r="CN100" s="19"/>
      <c r="CO100" s="19"/>
      <c r="CP100" s="19"/>
      <c r="CQ100" s="19"/>
      <c r="CR100" s="19"/>
      <c r="CS100" s="19"/>
    </row>
    <row r="101" spans="1:97" s="18" customFormat="1" ht="11.25" hidden="1" outlineLevel="1" thickBot="1">
      <c r="A101" s="19"/>
      <c r="B101" s="632"/>
      <c r="C101" s="633"/>
      <c r="D101" s="628"/>
      <c r="E101" s="628"/>
      <c r="F101" s="632"/>
      <c r="G101" s="634"/>
      <c r="H101" s="632"/>
      <c r="I101" s="632"/>
      <c r="J101" s="632"/>
      <c r="K101" s="632"/>
      <c r="L101" s="632"/>
      <c r="M101" s="632"/>
      <c r="N101" s="632"/>
      <c r="O101" s="628"/>
      <c r="P101" s="631"/>
      <c r="Q101" s="631"/>
      <c r="R101" s="715"/>
      <c r="S101" s="715"/>
      <c r="T101" s="715"/>
      <c r="U101" s="715"/>
      <c r="V101" s="716" t="str">
        <f t="shared" si="9"/>
        <v/>
      </c>
      <c r="W101" s="535" t="str">
        <f t="shared" si="10"/>
        <v/>
      </c>
      <c r="X101" s="536"/>
      <c r="Y101" s="637"/>
      <c r="Z101" s="634"/>
      <c r="AA101" s="638"/>
      <c r="AB101" s="639"/>
      <c r="AC101" s="640"/>
      <c r="AD101" s="640"/>
      <c r="AE101" s="640"/>
      <c r="AF101" s="640"/>
      <c r="AG101" s="640"/>
      <c r="AH101" s="641"/>
      <c r="AI101" s="638"/>
      <c r="AJ101" s="642"/>
      <c r="AK101" s="643"/>
      <c r="AL101" s="643"/>
      <c r="AM101" s="644"/>
      <c r="AN101" s="640"/>
      <c r="AO101" s="640"/>
      <c r="AP101" s="640"/>
      <c r="AQ101" s="640"/>
      <c r="AR101" s="640"/>
      <c r="AS101" s="645"/>
      <c r="AT101" s="646"/>
      <c r="AU101" s="643"/>
      <c r="AV101" s="643"/>
      <c r="AW101" s="643"/>
      <c r="AX101" s="643"/>
      <c r="AY101" s="643"/>
      <c r="AZ101" s="643"/>
      <c r="BA101" s="643"/>
      <c r="BB101" s="643"/>
      <c r="BC101" s="643"/>
      <c r="BD101" s="643"/>
      <c r="BF101" s="420"/>
      <c r="BG101" s="547"/>
      <c r="BH101" s="547"/>
      <c r="BI101" s="547"/>
      <c r="BJ101" s="547"/>
      <c r="BK101" s="547"/>
      <c r="BL101" s="548"/>
      <c r="BM101" s="457"/>
      <c r="BN101" s="548"/>
      <c r="BO101" s="548"/>
      <c r="BP101" s="548"/>
      <c r="BQ101" s="548"/>
      <c r="BR101" s="548"/>
      <c r="BS101" s="548"/>
      <c r="BT101" s="548"/>
      <c r="BZ101" s="19"/>
      <c r="CA101" s="19"/>
      <c r="CB101" s="19"/>
      <c r="CC101" s="19"/>
      <c r="CD101" s="19"/>
      <c r="CE101" s="19"/>
      <c r="CF101" s="19"/>
      <c r="CG101" s="19"/>
      <c r="CH101" s="19"/>
      <c r="CI101" s="19"/>
      <c r="CJ101" s="19"/>
      <c r="CK101" s="19"/>
      <c r="CL101" s="19"/>
      <c r="CM101" s="19"/>
      <c r="CN101" s="19"/>
      <c r="CO101" s="19"/>
      <c r="CP101" s="19"/>
      <c r="CQ101" s="19"/>
      <c r="CR101" s="19"/>
      <c r="CS101" s="19"/>
    </row>
    <row r="102" spans="1:97" s="18" customFormat="1" ht="11.25" hidden="1" outlineLevel="1" thickBot="1">
      <c r="A102" s="19"/>
      <c r="B102" s="632"/>
      <c r="C102" s="633"/>
      <c r="D102" s="628"/>
      <c r="E102" s="628"/>
      <c r="F102" s="632"/>
      <c r="G102" s="634"/>
      <c r="H102" s="632"/>
      <c r="I102" s="632"/>
      <c r="J102" s="632"/>
      <c r="K102" s="632"/>
      <c r="L102" s="632"/>
      <c r="M102" s="632"/>
      <c r="N102" s="632"/>
      <c r="O102" s="628"/>
      <c r="P102" s="631"/>
      <c r="Q102" s="631"/>
      <c r="R102" s="715"/>
      <c r="S102" s="715"/>
      <c r="T102" s="715"/>
      <c r="U102" s="715"/>
      <c r="V102" s="716" t="str">
        <f t="shared" si="9"/>
        <v/>
      </c>
      <c r="W102" s="535" t="str">
        <f t="shared" si="10"/>
        <v/>
      </c>
      <c r="X102" s="536"/>
      <c r="Y102" s="637"/>
      <c r="Z102" s="634"/>
      <c r="AA102" s="638"/>
      <c r="AB102" s="639"/>
      <c r="AC102" s="640"/>
      <c r="AD102" s="640"/>
      <c r="AE102" s="640"/>
      <c r="AF102" s="640"/>
      <c r="AG102" s="640"/>
      <c r="AH102" s="641"/>
      <c r="AI102" s="638"/>
      <c r="AJ102" s="642"/>
      <c r="AK102" s="643"/>
      <c r="AL102" s="643"/>
      <c r="AM102" s="644"/>
      <c r="AN102" s="640"/>
      <c r="AO102" s="640"/>
      <c r="AP102" s="640"/>
      <c r="AQ102" s="640"/>
      <c r="AR102" s="640"/>
      <c r="AS102" s="645"/>
      <c r="AT102" s="646"/>
      <c r="AU102" s="643"/>
      <c r="AV102" s="643"/>
      <c r="AW102" s="643"/>
      <c r="AX102" s="643"/>
      <c r="AY102" s="643"/>
      <c r="AZ102" s="643"/>
      <c r="BA102" s="643"/>
      <c r="BB102" s="643"/>
      <c r="BC102" s="643"/>
      <c r="BD102" s="643"/>
      <c r="BF102" s="420"/>
      <c r="BG102" s="547"/>
      <c r="BH102" s="547"/>
      <c r="BI102" s="547"/>
      <c r="BJ102" s="547"/>
      <c r="BK102" s="547"/>
      <c r="BL102" s="548"/>
      <c r="BM102" s="457"/>
      <c r="BN102" s="548"/>
      <c r="BO102" s="548"/>
      <c r="BP102" s="548"/>
      <c r="BQ102" s="548"/>
      <c r="BR102" s="548"/>
      <c r="BS102" s="548"/>
      <c r="BT102" s="548"/>
      <c r="BZ102" s="19"/>
      <c r="CA102" s="19"/>
      <c r="CB102" s="19"/>
      <c r="CC102" s="19"/>
      <c r="CD102" s="19"/>
      <c r="CE102" s="19"/>
      <c r="CF102" s="19"/>
      <c r="CG102" s="19"/>
      <c r="CH102" s="19"/>
      <c r="CI102" s="19"/>
      <c r="CJ102" s="19"/>
      <c r="CK102" s="19"/>
      <c r="CL102" s="19"/>
      <c r="CM102" s="19"/>
      <c r="CN102" s="19"/>
      <c r="CO102" s="19"/>
      <c r="CP102" s="19"/>
      <c r="CQ102" s="19"/>
      <c r="CR102" s="19"/>
      <c r="CS102" s="19"/>
    </row>
    <row r="103" spans="1:97" s="18" customFormat="1" ht="11.25" hidden="1" outlineLevel="1" thickBot="1">
      <c r="A103" s="19"/>
      <c r="B103" s="632"/>
      <c r="C103" s="633"/>
      <c r="D103" s="628"/>
      <c r="E103" s="628"/>
      <c r="F103" s="632"/>
      <c r="G103" s="634"/>
      <c r="H103" s="632"/>
      <c r="I103" s="632"/>
      <c r="J103" s="632"/>
      <c r="K103" s="632"/>
      <c r="L103" s="632"/>
      <c r="M103" s="632"/>
      <c r="N103" s="632"/>
      <c r="O103" s="628"/>
      <c r="P103" s="631"/>
      <c r="Q103" s="631"/>
      <c r="R103" s="715"/>
      <c r="S103" s="715"/>
      <c r="T103" s="715"/>
      <c r="U103" s="715"/>
      <c r="V103" s="716" t="str">
        <f t="shared" si="9"/>
        <v/>
      </c>
      <c r="W103" s="535" t="str">
        <f t="shared" si="10"/>
        <v/>
      </c>
      <c r="X103" s="536"/>
      <c r="Y103" s="637"/>
      <c r="Z103" s="634"/>
      <c r="AA103" s="638"/>
      <c r="AB103" s="639"/>
      <c r="AC103" s="640"/>
      <c r="AD103" s="640"/>
      <c r="AE103" s="640"/>
      <c r="AF103" s="640"/>
      <c r="AG103" s="640"/>
      <c r="AH103" s="641"/>
      <c r="AI103" s="638"/>
      <c r="AJ103" s="642"/>
      <c r="AK103" s="643"/>
      <c r="AL103" s="643"/>
      <c r="AM103" s="644"/>
      <c r="AN103" s="640"/>
      <c r="AO103" s="640"/>
      <c r="AP103" s="640"/>
      <c r="AQ103" s="640"/>
      <c r="AR103" s="640"/>
      <c r="AS103" s="645"/>
      <c r="AT103" s="646"/>
      <c r="AU103" s="643"/>
      <c r="AV103" s="643"/>
      <c r="AW103" s="643"/>
      <c r="AX103" s="643"/>
      <c r="AY103" s="643"/>
      <c r="AZ103" s="643"/>
      <c r="BA103" s="643"/>
      <c r="BB103" s="643"/>
      <c r="BC103" s="643"/>
      <c r="BD103" s="643"/>
      <c r="BF103" s="420"/>
      <c r="BG103" s="547"/>
      <c r="BH103" s="547"/>
      <c r="BI103" s="547"/>
      <c r="BJ103" s="547"/>
      <c r="BK103" s="547"/>
      <c r="BL103" s="548"/>
      <c r="BM103" s="457"/>
      <c r="BN103" s="548"/>
      <c r="BO103" s="548"/>
      <c r="BP103" s="548"/>
      <c r="BQ103" s="548"/>
      <c r="BR103" s="548"/>
      <c r="BS103" s="548"/>
      <c r="BT103" s="548"/>
      <c r="BZ103" s="19"/>
      <c r="CA103" s="19"/>
      <c r="CB103" s="19"/>
      <c r="CC103" s="19"/>
      <c r="CD103" s="19"/>
      <c r="CE103" s="19"/>
      <c r="CF103" s="19"/>
      <c r="CG103" s="19"/>
      <c r="CH103" s="19"/>
      <c r="CI103" s="19"/>
      <c r="CJ103" s="19"/>
      <c r="CK103" s="19"/>
      <c r="CL103" s="19"/>
      <c r="CM103" s="19"/>
      <c r="CN103" s="19"/>
      <c r="CO103" s="19"/>
      <c r="CP103" s="19"/>
      <c r="CQ103" s="19"/>
      <c r="CR103" s="19"/>
      <c r="CS103" s="19"/>
    </row>
    <row r="104" spans="1:97" s="18" customFormat="1" ht="11.25" hidden="1" outlineLevel="1" thickBot="1">
      <c r="A104" s="19"/>
      <c r="B104" s="632"/>
      <c r="C104" s="633"/>
      <c r="D104" s="628"/>
      <c r="E104" s="628"/>
      <c r="F104" s="632"/>
      <c r="G104" s="634"/>
      <c r="H104" s="632"/>
      <c r="I104" s="632"/>
      <c r="J104" s="632"/>
      <c r="K104" s="632"/>
      <c r="L104" s="632"/>
      <c r="M104" s="632"/>
      <c r="N104" s="632"/>
      <c r="O104" s="628"/>
      <c r="P104" s="631"/>
      <c r="Q104" s="631"/>
      <c r="R104" s="715"/>
      <c r="S104" s="715"/>
      <c r="T104" s="715"/>
      <c r="U104" s="715"/>
      <c r="V104" s="716" t="str">
        <f t="shared" si="9"/>
        <v/>
      </c>
      <c r="W104" s="535" t="str">
        <f t="shared" si="10"/>
        <v/>
      </c>
      <c r="X104" s="536"/>
      <c r="Y104" s="637"/>
      <c r="Z104" s="634"/>
      <c r="AA104" s="638"/>
      <c r="AB104" s="639"/>
      <c r="AC104" s="640"/>
      <c r="AD104" s="640"/>
      <c r="AE104" s="640"/>
      <c r="AF104" s="640"/>
      <c r="AG104" s="640"/>
      <c r="AH104" s="641"/>
      <c r="AI104" s="638"/>
      <c r="AJ104" s="642"/>
      <c r="AK104" s="643"/>
      <c r="AL104" s="643"/>
      <c r="AM104" s="644"/>
      <c r="AN104" s="640"/>
      <c r="AO104" s="640"/>
      <c r="AP104" s="640"/>
      <c r="AQ104" s="640"/>
      <c r="AR104" s="640"/>
      <c r="AS104" s="645"/>
      <c r="AT104" s="646"/>
      <c r="AU104" s="643"/>
      <c r="AV104" s="643"/>
      <c r="AW104" s="643"/>
      <c r="AX104" s="643"/>
      <c r="AY104" s="643"/>
      <c r="AZ104" s="643"/>
      <c r="BA104" s="643"/>
      <c r="BB104" s="643"/>
      <c r="BC104" s="643"/>
      <c r="BD104" s="643"/>
      <c r="BF104" s="420"/>
      <c r="BG104" s="547"/>
      <c r="BH104" s="547"/>
      <c r="BI104" s="547"/>
      <c r="BJ104" s="547"/>
      <c r="BK104" s="547"/>
      <c r="BL104" s="548"/>
      <c r="BM104" s="457"/>
      <c r="BN104" s="548"/>
      <c r="BO104" s="548"/>
      <c r="BP104" s="548"/>
      <c r="BQ104" s="548"/>
      <c r="BR104" s="548"/>
      <c r="BS104" s="548"/>
      <c r="BT104" s="548"/>
      <c r="BZ104" s="19"/>
      <c r="CA104" s="19"/>
      <c r="CB104" s="19"/>
      <c r="CC104" s="19"/>
      <c r="CD104" s="19"/>
      <c r="CE104" s="19"/>
      <c r="CF104" s="19"/>
      <c r="CG104" s="19"/>
      <c r="CH104" s="19"/>
      <c r="CI104" s="19"/>
      <c r="CJ104" s="19"/>
      <c r="CK104" s="19"/>
      <c r="CL104" s="19"/>
      <c r="CM104" s="19"/>
      <c r="CN104" s="19"/>
      <c r="CO104" s="19"/>
      <c r="CP104" s="19"/>
      <c r="CQ104" s="19"/>
      <c r="CR104" s="19"/>
      <c r="CS104" s="19"/>
    </row>
    <row r="105" spans="1:97" s="18" customFormat="1" ht="11.25" hidden="1" outlineLevel="1" thickBot="1">
      <c r="A105" s="19"/>
      <c r="B105" s="632"/>
      <c r="C105" s="633"/>
      <c r="D105" s="628"/>
      <c r="E105" s="628"/>
      <c r="F105" s="632"/>
      <c r="G105" s="634"/>
      <c r="H105" s="632"/>
      <c r="I105" s="632"/>
      <c r="J105" s="632"/>
      <c r="K105" s="632"/>
      <c r="L105" s="632"/>
      <c r="M105" s="632"/>
      <c r="N105" s="632"/>
      <c r="O105" s="628"/>
      <c r="P105" s="631"/>
      <c r="Q105" s="631"/>
      <c r="R105" s="715"/>
      <c r="S105" s="715"/>
      <c r="T105" s="715"/>
      <c r="U105" s="715"/>
      <c r="V105" s="716" t="str">
        <f t="shared" si="9"/>
        <v/>
      </c>
      <c r="W105" s="535" t="str">
        <f t="shared" si="10"/>
        <v/>
      </c>
      <c r="X105" s="536"/>
      <c r="Y105" s="637"/>
      <c r="Z105" s="634"/>
      <c r="AA105" s="638"/>
      <c r="AB105" s="639"/>
      <c r="AC105" s="640"/>
      <c r="AD105" s="640"/>
      <c r="AE105" s="640"/>
      <c r="AF105" s="640"/>
      <c r="AG105" s="640"/>
      <c r="AH105" s="641"/>
      <c r="AI105" s="638"/>
      <c r="AJ105" s="642"/>
      <c r="AK105" s="643"/>
      <c r="AL105" s="643"/>
      <c r="AM105" s="644"/>
      <c r="AN105" s="640"/>
      <c r="AO105" s="640"/>
      <c r="AP105" s="640"/>
      <c r="AQ105" s="640"/>
      <c r="AR105" s="640"/>
      <c r="AS105" s="645"/>
      <c r="AT105" s="646"/>
      <c r="AU105" s="643"/>
      <c r="AV105" s="643"/>
      <c r="AW105" s="643"/>
      <c r="AX105" s="643"/>
      <c r="AY105" s="643"/>
      <c r="AZ105" s="643"/>
      <c r="BA105" s="643"/>
      <c r="BB105" s="643"/>
      <c r="BC105" s="643"/>
      <c r="BD105" s="643"/>
      <c r="BF105" s="420"/>
      <c r="BG105" s="547"/>
      <c r="BH105" s="547"/>
      <c r="BI105" s="547"/>
      <c r="BJ105" s="547"/>
      <c r="BK105" s="547"/>
      <c r="BL105" s="548"/>
      <c r="BM105" s="457"/>
      <c r="BN105" s="548"/>
      <c r="BO105" s="548"/>
      <c r="BP105" s="548"/>
      <c r="BQ105" s="548"/>
      <c r="BR105" s="548"/>
      <c r="BS105" s="548"/>
      <c r="BT105" s="548"/>
      <c r="BZ105" s="19"/>
      <c r="CA105" s="19"/>
      <c r="CB105" s="19"/>
      <c r="CC105" s="19"/>
      <c r="CD105" s="19"/>
      <c r="CE105" s="19"/>
      <c r="CF105" s="19"/>
      <c r="CG105" s="19"/>
      <c r="CH105" s="19"/>
      <c r="CI105" s="19"/>
      <c r="CJ105" s="19"/>
      <c r="CK105" s="19"/>
      <c r="CL105" s="19"/>
      <c r="CM105" s="19"/>
      <c r="CN105" s="19"/>
      <c r="CO105" s="19"/>
      <c r="CP105" s="19"/>
      <c r="CQ105" s="19"/>
      <c r="CR105" s="19"/>
      <c r="CS105" s="19"/>
    </row>
    <row r="106" spans="1:97" s="18" customFormat="1" ht="11.25" hidden="1" outlineLevel="1" thickBot="1">
      <c r="A106" s="19"/>
      <c r="B106" s="632"/>
      <c r="C106" s="633"/>
      <c r="D106" s="628"/>
      <c r="E106" s="628"/>
      <c r="F106" s="632"/>
      <c r="G106" s="634"/>
      <c r="H106" s="632"/>
      <c r="I106" s="632"/>
      <c r="J106" s="632"/>
      <c r="K106" s="632"/>
      <c r="L106" s="632"/>
      <c r="M106" s="632"/>
      <c r="N106" s="632"/>
      <c r="O106" s="628"/>
      <c r="P106" s="631"/>
      <c r="Q106" s="631"/>
      <c r="R106" s="715"/>
      <c r="S106" s="715"/>
      <c r="T106" s="715"/>
      <c r="U106" s="715"/>
      <c r="V106" s="716" t="str">
        <f t="shared" si="9"/>
        <v/>
      </c>
      <c r="W106" s="535" t="str">
        <f t="shared" si="10"/>
        <v/>
      </c>
      <c r="X106" s="536"/>
      <c r="Y106" s="637"/>
      <c r="Z106" s="634"/>
      <c r="AA106" s="638"/>
      <c r="AB106" s="639"/>
      <c r="AC106" s="640"/>
      <c r="AD106" s="640"/>
      <c r="AE106" s="640"/>
      <c r="AF106" s="640"/>
      <c r="AG106" s="640"/>
      <c r="AH106" s="641"/>
      <c r="AI106" s="638"/>
      <c r="AJ106" s="642"/>
      <c r="AK106" s="643"/>
      <c r="AL106" s="643"/>
      <c r="AM106" s="644"/>
      <c r="AN106" s="640"/>
      <c r="AO106" s="640"/>
      <c r="AP106" s="640"/>
      <c r="AQ106" s="640"/>
      <c r="AR106" s="640"/>
      <c r="AS106" s="645"/>
      <c r="AT106" s="646"/>
      <c r="AU106" s="643"/>
      <c r="AV106" s="643"/>
      <c r="AW106" s="643"/>
      <c r="AX106" s="643"/>
      <c r="AY106" s="643"/>
      <c r="AZ106" s="643"/>
      <c r="BA106" s="643"/>
      <c r="BB106" s="643"/>
      <c r="BC106" s="643"/>
      <c r="BD106" s="643"/>
      <c r="BF106" s="420"/>
      <c r="BG106" s="547"/>
      <c r="BH106" s="547"/>
      <c r="BI106" s="547"/>
      <c r="BJ106" s="547"/>
      <c r="BK106" s="547"/>
      <c r="BL106" s="548"/>
      <c r="BM106" s="457"/>
      <c r="BN106" s="548"/>
      <c r="BO106" s="548"/>
      <c r="BP106" s="548"/>
      <c r="BQ106" s="548"/>
      <c r="BR106" s="548"/>
      <c r="BS106" s="548"/>
      <c r="BT106" s="548"/>
      <c r="BZ106" s="19"/>
      <c r="CA106" s="19"/>
      <c r="CB106" s="19"/>
      <c r="CC106" s="19"/>
      <c r="CD106" s="19"/>
      <c r="CE106" s="19"/>
      <c r="CF106" s="19"/>
      <c r="CG106" s="19"/>
      <c r="CH106" s="19"/>
      <c r="CI106" s="19"/>
      <c r="CJ106" s="19"/>
      <c r="CK106" s="19"/>
      <c r="CL106" s="19"/>
      <c r="CM106" s="19"/>
      <c r="CN106" s="19"/>
      <c r="CO106" s="19"/>
      <c r="CP106" s="19"/>
      <c r="CQ106" s="19"/>
      <c r="CR106" s="19"/>
      <c r="CS106" s="19"/>
    </row>
    <row r="107" spans="1:97" s="18" customFormat="1" ht="11.25" hidden="1" outlineLevel="1" thickBot="1">
      <c r="A107" s="19"/>
      <c r="B107" s="632"/>
      <c r="C107" s="633"/>
      <c r="D107" s="628"/>
      <c r="E107" s="628"/>
      <c r="F107" s="632"/>
      <c r="G107" s="634"/>
      <c r="H107" s="632"/>
      <c r="I107" s="632"/>
      <c r="J107" s="632"/>
      <c r="K107" s="632"/>
      <c r="L107" s="632"/>
      <c r="M107" s="632"/>
      <c r="N107" s="632"/>
      <c r="O107" s="628"/>
      <c r="P107" s="631"/>
      <c r="Q107" s="631"/>
      <c r="R107" s="715"/>
      <c r="S107" s="715"/>
      <c r="T107" s="715"/>
      <c r="U107" s="715"/>
      <c r="V107" s="716" t="str">
        <f t="shared" si="9"/>
        <v/>
      </c>
      <c r="W107" s="535" t="str">
        <f t="shared" si="10"/>
        <v/>
      </c>
      <c r="X107" s="536"/>
      <c r="Y107" s="637"/>
      <c r="Z107" s="634"/>
      <c r="AA107" s="638"/>
      <c r="AB107" s="639"/>
      <c r="AC107" s="640"/>
      <c r="AD107" s="640"/>
      <c r="AE107" s="640"/>
      <c r="AF107" s="640"/>
      <c r="AG107" s="640"/>
      <c r="AH107" s="641"/>
      <c r="AI107" s="638"/>
      <c r="AJ107" s="642"/>
      <c r="AK107" s="643"/>
      <c r="AL107" s="643"/>
      <c r="AM107" s="644"/>
      <c r="AN107" s="640"/>
      <c r="AO107" s="640"/>
      <c r="AP107" s="640"/>
      <c r="AQ107" s="640"/>
      <c r="AR107" s="640"/>
      <c r="AS107" s="645"/>
      <c r="AT107" s="646"/>
      <c r="AU107" s="643"/>
      <c r="AV107" s="643"/>
      <c r="AW107" s="643"/>
      <c r="AX107" s="643"/>
      <c r="AY107" s="643"/>
      <c r="AZ107" s="643"/>
      <c r="BA107" s="643"/>
      <c r="BB107" s="643"/>
      <c r="BC107" s="643"/>
      <c r="BD107" s="643"/>
      <c r="BF107" s="420"/>
      <c r="BG107" s="547"/>
      <c r="BH107" s="547"/>
      <c r="BI107" s="547"/>
      <c r="BJ107" s="547"/>
      <c r="BK107" s="547"/>
      <c r="BL107" s="548"/>
      <c r="BM107" s="457"/>
      <c r="BN107" s="548"/>
      <c r="BO107" s="548"/>
      <c r="BP107" s="548"/>
      <c r="BQ107" s="548"/>
      <c r="BR107" s="548"/>
      <c r="BS107" s="548"/>
      <c r="BT107" s="548"/>
      <c r="BZ107" s="19"/>
      <c r="CA107" s="19"/>
      <c r="CB107" s="19"/>
      <c r="CC107" s="19"/>
      <c r="CD107" s="19"/>
      <c r="CE107" s="19"/>
      <c r="CF107" s="19"/>
      <c r="CG107" s="19"/>
      <c r="CH107" s="19"/>
      <c r="CI107" s="19"/>
      <c r="CJ107" s="19"/>
      <c r="CK107" s="19"/>
      <c r="CL107" s="19"/>
      <c r="CM107" s="19"/>
      <c r="CN107" s="19"/>
      <c r="CO107" s="19"/>
      <c r="CP107" s="19"/>
      <c r="CQ107" s="19"/>
      <c r="CR107" s="19"/>
      <c r="CS107" s="19"/>
    </row>
    <row r="108" spans="1:97" s="18" customFormat="1" ht="11.25" hidden="1" outlineLevel="1" thickBot="1">
      <c r="A108" s="19"/>
      <c r="B108" s="632"/>
      <c r="C108" s="633"/>
      <c r="D108" s="628"/>
      <c r="E108" s="628"/>
      <c r="F108" s="632"/>
      <c r="G108" s="634"/>
      <c r="H108" s="632"/>
      <c r="I108" s="632"/>
      <c r="J108" s="632"/>
      <c r="K108" s="632"/>
      <c r="L108" s="632"/>
      <c r="M108" s="632"/>
      <c r="N108" s="632"/>
      <c r="O108" s="628"/>
      <c r="P108" s="631"/>
      <c r="Q108" s="631"/>
      <c r="R108" s="715"/>
      <c r="S108" s="715"/>
      <c r="T108" s="715"/>
      <c r="U108" s="715"/>
      <c r="V108" s="716" t="str">
        <f t="shared" si="9"/>
        <v/>
      </c>
      <c r="W108" s="535" t="str">
        <f t="shared" si="10"/>
        <v/>
      </c>
      <c r="X108" s="536"/>
      <c r="Y108" s="637"/>
      <c r="Z108" s="634"/>
      <c r="AA108" s="638"/>
      <c r="AB108" s="639"/>
      <c r="AC108" s="640"/>
      <c r="AD108" s="640"/>
      <c r="AE108" s="640"/>
      <c r="AF108" s="640"/>
      <c r="AG108" s="640"/>
      <c r="AH108" s="641"/>
      <c r="AI108" s="638"/>
      <c r="AJ108" s="642"/>
      <c r="AK108" s="643"/>
      <c r="AL108" s="643"/>
      <c r="AM108" s="644"/>
      <c r="AN108" s="640"/>
      <c r="AO108" s="640"/>
      <c r="AP108" s="640"/>
      <c r="AQ108" s="640"/>
      <c r="AR108" s="640"/>
      <c r="AS108" s="645"/>
      <c r="AT108" s="646"/>
      <c r="AU108" s="643"/>
      <c r="AV108" s="643"/>
      <c r="AW108" s="643"/>
      <c r="AX108" s="643"/>
      <c r="AY108" s="643"/>
      <c r="AZ108" s="643"/>
      <c r="BA108" s="643"/>
      <c r="BB108" s="643"/>
      <c r="BC108" s="643"/>
      <c r="BD108" s="643"/>
      <c r="BF108" s="420"/>
      <c r="BG108" s="547"/>
      <c r="BH108" s="547"/>
      <c r="BI108" s="547"/>
      <c r="BJ108" s="547"/>
      <c r="BK108" s="547"/>
      <c r="BL108" s="548"/>
      <c r="BM108" s="457"/>
      <c r="BN108" s="548"/>
      <c r="BO108" s="548"/>
      <c r="BP108" s="548"/>
      <c r="BQ108" s="548"/>
      <c r="BR108" s="548"/>
      <c r="BS108" s="548"/>
      <c r="BT108" s="548"/>
      <c r="BZ108" s="19"/>
      <c r="CA108" s="19"/>
      <c r="CB108" s="19"/>
      <c r="CC108" s="19"/>
      <c r="CD108" s="19"/>
      <c r="CE108" s="19"/>
      <c r="CF108" s="19"/>
      <c r="CG108" s="19"/>
      <c r="CH108" s="19"/>
      <c r="CI108" s="19"/>
      <c r="CJ108" s="19"/>
      <c r="CK108" s="19"/>
      <c r="CL108" s="19"/>
      <c r="CM108" s="19"/>
      <c r="CN108" s="19"/>
      <c r="CO108" s="19"/>
      <c r="CP108" s="19"/>
      <c r="CQ108" s="19"/>
      <c r="CR108" s="19"/>
      <c r="CS108" s="19"/>
    </row>
    <row r="109" spans="1:97" s="18" customFormat="1" ht="11.25" hidden="1" outlineLevel="1" thickBot="1">
      <c r="A109" s="19"/>
      <c r="B109" s="632"/>
      <c r="C109" s="633"/>
      <c r="D109" s="628"/>
      <c r="E109" s="628"/>
      <c r="F109" s="632"/>
      <c r="G109" s="634"/>
      <c r="H109" s="632"/>
      <c r="I109" s="632"/>
      <c r="J109" s="632"/>
      <c r="K109" s="632"/>
      <c r="L109" s="632"/>
      <c r="M109" s="632"/>
      <c r="N109" s="632"/>
      <c r="O109" s="628"/>
      <c r="P109" s="631"/>
      <c r="Q109" s="631"/>
      <c r="R109" s="715"/>
      <c r="S109" s="715"/>
      <c r="T109" s="715"/>
      <c r="U109" s="715"/>
      <c r="V109" s="716" t="str">
        <f t="shared" si="9"/>
        <v/>
      </c>
      <c r="W109" s="535" t="str">
        <f t="shared" si="10"/>
        <v/>
      </c>
      <c r="X109" s="536"/>
      <c r="Y109" s="637"/>
      <c r="Z109" s="634"/>
      <c r="AA109" s="638"/>
      <c r="AB109" s="639"/>
      <c r="AC109" s="640"/>
      <c r="AD109" s="640"/>
      <c r="AE109" s="640"/>
      <c r="AF109" s="640"/>
      <c r="AG109" s="640"/>
      <c r="AH109" s="641"/>
      <c r="AI109" s="638"/>
      <c r="AJ109" s="642"/>
      <c r="AK109" s="643"/>
      <c r="AL109" s="643"/>
      <c r="AM109" s="644"/>
      <c r="AN109" s="640"/>
      <c r="AO109" s="640"/>
      <c r="AP109" s="640"/>
      <c r="AQ109" s="640"/>
      <c r="AR109" s="640"/>
      <c r="AS109" s="645"/>
      <c r="AT109" s="646"/>
      <c r="AU109" s="643"/>
      <c r="AV109" s="643"/>
      <c r="AW109" s="643"/>
      <c r="AX109" s="643"/>
      <c r="AY109" s="643"/>
      <c r="AZ109" s="643"/>
      <c r="BA109" s="643"/>
      <c r="BB109" s="643"/>
      <c r="BC109" s="643"/>
      <c r="BD109" s="643"/>
      <c r="BF109" s="420"/>
      <c r="BG109" s="547"/>
      <c r="BH109" s="547"/>
      <c r="BI109" s="547"/>
      <c r="BJ109" s="547"/>
      <c r="BK109" s="547"/>
      <c r="BL109" s="548"/>
      <c r="BM109" s="457"/>
      <c r="BN109" s="548"/>
      <c r="BO109" s="548"/>
      <c r="BP109" s="548"/>
      <c r="BQ109" s="548"/>
      <c r="BR109" s="548"/>
      <c r="BS109" s="548"/>
      <c r="BT109" s="548"/>
      <c r="BZ109" s="19"/>
      <c r="CA109" s="19"/>
      <c r="CB109" s="19"/>
      <c r="CC109" s="19"/>
      <c r="CD109" s="19"/>
      <c r="CE109" s="19"/>
      <c r="CF109" s="19"/>
      <c r="CG109" s="19"/>
      <c r="CH109" s="19"/>
      <c r="CI109" s="19"/>
      <c r="CJ109" s="19"/>
      <c r="CK109" s="19"/>
      <c r="CL109" s="19"/>
      <c r="CM109" s="19"/>
      <c r="CN109" s="19"/>
      <c r="CO109" s="19"/>
      <c r="CP109" s="19"/>
      <c r="CQ109" s="19"/>
      <c r="CR109" s="19"/>
      <c r="CS109" s="19"/>
    </row>
    <row r="110" spans="1:97" s="18" customFormat="1" ht="11.25" hidden="1" outlineLevel="1" thickBot="1">
      <c r="A110" s="19"/>
      <c r="B110" s="632"/>
      <c r="C110" s="633"/>
      <c r="D110" s="628"/>
      <c r="E110" s="628"/>
      <c r="F110" s="632"/>
      <c r="G110" s="634"/>
      <c r="H110" s="632"/>
      <c r="I110" s="632"/>
      <c r="J110" s="632"/>
      <c r="K110" s="632"/>
      <c r="L110" s="632"/>
      <c r="M110" s="632"/>
      <c r="N110" s="632"/>
      <c r="O110" s="628"/>
      <c r="P110" s="631"/>
      <c r="Q110" s="631"/>
      <c r="R110" s="715"/>
      <c r="S110" s="715"/>
      <c r="T110" s="715"/>
      <c r="U110" s="715"/>
      <c r="V110" s="716" t="str">
        <f t="shared" si="9"/>
        <v/>
      </c>
      <c r="W110" s="535" t="str">
        <f t="shared" si="10"/>
        <v/>
      </c>
      <c r="X110" s="536"/>
      <c r="Y110" s="637"/>
      <c r="Z110" s="634"/>
      <c r="AA110" s="638"/>
      <c r="AB110" s="639"/>
      <c r="AC110" s="640"/>
      <c r="AD110" s="640"/>
      <c r="AE110" s="640"/>
      <c r="AF110" s="640"/>
      <c r="AG110" s="640"/>
      <c r="AH110" s="641"/>
      <c r="AI110" s="638"/>
      <c r="AJ110" s="642"/>
      <c r="AK110" s="643"/>
      <c r="AL110" s="643"/>
      <c r="AM110" s="644"/>
      <c r="AN110" s="640"/>
      <c r="AO110" s="640"/>
      <c r="AP110" s="640"/>
      <c r="AQ110" s="640"/>
      <c r="AR110" s="640"/>
      <c r="AS110" s="645"/>
      <c r="AT110" s="646"/>
      <c r="AU110" s="643"/>
      <c r="AV110" s="643"/>
      <c r="AW110" s="643"/>
      <c r="AX110" s="643"/>
      <c r="AY110" s="643"/>
      <c r="AZ110" s="643"/>
      <c r="BA110" s="643"/>
      <c r="BB110" s="643"/>
      <c r="BC110" s="643"/>
      <c r="BD110" s="643"/>
      <c r="BF110" s="420"/>
      <c r="BG110" s="547"/>
      <c r="BH110" s="547"/>
      <c r="BI110" s="547"/>
      <c r="BJ110" s="547"/>
      <c r="BK110" s="547"/>
      <c r="BL110" s="548"/>
      <c r="BM110" s="457"/>
      <c r="BN110" s="548"/>
      <c r="BO110" s="548"/>
      <c r="BP110" s="548"/>
      <c r="BQ110" s="548"/>
      <c r="BR110" s="548"/>
      <c r="BS110" s="548"/>
      <c r="BT110" s="548"/>
      <c r="BZ110" s="19"/>
      <c r="CA110" s="19"/>
      <c r="CB110" s="19"/>
      <c r="CC110" s="19"/>
      <c r="CD110" s="19"/>
      <c r="CE110" s="19"/>
      <c r="CF110" s="19"/>
      <c r="CG110" s="19"/>
      <c r="CH110" s="19"/>
      <c r="CI110" s="19"/>
      <c r="CJ110" s="19"/>
      <c r="CK110" s="19"/>
      <c r="CL110" s="19"/>
      <c r="CM110" s="19"/>
      <c r="CN110" s="19"/>
      <c r="CO110" s="19"/>
      <c r="CP110" s="19"/>
      <c r="CQ110" s="19"/>
      <c r="CR110" s="19"/>
      <c r="CS110" s="19"/>
    </row>
    <row r="111" spans="1:97" s="18" customFormat="1" ht="11.25" hidden="1" outlineLevel="1" thickBot="1">
      <c r="A111" s="19"/>
      <c r="B111" s="632"/>
      <c r="C111" s="633"/>
      <c r="D111" s="628"/>
      <c r="E111" s="628"/>
      <c r="F111" s="632"/>
      <c r="G111" s="634"/>
      <c r="H111" s="632"/>
      <c r="I111" s="632"/>
      <c r="J111" s="632"/>
      <c r="K111" s="632"/>
      <c r="L111" s="632"/>
      <c r="M111" s="632"/>
      <c r="N111" s="632"/>
      <c r="O111" s="628"/>
      <c r="P111" s="631"/>
      <c r="Q111" s="631"/>
      <c r="R111" s="715"/>
      <c r="S111" s="715"/>
      <c r="T111" s="715"/>
      <c r="U111" s="715"/>
      <c r="V111" s="716" t="str">
        <f t="shared" si="9"/>
        <v/>
      </c>
      <c r="W111" s="535" t="str">
        <f t="shared" si="10"/>
        <v/>
      </c>
      <c r="X111" s="536"/>
      <c r="Y111" s="637"/>
      <c r="Z111" s="634"/>
      <c r="AA111" s="638"/>
      <c r="AB111" s="639"/>
      <c r="AC111" s="640"/>
      <c r="AD111" s="640"/>
      <c r="AE111" s="640"/>
      <c r="AF111" s="640"/>
      <c r="AG111" s="640"/>
      <c r="AH111" s="641"/>
      <c r="AI111" s="638"/>
      <c r="AJ111" s="642"/>
      <c r="AK111" s="643"/>
      <c r="AL111" s="643"/>
      <c r="AM111" s="644"/>
      <c r="AN111" s="640"/>
      <c r="AO111" s="640"/>
      <c r="AP111" s="640"/>
      <c r="AQ111" s="640"/>
      <c r="AR111" s="640"/>
      <c r="AS111" s="645"/>
      <c r="AT111" s="646"/>
      <c r="AU111" s="643"/>
      <c r="AV111" s="643"/>
      <c r="AW111" s="643"/>
      <c r="AX111" s="643"/>
      <c r="AY111" s="643"/>
      <c r="AZ111" s="643"/>
      <c r="BA111" s="643"/>
      <c r="BB111" s="643"/>
      <c r="BC111" s="643"/>
      <c r="BD111" s="643"/>
      <c r="BF111" s="420"/>
      <c r="BG111" s="547"/>
      <c r="BH111" s="547"/>
      <c r="BI111" s="547"/>
      <c r="BJ111" s="547"/>
      <c r="BK111" s="547"/>
      <c r="BL111" s="548"/>
      <c r="BM111" s="457"/>
      <c r="BN111" s="548"/>
      <c r="BO111" s="548"/>
      <c r="BP111" s="548"/>
      <c r="BQ111" s="548"/>
      <c r="BR111" s="548"/>
      <c r="BS111" s="548"/>
      <c r="BT111" s="548"/>
      <c r="BZ111" s="19"/>
      <c r="CA111" s="19"/>
      <c r="CB111" s="19"/>
      <c r="CC111" s="19"/>
      <c r="CD111" s="19"/>
      <c r="CE111" s="19"/>
      <c r="CF111" s="19"/>
      <c r="CG111" s="19"/>
      <c r="CH111" s="19"/>
      <c r="CI111" s="19"/>
      <c r="CJ111" s="19"/>
      <c r="CK111" s="19"/>
      <c r="CL111" s="19"/>
      <c r="CM111" s="19"/>
      <c r="CN111" s="19"/>
      <c r="CO111" s="19"/>
      <c r="CP111" s="19"/>
      <c r="CQ111" s="19"/>
      <c r="CR111" s="19"/>
      <c r="CS111" s="19"/>
    </row>
    <row r="112" spans="1:97" s="18" customFormat="1" ht="11.25" hidden="1" outlineLevel="1" thickBot="1">
      <c r="A112" s="19"/>
      <c r="B112" s="632"/>
      <c r="C112" s="633"/>
      <c r="D112" s="628"/>
      <c r="E112" s="628"/>
      <c r="F112" s="632"/>
      <c r="G112" s="634"/>
      <c r="H112" s="632"/>
      <c r="I112" s="632"/>
      <c r="J112" s="632"/>
      <c r="K112" s="632"/>
      <c r="L112" s="632"/>
      <c r="M112" s="632"/>
      <c r="N112" s="632"/>
      <c r="O112" s="628"/>
      <c r="P112" s="631"/>
      <c r="Q112" s="631"/>
      <c r="R112" s="715"/>
      <c r="S112" s="715"/>
      <c r="T112" s="715"/>
      <c r="U112" s="715"/>
      <c r="V112" s="716" t="str">
        <f t="shared" si="9"/>
        <v/>
      </c>
      <c r="W112" s="535" t="str">
        <f t="shared" si="10"/>
        <v/>
      </c>
      <c r="X112" s="536"/>
      <c r="Y112" s="637"/>
      <c r="Z112" s="634"/>
      <c r="AA112" s="638"/>
      <c r="AB112" s="639"/>
      <c r="AC112" s="640"/>
      <c r="AD112" s="640"/>
      <c r="AE112" s="640"/>
      <c r="AF112" s="640"/>
      <c r="AG112" s="640"/>
      <c r="AH112" s="641"/>
      <c r="AI112" s="638"/>
      <c r="AJ112" s="642"/>
      <c r="AK112" s="643"/>
      <c r="AL112" s="643"/>
      <c r="AM112" s="644"/>
      <c r="AN112" s="640"/>
      <c r="AO112" s="640"/>
      <c r="AP112" s="640"/>
      <c r="AQ112" s="640"/>
      <c r="AR112" s="640"/>
      <c r="AS112" s="645"/>
      <c r="AT112" s="646"/>
      <c r="AU112" s="643"/>
      <c r="AV112" s="643"/>
      <c r="AW112" s="643"/>
      <c r="AX112" s="643"/>
      <c r="AY112" s="643"/>
      <c r="AZ112" s="643"/>
      <c r="BA112" s="643"/>
      <c r="BB112" s="643"/>
      <c r="BC112" s="643"/>
      <c r="BD112" s="643"/>
      <c r="BF112" s="420"/>
      <c r="BG112" s="547"/>
      <c r="BH112" s="547"/>
      <c r="BI112" s="547"/>
      <c r="BJ112" s="547"/>
      <c r="BK112" s="547"/>
      <c r="BL112" s="548"/>
      <c r="BM112" s="457"/>
      <c r="BN112" s="548"/>
      <c r="BO112" s="548"/>
      <c r="BP112" s="548"/>
      <c r="BQ112" s="548"/>
      <c r="BR112" s="548"/>
      <c r="BS112" s="548"/>
      <c r="BT112" s="548"/>
      <c r="BZ112" s="19"/>
      <c r="CA112" s="19"/>
      <c r="CB112" s="19"/>
      <c r="CC112" s="19"/>
      <c r="CD112" s="19"/>
      <c r="CE112" s="19"/>
      <c r="CF112" s="19"/>
      <c r="CG112" s="19"/>
      <c r="CH112" s="19"/>
      <c r="CI112" s="19"/>
      <c r="CJ112" s="19"/>
      <c r="CK112" s="19"/>
      <c r="CL112" s="19"/>
      <c r="CM112" s="19"/>
      <c r="CN112" s="19"/>
      <c r="CO112" s="19"/>
      <c r="CP112" s="19"/>
      <c r="CQ112" s="19"/>
      <c r="CR112" s="19"/>
      <c r="CS112" s="19"/>
    </row>
    <row r="113" spans="1:97" s="18" customFormat="1" ht="11.25" hidden="1" outlineLevel="1" thickBot="1">
      <c r="A113" s="19"/>
      <c r="B113" s="632"/>
      <c r="C113" s="633"/>
      <c r="D113" s="628"/>
      <c r="E113" s="628"/>
      <c r="F113" s="632"/>
      <c r="G113" s="634"/>
      <c r="H113" s="632"/>
      <c r="I113" s="632"/>
      <c r="J113" s="632"/>
      <c r="K113" s="632"/>
      <c r="L113" s="632"/>
      <c r="M113" s="632"/>
      <c r="N113" s="632"/>
      <c r="O113" s="628"/>
      <c r="P113" s="631"/>
      <c r="Q113" s="631"/>
      <c r="R113" s="715"/>
      <c r="S113" s="715"/>
      <c r="T113" s="715"/>
      <c r="U113" s="715"/>
      <c r="V113" s="716" t="str">
        <f t="shared" si="9"/>
        <v/>
      </c>
      <c r="W113" s="535" t="str">
        <f t="shared" si="10"/>
        <v/>
      </c>
      <c r="X113" s="536"/>
      <c r="Y113" s="637"/>
      <c r="Z113" s="634"/>
      <c r="AA113" s="638"/>
      <c r="AB113" s="639"/>
      <c r="AC113" s="640"/>
      <c r="AD113" s="640"/>
      <c r="AE113" s="640"/>
      <c r="AF113" s="640"/>
      <c r="AG113" s="640"/>
      <c r="AH113" s="641"/>
      <c r="AI113" s="638"/>
      <c r="AJ113" s="642"/>
      <c r="AK113" s="643"/>
      <c r="AL113" s="643"/>
      <c r="AM113" s="644"/>
      <c r="AN113" s="640"/>
      <c r="AO113" s="640"/>
      <c r="AP113" s="640"/>
      <c r="AQ113" s="640"/>
      <c r="AR113" s="640"/>
      <c r="AS113" s="645"/>
      <c r="AT113" s="646"/>
      <c r="AU113" s="643"/>
      <c r="AV113" s="643"/>
      <c r="AW113" s="643"/>
      <c r="AX113" s="643"/>
      <c r="AY113" s="643"/>
      <c r="AZ113" s="643"/>
      <c r="BA113" s="643"/>
      <c r="BB113" s="643"/>
      <c r="BC113" s="643"/>
      <c r="BD113" s="643"/>
      <c r="BF113" s="420"/>
      <c r="BG113" s="547"/>
      <c r="BH113" s="547"/>
      <c r="BI113" s="547"/>
      <c r="BJ113" s="547"/>
      <c r="BK113" s="547"/>
      <c r="BL113" s="548"/>
      <c r="BM113" s="457"/>
      <c r="BN113" s="548"/>
      <c r="BO113" s="548"/>
      <c r="BP113" s="548"/>
      <c r="BQ113" s="548"/>
      <c r="BR113" s="548"/>
      <c r="BS113" s="548"/>
      <c r="BT113" s="548"/>
      <c r="BZ113" s="19"/>
      <c r="CA113" s="19"/>
      <c r="CB113" s="19"/>
      <c r="CC113" s="19"/>
      <c r="CD113" s="19"/>
      <c r="CE113" s="19"/>
      <c r="CF113" s="19"/>
      <c r="CG113" s="19"/>
      <c r="CH113" s="19"/>
      <c r="CI113" s="19"/>
      <c r="CJ113" s="19"/>
      <c r="CK113" s="19"/>
      <c r="CL113" s="19"/>
      <c r="CM113" s="19"/>
      <c r="CN113" s="19"/>
      <c r="CO113" s="19"/>
      <c r="CP113" s="19"/>
      <c r="CQ113" s="19"/>
      <c r="CR113" s="19"/>
      <c r="CS113" s="19"/>
    </row>
    <row r="114" spans="1:97" s="18" customFormat="1" ht="11.25" hidden="1" outlineLevel="1" thickBot="1">
      <c r="A114" s="19"/>
      <c r="B114" s="632"/>
      <c r="C114" s="633"/>
      <c r="D114" s="628"/>
      <c r="E114" s="628"/>
      <c r="F114" s="632"/>
      <c r="G114" s="634"/>
      <c r="H114" s="632"/>
      <c r="I114" s="632"/>
      <c r="J114" s="632"/>
      <c r="K114" s="632"/>
      <c r="L114" s="632"/>
      <c r="M114" s="632"/>
      <c r="N114" s="632"/>
      <c r="O114" s="628"/>
      <c r="P114" s="631"/>
      <c r="Q114" s="631"/>
      <c r="R114" s="715"/>
      <c r="S114" s="715"/>
      <c r="T114" s="715"/>
      <c r="U114" s="715"/>
      <c r="V114" s="716" t="str">
        <f t="shared" si="9"/>
        <v/>
      </c>
      <c r="W114" s="535" t="str">
        <f t="shared" si="10"/>
        <v/>
      </c>
      <c r="X114" s="536"/>
      <c r="Y114" s="637"/>
      <c r="Z114" s="634"/>
      <c r="AA114" s="638"/>
      <c r="AB114" s="639"/>
      <c r="AC114" s="640"/>
      <c r="AD114" s="640"/>
      <c r="AE114" s="640"/>
      <c r="AF114" s="640"/>
      <c r="AG114" s="640"/>
      <c r="AH114" s="641"/>
      <c r="AI114" s="638"/>
      <c r="AJ114" s="642"/>
      <c r="AK114" s="643"/>
      <c r="AL114" s="643"/>
      <c r="AM114" s="644"/>
      <c r="AN114" s="640"/>
      <c r="AO114" s="640"/>
      <c r="AP114" s="640"/>
      <c r="AQ114" s="640"/>
      <c r="AR114" s="640"/>
      <c r="AS114" s="645"/>
      <c r="AT114" s="646"/>
      <c r="AU114" s="643"/>
      <c r="AV114" s="643"/>
      <c r="AW114" s="643"/>
      <c r="AX114" s="643"/>
      <c r="AY114" s="643"/>
      <c r="AZ114" s="643"/>
      <c r="BA114" s="643"/>
      <c r="BB114" s="643"/>
      <c r="BC114" s="643"/>
      <c r="BD114" s="643"/>
      <c r="BF114" s="420"/>
      <c r="BG114" s="547"/>
      <c r="BH114" s="547"/>
      <c r="BI114" s="547"/>
      <c r="BJ114" s="547"/>
      <c r="BK114" s="547"/>
      <c r="BL114" s="548"/>
      <c r="BM114" s="457"/>
      <c r="BN114" s="548"/>
      <c r="BO114" s="548"/>
      <c r="BP114" s="548"/>
      <c r="BQ114" s="548"/>
      <c r="BR114" s="548"/>
      <c r="BS114" s="548"/>
      <c r="BT114" s="548"/>
      <c r="BZ114" s="19"/>
      <c r="CA114" s="19"/>
      <c r="CB114" s="19"/>
      <c r="CC114" s="19"/>
      <c r="CD114" s="19"/>
      <c r="CE114" s="19"/>
      <c r="CF114" s="19"/>
      <c r="CG114" s="19"/>
      <c r="CH114" s="19"/>
      <c r="CI114" s="19"/>
      <c r="CJ114" s="19"/>
      <c r="CK114" s="19"/>
      <c r="CL114" s="19"/>
      <c r="CM114" s="19"/>
      <c r="CN114" s="19"/>
      <c r="CO114" s="19"/>
      <c r="CP114" s="19"/>
      <c r="CQ114" s="19"/>
      <c r="CR114" s="19"/>
      <c r="CS114" s="19"/>
    </row>
    <row r="115" spans="1:97" s="18" customFormat="1" ht="11.25" hidden="1" outlineLevel="1" thickBot="1">
      <c r="A115" s="19"/>
      <c r="B115" s="632"/>
      <c r="C115" s="633"/>
      <c r="D115" s="628"/>
      <c r="E115" s="628"/>
      <c r="F115" s="632"/>
      <c r="G115" s="634"/>
      <c r="H115" s="632"/>
      <c r="I115" s="632"/>
      <c r="J115" s="632"/>
      <c r="K115" s="632"/>
      <c r="L115" s="632"/>
      <c r="M115" s="632"/>
      <c r="N115" s="632"/>
      <c r="O115" s="628"/>
      <c r="P115" s="631"/>
      <c r="Q115" s="631"/>
      <c r="R115" s="715"/>
      <c r="S115" s="715"/>
      <c r="T115" s="715"/>
      <c r="U115" s="715"/>
      <c r="V115" s="716" t="str">
        <f t="shared" si="9"/>
        <v/>
      </c>
      <c r="W115" s="535" t="str">
        <f t="shared" si="10"/>
        <v/>
      </c>
      <c r="X115" s="536"/>
      <c r="Y115" s="637"/>
      <c r="Z115" s="634"/>
      <c r="AA115" s="638"/>
      <c r="AB115" s="639"/>
      <c r="AC115" s="640"/>
      <c r="AD115" s="640"/>
      <c r="AE115" s="640"/>
      <c r="AF115" s="640"/>
      <c r="AG115" s="640"/>
      <c r="AH115" s="641"/>
      <c r="AI115" s="638"/>
      <c r="AJ115" s="642"/>
      <c r="AK115" s="643"/>
      <c r="AL115" s="643"/>
      <c r="AM115" s="644"/>
      <c r="AN115" s="640"/>
      <c r="AO115" s="640"/>
      <c r="AP115" s="640"/>
      <c r="AQ115" s="640"/>
      <c r="AR115" s="640"/>
      <c r="AS115" s="645"/>
      <c r="AT115" s="646"/>
      <c r="AU115" s="643"/>
      <c r="AV115" s="643"/>
      <c r="AW115" s="643"/>
      <c r="AX115" s="643"/>
      <c r="AY115" s="643"/>
      <c r="AZ115" s="643"/>
      <c r="BA115" s="643"/>
      <c r="BB115" s="643"/>
      <c r="BC115" s="643"/>
      <c r="BD115" s="643"/>
      <c r="BF115" s="420"/>
      <c r="BG115" s="547"/>
      <c r="BH115" s="547"/>
      <c r="BI115" s="547"/>
      <c r="BJ115" s="547"/>
      <c r="BK115" s="547"/>
      <c r="BL115" s="548"/>
      <c r="BM115" s="457"/>
      <c r="BN115" s="548"/>
      <c r="BO115" s="548"/>
      <c r="BP115" s="548"/>
      <c r="BQ115" s="548"/>
      <c r="BR115" s="548"/>
      <c r="BS115" s="548"/>
      <c r="BT115" s="548"/>
      <c r="BZ115" s="19"/>
      <c r="CA115" s="19"/>
      <c r="CB115" s="19"/>
      <c r="CC115" s="19"/>
      <c r="CD115" s="19"/>
      <c r="CE115" s="19"/>
      <c r="CF115" s="19"/>
      <c r="CG115" s="19"/>
      <c r="CH115" s="19"/>
      <c r="CI115" s="19"/>
      <c r="CJ115" s="19"/>
      <c r="CK115" s="19"/>
      <c r="CL115" s="19"/>
      <c r="CM115" s="19"/>
      <c r="CN115" s="19"/>
      <c r="CO115" s="19"/>
      <c r="CP115" s="19"/>
      <c r="CQ115" s="19"/>
      <c r="CR115" s="19"/>
      <c r="CS115" s="19"/>
    </row>
    <row r="116" spans="1:97" s="18" customFormat="1" ht="11.25" hidden="1" outlineLevel="1" thickBot="1">
      <c r="A116" s="19"/>
      <c r="B116" s="632"/>
      <c r="C116" s="633"/>
      <c r="D116" s="628"/>
      <c r="E116" s="628"/>
      <c r="F116" s="632"/>
      <c r="G116" s="634"/>
      <c r="H116" s="632"/>
      <c r="I116" s="632"/>
      <c r="J116" s="632"/>
      <c r="K116" s="632"/>
      <c r="L116" s="632"/>
      <c r="M116" s="632"/>
      <c r="N116" s="632"/>
      <c r="O116" s="628"/>
      <c r="P116" s="631"/>
      <c r="Q116" s="631"/>
      <c r="R116" s="715"/>
      <c r="S116" s="715"/>
      <c r="T116" s="715"/>
      <c r="U116" s="715"/>
      <c r="V116" s="716" t="str">
        <f t="shared" si="9"/>
        <v/>
      </c>
      <c r="W116" s="535" t="str">
        <f t="shared" si="10"/>
        <v/>
      </c>
      <c r="X116" s="536"/>
      <c r="Y116" s="637"/>
      <c r="Z116" s="634"/>
      <c r="AA116" s="638"/>
      <c r="AB116" s="639"/>
      <c r="AC116" s="640"/>
      <c r="AD116" s="640"/>
      <c r="AE116" s="640"/>
      <c r="AF116" s="640"/>
      <c r="AG116" s="640"/>
      <c r="AH116" s="641"/>
      <c r="AI116" s="638"/>
      <c r="AJ116" s="642"/>
      <c r="AK116" s="643"/>
      <c r="AL116" s="643"/>
      <c r="AM116" s="644"/>
      <c r="AN116" s="640"/>
      <c r="AO116" s="640"/>
      <c r="AP116" s="640"/>
      <c r="AQ116" s="640"/>
      <c r="AR116" s="640"/>
      <c r="AS116" s="645"/>
      <c r="AT116" s="646"/>
      <c r="AU116" s="643"/>
      <c r="AV116" s="643"/>
      <c r="AW116" s="643"/>
      <c r="AX116" s="643"/>
      <c r="AY116" s="643"/>
      <c r="AZ116" s="643"/>
      <c r="BA116" s="643"/>
      <c r="BB116" s="643"/>
      <c r="BC116" s="643"/>
      <c r="BD116" s="643"/>
      <c r="BF116" s="420"/>
      <c r="BG116" s="547"/>
      <c r="BH116" s="547"/>
      <c r="BI116" s="547"/>
      <c r="BJ116" s="547"/>
      <c r="BK116" s="547"/>
      <c r="BL116" s="548"/>
      <c r="BM116" s="457"/>
      <c r="BN116" s="548"/>
      <c r="BO116" s="548"/>
      <c r="BP116" s="548"/>
      <c r="BQ116" s="548"/>
      <c r="BR116" s="548"/>
      <c r="BS116" s="548"/>
      <c r="BT116" s="548"/>
      <c r="BZ116" s="19"/>
      <c r="CA116" s="19"/>
      <c r="CB116" s="19"/>
      <c r="CC116" s="19"/>
      <c r="CD116" s="19"/>
      <c r="CE116" s="19"/>
      <c r="CF116" s="19"/>
      <c r="CG116" s="19"/>
      <c r="CH116" s="19"/>
      <c r="CI116" s="19"/>
      <c r="CJ116" s="19"/>
      <c r="CK116" s="19"/>
      <c r="CL116" s="19"/>
      <c r="CM116" s="19"/>
      <c r="CN116" s="19"/>
      <c r="CO116" s="19"/>
      <c r="CP116" s="19"/>
      <c r="CQ116" s="19"/>
      <c r="CR116" s="19"/>
      <c r="CS116" s="19"/>
    </row>
    <row r="117" spans="1:97" s="18" customFormat="1" ht="11.25" hidden="1" outlineLevel="1" thickBot="1">
      <c r="A117" s="19"/>
      <c r="B117" s="632"/>
      <c r="C117" s="633"/>
      <c r="D117" s="628"/>
      <c r="E117" s="628"/>
      <c r="F117" s="632"/>
      <c r="G117" s="634"/>
      <c r="H117" s="632"/>
      <c r="I117" s="632"/>
      <c r="J117" s="632"/>
      <c r="K117" s="632"/>
      <c r="L117" s="632"/>
      <c r="M117" s="632"/>
      <c r="N117" s="632"/>
      <c r="O117" s="628"/>
      <c r="P117" s="631"/>
      <c r="Q117" s="631"/>
      <c r="R117" s="715"/>
      <c r="S117" s="715"/>
      <c r="T117" s="715"/>
      <c r="U117" s="715"/>
      <c r="V117" s="716" t="str">
        <f t="shared" si="9"/>
        <v/>
      </c>
      <c r="W117" s="535" t="str">
        <f t="shared" si="10"/>
        <v/>
      </c>
      <c r="X117" s="536"/>
      <c r="Y117" s="637"/>
      <c r="Z117" s="634"/>
      <c r="AA117" s="638"/>
      <c r="AB117" s="639"/>
      <c r="AC117" s="640"/>
      <c r="AD117" s="640"/>
      <c r="AE117" s="640"/>
      <c r="AF117" s="640"/>
      <c r="AG117" s="640"/>
      <c r="AH117" s="641"/>
      <c r="AI117" s="638"/>
      <c r="AJ117" s="642"/>
      <c r="AK117" s="643"/>
      <c r="AL117" s="643"/>
      <c r="AM117" s="644"/>
      <c r="AN117" s="640"/>
      <c r="AO117" s="640"/>
      <c r="AP117" s="640"/>
      <c r="AQ117" s="640"/>
      <c r="AR117" s="640"/>
      <c r="AS117" s="645"/>
      <c r="AT117" s="646"/>
      <c r="AU117" s="643"/>
      <c r="AV117" s="643"/>
      <c r="AW117" s="643"/>
      <c r="AX117" s="643"/>
      <c r="AY117" s="643"/>
      <c r="AZ117" s="643"/>
      <c r="BA117" s="643"/>
      <c r="BB117" s="643"/>
      <c r="BC117" s="643"/>
      <c r="BD117" s="643"/>
      <c r="BF117" s="420"/>
      <c r="BG117" s="547"/>
      <c r="BH117" s="547"/>
      <c r="BI117" s="547"/>
      <c r="BJ117" s="547"/>
      <c r="BK117" s="547"/>
      <c r="BL117" s="548"/>
      <c r="BM117" s="457"/>
      <c r="BN117" s="548"/>
      <c r="BO117" s="548"/>
      <c r="BP117" s="548"/>
      <c r="BQ117" s="548"/>
      <c r="BR117" s="548"/>
      <c r="BS117" s="548"/>
      <c r="BT117" s="548"/>
      <c r="BZ117" s="19"/>
      <c r="CA117" s="19"/>
      <c r="CB117" s="19"/>
      <c r="CC117" s="19"/>
      <c r="CD117" s="19"/>
      <c r="CE117" s="19"/>
      <c r="CF117" s="19"/>
      <c r="CG117" s="19"/>
      <c r="CH117" s="19"/>
      <c r="CI117" s="19"/>
      <c r="CJ117" s="19"/>
      <c r="CK117" s="19"/>
      <c r="CL117" s="19"/>
      <c r="CM117" s="19"/>
      <c r="CN117" s="19"/>
      <c r="CO117" s="19"/>
      <c r="CP117" s="19"/>
      <c r="CQ117" s="19"/>
      <c r="CR117" s="19"/>
      <c r="CS117" s="19"/>
    </row>
    <row r="118" spans="1:97" s="18" customFormat="1" ht="11.25" hidden="1" outlineLevel="1" thickBot="1">
      <c r="A118" s="19"/>
      <c r="B118" s="632"/>
      <c r="C118" s="633"/>
      <c r="D118" s="628"/>
      <c r="E118" s="628"/>
      <c r="F118" s="632"/>
      <c r="G118" s="634"/>
      <c r="H118" s="632"/>
      <c r="I118" s="632"/>
      <c r="J118" s="632"/>
      <c r="K118" s="632"/>
      <c r="L118" s="632"/>
      <c r="M118" s="632"/>
      <c r="N118" s="632"/>
      <c r="O118" s="628"/>
      <c r="P118" s="631"/>
      <c r="Q118" s="631"/>
      <c r="R118" s="715"/>
      <c r="S118" s="715"/>
      <c r="T118" s="715"/>
      <c r="U118" s="715"/>
      <c r="V118" s="716" t="str">
        <f t="shared" si="9"/>
        <v/>
      </c>
      <c r="W118" s="535" t="str">
        <f t="shared" si="10"/>
        <v/>
      </c>
      <c r="X118" s="536"/>
      <c r="Y118" s="637"/>
      <c r="Z118" s="634"/>
      <c r="AA118" s="638"/>
      <c r="AB118" s="639"/>
      <c r="AC118" s="640"/>
      <c r="AD118" s="640"/>
      <c r="AE118" s="640"/>
      <c r="AF118" s="640"/>
      <c r="AG118" s="640"/>
      <c r="AH118" s="641"/>
      <c r="AI118" s="638"/>
      <c r="AJ118" s="642"/>
      <c r="AK118" s="643"/>
      <c r="AL118" s="643"/>
      <c r="AM118" s="644"/>
      <c r="AN118" s="640"/>
      <c r="AO118" s="640"/>
      <c r="AP118" s="640"/>
      <c r="AQ118" s="640"/>
      <c r="AR118" s="640"/>
      <c r="AS118" s="645"/>
      <c r="AT118" s="646"/>
      <c r="AU118" s="643"/>
      <c r="AV118" s="643"/>
      <c r="AW118" s="643"/>
      <c r="AX118" s="643"/>
      <c r="AY118" s="643"/>
      <c r="AZ118" s="643"/>
      <c r="BA118" s="643"/>
      <c r="BB118" s="643"/>
      <c r="BC118" s="643"/>
      <c r="BD118" s="643"/>
      <c r="BF118" s="420"/>
      <c r="BG118" s="547"/>
      <c r="BH118" s="547"/>
      <c r="BI118" s="547"/>
      <c r="BJ118" s="547"/>
      <c r="BK118" s="547"/>
      <c r="BL118" s="548"/>
      <c r="BM118" s="457"/>
      <c r="BN118" s="548"/>
      <c r="BO118" s="548"/>
      <c r="BP118" s="548"/>
      <c r="BQ118" s="548"/>
      <c r="BR118" s="548"/>
      <c r="BS118" s="548"/>
      <c r="BT118" s="548"/>
      <c r="BZ118" s="19"/>
      <c r="CA118" s="19"/>
      <c r="CB118" s="19"/>
      <c r="CC118" s="19"/>
      <c r="CD118" s="19"/>
      <c r="CE118" s="19"/>
      <c r="CF118" s="19"/>
      <c r="CG118" s="19"/>
      <c r="CH118" s="19"/>
      <c r="CI118" s="19"/>
      <c r="CJ118" s="19"/>
      <c r="CK118" s="19"/>
      <c r="CL118" s="19"/>
      <c r="CM118" s="19"/>
      <c r="CN118" s="19"/>
      <c r="CO118" s="19"/>
      <c r="CP118" s="19"/>
      <c r="CQ118" s="19"/>
      <c r="CR118" s="19"/>
      <c r="CS118" s="19"/>
    </row>
    <row r="119" spans="1:97" s="18" customFormat="1" ht="11.25" hidden="1" outlineLevel="1" thickBot="1">
      <c r="A119" s="19"/>
      <c r="B119" s="632"/>
      <c r="C119" s="633"/>
      <c r="D119" s="628"/>
      <c r="E119" s="628"/>
      <c r="F119" s="632"/>
      <c r="G119" s="634"/>
      <c r="H119" s="632"/>
      <c r="I119" s="632"/>
      <c r="J119" s="632"/>
      <c r="K119" s="632"/>
      <c r="L119" s="632"/>
      <c r="M119" s="632"/>
      <c r="N119" s="632"/>
      <c r="O119" s="628"/>
      <c r="P119" s="631"/>
      <c r="Q119" s="631"/>
      <c r="R119" s="715"/>
      <c r="S119" s="715"/>
      <c r="T119" s="715"/>
      <c r="U119" s="715"/>
      <c r="V119" s="716" t="str">
        <f t="shared" si="9"/>
        <v/>
      </c>
      <c r="W119" s="535" t="str">
        <f t="shared" si="10"/>
        <v/>
      </c>
      <c r="X119" s="536"/>
      <c r="Y119" s="637"/>
      <c r="Z119" s="634"/>
      <c r="AA119" s="638"/>
      <c r="AB119" s="639"/>
      <c r="AC119" s="640"/>
      <c r="AD119" s="640"/>
      <c r="AE119" s="640"/>
      <c r="AF119" s="640"/>
      <c r="AG119" s="640"/>
      <c r="AH119" s="641"/>
      <c r="AI119" s="638"/>
      <c r="AJ119" s="642"/>
      <c r="AK119" s="643"/>
      <c r="AL119" s="643"/>
      <c r="AM119" s="644"/>
      <c r="AN119" s="640"/>
      <c r="AO119" s="640"/>
      <c r="AP119" s="640"/>
      <c r="AQ119" s="640"/>
      <c r="AR119" s="640"/>
      <c r="AS119" s="645"/>
      <c r="AT119" s="646"/>
      <c r="AU119" s="643"/>
      <c r="AV119" s="643"/>
      <c r="AW119" s="643"/>
      <c r="AX119" s="643"/>
      <c r="AY119" s="643"/>
      <c r="AZ119" s="643"/>
      <c r="BA119" s="643"/>
      <c r="BB119" s="643"/>
      <c r="BC119" s="643"/>
      <c r="BD119" s="643"/>
      <c r="BF119" s="420"/>
      <c r="BG119" s="547"/>
      <c r="BH119" s="547"/>
      <c r="BI119" s="547"/>
      <c r="BJ119" s="547"/>
      <c r="BK119" s="547"/>
      <c r="BL119" s="548"/>
      <c r="BM119" s="457"/>
      <c r="BN119" s="548"/>
      <c r="BO119" s="548"/>
      <c r="BP119" s="548"/>
      <c r="BQ119" s="548"/>
      <c r="BR119" s="548"/>
      <c r="BS119" s="548"/>
      <c r="BT119" s="548"/>
      <c r="BZ119" s="19"/>
      <c r="CA119" s="19"/>
      <c r="CB119" s="19"/>
      <c r="CC119" s="19"/>
      <c r="CD119" s="19"/>
      <c r="CE119" s="19"/>
      <c r="CF119" s="19"/>
      <c r="CG119" s="19"/>
      <c r="CH119" s="19"/>
      <c r="CI119" s="19"/>
      <c r="CJ119" s="19"/>
      <c r="CK119" s="19"/>
      <c r="CL119" s="19"/>
      <c r="CM119" s="19"/>
      <c r="CN119" s="19"/>
      <c r="CO119" s="19"/>
      <c r="CP119" s="19"/>
      <c r="CQ119" s="19"/>
      <c r="CR119" s="19"/>
      <c r="CS119" s="19"/>
    </row>
    <row r="120" spans="1:97" s="18" customFormat="1" ht="11.25" hidden="1" outlineLevel="1" thickBot="1">
      <c r="A120" s="19"/>
      <c r="B120" s="632"/>
      <c r="C120" s="633"/>
      <c r="D120" s="628"/>
      <c r="E120" s="628"/>
      <c r="F120" s="632"/>
      <c r="G120" s="634"/>
      <c r="H120" s="632"/>
      <c r="I120" s="632"/>
      <c r="J120" s="632"/>
      <c r="K120" s="632"/>
      <c r="L120" s="632"/>
      <c r="M120" s="632"/>
      <c r="N120" s="632"/>
      <c r="O120" s="628"/>
      <c r="P120" s="631"/>
      <c r="Q120" s="631"/>
      <c r="R120" s="715"/>
      <c r="S120" s="715"/>
      <c r="T120" s="715"/>
      <c r="U120" s="715"/>
      <c r="V120" s="716" t="str">
        <f t="shared" si="9"/>
        <v/>
      </c>
      <c r="W120" s="535" t="str">
        <f t="shared" si="10"/>
        <v/>
      </c>
      <c r="X120" s="536"/>
      <c r="Y120" s="637"/>
      <c r="Z120" s="634"/>
      <c r="AA120" s="638"/>
      <c r="AB120" s="639"/>
      <c r="AC120" s="640"/>
      <c r="AD120" s="640"/>
      <c r="AE120" s="640"/>
      <c r="AF120" s="640"/>
      <c r="AG120" s="640"/>
      <c r="AH120" s="641"/>
      <c r="AI120" s="638"/>
      <c r="AJ120" s="642"/>
      <c r="AK120" s="643"/>
      <c r="AL120" s="643"/>
      <c r="AM120" s="644"/>
      <c r="AN120" s="640"/>
      <c r="AO120" s="640"/>
      <c r="AP120" s="640"/>
      <c r="AQ120" s="640"/>
      <c r="AR120" s="640"/>
      <c r="AS120" s="645"/>
      <c r="AT120" s="646"/>
      <c r="AU120" s="643"/>
      <c r="AV120" s="643"/>
      <c r="AW120" s="643"/>
      <c r="AX120" s="643"/>
      <c r="AY120" s="643"/>
      <c r="AZ120" s="643"/>
      <c r="BA120" s="643"/>
      <c r="BB120" s="643"/>
      <c r="BC120" s="643"/>
      <c r="BD120" s="643"/>
      <c r="BF120" s="420"/>
      <c r="BG120" s="547"/>
      <c r="BH120" s="547"/>
      <c r="BI120" s="547"/>
      <c r="BJ120" s="547"/>
      <c r="BK120" s="547"/>
      <c r="BL120" s="548"/>
      <c r="BM120" s="457"/>
      <c r="BN120" s="548"/>
      <c r="BO120" s="548"/>
      <c r="BP120" s="548"/>
      <c r="BQ120" s="548"/>
      <c r="BR120" s="548"/>
      <c r="BS120" s="548"/>
      <c r="BT120" s="548"/>
      <c r="BZ120" s="19"/>
      <c r="CA120" s="19"/>
      <c r="CB120" s="19"/>
      <c r="CC120" s="19"/>
      <c r="CD120" s="19"/>
      <c r="CE120" s="19"/>
      <c r="CF120" s="19"/>
      <c r="CG120" s="19"/>
      <c r="CH120" s="19"/>
      <c r="CI120" s="19"/>
      <c r="CJ120" s="19"/>
      <c r="CK120" s="19"/>
      <c r="CL120" s="19"/>
      <c r="CM120" s="19"/>
      <c r="CN120" s="19"/>
      <c r="CO120" s="19"/>
      <c r="CP120" s="19"/>
      <c r="CQ120" s="19"/>
      <c r="CR120" s="19"/>
      <c r="CS120" s="19"/>
    </row>
    <row r="121" spans="1:97" s="18" customFormat="1" ht="11.25" hidden="1" outlineLevel="1" thickBot="1">
      <c r="A121" s="19"/>
      <c r="B121" s="632"/>
      <c r="C121" s="633"/>
      <c r="D121" s="628"/>
      <c r="E121" s="628"/>
      <c r="F121" s="632"/>
      <c r="G121" s="634"/>
      <c r="H121" s="632"/>
      <c r="I121" s="632"/>
      <c r="J121" s="632"/>
      <c r="K121" s="632"/>
      <c r="L121" s="632"/>
      <c r="M121" s="632"/>
      <c r="N121" s="632"/>
      <c r="O121" s="628"/>
      <c r="P121" s="631"/>
      <c r="Q121" s="631"/>
      <c r="R121" s="715"/>
      <c r="S121" s="715"/>
      <c r="T121" s="715"/>
      <c r="U121" s="715"/>
      <c r="V121" s="716" t="str">
        <f t="shared" si="9"/>
        <v/>
      </c>
      <c r="W121" s="535" t="str">
        <f t="shared" si="10"/>
        <v/>
      </c>
      <c r="X121" s="536"/>
      <c r="Y121" s="637"/>
      <c r="Z121" s="634"/>
      <c r="AA121" s="638"/>
      <c r="AB121" s="639"/>
      <c r="AC121" s="640"/>
      <c r="AD121" s="640"/>
      <c r="AE121" s="640"/>
      <c r="AF121" s="640"/>
      <c r="AG121" s="640"/>
      <c r="AH121" s="641"/>
      <c r="AI121" s="638"/>
      <c r="AJ121" s="642"/>
      <c r="AK121" s="643"/>
      <c r="AL121" s="643"/>
      <c r="AM121" s="644"/>
      <c r="AN121" s="640"/>
      <c r="AO121" s="640"/>
      <c r="AP121" s="640"/>
      <c r="AQ121" s="640"/>
      <c r="AR121" s="640"/>
      <c r="AS121" s="645"/>
      <c r="AT121" s="646"/>
      <c r="AU121" s="643"/>
      <c r="AV121" s="643"/>
      <c r="AW121" s="643"/>
      <c r="AX121" s="643"/>
      <c r="AY121" s="643"/>
      <c r="AZ121" s="643"/>
      <c r="BA121" s="643"/>
      <c r="BB121" s="643"/>
      <c r="BC121" s="643"/>
      <c r="BD121" s="643"/>
      <c r="BF121" s="420"/>
      <c r="BG121" s="547"/>
      <c r="BH121" s="547"/>
      <c r="BI121" s="547"/>
      <c r="BJ121" s="547"/>
      <c r="BK121" s="547"/>
      <c r="BL121" s="548"/>
      <c r="BM121" s="457"/>
      <c r="BN121" s="548"/>
      <c r="BO121" s="548"/>
      <c r="BP121" s="548"/>
      <c r="BQ121" s="548"/>
      <c r="BR121" s="548"/>
      <c r="BS121" s="548"/>
      <c r="BT121" s="548"/>
      <c r="BZ121" s="19"/>
      <c r="CA121" s="19"/>
      <c r="CB121" s="19"/>
      <c r="CC121" s="19"/>
      <c r="CD121" s="19"/>
      <c r="CE121" s="19"/>
      <c r="CF121" s="19"/>
      <c r="CG121" s="19"/>
      <c r="CH121" s="19"/>
      <c r="CI121" s="19"/>
      <c r="CJ121" s="19"/>
      <c r="CK121" s="19"/>
      <c r="CL121" s="19"/>
      <c r="CM121" s="19"/>
      <c r="CN121" s="19"/>
      <c r="CO121" s="19"/>
      <c r="CP121" s="19"/>
      <c r="CQ121" s="19"/>
      <c r="CR121" s="19"/>
      <c r="CS121" s="19"/>
    </row>
    <row r="122" spans="1:97" s="18" customFormat="1" ht="11.25" hidden="1" outlineLevel="1" thickBot="1">
      <c r="A122" s="19"/>
      <c r="B122" s="632"/>
      <c r="C122" s="633"/>
      <c r="D122" s="628"/>
      <c r="E122" s="628"/>
      <c r="F122" s="632"/>
      <c r="G122" s="634"/>
      <c r="H122" s="632"/>
      <c r="I122" s="632"/>
      <c r="J122" s="632"/>
      <c r="K122" s="632"/>
      <c r="L122" s="632"/>
      <c r="M122" s="632"/>
      <c r="N122" s="632"/>
      <c r="O122" s="628"/>
      <c r="P122" s="631"/>
      <c r="Q122" s="631"/>
      <c r="R122" s="715"/>
      <c r="S122" s="715"/>
      <c r="T122" s="715"/>
      <c r="U122" s="715"/>
      <c r="V122" s="716" t="str">
        <f t="shared" si="9"/>
        <v/>
      </c>
      <c r="W122" s="535" t="str">
        <f t="shared" si="10"/>
        <v/>
      </c>
      <c r="X122" s="536"/>
      <c r="Y122" s="637"/>
      <c r="Z122" s="634"/>
      <c r="AA122" s="638"/>
      <c r="AB122" s="639"/>
      <c r="AC122" s="640"/>
      <c r="AD122" s="640"/>
      <c r="AE122" s="640"/>
      <c r="AF122" s="640"/>
      <c r="AG122" s="640"/>
      <c r="AH122" s="641"/>
      <c r="AI122" s="638"/>
      <c r="AJ122" s="642"/>
      <c r="AK122" s="643"/>
      <c r="AL122" s="643"/>
      <c r="AM122" s="644"/>
      <c r="AN122" s="640"/>
      <c r="AO122" s="640"/>
      <c r="AP122" s="640"/>
      <c r="AQ122" s="640"/>
      <c r="AR122" s="640"/>
      <c r="AS122" s="645"/>
      <c r="AT122" s="646"/>
      <c r="AU122" s="643"/>
      <c r="AV122" s="643"/>
      <c r="AW122" s="643"/>
      <c r="AX122" s="643"/>
      <c r="AY122" s="643"/>
      <c r="AZ122" s="643"/>
      <c r="BA122" s="643"/>
      <c r="BB122" s="643"/>
      <c r="BC122" s="643"/>
      <c r="BD122" s="643"/>
      <c r="BF122" s="420"/>
      <c r="BG122" s="547"/>
      <c r="BH122" s="547"/>
      <c r="BI122" s="547"/>
      <c r="BJ122" s="547"/>
      <c r="BK122" s="547"/>
      <c r="BL122" s="548"/>
      <c r="BM122" s="457"/>
      <c r="BN122" s="548"/>
      <c r="BO122" s="548"/>
      <c r="BP122" s="548"/>
      <c r="BQ122" s="548"/>
      <c r="BR122" s="548"/>
      <c r="BS122" s="548"/>
      <c r="BT122" s="548"/>
      <c r="BZ122" s="19"/>
      <c r="CA122" s="19"/>
      <c r="CB122" s="19"/>
      <c r="CC122" s="19"/>
      <c r="CD122" s="19"/>
      <c r="CE122" s="19"/>
      <c r="CF122" s="19"/>
      <c r="CG122" s="19"/>
      <c r="CH122" s="19"/>
      <c r="CI122" s="19"/>
      <c r="CJ122" s="19"/>
      <c r="CK122" s="19"/>
      <c r="CL122" s="19"/>
      <c r="CM122" s="19"/>
      <c r="CN122" s="19"/>
      <c r="CO122" s="19"/>
      <c r="CP122" s="19"/>
      <c r="CQ122" s="19"/>
      <c r="CR122" s="19"/>
      <c r="CS122" s="19"/>
    </row>
    <row r="123" spans="1:97" s="18" customFormat="1" ht="11.25" hidden="1" outlineLevel="1" thickBot="1">
      <c r="A123" s="19"/>
      <c r="B123" s="632"/>
      <c r="C123" s="633"/>
      <c r="D123" s="628"/>
      <c r="E123" s="628"/>
      <c r="F123" s="632"/>
      <c r="G123" s="634"/>
      <c r="H123" s="632"/>
      <c r="I123" s="632"/>
      <c r="J123" s="632"/>
      <c r="K123" s="632"/>
      <c r="L123" s="632"/>
      <c r="M123" s="632"/>
      <c r="N123" s="632"/>
      <c r="O123" s="628"/>
      <c r="P123" s="631"/>
      <c r="Q123" s="631"/>
      <c r="R123" s="715"/>
      <c r="S123" s="715"/>
      <c r="T123" s="715"/>
      <c r="U123" s="715"/>
      <c r="V123" s="716" t="str">
        <f t="shared" si="9"/>
        <v/>
      </c>
      <c r="W123" s="535" t="str">
        <f t="shared" si="10"/>
        <v/>
      </c>
      <c r="X123" s="536"/>
      <c r="Y123" s="637"/>
      <c r="Z123" s="634"/>
      <c r="AA123" s="638"/>
      <c r="AB123" s="639"/>
      <c r="AC123" s="640"/>
      <c r="AD123" s="640"/>
      <c r="AE123" s="640"/>
      <c r="AF123" s="640"/>
      <c r="AG123" s="640"/>
      <c r="AH123" s="641"/>
      <c r="AI123" s="638"/>
      <c r="AJ123" s="642"/>
      <c r="AK123" s="643"/>
      <c r="AL123" s="643"/>
      <c r="AM123" s="644"/>
      <c r="AN123" s="640"/>
      <c r="AO123" s="640"/>
      <c r="AP123" s="640"/>
      <c r="AQ123" s="640"/>
      <c r="AR123" s="640"/>
      <c r="AS123" s="645"/>
      <c r="AT123" s="646"/>
      <c r="AU123" s="643"/>
      <c r="AV123" s="643"/>
      <c r="AW123" s="643"/>
      <c r="AX123" s="643"/>
      <c r="AY123" s="643"/>
      <c r="AZ123" s="643"/>
      <c r="BA123" s="643"/>
      <c r="BB123" s="643"/>
      <c r="BC123" s="643"/>
      <c r="BD123" s="643"/>
      <c r="BF123" s="420"/>
      <c r="BG123" s="547"/>
      <c r="BH123" s="547"/>
      <c r="BI123" s="547"/>
      <c r="BJ123" s="547"/>
      <c r="BK123" s="547"/>
      <c r="BL123" s="548"/>
      <c r="BM123" s="457"/>
      <c r="BN123" s="548"/>
      <c r="BO123" s="548"/>
      <c r="BP123" s="548"/>
      <c r="BQ123" s="548"/>
      <c r="BR123" s="548"/>
      <c r="BS123" s="548"/>
      <c r="BT123" s="548"/>
      <c r="BZ123" s="19"/>
      <c r="CA123" s="19"/>
      <c r="CB123" s="19"/>
      <c r="CC123" s="19"/>
      <c r="CD123" s="19"/>
      <c r="CE123" s="19"/>
      <c r="CF123" s="19"/>
      <c r="CG123" s="19"/>
      <c r="CH123" s="19"/>
      <c r="CI123" s="19"/>
      <c r="CJ123" s="19"/>
      <c r="CK123" s="19"/>
      <c r="CL123" s="19"/>
      <c r="CM123" s="19"/>
      <c r="CN123" s="19"/>
      <c r="CO123" s="19"/>
      <c r="CP123" s="19"/>
      <c r="CQ123" s="19"/>
      <c r="CR123" s="19"/>
      <c r="CS123" s="19"/>
    </row>
    <row r="124" spans="1:97" s="18" customFormat="1" ht="11.25" hidden="1" outlineLevel="1" thickBot="1">
      <c r="A124" s="19"/>
      <c r="B124" s="632"/>
      <c r="C124" s="633"/>
      <c r="D124" s="628"/>
      <c r="E124" s="628"/>
      <c r="F124" s="632"/>
      <c r="G124" s="634"/>
      <c r="H124" s="632"/>
      <c r="I124" s="632"/>
      <c r="J124" s="632"/>
      <c r="K124" s="632"/>
      <c r="L124" s="632"/>
      <c r="M124" s="632"/>
      <c r="N124" s="632"/>
      <c r="O124" s="628"/>
      <c r="P124" s="631"/>
      <c r="Q124" s="631"/>
      <c r="R124" s="715"/>
      <c r="S124" s="715"/>
      <c r="T124" s="715"/>
      <c r="U124" s="715"/>
      <c r="V124" s="716" t="str">
        <f t="shared" si="9"/>
        <v/>
      </c>
      <c r="W124" s="535" t="str">
        <f t="shared" si="10"/>
        <v/>
      </c>
      <c r="X124" s="536"/>
      <c r="Y124" s="637"/>
      <c r="Z124" s="634"/>
      <c r="AA124" s="638"/>
      <c r="AB124" s="639"/>
      <c r="AC124" s="640"/>
      <c r="AD124" s="640"/>
      <c r="AE124" s="640"/>
      <c r="AF124" s="640"/>
      <c r="AG124" s="640"/>
      <c r="AH124" s="641"/>
      <c r="AI124" s="638"/>
      <c r="AJ124" s="642"/>
      <c r="AK124" s="643"/>
      <c r="AL124" s="643"/>
      <c r="AM124" s="644"/>
      <c r="AN124" s="640"/>
      <c r="AO124" s="640"/>
      <c r="AP124" s="640"/>
      <c r="AQ124" s="640"/>
      <c r="AR124" s="640"/>
      <c r="AS124" s="645"/>
      <c r="AT124" s="646"/>
      <c r="AU124" s="643"/>
      <c r="AV124" s="643"/>
      <c r="AW124" s="643"/>
      <c r="AX124" s="643"/>
      <c r="AY124" s="643"/>
      <c r="AZ124" s="643"/>
      <c r="BA124" s="643"/>
      <c r="BB124" s="643"/>
      <c r="BC124" s="643"/>
      <c r="BD124" s="643"/>
      <c r="BF124" s="420"/>
      <c r="BG124" s="547"/>
      <c r="BH124" s="547"/>
      <c r="BI124" s="547"/>
      <c r="BJ124" s="547"/>
      <c r="BK124" s="547"/>
      <c r="BL124" s="548"/>
      <c r="BM124" s="457"/>
      <c r="BN124" s="548"/>
      <c r="BO124" s="548"/>
      <c r="BP124" s="548"/>
      <c r="BQ124" s="548"/>
      <c r="BR124" s="548"/>
      <c r="BS124" s="548"/>
      <c r="BT124" s="548"/>
      <c r="BZ124" s="19"/>
      <c r="CA124" s="19"/>
      <c r="CB124" s="19"/>
      <c r="CC124" s="19"/>
      <c r="CD124" s="19"/>
      <c r="CE124" s="19"/>
      <c r="CF124" s="19"/>
      <c r="CG124" s="19"/>
      <c r="CH124" s="19"/>
      <c r="CI124" s="19"/>
      <c r="CJ124" s="19"/>
      <c r="CK124" s="19"/>
      <c r="CL124" s="19"/>
      <c r="CM124" s="19"/>
      <c r="CN124" s="19"/>
      <c r="CO124" s="19"/>
      <c r="CP124" s="19"/>
      <c r="CQ124" s="19"/>
      <c r="CR124" s="19"/>
      <c r="CS124" s="19"/>
    </row>
    <row r="125" spans="1:97" s="18" customFormat="1" ht="11.25" hidden="1" outlineLevel="1" thickBot="1">
      <c r="A125" s="19"/>
      <c r="B125" s="632"/>
      <c r="C125" s="633"/>
      <c r="D125" s="628"/>
      <c r="E125" s="628"/>
      <c r="F125" s="632"/>
      <c r="G125" s="634"/>
      <c r="H125" s="632"/>
      <c r="I125" s="632"/>
      <c r="J125" s="632"/>
      <c r="K125" s="632"/>
      <c r="L125" s="632"/>
      <c r="M125" s="632"/>
      <c r="N125" s="632"/>
      <c r="O125" s="628"/>
      <c r="P125" s="631"/>
      <c r="Q125" s="631"/>
      <c r="R125" s="715"/>
      <c r="S125" s="715"/>
      <c r="T125" s="715"/>
      <c r="U125" s="715"/>
      <c r="V125" s="716" t="str">
        <f t="shared" si="9"/>
        <v/>
      </c>
      <c r="W125" s="535" t="str">
        <f t="shared" si="10"/>
        <v/>
      </c>
      <c r="X125" s="536"/>
      <c r="Y125" s="637"/>
      <c r="Z125" s="634"/>
      <c r="AA125" s="638"/>
      <c r="AB125" s="639"/>
      <c r="AC125" s="640"/>
      <c r="AD125" s="640"/>
      <c r="AE125" s="640"/>
      <c r="AF125" s="640"/>
      <c r="AG125" s="640"/>
      <c r="AH125" s="641"/>
      <c r="AI125" s="638"/>
      <c r="AJ125" s="642"/>
      <c r="AK125" s="643"/>
      <c r="AL125" s="643"/>
      <c r="AM125" s="644"/>
      <c r="AN125" s="640"/>
      <c r="AO125" s="640"/>
      <c r="AP125" s="640"/>
      <c r="AQ125" s="640"/>
      <c r="AR125" s="640"/>
      <c r="AS125" s="645"/>
      <c r="AT125" s="646"/>
      <c r="AU125" s="643"/>
      <c r="AV125" s="643"/>
      <c r="AW125" s="643"/>
      <c r="AX125" s="643"/>
      <c r="AY125" s="643"/>
      <c r="AZ125" s="643"/>
      <c r="BA125" s="643"/>
      <c r="BB125" s="643"/>
      <c r="BC125" s="643"/>
      <c r="BD125" s="643"/>
      <c r="BF125" s="420"/>
      <c r="BG125" s="547"/>
      <c r="BH125" s="547"/>
      <c r="BI125" s="547"/>
      <c r="BJ125" s="547"/>
      <c r="BK125" s="547"/>
      <c r="BL125" s="548"/>
      <c r="BM125" s="457"/>
      <c r="BN125" s="548"/>
      <c r="BO125" s="548"/>
      <c r="BP125" s="548"/>
      <c r="BQ125" s="548"/>
      <c r="BR125" s="548"/>
      <c r="BS125" s="548"/>
      <c r="BT125" s="548"/>
      <c r="BZ125" s="19"/>
      <c r="CA125" s="19"/>
      <c r="CB125" s="19"/>
      <c r="CC125" s="19"/>
      <c r="CD125" s="19"/>
      <c r="CE125" s="19"/>
      <c r="CF125" s="19"/>
      <c r="CG125" s="19"/>
      <c r="CH125" s="19"/>
      <c r="CI125" s="19"/>
      <c r="CJ125" s="19"/>
      <c r="CK125" s="19"/>
      <c r="CL125" s="19"/>
      <c r="CM125" s="19"/>
      <c r="CN125" s="19"/>
      <c r="CO125" s="19"/>
      <c r="CP125" s="19"/>
      <c r="CQ125" s="19"/>
      <c r="CR125" s="19"/>
      <c r="CS125" s="19"/>
    </row>
    <row r="126" spans="1:97" s="18" customFormat="1" ht="11.25" hidden="1" outlineLevel="1" thickBot="1">
      <c r="A126" s="19"/>
      <c r="B126" s="632"/>
      <c r="C126" s="633"/>
      <c r="D126" s="628"/>
      <c r="E126" s="628"/>
      <c r="F126" s="632"/>
      <c r="G126" s="634"/>
      <c r="H126" s="632"/>
      <c r="I126" s="632"/>
      <c r="J126" s="632"/>
      <c r="K126" s="632"/>
      <c r="L126" s="632"/>
      <c r="M126" s="632"/>
      <c r="N126" s="632"/>
      <c r="O126" s="628"/>
      <c r="P126" s="631"/>
      <c r="Q126" s="631"/>
      <c r="R126" s="715"/>
      <c r="S126" s="715"/>
      <c r="T126" s="715"/>
      <c r="U126" s="715"/>
      <c r="V126" s="716" t="str">
        <f t="shared" si="9"/>
        <v/>
      </c>
      <c r="W126" s="535" t="str">
        <f t="shared" si="10"/>
        <v/>
      </c>
      <c r="X126" s="536"/>
      <c r="Y126" s="637"/>
      <c r="Z126" s="634"/>
      <c r="AA126" s="638"/>
      <c r="AB126" s="639"/>
      <c r="AC126" s="640"/>
      <c r="AD126" s="640"/>
      <c r="AE126" s="640"/>
      <c r="AF126" s="640"/>
      <c r="AG126" s="640"/>
      <c r="AH126" s="641"/>
      <c r="AI126" s="638"/>
      <c r="AJ126" s="642"/>
      <c r="AK126" s="643"/>
      <c r="AL126" s="643"/>
      <c r="AM126" s="644"/>
      <c r="AN126" s="640"/>
      <c r="AO126" s="640"/>
      <c r="AP126" s="640"/>
      <c r="AQ126" s="640"/>
      <c r="AR126" s="640"/>
      <c r="AS126" s="645"/>
      <c r="AT126" s="646"/>
      <c r="AU126" s="643"/>
      <c r="AV126" s="643"/>
      <c r="AW126" s="643"/>
      <c r="AX126" s="643"/>
      <c r="AY126" s="643"/>
      <c r="AZ126" s="643"/>
      <c r="BA126" s="643"/>
      <c r="BB126" s="643"/>
      <c r="BC126" s="643"/>
      <c r="BD126" s="643"/>
      <c r="BF126" s="420"/>
      <c r="BG126" s="547"/>
      <c r="BH126" s="547"/>
      <c r="BI126" s="547"/>
      <c r="BJ126" s="547"/>
      <c r="BK126" s="547"/>
      <c r="BL126" s="548"/>
      <c r="BM126" s="457"/>
      <c r="BN126" s="548"/>
      <c r="BO126" s="548"/>
      <c r="BP126" s="548"/>
      <c r="BQ126" s="548"/>
      <c r="BR126" s="548"/>
      <c r="BS126" s="548"/>
      <c r="BT126" s="548"/>
      <c r="BZ126" s="19"/>
      <c r="CA126" s="19"/>
      <c r="CB126" s="19"/>
      <c r="CC126" s="19"/>
      <c r="CD126" s="19"/>
      <c r="CE126" s="19"/>
      <c r="CF126" s="19"/>
      <c r="CG126" s="19"/>
      <c r="CH126" s="19"/>
      <c r="CI126" s="19"/>
      <c r="CJ126" s="19"/>
      <c r="CK126" s="19"/>
      <c r="CL126" s="19"/>
      <c r="CM126" s="19"/>
      <c r="CN126" s="19"/>
      <c r="CO126" s="19"/>
      <c r="CP126" s="19"/>
      <c r="CQ126" s="19"/>
      <c r="CR126" s="19"/>
      <c r="CS126" s="19"/>
    </row>
    <row r="127" spans="1:97" s="18" customFormat="1" ht="11.25" hidden="1" outlineLevel="1" thickBot="1">
      <c r="A127" s="19"/>
      <c r="B127" s="632"/>
      <c r="C127" s="633"/>
      <c r="D127" s="628"/>
      <c r="E127" s="628"/>
      <c r="F127" s="632"/>
      <c r="G127" s="634"/>
      <c r="H127" s="632"/>
      <c r="I127" s="632"/>
      <c r="J127" s="632"/>
      <c r="K127" s="632"/>
      <c r="L127" s="632"/>
      <c r="M127" s="632"/>
      <c r="N127" s="632"/>
      <c r="O127" s="628"/>
      <c r="P127" s="631"/>
      <c r="Q127" s="631"/>
      <c r="R127" s="715"/>
      <c r="S127" s="715"/>
      <c r="T127" s="715"/>
      <c r="U127" s="715"/>
      <c r="V127" s="716" t="str">
        <f t="shared" si="9"/>
        <v/>
      </c>
      <c r="W127" s="535" t="str">
        <f t="shared" si="10"/>
        <v/>
      </c>
      <c r="X127" s="536"/>
      <c r="Y127" s="637"/>
      <c r="Z127" s="634"/>
      <c r="AA127" s="638"/>
      <c r="AB127" s="639"/>
      <c r="AC127" s="640"/>
      <c r="AD127" s="640"/>
      <c r="AE127" s="640"/>
      <c r="AF127" s="640"/>
      <c r="AG127" s="640"/>
      <c r="AH127" s="641"/>
      <c r="AI127" s="638"/>
      <c r="AJ127" s="642"/>
      <c r="AK127" s="643"/>
      <c r="AL127" s="643"/>
      <c r="AM127" s="644"/>
      <c r="AN127" s="640"/>
      <c r="AO127" s="640"/>
      <c r="AP127" s="640"/>
      <c r="AQ127" s="640"/>
      <c r="AR127" s="640"/>
      <c r="AS127" s="645"/>
      <c r="AT127" s="646"/>
      <c r="AU127" s="643"/>
      <c r="AV127" s="643"/>
      <c r="AW127" s="643"/>
      <c r="AX127" s="643"/>
      <c r="AY127" s="643"/>
      <c r="AZ127" s="643"/>
      <c r="BA127" s="643"/>
      <c r="BB127" s="643"/>
      <c r="BC127" s="643"/>
      <c r="BD127" s="643"/>
      <c r="BF127" s="420"/>
      <c r="BG127" s="547"/>
      <c r="BH127" s="547"/>
      <c r="BI127" s="547"/>
      <c r="BJ127" s="547"/>
      <c r="BK127" s="547"/>
      <c r="BL127" s="548"/>
      <c r="BM127" s="457"/>
      <c r="BN127" s="548"/>
      <c r="BO127" s="548"/>
      <c r="BP127" s="548"/>
      <c r="BQ127" s="548"/>
      <c r="BR127" s="548"/>
      <c r="BS127" s="548"/>
      <c r="BT127" s="548"/>
      <c r="BZ127" s="19"/>
      <c r="CA127" s="19"/>
      <c r="CB127" s="19"/>
      <c r="CC127" s="19"/>
      <c r="CD127" s="19"/>
      <c r="CE127" s="19"/>
      <c r="CF127" s="19"/>
      <c r="CG127" s="19"/>
      <c r="CH127" s="19"/>
      <c r="CI127" s="19"/>
      <c r="CJ127" s="19"/>
      <c r="CK127" s="19"/>
      <c r="CL127" s="19"/>
      <c r="CM127" s="19"/>
      <c r="CN127" s="19"/>
      <c r="CO127" s="19"/>
      <c r="CP127" s="19"/>
      <c r="CQ127" s="19"/>
      <c r="CR127" s="19"/>
      <c r="CS127" s="19"/>
    </row>
    <row r="128" spans="1:97" s="18" customFormat="1" ht="11.25" hidden="1" outlineLevel="1" thickBot="1">
      <c r="A128" s="19"/>
      <c r="B128" s="632"/>
      <c r="C128" s="633"/>
      <c r="D128" s="628"/>
      <c r="E128" s="628"/>
      <c r="F128" s="632"/>
      <c r="G128" s="634"/>
      <c r="H128" s="632"/>
      <c r="I128" s="632"/>
      <c r="J128" s="632"/>
      <c r="K128" s="632"/>
      <c r="L128" s="632"/>
      <c r="M128" s="632"/>
      <c r="N128" s="632"/>
      <c r="O128" s="628"/>
      <c r="P128" s="631"/>
      <c r="Q128" s="631"/>
      <c r="R128" s="715"/>
      <c r="S128" s="715"/>
      <c r="T128" s="715"/>
      <c r="U128" s="715"/>
      <c r="V128" s="716" t="str">
        <f t="shared" si="9"/>
        <v/>
      </c>
      <c r="W128" s="535" t="str">
        <f t="shared" si="10"/>
        <v/>
      </c>
      <c r="X128" s="536"/>
      <c r="Y128" s="637"/>
      <c r="Z128" s="634"/>
      <c r="AA128" s="638"/>
      <c r="AB128" s="639"/>
      <c r="AC128" s="640"/>
      <c r="AD128" s="640"/>
      <c r="AE128" s="640"/>
      <c r="AF128" s="640"/>
      <c r="AG128" s="640"/>
      <c r="AH128" s="641"/>
      <c r="AI128" s="638"/>
      <c r="AJ128" s="642"/>
      <c r="AK128" s="643"/>
      <c r="AL128" s="643"/>
      <c r="AM128" s="644"/>
      <c r="AN128" s="640"/>
      <c r="AO128" s="640"/>
      <c r="AP128" s="640"/>
      <c r="AQ128" s="640"/>
      <c r="AR128" s="640"/>
      <c r="AS128" s="645"/>
      <c r="AT128" s="646"/>
      <c r="AU128" s="643"/>
      <c r="AV128" s="643"/>
      <c r="AW128" s="643"/>
      <c r="AX128" s="643"/>
      <c r="AY128" s="643"/>
      <c r="AZ128" s="643"/>
      <c r="BA128" s="643"/>
      <c r="BB128" s="643"/>
      <c r="BC128" s="643"/>
      <c r="BD128" s="643"/>
      <c r="BF128" s="420"/>
      <c r="BG128" s="547"/>
      <c r="BH128" s="547"/>
      <c r="BI128" s="547"/>
      <c r="BJ128" s="547"/>
      <c r="BK128" s="547"/>
      <c r="BL128" s="548"/>
      <c r="BM128" s="457"/>
      <c r="BN128" s="548"/>
      <c r="BO128" s="548"/>
      <c r="BP128" s="548"/>
      <c r="BQ128" s="548"/>
      <c r="BR128" s="548"/>
      <c r="BS128" s="548"/>
      <c r="BT128" s="548"/>
      <c r="BZ128" s="19"/>
      <c r="CA128" s="19"/>
      <c r="CB128" s="19"/>
      <c r="CC128" s="19"/>
      <c r="CD128" s="19"/>
      <c r="CE128" s="19"/>
      <c r="CF128" s="19"/>
      <c r="CG128" s="19"/>
      <c r="CH128" s="19"/>
      <c r="CI128" s="19"/>
      <c r="CJ128" s="19"/>
      <c r="CK128" s="19"/>
      <c r="CL128" s="19"/>
      <c r="CM128" s="19"/>
      <c r="CN128" s="19"/>
      <c r="CO128" s="19"/>
      <c r="CP128" s="19"/>
      <c r="CQ128" s="19"/>
      <c r="CR128" s="19"/>
      <c r="CS128" s="19"/>
    </row>
    <row r="129" spans="1:97" s="18" customFormat="1" ht="11.25" hidden="1" outlineLevel="1" thickBot="1">
      <c r="A129" s="19"/>
      <c r="B129" s="632"/>
      <c r="C129" s="633"/>
      <c r="D129" s="628"/>
      <c r="E129" s="628"/>
      <c r="F129" s="632"/>
      <c r="G129" s="634"/>
      <c r="H129" s="632"/>
      <c r="I129" s="632"/>
      <c r="J129" s="632"/>
      <c r="K129" s="632"/>
      <c r="L129" s="632"/>
      <c r="M129" s="632"/>
      <c r="N129" s="632"/>
      <c r="O129" s="628"/>
      <c r="P129" s="631"/>
      <c r="Q129" s="631"/>
      <c r="R129" s="715"/>
      <c r="S129" s="715"/>
      <c r="T129" s="715"/>
      <c r="U129" s="715"/>
      <c r="V129" s="716" t="str">
        <f t="shared" si="9"/>
        <v/>
      </c>
      <c r="W129" s="535" t="str">
        <f t="shared" si="10"/>
        <v/>
      </c>
      <c r="X129" s="536"/>
      <c r="Y129" s="637"/>
      <c r="Z129" s="634"/>
      <c r="AA129" s="638"/>
      <c r="AB129" s="639"/>
      <c r="AC129" s="640"/>
      <c r="AD129" s="640"/>
      <c r="AE129" s="640"/>
      <c r="AF129" s="640"/>
      <c r="AG129" s="640"/>
      <c r="AH129" s="641"/>
      <c r="AI129" s="638"/>
      <c r="AJ129" s="642"/>
      <c r="AK129" s="643"/>
      <c r="AL129" s="643"/>
      <c r="AM129" s="644"/>
      <c r="AN129" s="640"/>
      <c r="AO129" s="640"/>
      <c r="AP129" s="640"/>
      <c r="AQ129" s="640"/>
      <c r="AR129" s="640"/>
      <c r="AS129" s="645"/>
      <c r="AT129" s="646"/>
      <c r="AU129" s="643"/>
      <c r="AV129" s="643"/>
      <c r="AW129" s="643"/>
      <c r="AX129" s="643"/>
      <c r="AY129" s="643"/>
      <c r="AZ129" s="643"/>
      <c r="BA129" s="643"/>
      <c r="BB129" s="643"/>
      <c r="BC129" s="643"/>
      <c r="BD129" s="643"/>
      <c r="BF129" s="420">
        <f t="shared" ref="BF129:BL144" si="11">AM129-AB129</f>
        <v>0</v>
      </c>
      <c r="BG129" s="547">
        <f t="shared" si="11"/>
        <v>0</v>
      </c>
      <c r="BH129" s="547">
        <f t="shared" si="11"/>
        <v>0</v>
      </c>
      <c r="BI129" s="547">
        <f t="shared" si="11"/>
        <v>0</v>
      </c>
      <c r="BJ129" s="547">
        <f t="shared" si="11"/>
        <v>0</v>
      </c>
      <c r="BK129" s="547">
        <f t="shared" si="11"/>
        <v>0</v>
      </c>
      <c r="BL129" s="548">
        <f t="shared" si="11"/>
        <v>0</v>
      </c>
      <c r="BM129" s="457"/>
      <c r="BN129" s="548" t="str">
        <f t="shared" ref="BN129:BT165" si="12">IFERROR((AM129-AB129)/AB129,"")</f>
        <v/>
      </c>
      <c r="BO129" s="548" t="str">
        <f t="shared" si="12"/>
        <v/>
      </c>
      <c r="BP129" s="548" t="str">
        <f t="shared" si="12"/>
        <v/>
      </c>
      <c r="BQ129" s="548" t="str">
        <f t="shared" si="12"/>
        <v/>
      </c>
      <c r="BR129" s="548" t="str">
        <f t="shared" si="12"/>
        <v/>
      </c>
      <c r="BS129" s="548" t="str">
        <f t="shared" si="12"/>
        <v/>
      </c>
      <c r="BT129" s="548" t="str">
        <f t="shared" si="12"/>
        <v/>
      </c>
      <c r="BZ129" s="19"/>
      <c r="CA129" s="19"/>
      <c r="CB129" s="19"/>
      <c r="CC129" s="19"/>
      <c r="CD129" s="19"/>
      <c r="CE129" s="19"/>
      <c r="CF129" s="19"/>
      <c r="CG129" s="19"/>
      <c r="CH129" s="19"/>
      <c r="CI129" s="19"/>
      <c r="CJ129" s="19"/>
      <c r="CK129" s="19"/>
      <c r="CL129" s="19"/>
      <c r="CM129" s="19"/>
      <c r="CN129" s="19"/>
      <c r="CO129" s="19"/>
      <c r="CP129" s="19"/>
      <c r="CQ129" s="19"/>
      <c r="CR129" s="19"/>
      <c r="CS129" s="19"/>
    </row>
    <row r="130" spans="1:97" s="18" customFormat="1" ht="11.25" hidden="1" outlineLevel="1" thickBot="1">
      <c r="A130" s="19"/>
      <c r="B130" s="632"/>
      <c r="C130" s="633"/>
      <c r="D130" s="628"/>
      <c r="E130" s="628"/>
      <c r="F130" s="632"/>
      <c r="G130" s="634"/>
      <c r="H130" s="632"/>
      <c r="I130" s="632"/>
      <c r="J130" s="632"/>
      <c r="K130" s="632"/>
      <c r="L130" s="632"/>
      <c r="M130" s="632"/>
      <c r="N130" s="632"/>
      <c r="O130" s="628"/>
      <c r="P130" s="631"/>
      <c r="Q130" s="631"/>
      <c r="R130" s="715"/>
      <c r="S130" s="715"/>
      <c r="T130" s="715"/>
      <c r="U130" s="715"/>
      <c r="V130" s="716" t="str">
        <f t="shared" si="9"/>
        <v/>
      </c>
      <c r="W130" s="535" t="str">
        <f t="shared" si="10"/>
        <v/>
      </c>
      <c r="X130" s="536"/>
      <c r="Y130" s="637"/>
      <c r="Z130" s="634"/>
      <c r="AA130" s="638"/>
      <c r="AB130" s="639"/>
      <c r="AC130" s="640"/>
      <c r="AD130" s="640"/>
      <c r="AE130" s="640"/>
      <c r="AF130" s="640"/>
      <c r="AG130" s="640"/>
      <c r="AH130" s="641"/>
      <c r="AI130" s="638"/>
      <c r="AJ130" s="642"/>
      <c r="AK130" s="643"/>
      <c r="AL130" s="643"/>
      <c r="AM130" s="644"/>
      <c r="AN130" s="640"/>
      <c r="AO130" s="640"/>
      <c r="AP130" s="640"/>
      <c r="AQ130" s="640"/>
      <c r="AR130" s="640"/>
      <c r="AS130" s="645"/>
      <c r="AT130" s="646"/>
      <c r="AU130" s="643"/>
      <c r="AV130" s="643"/>
      <c r="AW130" s="643"/>
      <c r="AX130" s="643"/>
      <c r="AY130" s="643"/>
      <c r="AZ130" s="643"/>
      <c r="BA130" s="643"/>
      <c r="BB130" s="643"/>
      <c r="BC130" s="643"/>
      <c r="BD130" s="643"/>
      <c r="BF130" s="420">
        <f t="shared" si="11"/>
        <v>0</v>
      </c>
      <c r="BG130" s="547">
        <f t="shared" si="11"/>
        <v>0</v>
      </c>
      <c r="BH130" s="547">
        <f t="shared" si="11"/>
        <v>0</v>
      </c>
      <c r="BI130" s="547">
        <f t="shared" si="11"/>
        <v>0</v>
      </c>
      <c r="BJ130" s="547">
        <f t="shared" si="11"/>
        <v>0</v>
      </c>
      <c r="BK130" s="547">
        <f t="shared" si="11"/>
        <v>0</v>
      </c>
      <c r="BL130" s="548">
        <f t="shared" si="11"/>
        <v>0</v>
      </c>
      <c r="BM130" s="457"/>
      <c r="BN130" s="548" t="str">
        <f t="shared" si="12"/>
        <v/>
      </c>
      <c r="BO130" s="548" t="str">
        <f t="shared" si="12"/>
        <v/>
      </c>
      <c r="BP130" s="548" t="str">
        <f t="shared" si="12"/>
        <v/>
      </c>
      <c r="BQ130" s="548" t="str">
        <f t="shared" si="12"/>
        <v/>
      </c>
      <c r="BR130" s="548" t="str">
        <f t="shared" si="12"/>
        <v/>
      </c>
      <c r="BS130" s="548" t="str">
        <f t="shared" si="12"/>
        <v/>
      </c>
      <c r="BT130" s="548" t="str">
        <f t="shared" si="12"/>
        <v/>
      </c>
      <c r="BZ130" s="19"/>
      <c r="CA130" s="19"/>
      <c r="CB130" s="19"/>
      <c r="CC130" s="19"/>
      <c r="CD130" s="19"/>
      <c r="CE130" s="19"/>
      <c r="CF130" s="19"/>
      <c r="CG130" s="19"/>
      <c r="CH130" s="19"/>
      <c r="CI130" s="19"/>
      <c r="CJ130" s="19"/>
      <c r="CK130" s="19"/>
      <c r="CL130" s="19"/>
      <c r="CM130" s="19"/>
      <c r="CN130" s="19"/>
      <c r="CO130" s="19"/>
      <c r="CP130" s="19"/>
      <c r="CQ130" s="19"/>
      <c r="CR130" s="19"/>
      <c r="CS130" s="19"/>
    </row>
    <row r="131" spans="1:97" s="18" customFormat="1" ht="11.25" hidden="1" outlineLevel="1" thickBot="1">
      <c r="A131" s="19"/>
      <c r="B131" s="632"/>
      <c r="C131" s="633"/>
      <c r="D131" s="628"/>
      <c r="E131" s="628"/>
      <c r="F131" s="632"/>
      <c r="G131" s="634"/>
      <c r="H131" s="632"/>
      <c r="I131" s="632"/>
      <c r="J131" s="632"/>
      <c r="K131" s="632"/>
      <c r="L131" s="632"/>
      <c r="M131" s="632"/>
      <c r="N131" s="632"/>
      <c r="O131" s="628"/>
      <c r="P131" s="631"/>
      <c r="Q131" s="631"/>
      <c r="R131" s="715"/>
      <c r="S131" s="715"/>
      <c r="T131" s="715"/>
      <c r="U131" s="715"/>
      <c r="V131" s="716" t="str">
        <f t="shared" si="9"/>
        <v/>
      </c>
      <c r="W131" s="535" t="str">
        <f t="shared" si="10"/>
        <v/>
      </c>
      <c r="X131" s="536"/>
      <c r="Y131" s="637"/>
      <c r="Z131" s="634"/>
      <c r="AA131" s="638"/>
      <c r="AB131" s="639"/>
      <c r="AC131" s="640"/>
      <c r="AD131" s="640"/>
      <c r="AE131" s="640"/>
      <c r="AF131" s="640"/>
      <c r="AG131" s="640"/>
      <c r="AH131" s="641"/>
      <c r="AI131" s="638"/>
      <c r="AJ131" s="642"/>
      <c r="AK131" s="643"/>
      <c r="AL131" s="643"/>
      <c r="AM131" s="644"/>
      <c r="AN131" s="640"/>
      <c r="AO131" s="640"/>
      <c r="AP131" s="640"/>
      <c r="AQ131" s="640"/>
      <c r="AR131" s="640"/>
      <c r="AS131" s="645"/>
      <c r="AT131" s="646"/>
      <c r="AU131" s="643"/>
      <c r="AV131" s="643"/>
      <c r="AW131" s="643"/>
      <c r="AX131" s="643"/>
      <c r="AY131" s="643"/>
      <c r="AZ131" s="643"/>
      <c r="BA131" s="643"/>
      <c r="BB131" s="643"/>
      <c r="BC131" s="643"/>
      <c r="BD131" s="643"/>
      <c r="BF131" s="420">
        <f t="shared" si="11"/>
        <v>0</v>
      </c>
      <c r="BG131" s="547">
        <f t="shared" si="11"/>
        <v>0</v>
      </c>
      <c r="BH131" s="547">
        <f t="shared" si="11"/>
        <v>0</v>
      </c>
      <c r="BI131" s="547">
        <f t="shared" si="11"/>
        <v>0</v>
      </c>
      <c r="BJ131" s="547">
        <f t="shared" si="11"/>
        <v>0</v>
      </c>
      <c r="BK131" s="547">
        <f t="shared" si="11"/>
        <v>0</v>
      </c>
      <c r="BL131" s="548">
        <f t="shared" si="11"/>
        <v>0</v>
      </c>
      <c r="BM131" s="457"/>
      <c r="BN131" s="548" t="str">
        <f t="shared" si="12"/>
        <v/>
      </c>
      <c r="BO131" s="548" t="str">
        <f t="shared" si="12"/>
        <v/>
      </c>
      <c r="BP131" s="548" t="str">
        <f t="shared" si="12"/>
        <v/>
      </c>
      <c r="BQ131" s="548" t="str">
        <f t="shared" si="12"/>
        <v/>
      </c>
      <c r="BR131" s="548" t="str">
        <f t="shared" si="12"/>
        <v/>
      </c>
      <c r="BS131" s="548" t="str">
        <f t="shared" si="12"/>
        <v/>
      </c>
      <c r="BT131" s="548" t="str">
        <f t="shared" si="12"/>
        <v/>
      </c>
      <c r="BZ131" s="19"/>
      <c r="CA131" s="19"/>
      <c r="CB131" s="19"/>
      <c r="CC131" s="19"/>
      <c r="CD131" s="19"/>
      <c r="CE131" s="19"/>
      <c r="CF131" s="19"/>
      <c r="CG131" s="19"/>
      <c r="CH131" s="19"/>
      <c r="CI131" s="19"/>
      <c r="CJ131" s="19"/>
      <c r="CK131" s="19"/>
      <c r="CL131" s="19"/>
      <c r="CM131" s="19"/>
      <c r="CN131" s="19"/>
      <c r="CO131" s="19"/>
      <c r="CP131" s="19"/>
      <c r="CQ131" s="19"/>
      <c r="CR131" s="19"/>
      <c r="CS131" s="19"/>
    </row>
    <row r="132" spans="1:97" s="18" customFormat="1" ht="11.25" hidden="1" outlineLevel="1" thickBot="1">
      <c r="A132" s="19"/>
      <c r="B132" s="632"/>
      <c r="C132" s="633"/>
      <c r="D132" s="628"/>
      <c r="E132" s="628"/>
      <c r="F132" s="632"/>
      <c r="G132" s="634"/>
      <c r="H132" s="632"/>
      <c r="I132" s="632"/>
      <c r="J132" s="632"/>
      <c r="K132" s="632"/>
      <c r="L132" s="632"/>
      <c r="M132" s="632"/>
      <c r="N132" s="632"/>
      <c r="O132" s="628"/>
      <c r="P132" s="631"/>
      <c r="Q132" s="631"/>
      <c r="R132" s="715"/>
      <c r="S132" s="715"/>
      <c r="T132" s="715"/>
      <c r="U132" s="715"/>
      <c r="V132" s="716" t="str">
        <f t="shared" si="9"/>
        <v/>
      </c>
      <c r="W132" s="535" t="str">
        <f t="shared" si="10"/>
        <v/>
      </c>
      <c r="X132" s="536"/>
      <c r="Y132" s="637"/>
      <c r="Z132" s="634"/>
      <c r="AA132" s="638"/>
      <c r="AB132" s="639"/>
      <c r="AC132" s="640"/>
      <c r="AD132" s="640"/>
      <c r="AE132" s="640"/>
      <c r="AF132" s="640"/>
      <c r="AG132" s="640"/>
      <c r="AH132" s="641"/>
      <c r="AI132" s="638"/>
      <c r="AJ132" s="642"/>
      <c r="AK132" s="643"/>
      <c r="AL132" s="643"/>
      <c r="AM132" s="644"/>
      <c r="AN132" s="640"/>
      <c r="AO132" s="640"/>
      <c r="AP132" s="640"/>
      <c r="AQ132" s="640"/>
      <c r="AR132" s="640"/>
      <c r="AS132" s="645"/>
      <c r="AT132" s="646"/>
      <c r="AU132" s="643"/>
      <c r="AV132" s="643"/>
      <c r="AW132" s="643"/>
      <c r="AX132" s="643"/>
      <c r="AY132" s="643"/>
      <c r="AZ132" s="643"/>
      <c r="BA132" s="643"/>
      <c r="BB132" s="643"/>
      <c r="BC132" s="643"/>
      <c r="BD132" s="643"/>
      <c r="BF132" s="420">
        <f t="shared" si="11"/>
        <v>0</v>
      </c>
      <c r="BG132" s="547">
        <f t="shared" si="11"/>
        <v>0</v>
      </c>
      <c r="BH132" s="547">
        <f t="shared" si="11"/>
        <v>0</v>
      </c>
      <c r="BI132" s="547">
        <f t="shared" si="11"/>
        <v>0</v>
      </c>
      <c r="BJ132" s="547">
        <f t="shared" si="11"/>
        <v>0</v>
      </c>
      <c r="BK132" s="547">
        <f t="shared" si="11"/>
        <v>0</v>
      </c>
      <c r="BL132" s="548">
        <f t="shared" si="11"/>
        <v>0</v>
      </c>
      <c r="BM132" s="457"/>
      <c r="BN132" s="548" t="str">
        <f t="shared" si="12"/>
        <v/>
      </c>
      <c r="BO132" s="548" t="str">
        <f t="shared" si="12"/>
        <v/>
      </c>
      <c r="BP132" s="548" t="str">
        <f t="shared" si="12"/>
        <v/>
      </c>
      <c r="BQ132" s="548" t="str">
        <f t="shared" si="12"/>
        <v/>
      </c>
      <c r="BR132" s="548" t="str">
        <f t="shared" si="12"/>
        <v/>
      </c>
      <c r="BS132" s="548" t="str">
        <f t="shared" si="12"/>
        <v/>
      </c>
      <c r="BT132" s="548" t="str">
        <f t="shared" si="12"/>
        <v/>
      </c>
      <c r="BZ132" s="19"/>
      <c r="CA132" s="19"/>
      <c r="CB132" s="19"/>
      <c r="CC132" s="19"/>
      <c r="CD132" s="19"/>
      <c r="CE132" s="19"/>
      <c r="CF132" s="19"/>
      <c r="CG132" s="19"/>
      <c r="CH132" s="19"/>
      <c r="CI132" s="19"/>
      <c r="CJ132" s="19"/>
      <c r="CK132" s="19"/>
      <c r="CL132" s="19"/>
      <c r="CM132" s="19"/>
      <c r="CN132" s="19"/>
      <c r="CO132" s="19"/>
      <c r="CP132" s="19"/>
      <c r="CQ132" s="19"/>
      <c r="CR132" s="19"/>
      <c r="CS132" s="19"/>
    </row>
    <row r="133" spans="1:97" s="18" customFormat="1" ht="11.25" hidden="1" outlineLevel="1" thickBot="1">
      <c r="A133" s="19"/>
      <c r="B133" s="632"/>
      <c r="C133" s="633"/>
      <c r="D133" s="628"/>
      <c r="E133" s="628"/>
      <c r="F133" s="632"/>
      <c r="G133" s="634"/>
      <c r="H133" s="632"/>
      <c r="I133" s="632"/>
      <c r="J133" s="632"/>
      <c r="K133" s="632"/>
      <c r="L133" s="632"/>
      <c r="M133" s="632"/>
      <c r="N133" s="632"/>
      <c r="O133" s="628"/>
      <c r="P133" s="631"/>
      <c r="Q133" s="631"/>
      <c r="R133" s="715"/>
      <c r="S133" s="715"/>
      <c r="T133" s="715"/>
      <c r="U133" s="715"/>
      <c r="V133" s="716" t="str">
        <f t="shared" si="9"/>
        <v/>
      </c>
      <c r="W133" s="535" t="str">
        <f t="shared" si="10"/>
        <v/>
      </c>
      <c r="X133" s="536"/>
      <c r="Y133" s="637"/>
      <c r="Z133" s="634"/>
      <c r="AA133" s="638"/>
      <c r="AB133" s="639"/>
      <c r="AC133" s="640"/>
      <c r="AD133" s="640"/>
      <c r="AE133" s="640"/>
      <c r="AF133" s="640"/>
      <c r="AG133" s="640"/>
      <c r="AH133" s="641"/>
      <c r="AI133" s="638"/>
      <c r="AJ133" s="642"/>
      <c r="AK133" s="643"/>
      <c r="AL133" s="643"/>
      <c r="AM133" s="644"/>
      <c r="AN133" s="640"/>
      <c r="AO133" s="640"/>
      <c r="AP133" s="640"/>
      <c r="AQ133" s="640"/>
      <c r="AR133" s="640"/>
      <c r="AS133" s="645"/>
      <c r="AT133" s="646"/>
      <c r="AU133" s="643"/>
      <c r="AV133" s="643"/>
      <c r="AW133" s="643"/>
      <c r="AX133" s="643"/>
      <c r="AY133" s="643"/>
      <c r="AZ133" s="643"/>
      <c r="BA133" s="643"/>
      <c r="BB133" s="643"/>
      <c r="BC133" s="643"/>
      <c r="BD133" s="643"/>
      <c r="BF133" s="420">
        <f t="shared" si="11"/>
        <v>0</v>
      </c>
      <c r="BG133" s="547">
        <f t="shared" si="11"/>
        <v>0</v>
      </c>
      <c r="BH133" s="547">
        <f t="shared" si="11"/>
        <v>0</v>
      </c>
      <c r="BI133" s="547">
        <f t="shared" si="11"/>
        <v>0</v>
      </c>
      <c r="BJ133" s="547">
        <f t="shared" si="11"/>
        <v>0</v>
      </c>
      <c r="BK133" s="547">
        <f t="shared" si="11"/>
        <v>0</v>
      </c>
      <c r="BL133" s="548">
        <f t="shared" si="11"/>
        <v>0</v>
      </c>
      <c r="BM133" s="457"/>
      <c r="BN133" s="548" t="str">
        <f t="shared" si="12"/>
        <v/>
      </c>
      <c r="BO133" s="548" t="str">
        <f t="shared" si="12"/>
        <v/>
      </c>
      <c r="BP133" s="548" t="str">
        <f t="shared" si="12"/>
        <v/>
      </c>
      <c r="BQ133" s="548" t="str">
        <f t="shared" si="12"/>
        <v/>
      </c>
      <c r="BR133" s="548" t="str">
        <f t="shared" si="12"/>
        <v/>
      </c>
      <c r="BS133" s="548" t="str">
        <f t="shared" si="12"/>
        <v/>
      </c>
      <c r="BT133" s="548" t="str">
        <f t="shared" si="12"/>
        <v/>
      </c>
      <c r="BZ133" s="19"/>
      <c r="CA133" s="19"/>
      <c r="CB133" s="19"/>
      <c r="CC133" s="19"/>
      <c r="CD133" s="19"/>
      <c r="CE133" s="19"/>
      <c r="CF133" s="19"/>
      <c r="CG133" s="19"/>
      <c r="CH133" s="19"/>
      <c r="CI133" s="19"/>
      <c r="CJ133" s="19"/>
      <c r="CK133" s="19"/>
      <c r="CL133" s="19"/>
      <c r="CM133" s="19"/>
      <c r="CN133" s="19"/>
      <c r="CO133" s="19"/>
      <c r="CP133" s="19"/>
      <c r="CQ133" s="19"/>
      <c r="CR133" s="19"/>
      <c r="CS133" s="19"/>
    </row>
    <row r="134" spans="1:97" s="18" customFormat="1" ht="11.25" hidden="1" outlineLevel="1" thickBot="1">
      <c r="A134" s="19"/>
      <c r="B134" s="632"/>
      <c r="C134" s="633"/>
      <c r="D134" s="628"/>
      <c r="E134" s="628"/>
      <c r="F134" s="632"/>
      <c r="G134" s="634"/>
      <c r="H134" s="632"/>
      <c r="I134" s="632"/>
      <c r="J134" s="632"/>
      <c r="K134" s="632"/>
      <c r="L134" s="632"/>
      <c r="M134" s="632"/>
      <c r="N134" s="632"/>
      <c r="O134" s="628"/>
      <c r="P134" s="631"/>
      <c r="Q134" s="631"/>
      <c r="R134" s="715"/>
      <c r="S134" s="715"/>
      <c r="T134" s="715"/>
      <c r="U134" s="715"/>
      <c r="V134" s="716" t="str">
        <f t="shared" si="9"/>
        <v/>
      </c>
      <c r="W134" s="535" t="str">
        <f t="shared" si="10"/>
        <v/>
      </c>
      <c r="X134" s="536"/>
      <c r="Y134" s="637"/>
      <c r="Z134" s="634"/>
      <c r="AA134" s="638"/>
      <c r="AB134" s="639"/>
      <c r="AC134" s="640"/>
      <c r="AD134" s="640"/>
      <c r="AE134" s="640"/>
      <c r="AF134" s="640"/>
      <c r="AG134" s="640"/>
      <c r="AH134" s="641"/>
      <c r="AI134" s="638"/>
      <c r="AJ134" s="642"/>
      <c r="AK134" s="643"/>
      <c r="AL134" s="643"/>
      <c r="AM134" s="644"/>
      <c r="AN134" s="640"/>
      <c r="AO134" s="640"/>
      <c r="AP134" s="640"/>
      <c r="AQ134" s="640"/>
      <c r="AR134" s="640"/>
      <c r="AS134" s="645"/>
      <c r="AT134" s="646"/>
      <c r="AU134" s="643"/>
      <c r="AV134" s="643"/>
      <c r="AW134" s="643"/>
      <c r="AX134" s="643"/>
      <c r="AY134" s="643"/>
      <c r="AZ134" s="643"/>
      <c r="BA134" s="643"/>
      <c r="BB134" s="643"/>
      <c r="BC134" s="643"/>
      <c r="BD134" s="643"/>
      <c r="BF134" s="420">
        <f t="shared" si="11"/>
        <v>0</v>
      </c>
      <c r="BG134" s="547">
        <f t="shared" si="11"/>
        <v>0</v>
      </c>
      <c r="BH134" s="547">
        <f t="shared" si="11"/>
        <v>0</v>
      </c>
      <c r="BI134" s="547">
        <f t="shared" si="11"/>
        <v>0</v>
      </c>
      <c r="BJ134" s="547">
        <f t="shared" si="11"/>
        <v>0</v>
      </c>
      <c r="BK134" s="547">
        <f t="shared" si="11"/>
        <v>0</v>
      </c>
      <c r="BL134" s="548">
        <f t="shared" si="11"/>
        <v>0</v>
      </c>
      <c r="BM134" s="457"/>
      <c r="BN134" s="548" t="str">
        <f t="shared" si="12"/>
        <v/>
      </c>
      <c r="BO134" s="548" t="str">
        <f t="shared" si="12"/>
        <v/>
      </c>
      <c r="BP134" s="548" t="str">
        <f t="shared" si="12"/>
        <v/>
      </c>
      <c r="BQ134" s="548" t="str">
        <f t="shared" si="12"/>
        <v/>
      </c>
      <c r="BR134" s="548" t="str">
        <f t="shared" si="12"/>
        <v/>
      </c>
      <c r="BS134" s="548" t="str">
        <f t="shared" si="12"/>
        <v/>
      </c>
      <c r="BT134" s="548" t="str">
        <f t="shared" si="12"/>
        <v/>
      </c>
      <c r="BZ134" s="19"/>
      <c r="CA134" s="19"/>
      <c r="CB134" s="19"/>
      <c r="CC134" s="19"/>
      <c r="CD134" s="19"/>
      <c r="CE134" s="19"/>
      <c r="CF134" s="19"/>
      <c r="CG134" s="19"/>
      <c r="CH134" s="19"/>
      <c r="CI134" s="19"/>
      <c r="CJ134" s="19"/>
      <c r="CK134" s="19"/>
      <c r="CL134" s="19"/>
      <c r="CM134" s="19"/>
      <c r="CN134" s="19"/>
      <c r="CO134" s="19"/>
      <c r="CP134" s="19"/>
      <c r="CQ134" s="19"/>
      <c r="CR134" s="19"/>
      <c r="CS134" s="19"/>
    </row>
    <row r="135" spans="1:97" s="18" customFormat="1" ht="11.25" hidden="1" outlineLevel="1" thickBot="1">
      <c r="A135" s="19"/>
      <c r="B135" s="632"/>
      <c r="C135" s="633"/>
      <c r="D135" s="628"/>
      <c r="E135" s="628"/>
      <c r="F135" s="632"/>
      <c r="G135" s="634"/>
      <c r="H135" s="632"/>
      <c r="I135" s="632"/>
      <c r="J135" s="632"/>
      <c r="K135" s="632"/>
      <c r="L135" s="632"/>
      <c r="M135" s="632"/>
      <c r="N135" s="632"/>
      <c r="O135" s="628"/>
      <c r="P135" s="631"/>
      <c r="Q135" s="631"/>
      <c r="R135" s="715"/>
      <c r="S135" s="715"/>
      <c r="T135" s="715"/>
      <c r="U135" s="715"/>
      <c r="V135" s="716" t="str">
        <f t="shared" si="9"/>
        <v/>
      </c>
      <c r="W135" s="535" t="str">
        <f t="shared" si="10"/>
        <v/>
      </c>
      <c r="X135" s="536"/>
      <c r="Y135" s="637"/>
      <c r="Z135" s="634"/>
      <c r="AA135" s="638"/>
      <c r="AB135" s="639"/>
      <c r="AC135" s="640"/>
      <c r="AD135" s="640"/>
      <c r="AE135" s="640"/>
      <c r="AF135" s="640"/>
      <c r="AG135" s="640"/>
      <c r="AH135" s="641"/>
      <c r="AI135" s="638"/>
      <c r="AJ135" s="642"/>
      <c r="AK135" s="643"/>
      <c r="AL135" s="643"/>
      <c r="AM135" s="644"/>
      <c r="AN135" s="640"/>
      <c r="AO135" s="640"/>
      <c r="AP135" s="640"/>
      <c r="AQ135" s="640"/>
      <c r="AR135" s="640"/>
      <c r="AS135" s="645"/>
      <c r="AT135" s="646"/>
      <c r="AU135" s="643"/>
      <c r="AV135" s="643"/>
      <c r="AW135" s="643"/>
      <c r="AX135" s="643"/>
      <c r="AY135" s="643"/>
      <c r="AZ135" s="643"/>
      <c r="BA135" s="643"/>
      <c r="BB135" s="643"/>
      <c r="BC135" s="643"/>
      <c r="BD135" s="643"/>
      <c r="BF135" s="420">
        <f t="shared" si="11"/>
        <v>0</v>
      </c>
      <c r="BG135" s="547">
        <f t="shared" si="11"/>
        <v>0</v>
      </c>
      <c r="BH135" s="547">
        <f t="shared" si="11"/>
        <v>0</v>
      </c>
      <c r="BI135" s="547">
        <f t="shared" si="11"/>
        <v>0</v>
      </c>
      <c r="BJ135" s="547">
        <f t="shared" si="11"/>
        <v>0</v>
      </c>
      <c r="BK135" s="547">
        <f t="shared" si="11"/>
        <v>0</v>
      </c>
      <c r="BL135" s="548">
        <f t="shared" si="11"/>
        <v>0</v>
      </c>
      <c r="BM135" s="457"/>
      <c r="BN135" s="548" t="str">
        <f t="shared" si="12"/>
        <v/>
      </c>
      <c r="BO135" s="548" t="str">
        <f t="shared" si="12"/>
        <v/>
      </c>
      <c r="BP135" s="548" t="str">
        <f t="shared" si="12"/>
        <v/>
      </c>
      <c r="BQ135" s="548" t="str">
        <f t="shared" si="12"/>
        <v/>
      </c>
      <c r="BR135" s="548" t="str">
        <f t="shared" si="12"/>
        <v/>
      </c>
      <c r="BS135" s="548" t="str">
        <f t="shared" si="12"/>
        <v/>
      </c>
      <c r="BT135" s="548" t="str">
        <f t="shared" si="12"/>
        <v/>
      </c>
      <c r="BZ135" s="19"/>
      <c r="CA135" s="19"/>
      <c r="CB135" s="19"/>
      <c r="CC135" s="19"/>
      <c r="CD135" s="19"/>
      <c r="CE135" s="19"/>
      <c r="CF135" s="19"/>
      <c r="CG135" s="19"/>
      <c r="CH135" s="19"/>
      <c r="CI135" s="19"/>
      <c r="CJ135" s="19"/>
      <c r="CK135" s="19"/>
      <c r="CL135" s="19"/>
      <c r="CM135" s="19"/>
      <c r="CN135" s="19"/>
      <c r="CO135" s="19"/>
      <c r="CP135" s="19"/>
      <c r="CQ135" s="19"/>
      <c r="CR135" s="19"/>
      <c r="CS135" s="19"/>
    </row>
    <row r="136" spans="1:97" s="18" customFormat="1" ht="11.25" hidden="1" outlineLevel="1" thickBot="1">
      <c r="A136" s="19"/>
      <c r="B136" s="632"/>
      <c r="C136" s="633"/>
      <c r="D136" s="628"/>
      <c r="E136" s="628"/>
      <c r="F136" s="632"/>
      <c r="G136" s="634"/>
      <c r="H136" s="632"/>
      <c r="I136" s="632"/>
      <c r="J136" s="632"/>
      <c r="K136" s="632"/>
      <c r="L136" s="632"/>
      <c r="M136" s="632"/>
      <c r="N136" s="632"/>
      <c r="O136" s="628"/>
      <c r="P136" s="631"/>
      <c r="Q136" s="631"/>
      <c r="R136" s="715"/>
      <c r="S136" s="715"/>
      <c r="T136" s="715"/>
      <c r="U136" s="715"/>
      <c r="V136" s="716" t="str">
        <f t="shared" si="9"/>
        <v/>
      </c>
      <c r="W136" s="535" t="str">
        <f t="shared" si="10"/>
        <v/>
      </c>
      <c r="X136" s="536"/>
      <c r="Y136" s="637"/>
      <c r="Z136" s="634"/>
      <c r="AA136" s="638"/>
      <c r="AB136" s="639"/>
      <c r="AC136" s="640"/>
      <c r="AD136" s="640"/>
      <c r="AE136" s="640"/>
      <c r="AF136" s="640"/>
      <c r="AG136" s="640"/>
      <c r="AH136" s="641"/>
      <c r="AI136" s="638"/>
      <c r="AJ136" s="642"/>
      <c r="AK136" s="643"/>
      <c r="AL136" s="643"/>
      <c r="AM136" s="644"/>
      <c r="AN136" s="640"/>
      <c r="AO136" s="640"/>
      <c r="AP136" s="640"/>
      <c r="AQ136" s="640"/>
      <c r="AR136" s="640"/>
      <c r="AS136" s="645"/>
      <c r="AT136" s="646"/>
      <c r="AU136" s="643"/>
      <c r="AV136" s="643"/>
      <c r="AW136" s="643"/>
      <c r="AX136" s="643"/>
      <c r="AY136" s="643"/>
      <c r="AZ136" s="643"/>
      <c r="BA136" s="643"/>
      <c r="BB136" s="643"/>
      <c r="BC136" s="643"/>
      <c r="BD136" s="643"/>
      <c r="BF136" s="420">
        <f t="shared" si="11"/>
        <v>0</v>
      </c>
      <c r="BG136" s="547">
        <f t="shared" si="11"/>
        <v>0</v>
      </c>
      <c r="BH136" s="547">
        <f t="shared" si="11"/>
        <v>0</v>
      </c>
      <c r="BI136" s="547">
        <f t="shared" si="11"/>
        <v>0</v>
      </c>
      <c r="BJ136" s="547">
        <f t="shared" si="11"/>
        <v>0</v>
      </c>
      <c r="BK136" s="547">
        <f t="shared" si="11"/>
        <v>0</v>
      </c>
      <c r="BL136" s="548">
        <f t="shared" si="11"/>
        <v>0</v>
      </c>
      <c r="BM136" s="457"/>
      <c r="BN136" s="548" t="str">
        <f t="shared" si="12"/>
        <v/>
      </c>
      <c r="BO136" s="548" t="str">
        <f t="shared" si="12"/>
        <v/>
      </c>
      <c r="BP136" s="548" t="str">
        <f t="shared" si="12"/>
        <v/>
      </c>
      <c r="BQ136" s="548" t="str">
        <f t="shared" si="12"/>
        <v/>
      </c>
      <c r="BR136" s="548" t="str">
        <f t="shared" si="12"/>
        <v/>
      </c>
      <c r="BS136" s="548" t="str">
        <f t="shared" si="12"/>
        <v/>
      </c>
      <c r="BT136" s="548" t="str">
        <f t="shared" si="12"/>
        <v/>
      </c>
      <c r="BZ136" s="19"/>
      <c r="CA136" s="19"/>
      <c r="CB136" s="19"/>
      <c r="CC136" s="19"/>
      <c r="CD136" s="19"/>
      <c r="CE136" s="19"/>
      <c r="CF136" s="19"/>
      <c r="CG136" s="19"/>
      <c r="CH136" s="19"/>
      <c r="CI136" s="19"/>
      <c r="CJ136" s="19"/>
      <c r="CK136" s="19"/>
      <c r="CL136" s="19"/>
      <c r="CM136" s="19"/>
      <c r="CN136" s="19"/>
      <c r="CO136" s="19"/>
      <c r="CP136" s="19"/>
      <c r="CQ136" s="19"/>
      <c r="CR136" s="19"/>
      <c r="CS136" s="19"/>
    </row>
    <row r="137" spans="1:97" s="18" customFormat="1" ht="11.25" hidden="1" outlineLevel="1" thickBot="1">
      <c r="A137" s="19"/>
      <c r="B137" s="632"/>
      <c r="C137" s="633"/>
      <c r="D137" s="628"/>
      <c r="E137" s="628"/>
      <c r="F137" s="632"/>
      <c r="G137" s="634"/>
      <c r="H137" s="632"/>
      <c r="I137" s="632"/>
      <c r="J137" s="632"/>
      <c r="K137" s="632"/>
      <c r="L137" s="632"/>
      <c r="M137" s="632"/>
      <c r="N137" s="632"/>
      <c r="O137" s="628"/>
      <c r="P137" s="631"/>
      <c r="Q137" s="631"/>
      <c r="R137" s="715"/>
      <c r="S137" s="715"/>
      <c r="T137" s="715"/>
      <c r="U137" s="715"/>
      <c r="V137" s="716" t="str">
        <f t="shared" si="9"/>
        <v/>
      </c>
      <c r="W137" s="535" t="str">
        <f t="shared" si="10"/>
        <v/>
      </c>
      <c r="X137" s="536"/>
      <c r="Y137" s="637"/>
      <c r="Z137" s="634"/>
      <c r="AA137" s="638"/>
      <c r="AB137" s="639"/>
      <c r="AC137" s="640"/>
      <c r="AD137" s="640"/>
      <c r="AE137" s="640"/>
      <c r="AF137" s="640"/>
      <c r="AG137" s="640"/>
      <c r="AH137" s="641"/>
      <c r="AI137" s="638"/>
      <c r="AJ137" s="642"/>
      <c r="AK137" s="643"/>
      <c r="AL137" s="643"/>
      <c r="AM137" s="644"/>
      <c r="AN137" s="640"/>
      <c r="AO137" s="640"/>
      <c r="AP137" s="640"/>
      <c r="AQ137" s="640"/>
      <c r="AR137" s="640"/>
      <c r="AS137" s="645"/>
      <c r="AT137" s="646"/>
      <c r="AU137" s="643"/>
      <c r="AV137" s="643"/>
      <c r="AW137" s="643"/>
      <c r="AX137" s="643"/>
      <c r="AY137" s="643"/>
      <c r="AZ137" s="643"/>
      <c r="BA137" s="643"/>
      <c r="BB137" s="643"/>
      <c r="BC137" s="643"/>
      <c r="BD137" s="643"/>
      <c r="BF137" s="420">
        <f t="shared" si="11"/>
        <v>0</v>
      </c>
      <c r="BG137" s="547">
        <f t="shared" si="11"/>
        <v>0</v>
      </c>
      <c r="BH137" s="547">
        <f t="shared" si="11"/>
        <v>0</v>
      </c>
      <c r="BI137" s="547">
        <f t="shared" si="11"/>
        <v>0</v>
      </c>
      <c r="BJ137" s="547">
        <f t="shared" si="11"/>
        <v>0</v>
      </c>
      <c r="BK137" s="547">
        <f t="shared" si="11"/>
        <v>0</v>
      </c>
      <c r="BL137" s="548">
        <f t="shared" si="11"/>
        <v>0</v>
      </c>
      <c r="BM137" s="457"/>
      <c r="BN137" s="548" t="str">
        <f t="shared" si="12"/>
        <v/>
      </c>
      <c r="BO137" s="548" t="str">
        <f t="shared" si="12"/>
        <v/>
      </c>
      <c r="BP137" s="548" t="str">
        <f t="shared" si="12"/>
        <v/>
      </c>
      <c r="BQ137" s="548" t="str">
        <f t="shared" si="12"/>
        <v/>
      </c>
      <c r="BR137" s="548" t="str">
        <f t="shared" si="12"/>
        <v/>
      </c>
      <c r="BS137" s="548" t="str">
        <f t="shared" si="12"/>
        <v/>
      </c>
      <c r="BT137" s="548" t="str">
        <f t="shared" si="12"/>
        <v/>
      </c>
      <c r="BZ137" s="19"/>
      <c r="CA137" s="19"/>
      <c r="CB137" s="19"/>
      <c r="CC137" s="19"/>
      <c r="CD137" s="19"/>
      <c r="CE137" s="19"/>
      <c r="CF137" s="19"/>
      <c r="CG137" s="19"/>
      <c r="CH137" s="19"/>
      <c r="CI137" s="19"/>
      <c r="CJ137" s="19"/>
      <c r="CK137" s="19"/>
      <c r="CL137" s="19"/>
      <c r="CM137" s="19"/>
      <c r="CN137" s="19"/>
      <c r="CO137" s="19"/>
      <c r="CP137" s="19"/>
      <c r="CQ137" s="19"/>
      <c r="CR137" s="19"/>
      <c r="CS137" s="19"/>
    </row>
    <row r="138" spans="1:97" s="18" customFormat="1" ht="11.25" hidden="1" outlineLevel="1" thickBot="1">
      <c r="A138" s="19"/>
      <c r="B138" s="632"/>
      <c r="C138" s="633"/>
      <c r="D138" s="628"/>
      <c r="E138" s="628"/>
      <c r="F138" s="632"/>
      <c r="G138" s="634"/>
      <c r="H138" s="632"/>
      <c r="I138" s="632"/>
      <c r="J138" s="632"/>
      <c r="K138" s="632"/>
      <c r="L138" s="632"/>
      <c r="M138" s="632"/>
      <c r="N138" s="632"/>
      <c r="O138" s="628"/>
      <c r="P138" s="631"/>
      <c r="Q138" s="631"/>
      <c r="R138" s="715"/>
      <c r="S138" s="715"/>
      <c r="T138" s="715"/>
      <c r="U138" s="715"/>
      <c r="V138" s="716" t="str">
        <f t="shared" si="9"/>
        <v/>
      </c>
      <c r="W138" s="535" t="str">
        <f t="shared" si="10"/>
        <v/>
      </c>
      <c r="X138" s="536"/>
      <c r="Y138" s="637"/>
      <c r="Z138" s="634"/>
      <c r="AA138" s="638"/>
      <c r="AB138" s="639"/>
      <c r="AC138" s="640"/>
      <c r="AD138" s="640"/>
      <c r="AE138" s="640"/>
      <c r="AF138" s="640"/>
      <c r="AG138" s="640"/>
      <c r="AH138" s="641"/>
      <c r="AI138" s="638"/>
      <c r="AJ138" s="642"/>
      <c r="AK138" s="643"/>
      <c r="AL138" s="643"/>
      <c r="AM138" s="644"/>
      <c r="AN138" s="640"/>
      <c r="AO138" s="640"/>
      <c r="AP138" s="640"/>
      <c r="AQ138" s="640"/>
      <c r="AR138" s="640"/>
      <c r="AS138" s="645"/>
      <c r="AT138" s="646"/>
      <c r="AU138" s="643"/>
      <c r="AV138" s="643"/>
      <c r="AW138" s="643"/>
      <c r="AX138" s="643"/>
      <c r="AY138" s="643"/>
      <c r="AZ138" s="643"/>
      <c r="BA138" s="643"/>
      <c r="BB138" s="643"/>
      <c r="BC138" s="643"/>
      <c r="BD138" s="643"/>
      <c r="BF138" s="420">
        <f t="shared" si="11"/>
        <v>0</v>
      </c>
      <c r="BG138" s="547">
        <f t="shared" si="11"/>
        <v>0</v>
      </c>
      <c r="BH138" s="547">
        <f t="shared" si="11"/>
        <v>0</v>
      </c>
      <c r="BI138" s="547">
        <f t="shared" si="11"/>
        <v>0</v>
      </c>
      <c r="BJ138" s="547">
        <f t="shared" si="11"/>
        <v>0</v>
      </c>
      <c r="BK138" s="547">
        <f t="shared" si="11"/>
        <v>0</v>
      </c>
      <c r="BL138" s="548">
        <f t="shared" si="11"/>
        <v>0</v>
      </c>
      <c r="BM138" s="457"/>
      <c r="BN138" s="548" t="str">
        <f t="shared" si="12"/>
        <v/>
      </c>
      <c r="BO138" s="548" t="str">
        <f t="shared" si="12"/>
        <v/>
      </c>
      <c r="BP138" s="548" t="str">
        <f t="shared" si="12"/>
        <v/>
      </c>
      <c r="BQ138" s="548" t="str">
        <f t="shared" si="12"/>
        <v/>
      </c>
      <c r="BR138" s="548" t="str">
        <f t="shared" si="12"/>
        <v/>
      </c>
      <c r="BS138" s="548" t="str">
        <f t="shared" si="12"/>
        <v/>
      </c>
      <c r="BT138" s="548" t="str">
        <f t="shared" si="12"/>
        <v/>
      </c>
      <c r="BZ138" s="19"/>
      <c r="CA138" s="19"/>
      <c r="CB138" s="19"/>
      <c r="CC138" s="19"/>
      <c r="CD138" s="19"/>
      <c r="CE138" s="19"/>
      <c r="CF138" s="19"/>
      <c r="CG138" s="19"/>
      <c r="CH138" s="19"/>
      <c r="CI138" s="19"/>
      <c r="CJ138" s="19"/>
      <c r="CK138" s="19"/>
      <c r="CL138" s="19"/>
      <c r="CM138" s="19"/>
      <c r="CN138" s="19"/>
      <c r="CO138" s="19"/>
      <c r="CP138" s="19"/>
      <c r="CQ138" s="19"/>
      <c r="CR138" s="19"/>
      <c r="CS138" s="19"/>
    </row>
    <row r="139" spans="1:97" s="18" customFormat="1" ht="11.25" hidden="1" outlineLevel="1" thickBot="1">
      <c r="A139" s="19"/>
      <c r="B139" s="632"/>
      <c r="C139" s="633"/>
      <c r="D139" s="628"/>
      <c r="E139" s="628"/>
      <c r="F139" s="632"/>
      <c r="G139" s="634"/>
      <c r="H139" s="632"/>
      <c r="I139" s="632"/>
      <c r="J139" s="632"/>
      <c r="K139" s="632"/>
      <c r="L139" s="632"/>
      <c r="M139" s="632"/>
      <c r="N139" s="632"/>
      <c r="O139" s="628"/>
      <c r="P139" s="631"/>
      <c r="Q139" s="631"/>
      <c r="R139" s="715"/>
      <c r="S139" s="715"/>
      <c r="T139" s="715"/>
      <c r="U139" s="715"/>
      <c r="V139" s="716" t="str">
        <f t="shared" si="9"/>
        <v/>
      </c>
      <c r="W139" s="535" t="str">
        <f t="shared" si="10"/>
        <v/>
      </c>
      <c r="X139" s="536"/>
      <c r="Y139" s="637"/>
      <c r="Z139" s="634"/>
      <c r="AA139" s="638"/>
      <c r="AB139" s="639"/>
      <c r="AC139" s="640"/>
      <c r="AD139" s="640"/>
      <c r="AE139" s="640"/>
      <c r="AF139" s="640"/>
      <c r="AG139" s="640"/>
      <c r="AH139" s="641"/>
      <c r="AI139" s="638"/>
      <c r="AJ139" s="642"/>
      <c r="AK139" s="643"/>
      <c r="AL139" s="643"/>
      <c r="AM139" s="644"/>
      <c r="AN139" s="640"/>
      <c r="AO139" s="640"/>
      <c r="AP139" s="640"/>
      <c r="AQ139" s="640"/>
      <c r="AR139" s="640"/>
      <c r="AS139" s="645"/>
      <c r="AT139" s="646"/>
      <c r="AU139" s="643"/>
      <c r="AV139" s="643"/>
      <c r="AW139" s="643"/>
      <c r="AX139" s="643"/>
      <c r="AY139" s="643"/>
      <c r="AZ139" s="643"/>
      <c r="BA139" s="643"/>
      <c r="BB139" s="643"/>
      <c r="BC139" s="643"/>
      <c r="BD139" s="643"/>
      <c r="BF139" s="420">
        <f t="shared" si="11"/>
        <v>0</v>
      </c>
      <c r="BG139" s="547">
        <f t="shared" si="11"/>
        <v>0</v>
      </c>
      <c r="BH139" s="547">
        <f t="shared" si="11"/>
        <v>0</v>
      </c>
      <c r="BI139" s="547">
        <f t="shared" si="11"/>
        <v>0</v>
      </c>
      <c r="BJ139" s="547">
        <f t="shared" si="11"/>
        <v>0</v>
      </c>
      <c r="BK139" s="547">
        <f t="shared" si="11"/>
        <v>0</v>
      </c>
      <c r="BL139" s="548">
        <f t="shared" si="11"/>
        <v>0</v>
      </c>
      <c r="BM139" s="457"/>
      <c r="BN139" s="548" t="str">
        <f t="shared" si="12"/>
        <v/>
      </c>
      <c r="BO139" s="548" t="str">
        <f t="shared" si="12"/>
        <v/>
      </c>
      <c r="BP139" s="548" t="str">
        <f t="shared" si="12"/>
        <v/>
      </c>
      <c r="BQ139" s="548" t="str">
        <f t="shared" si="12"/>
        <v/>
      </c>
      <c r="BR139" s="548" t="str">
        <f t="shared" si="12"/>
        <v/>
      </c>
      <c r="BS139" s="548" t="str">
        <f t="shared" si="12"/>
        <v/>
      </c>
      <c r="BT139" s="548" t="str">
        <f t="shared" si="12"/>
        <v/>
      </c>
      <c r="BZ139" s="19"/>
      <c r="CA139" s="19"/>
      <c r="CB139" s="19"/>
      <c r="CC139" s="19"/>
      <c r="CD139" s="19"/>
      <c r="CE139" s="19"/>
      <c r="CF139" s="19"/>
      <c r="CG139" s="19"/>
      <c r="CH139" s="19"/>
      <c r="CI139" s="19"/>
      <c r="CJ139" s="19"/>
      <c r="CK139" s="19"/>
      <c r="CL139" s="19"/>
      <c r="CM139" s="19"/>
      <c r="CN139" s="19"/>
      <c r="CO139" s="19"/>
      <c r="CP139" s="19"/>
      <c r="CQ139" s="19"/>
      <c r="CR139" s="19"/>
      <c r="CS139" s="19"/>
    </row>
    <row r="140" spans="1:97" s="18" customFormat="1" ht="11.25" hidden="1" outlineLevel="1" thickBot="1">
      <c r="A140" s="19"/>
      <c r="B140" s="632"/>
      <c r="C140" s="633"/>
      <c r="D140" s="628"/>
      <c r="E140" s="628"/>
      <c r="F140" s="632"/>
      <c r="G140" s="634"/>
      <c r="H140" s="632"/>
      <c r="I140" s="632"/>
      <c r="J140" s="632"/>
      <c r="K140" s="632"/>
      <c r="L140" s="632"/>
      <c r="M140" s="632"/>
      <c r="N140" s="632"/>
      <c r="O140" s="628"/>
      <c r="P140" s="631"/>
      <c r="Q140" s="631"/>
      <c r="R140" s="715"/>
      <c r="S140" s="715"/>
      <c r="T140" s="715"/>
      <c r="U140" s="715"/>
      <c r="V140" s="716" t="str">
        <f t="shared" si="9"/>
        <v/>
      </c>
      <c r="W140" s="535" t="str">
        <f t="shared" si="10"/>
        <v/>
      </c>
      <c r="X140" s="536"/>
      <c r="Y140" s="637"/>
      <c r="Z140" s="634"/>
      <c r="AA140" s="638"/>
      <c r="AB140" s="639"/>
      <c r="AC140" s="640"/>
      <c r="AD140" s="640"/>
      <c r="AE140" s="640"/>
      <c r="AF140" s="640"/>
      <c r="AG140" s="640"/>
      <c r="AH140" s="641"/>
      <c r="AI140" s="638"/>
      <c r="AJ140" s="642"/>
      <c r="AK140" s="643"/>
      <c r="AL140" s="643"/>
      <c r="AM140" s="644"/>
      <c r="AN140" s="640"/>
      <c r="AO140" s="640"/>
      <c r="AP140" s="640"/>
      <c r="AQ140" s="640"/>
      <c r="AR140" s="640"/>
      <c r="AS140" s="645"/>
      <c r="AT140" s="646"/>
      <c r="AU140" s="643"/>
      <c r="AV140" s="643"/>
      <c r="AW140" s="643"/>
      <c r="AX140" s="643"/>
      <c r="AY140" s="643"/>
      <c r="AZ140" s="643"/>
      <c r="BA140" s="643"/>
      <c r="BB140" s="643"/>
      <c r="BC140" s="643"/>
      <c r="BD140" s="643"/>
      <c r="BF140" s="420">
        <f t="shared" si="11"/>
        <v>0</v>
      </c>
      <c r="BG140" s="547">
        <f t="shared" si="11"/>
        <v>0</v>
      </c>
      <c r="BH140" s="547">
        <f t="shared" si="11"/>
        <v>0</v>
      </c>
      <c r="BI140" s="547">
        <f t="shared" si="11"/>
        <v>0</v>
      </c>
      <c r="BJ140" s="547">
        <f t="shared" si="11"/>
        <v>0</v>
      </c>
      <c r="BK140" s="547">
        <f t="shared" si="11"/>
        <v>0</v>
      </c>
      <c r="BL140" s="548">
        <f t="shared" si="11"/>
        <v>0</v>
      </c>
      <c r="BM140" s="457"/>
      <c r="BN140" s="548" t="str">
        <f t="shared" si="12"/>
        <v/>
      </c>
      <c r="BO140" s="548" t="str">
        <f t="shared" si="12"/>
        <v/>
      </c>
      <c r="BP140" s="548" t="str">
        <f t="shared" si="12"/>
        <v/>
      </c>
      <c r="BQ140" s="548" t="str">
        <f t="shared" si="12"/>
        <v/>
      </c>
      <c r="BR140" s="548" t="str">
        <f t="shared" si="12"/>
        <v/>
      </c>
      <c r="BS140" s="548" t="str">
        <f t="shared" si="12"/>
        <v/>
      </c>
      <c r="BT140" s="548" t="str">
        <f t="shared" si="12"/>
        <v/>
      </c>
      <c r="BZ140" s="19"/>
      <c r="CA140" s="19"/>
      <c r="CB140" s="19"/>
      <c r="CC140" s="19"/>
      <c r="CD140" s="19"/>
      <c r="CE140" s="19"/>
      <c r="CF140" s="19"/>
      <c r="CG140" s="19"/>
      <c r="CH140" s="19"/>
      <c r="CI140" s="19"/>
      <c r="CJ140" s="19"/>
      <c r="CK140" s="19"/>
      <c r="CL140" s="19"/>
      <c r="CM140" s="19"/>
      <c r="CN140" s="19"/>
      <c r="CO140" s="19"/>
      <c r="CP140" s="19"/>
      <c r="CQ140" s="19"/>
      <c r="CR140" s="19"/>
      <c r="CS140" s="19"/>
    </row>
    <row r="141" spans="1:97" s="18" customFormat="1" ht="11.25" hidden="1" outlineLevel="1" thickBot="1">
      <c r="A141" s="19"/>
      <c r="B141" s="632"/>
      <c r="C141" s="633"/>
      <c r="D141" s="628"/>
      <c r="E141" s="628"/>
      <c r="F141" s="632"/>
      <c r="G141" s="634"/>
      <c r="H141" s="632"/>
      <c r="I141" s="632"/>
      <c r="J141" s="632"/>
      <c r="K141" s="632"/>
      <c r="L141" s="632"/>
      <c r="M141" s="632"/>
      <c r="N141" s="632"/>
      <c r="O141" s="628"/>
      <c r="P141" s="631"/>
      <c r="Q141" s="631"/>
      <c r="R141" s="715"/>
      <c r="S141" s="715"/>
      <c r="T141" s="715"/>
      <c r="U141" s="715"/>
      <c r="V141" s="716" t="str">
        <f t="shared" si="9"/>
        <v/>
      </c>
      <c r="W141" s="535" t="str">
        <f t="shared" si="10"/>
        <v/>
      </c>
      <c r="X141" s="536"/>
      <c r="Y141" s="637"/>
      <c r="Z141" s="634"/>
      <c r="AA141" s="638"/>
      <c r="AB141" s="639"/>
      <c r="AC141" s="640"/>
      <c r="AD141" s="640"/>
      <c r="AE141" s="640"/>
      <c r="AF141" s="640"/>
      <c r="AG141" s="640"/>
      <c r="AH141" s="641"/>
      <c r="AI141" s="638"/>
      <c r="AJ141" s="642"/>
      <c r="AK141" s="643"/>
      <c r="AL141" s="643"/>
      <c r="AM141" s="644"/>
      <c r="AN141" s="640"/>
      <c r="AO141" s="640"/>
      <c r="AP141" s="640"/>
      <c r="AQ141" s="640"/>
      <c r="AR141" s="640"/>
      <c r="AS141" s="645"/>
      <c r="AT141" s="646"/>
      <c r="AU141" s="643"/>
      <c r="AV141" s="643"/>
      <c r="AW141" s="643"/>
      <c r="AX141" s="643"/>
      <c r="AY141" s="643"/>
      <c r="AZ141" s="643"/>
      <c r="BA141" s="643"/>
      <c r="BB141" s="643"/>
      <c r="BC141" s="643"/>
      <c r="BD141" s="643"/>
      <c r="BF141" s="420">
        <f t="shared" si="11"/>
        <v>0</v>
      </c>
      <c r="BG141" s="547">
        <f t="shared" si="11"/>
        <v>0</v>
      </c>
      <c r="BH141" s="547">
        <f t="shared" si="11"/>
        <v>0</v>
      </c>
      <c r="BI141" s="547">
        <f t="shared" si="11"/>
        <v>0</v>
      </c>
      <c r="BJ141" s="547">
        <f t="shared" si="11"/>
        <v>0</v>
      </c>
      <c r="BK141" s="547">
        <f t="shared" si="11"/>
        <v>0</v>
      </c>
      <c r="BL141" s="548">
        <f t="shared" si="11"/>
        <v>0</v>
      </c>
      <c r="BM141" s="457"/>
      <c r="BN141" s="548" t="str">
        <f t="shared" si="12"/>
        <v/>
      </c>
      <c r="BO141" s="548" t="str">
        <f t="shared" si="12"/>
        <v/>
      </c>
      <c r="BP141" s="548" t="str">
        <f t="shared" si="12"/>
        <v/>
      </c>
      <c r="BQ141" s="548" t="str">
        <f t="shared" si="12"/>
        <v/>
      </c>
      <c r="BR141" s="548" t="str">
        <f t="shared" si="12"/>
        <v/>
      </c>
      <c r="BS141" s="548" t="str">
        <f t="shared" si="12"/>
        <v/>
      </c>
      <c r="BT141" s="548" t="str">
        <f t="shared" si="12"/>
        <v/>
      </c>
      <c r="BZ141" s="19"/>
      <c r="CA141" s="19"/>
      <c r="CB141" s="19"/>
      <c r="CC141" s="19"/>
      <c r="CD141" s="19"/>
      <c r="CE141" s="19"/>
      <c r="CF141" s="19"/>
      <c r="CG141" s="19"/>
      <c r="CH141" s="19"/>
      <c r="CI141" s="19"/>
      <c r="CJ141" s="19"/>
      <c r="CK141" s="19"/>
      <c r="CL141" s="19"/>
      <c r="CM141" s="19"/>
      <c r="CN141" s="19"/>
      <c r="CO141" s="19"/>
      <c r="CP141" s="19"/>
      <c r="CQ141" s="19"/>
      <c r="CR141" s="19"/>
      <c r="CS141" s="19"/>
    </row>
    <row r="142" spans="1:97" s="18" customFormat="1" ht="11.25" hidden="1" outlineLevel="1" thickBot="1">
      <c r="A142" s="19"/>
      <c r="B142" s="632"/>
      <c r="C142" s="633"/>
      <c r="D142" s="628"/>
      <c r="E142" s="628"/>
      <c r="F142" s="632"/>
      <c r="G142" s="634"/>
      <c r="H142" s="632"/>
      <c r="I142" s="632"/>
      <c r="J142" s="632"/>
      <c r="K142" s="632"/>
      <c r="L142" s="632"/>
      <c r="M142" s="632"/>
      <c r="N142" s="632"/>
      <c r="O142" s="628"/>
      <c r="P142" s="631"/>
      <c r="Q142" s="631"/>
      <c r="R142" s="715"/>
      <c r="S142" s="715"/>
      <c r="T142" s="715"/>
      <c r="U142" s="715"/>
      <c r="V142" s="716" t="str">
        <f t="shared" si="9"/>
        <v/>
      </c>
      <c r="W142" s="535" t="str">
        <f t="shared" si="10"/>
        <v/>
      </c>
      <c r="X142" s="536"/>
      <c r="Y142" s="637"/>
      <c r="Z142" s="634"/>
      <c r="AA142" s="638"/>
      <c r="AB142" s="639"/>
      <c r="AC142" s="640"/>
      <c r="AD142" s="640"/>
      <c r="AE142" s="640"/>
      <c r="AF142" s="640"/>
      <c r="AG142" s="640"/>
      <c r="AH142" s="641"/>
      <c r="AI142" s="638"/>
      <c r="AJ142" s="642"/>
      <c r="AK142" s="643"/>
      <c r="AL142" s="643"/>
      <c r="AM142" s="644"/>
      <c r="AN142" s="640"/>
      <c r="AO142" s="640"/>
      <c r="AP142" s="640"/>
      <c r="AQ142" s="640"/>
      <c r="AR142" s="640"/>
      <c r="AS142" s="645"/>
      <c r="AT142" s="646"/>
      <c r="AU142" s="643"/>
      <c r="AV142" s="643"/>
      <c r="AW142" s="643"/>
      <c r="AX142" s="643"/>
      <c r="AY142" s="643"/>
      <c r="AZ142" s="643"/>
      <c r="BA142" s="643"/>
      <c r="BB142" s="643"/>
      <c r="BC142" s="643"/>
      <c r="BD142" s="643"/>
      <c r="BF142" s="420">
        <f t="shared" si="11"/>
        <v>0</v>
      </c>
      <c r="BG142" s="547">
        <f t="shared" si="11"/>
        <v>0</v>
      </c>
      <c r="BH142" s="547">
        <f t="shared" si="11"/>
        <v>0</v>
      </c>
      <c r="BI142" s="547">
        <f t="shared" si="11"/>
        <v>0</v>
      </c>
      <c r="BJ142" s="547">
        <f t="shared" si="11"/>
        <v>0</v>
      </c>
      <c r="BK142" s="547">
        <f t="shared" si="11"/>
        <v>0</v>
      </c>
      <c r="BL142" s="548">
        <f t="shared" si="11"/>
        <v>0</v>
      </c>
      <c r="BM142" s="457"/>
      <c r="BN142" s="548" t="str">
        <f t="shared" si="12"/>
        <v/>
      </c>
      <c r="BO142" s="548" t="str">
        <f t="shared" si="12"/>
        <v/>
      </c>
      <c r="BP142" s="548" t="str">
        <f t="shared" si="12"/>
        <v/>
      </c>
      <c r="BQ142" s="548" t="str">
        <f t="shared" si="12"/>
        <v/>
      </c>
      <c r="BR142" s="548" t="str">
        <f t="shared" si="12"/>
        <v/>
      </c>
      <c r="BS142" s="548" t="str">
        <f t="shared" si="12"/>
        <v/>
      </c>
      <c r="BT142" s="548" t="str">
        <f t="shared" si="12"/>
        <v/>
      </c>
      <c r="BZ142" s="19"/>
      <c r="CA142" s="19"/>
      <c r="CB142" s="19"/>
      <c r="CC142" s="19"/>
      <c r="CD142" s="19"/>
      <c r="CE142" s="19"/>
      <c r="CF142" s="19"/>
      <c r="CG142" s="19"/>
      <c r="CH142" s="19"/>
      <c r="CI142" s="19"/>
      <c r="CJ142" s="19"/>
      <c r="CK142" s="19"/>
      <c r="CL142" s="19"/>
      <c r="CM142" s="19"/>
      <c r="CN142" s="19"/>
      <c r="CO142" s="19"/>
      <c r="CP142" s="19"/>
      <c r="CQ142" s="19"/>
      <c r="CR142" s="19"/>
      <c r="CS142" s="19"/>
    </row>
    <row r="143" spans="1:97" s="18" customFormat="1" ht="11.25" hidden="1" outlineLevel="1" thickBot="1">
      <c r="A143" s="19"/>
      <c r="B143" s="632"/>
      <c r="C143" s="633"/>
      <c r="D143" s="628"/>
      <c r="E143" s="628"/>
      <c r="F143" s="632"/>
      <c r="G143" s="634"/>
      <c r="H143" s="632"/>
      <c r="I143" s="632"/>
      <c r="J143" s="632"/>
      <c r="K143" s="632"/>
      <c r="L143" s="632"/>
      <c r="M143" s="632"/>
      <c r="N143" s="632"/>
      <c r="O143" s="628"/>
      <c r="P143" s="631"/>
      <c r="Q143" s="631"/>
      <c r="R143" s="715"/>
      <c r="S143" s="715"/>
      <c r="T143" s="715"/>
      <c r="U143" s="715"/>
      <c r="V143" s="716" t="str">
        <f t="shared" si="9"/>
        <v/>
      </c>
      <c r="W143" s="535" t="str">
        <f t="shared" si="10"/>
        <v/>
      </c>
      <c r="X143" s="536"/>
      <c r="Y143" s="637"/>
      <c r="Z143" s="634"/>
      <c r="AA143" s="638"/>
      <c r="AB143" s="639"/>
      <c r="AC143" s="640"/>
      <c r="AD143" s="640"/>
      <c r="AE143" s="640"/>
      <c r="AF143" s="640"/>
      <c r="AG143" s="640"/>
      <c r="AH143" s="641"/>
      <c r="AI143" s="638"/>
      <c r="AJ143" s="642"/>
      <c r="AK143" s="643"/>
      <c r="AL143" s="643"/>
      <c r="AM143" s="644"/>
      <c r="AN143" s="640"/>
      <c r="AO143" s="640"/>
      <c r="AP143" s="640"/>
      <c r="AQ143" s="640"/>
      <c r="AR143" s="640"/>
      <c r="AS143" s="645"/>
      <c r="AT143" s="646"/>
      <c r="AU143" s="643"/>
      <c r="AV143" s="643"/>
      <c r="AW143" s="643"/>
      <c r="AX143" s="643"/>
      <c r="AY143" s="643"/>
      <c r="AZ143" s="643"/>
      <c r="BA143" s="643"/>
      <c r="BB143" s="643"/>
      <c r="BC143" s="643"/>
      <c r="BD143" s="643"/>
      <c r="BF143" s="420">
        <f t="shared" si="11"/>
        <v>0</v>
      </c>
      <c r="BG143" s="547">
        <f t="shared" si="11"/>
        <v>0</v>
      </c>
      <c r="BH143" s="547">
        <f t="shared" si="11"/>
        <v>0</v>
      </c>
      <c r="BI143" s="547">
        <f t="shared" si="11"/>
        <v>0</v>
      </c>
      <c r="BJ143" s="547">
        <f t="shared" si="11"/>
        <v>0</v>
      </c>
      <c r="BK143" s="547">
        <f t="shared" si="11"/>
        <v>0</v>
      </c>
      <c r="BL143" s="548">
        <f t="shared" si="11"/>
        <v>0</v>
      </c>
      <c r="BM143" s="457"/>
      <c r="BN143" s="548" t="str">
        <f t="shared" si="12"/>
        <v/>
      </c>
      <c r="BO143" s="548" t="str">
        <f t="shared" si="12"/>
        <v/>
      </c>
      <c r="BP143" s="548" t="str">
        <f t="shared" si="12"/>
        <v/>
      </c>
      <c r="BQ143" s="548" t="str">
        <f t="shared" si="12"/>
        <v/>
      </c>
      <c r="BR143" s="548" t="str">
        <f t="shared" si="12"/>
        <v/>
      </c>
      <c r="BS143" s="548" t="str">
        <f t="shared" si="12"/>
        <v/>
      </c>
      <c r="BT143" s="548" t="str">
        <f t="shared" si="12"/>
        <v/>
      </c>
      <c r="BZ143" s="19"/>
      <c r="CA143" s="19"/>
      <c r="CB143" s="19"/>
      <c r="CC143" s="19"/>
      <c r="CD143" s="19"/>
      <c r="CE143" s="19"/>
      <c r="CF143" s="19"/>
      <c r="CG143" s="19"/>
      <c r="CH143" s="19"/>
      <c r="CI143" s="19"/>
      <c r="CJ143" s="19"/>
      <c r="CK143" s="19"/>
      <c r="CL143" s="19"/>
      <c r="CM143" s="19"/>
      <c r="CN143" s="19"/>
      <c r="CO143" s="19"/>
      <c r="CP143" s="19"/>
      <c r="CQ143" s="19"/>
      <c r="CR143" s="19"/>
      <c r="CS143" s="19"/>
    </row>
    <row r="144" spans="1:97" s="18" customFormat="1" ht="11.25" hidden="1" outlineLevel="1" thickBot="1">
      <c r="A144" s="19"/>
      <c r="B144" s="632"/>
      <c r="C144" s="633"/>
      <c r="D144" s="628"/>
      <c r="E144" s="628"/>
      <c r="F144" s="632"/>
      <c r="G144" s="634"/>
      <c r="H144" s="632"/>
      <c r="I144" s="632"/>
      <c r="J144" s="632"/>
      <c r="K144" s="632"/>
      <c r="L144" s="632"/>
      <c r="M144" s="632"/>
      <c r="N144" s="632"/>
      <c r="O144" s="628"/>
      <c r="P144" s="631"/>
      <c r="Q144" s="631"/>
      <c r="R144" s="715"/>
      <c r="S144" s="715"/>
      <c r="T144" s="715"/>
      <c r="U144" s="715"/>
      <c r="V144" s="716" t="str">
        <f t="shared" si="9"/>
        <v/>
      </c>
      <c r="W144" s="535" t="str">
        <f t="shared" si="10"/>
        <v/>
      </c>
      <c r="X144" s="536"/>
      <c r="Y144" s="637"/>
      <c r="Z144" s="634"/>
      <c r="AA144" s="638"/>
      <c r="AB144" s="639"/>
      <c r="AC144" s="640"/>
      <c r="AD144" s="640"/>
      <c r="AE144" s="640"/>
      <c r="AF144" s="640"/>
      <c r="AG144" s="640"/>
      <c r="AH144" s="641"/>
      <c r="AI144" s="638"/>
      <c r="AJ144" s="642"/>
      <c r="AK144" s="643"/>
      <c r="AL144" s="643"/>
      <c r="AM144" s="644"/>
      <c r="AN144" s="640"/>
      <c r="AO144" s="640"/>
      <c r="AP144" s="640"/>
      <c r="AQ144" s="640"/>
      <c r="AR144" s="640"/>
      <c r="AS144" s="645"/>
      <c r="AT144" s="646"/>
      <c r="AU144" s="643"/>
      <c r="AV144" s="643"/>
      <c r="AW144" s="643"/>
      <c r="AX144" s="643"/>
      <c r="AY144" s="643"/>
      <c r="AZ144" s="643"/>
      <c r="BA144" s="643"/>
      <c r="BB144" s="643"/>
      <c r="BC144" s="643"/>
      <c r="BD144" s="643"/>
      <c r="BF144" s="420">
        <f t="shared" si="11"/>
        <v>0</v>
      </c>
      <c r="BG144" s="547">
        <f t="shared" si="11"/>
        <v>0</v>
      </c>
      <c r="BH144" s="547">
        <f t="shared" si="11"/>
        <v>0</v>
      </c>
      <c r="BI144" s="547">
        <f t="shared" si="11"/>
        <v>0</v>
      </c>
      <c r="BJ144" s="547">
        <f t="shared" si="11"/>
        <v>0</v>
      </c>
      <c r="BK144" s="547">
        <f t="shared" si="11"/>
        <v>0</v>
      </c>
      <c r="BL144" s="548">
        <f t="shared" si="11"/>
        <v>0</v>
      </c>
      <c r="BM144" s="457"/>
      <c r="BN144" s="548" t="str">
        <f t="shared" si="12"/>
        <v/>
      </c>
      <c r="BO144" s="548" t="str">
        <f t="shared" si="12"/>
        <v/>
      </c>
      <c r="BP144" s="548" t="str">
        <f t="shared" si="12"/>
        <v/>
      </c>
      <c r="BQ144" s="548" t="str">
        <f t="shared" si="12"/>
        <v/>
      </c>
      <c r="BR144" s="548" t="str">
        <f t="shared" si="12"/>
        <v/>
      </c>
      <c r="BS144" s="548" t="str">
        <f t="shared" si="12"/>
        <v/>
      </c>
      <c r="BT144" s="548" t="str">
        <f t="shared" si="12"/>
        <v/>
      </c>
      <c r="BZ144" s="19"/>
      <c r="CA144" s="19"/>
      <c r="CB144" s="19"/>
      <c r="CC144" s="19"/>
      <c r="CD144" s="19"/>
      <c r="CE144" s="19"/>
      <c r="CF144" s="19"/>
      <c r="CG144" s="19"/>
      <c r="CH144" s="19"/>
      <c r="CI144" s="19"/>
      <c r="CJ144" s="19"/>
      <c r="CK144" s="19"/>
      <c r="CL144" s="19"/>
      <c r="CM144" s="19"/>
      <c r="CN144" s="19"/>
      <c r="CO144" s="19"/>
      <c r="CP144" s="19"/>
      <c r="CQ144" s="19"/>
      <c r="CR144" s="19"/>
      <c r="CS144" s="19"/>
    </row>
    <row r="145" spans="1:97" s="18" customFormat="1" ht="11.25" hidden="1" outlineLevel="1" thickBot="1">
      <c r="A145" s="19"/>
      <c r="B145" s="632"/>
      <c r="C145" s="633"/>
      <c r="D145" s="628"/>
      <c r="E145" s="628"/>
      <c r="F145" s="632"/>
      <c r="G145" s="634"/>
      <c r="H145" s="632"/>
      <c r="I145" s="632"/>
      <c r="J145" s="632"/>
      <c r="K145" s="632"/>
      <c r="L145" s="632"/>
      <c r="M145" s="632"/>
      <c r="N145" s="632"/>
      <c r="O145" s="628"/>
      <c r="P145" s="631"/>
      <c r="Q145" s="631"/>
      <c r="R145" s="715"/>
      <c r="S145" s="715"/>
      <c r="T145" s="715"/>
      <c r="U145" s="715"/>
      <c r="V145" s="716" t="str">
        <f t="shared" si="9"/>
        <v/>
      </c>
      <c r="W145" s="535" t="str">
        <f t="shared" si="10"/>
        <v/>
      </c>
      <c r="X145" s="536"/>
      <c r="Y145" s="637"/>
      <c r="Z145" s="634"/>
      <c r="AA145" s="638"/>
      <c r="AB145" s="639"/>
      <c r="AC145" s="640"/>
      <c r="AD145" s="640"/>
      <c r="AE145" s="640"/>
      <c r="AF145" s="640"/>
      <c r="AG145" s="640"/>
      <c r="AH145" s="641"/>
      <c r="AI145" s="638"/>
      <c r="AJ145" s="642"/>
      <c r="AK145" s="643"/>
      <c r="AL145" s="643"/>
      <c r="AM145" s="644"/>
      <c r="AN145" s="640"/>
      <c r="AO145" s="640"/>
      <c r="AP145" s="640"/>
      <c r="AQ145" s="640"/>
      <c r="AR145" s="640"/>
      <c r="AS145" s="645"/>
      <c r="AT145" s="646"/>
      <c r="AU145" s="643"/>
      <c r="AV145" s="643"/>
      <c r="AW145" s="643"/>
      <c r="AX145" s="643"/>
      <c r="AY145" s="643"/>
      <c r="AZ145" s="643"/>
      <c r="BA145" s="643"/>
      <c r="BB145" s="643"/>
      <c r="BC145" s="643"/>
      <c r="BD145" s="643"/>
      <c r="BF145" s="420">
        <f t="shared" ref="BF145:BL170" si="13">AM145-AB145</f>
        <v>0</v>
      </c>
      <c r="BG145" s="547">
        <f t="shared" si="13"/>
        <v>0</v>
      </c>
      <c r="BH145" s="547">
        <f t="shared" si="13"/>
        <v>0</v>
      </c>
      <c r="BI145" s="547">
        <f t="shared" si="13"/>
        <v>0</v>
      </c>
      <c r="BJ145" s="547">
        <f t="shared" si="13"/>
        <v>0</v>
      </c>
      <c r="BK145" s="547">
        <f t="shared" si="13"/>
        <v>0</v>
      </c>
      <c r="BL145" s="548">
        <f t="shared" si="13"/>
        <v>0</v>
      </c>
      <c r="BM145" s="457"/>
      <c r="BN145" s="548" t="str">
        <f t="shared" si="12"/>
        <v/>
      </c>
      <c r="BO145" s="548" t="str">
        <f t="shared" si="12"/>
        <v/>
      </c>
      <c r="BP145" s="548" t="str">
        <f t="shared" si="12"/>
        <v/>
      </c>
      <c r="BQ145" s="548" t="str">
        <f t="shared" si="12"/>
        <v/>
      </c>
      <c r="BR145" s="548" t="str">
        <f t="shared" si="12"/>
        <v/>
      </c>
      <c r="BS145" s="548" t="str">
        <f t="shared" si="12"/>
        <v/>
      </c>
      <c r="BT145" s="548" t="str">
        <f t="shared" si="12"/>
        <v/>
      </c>
      <c r="BZ145" s="19"/>
      <c r="CA145" s="19"/>
      <c r="CB145" s="19"/>
      <c r="CC145" s="19"/>
      <c r="CD145" s="19"/>
      <c r="CE145" s="19"/>
      <c r="CF145" s="19"/>
      <c r="CG145" s="19"/>
      <c r="CH145" s="19"/>
      <c r="CI145" s="19"/>
      <c r="CJ145" s="19"/>
      <c r="CK145" s="19"/>
      <c r="CL145" s="19"/>
      <c r="CM145" s="19"/>
      <c r="CN145" s="19"/>
      <c r="CO145" s="19"/>
      <c r="CP145" s="19"/>
      <c r="CQ145" s="19"/>
      <c r="CR145" s="19"/>
      <c r="CS145" s="19"/>
    </row>
    <row r="146" spans="1:97" s="18" customFormat="1" ht="11.25" hidden="1" outlineLevel="1" thickBot="1">
      <c r="A146" s="19"/>
      <c r="B146" s="632"/>
      <c r="C146" s="633"/>
      <c r="D146" s="628"/>
      <c r="E146" s="628"/>
      <c r="F146" s="632"/>
      <c r="G146" s="634"/>
      <c r="H146" s="632"/>
      <c r="I146" s="632"/>
      <c r="J146" s="632"/>
      <c r="K146" s="632"/>
      <c r="L146" s="632"/>
      <c r="M146" s="632"/>
      <c r="N146" s="632"/>
      <c r="O146" s="628"/>
      <c r="P146" s="631"/>
      <c r="Q146" s="631"/>
      <c r="R146" s="715"/>
      <c r="S146" s="715"/>
      <c r="T146" s="715"/>
      <c r="U146" s="715"/>
      <c r="V146" s="716" t="str">
        <f t="shared" si="9"/>
        <v/>
      </c>
      <c r="W146" s="535" t="str">
        <f t="shared" si="10"/>
        <v/>
      </c>
      <c r="X146" s="536"/>
      <c r="Y146" s="637"/>
      <c r="Z146" s="634"/>
      <c r="AA146" s="638"/>
      <c r="AB146" s="639"/>
      <c r="AC146" s="640"/>
      <c r="AD146" s="640"/>
      <c r="AE146" s="640"/>
      <c r="AF146" s="640"/>
      <c r="AG146" s="640"/>
      <c r="AH146" s="641"/>
      <c r="AI146" s="638"/>
      <c r="AJ146" s="642"/>
      <c r="AK146" s="643"/>
      <c r="AL146" s="643"/>
      <c r="AM146" s="644"/>
      <c r="AN146" s="640"/>
      <c r="AO146" s="640"/>
      <c r="AP146" s="640"/>
      <c r="AQ146" s="640"/>
      <c r="AR146" s="640"/>
      <c r="AS146" s="645"/>
      <c r="AT146" s="646"/>
      <c r="AU146" s="643"/>
      <c r="AV146" s="643"/>
      <c r="AW146" s="643"/>
      <c r="AX146" s="643"/>
      <c r="AY146" s="643"/>
      <c r="AZ146" s="643"/>
      <c r="BA146" s="643"/>
      <c r="BB146" s="643"/>
      <c r="BC146" s="643"/>
      <c r="BD146" s="643"/>
      <c r="BF146" s="420">
        <f t="shared" si="13"/>
        <v>0</v>
      </c>
      <c r="BG146" s="547">
        <f t="shared" si="13"/>
        <v>0</v>
      </c>
      <c r="BH146" s="547">
        <f t="shared" si="13"/>
        <v>0</v>
      </c>
      <c r="BI146" s="547">
        <f t="shared" si="13"/>
        <v>0</v>
      </c>
      <c r="BJ146" s="547">
        <f t="shared" si="13"/>
        <v>0</v>
      </c>
      <c r="BK146" s="547">
        <f t="shared" si="13"/>
        <v>0</v>
      </c>
      <c r="BL146" s="548">
        <f t="shared" si="13"/>
        <v>0</v>
      </c>
      <c r="BM146" s="457"/>
      <c r="BN146" s="548" t="str">
        <f t="shared" si="12"/>
        <v/>
      </c>
      <c r="BO146" s="548" t="str">
        <f t="shared" si="12"/>
        <v/>
      </c>
      <c r="BP146" s="548" t="str">
        <f t="shared" si="12"/>
        <v/>
      </c>
      <c r="BQ146" s="548" t="str">
        <f t="shared" si="12"/>
        <v/>
      </c>
      <c r="BR146" s="548" t="str">
        <f t="shared" si="12"/>
        <v/>
      </c>
      <c r="BS146" s="548" t="str">
        <f t="shared" si="12"/>
        <v/>
      </c>
      <c r="BT146" s="548" t="str">
        <f t="shared" si="12"/>
        <v/>
      </c>
      <c r="BZ146" s="19"/>
      <c r="CA146" s="19"/>
      <c r="CB146" s="19"/>
      <c r="CC146" s="19"/>
      <c r="CD146" s="19"/>
      <c r="CE146" s="19"/>
      <c r="CF146" s="19"/>
      <c r="CG146" s="19"/>
      <c r="CH146" s="19"/>
      <c r="CI146" s="19"/>
      <c r="CJ146" s="19"/>
      <c r="CK146" s="19"/>
      <c r="CL146" s="19"/>
      <c r="CM146" s="19"/>
      <c r="CN146" s="19"/>
      <c r="CO146" s="19"/>
      <c r="CP146" s="19"/>
      <c r="CQ146" s="19"/>
      <c r="CR146" s="19"/>
      <c r="CS146" s="19"/>
    </row>
    <row r="147" spans="1:97" s="18" customFormat="1" ht="11.25" hidden="1" outlineLevel="1" thickBot="1">
      <c r="A147" s="19"/>
      <c r="B147" s="632"/>
      <c r="C147" s="633"/>
      <c r="D147" s="628"/>
      <c r="E147" s="628"/>
      <c r="F147" s="632"/>
      <c r="G147" s="634"/>
      <c r="H147" s="632"/>
      <c r="I147" s="632"/>
      <c r="J147" s="632"/>
      <c r="K147" s="632"/>
      <c r="L147" s="632"/>
      <c r="M147" s="632"/>
      <c r="N147" s="632"/>
      <c r="O147" s="628"/>
      <c r="P147" s="631"/>
      <c r="Q147" s="631"/>
      <c r="R147" s="715"/>
      <c r="S147" s="715"/>
      <c r="T147" s="715"/>
      <c r="U147" s="715"/>
      <c r="V147" s="716" t="str">
        <f t="shared" si="9"/>
        <v/>
      </c>
      <c r="W147" s="535" t="str">
        <f t="shared" si="10"/>
        <v/>
      </c>
      <c r="X147" s="536"/>
      <c r="Y147" s="637"/>
      <c r="Z147" s="634"/>
      <c r="AA147" s="638"/>
      <c r="AB147" s="639"/>
      <c r="AC147" s="640"/>
      <c r="AD147" s="640"/>
      <c r="AE147" s="640"/>
      <c r="AF147" s="640"/>
      <c r="AG147" s="640"/>
      <c r="AH147" s="641"/>
      <c r="AI147" s="638"/>
      <c r="AJ147" s="642"/>
      <c r="AK147" s="643"/>
      <c r="AL147" s="643"/>
      <c r="AM147" s="644"/>
      <c r="AN147" s="640"/>
      <c r="AO147" s="640"/>
      <c r="AP147" s="640"/>
      <c r="AQ147" s="640"/>
      <c r="AR147" s="640"/>
      <c r="AS147" s="645"/>
      <c r="AT147" s="646"/>
      <c r="AU147" s="643"/>
      <c r="AV147" s="643"/>
      <c r="AW147" s="643"/>
      <c r="AX147" s="643"/>
      <c r="AY147" s="643"/>
      <c r="AZ147" s="643"/>
      <c r="BA147" s="643"/>
      <c r="BB147" s="643"/>
      <c r="BC147" s="643"/>
      <c r="BD147" s="643"/>
      <c r="BF147" s="420">
        <f t="shared" si="13"/>
        <v>0</v>
      </c>
      <c r="BG147" s="547">
        <f t="shared" si="13"/>
        <v>0</v>
      </c>
      <c r="BH147" s="547">
        <f t="shared" si="13"/>
        <v>0</v>
      </c>
      <c r="BI147" s="547">
        <f t="shared" si="13"/>
        <v>0</v>
      </c>
      <c r="BJ147" s="547">
        <f t="shared" si="13"/>
        <v>0</v>
      </c>
      <c r="BK147" s="547">
        <f t="shared" si="13"/>
        <v>0</v>
      </c>
      <c r="BL147" s="548">
        <f t="shared" si="13"/>
        <v>0</v>
      </c>
      <c r="BM147" s="457"/>
      <c r="BN147" s="548" t="str">
        <f t="shared" si="12"/>
        <v/>
      </c>
      <c r="BO147" s="548" t="str">
        <f t="shared" si="12"/>
        <v/>
      </c>
      <c r="BP147" s="548" t="str">
        <f t="shared" si="12"/>
        <v/>
      </c>
      <c r="BQ147" s="548" t="str">
        <f t="shared" si="12"/>
        <v/>
      </c>
      <c r="BR147" s="548" t="str">
        <f t="shared" si="12"/>
        <v/>
      </c>
      <c r="BS147" s="548" t="str">
        <f t="shared" si="12"/>
        <v/>
      </c>
      <c r="BT147" s="548" t="str">
        <f t="shared" si="12"/>
        <v/>
      </c>
      <c r="BZ147" s="19"/>
      <c r="CA147" s="19"/>
      <c r="CB147" s="19"/>
      <c r="CC147" s="19"/>
      <c r="CD147" s="19"/>
      <c r="CE147" s="19"/>
      <c r="CF147" s="19"/>
      <c r="CG147" s="19"/>
      <c r="CH147" s="19"/>
      <c r="CI147" s="19"/>
      <c r="CJ147" s="19"/>
      <c r="CK147" s="19"/>
      <c r="CL147" s="19"/>
      <c r="CM147" s="19"/>
      <c r="CN147" s="19"/>
      <c r="CO147" s="19"/>
      <c r="CP147" s="19"/>
      <c r="CQ147" s="19"/>
      <c r="CR147" s="19"/>
      <c r="CS147" s="19"/>
    </row>
    <row r="148" spans="1:97" s="18" customFormat="1" ht="11.25" hidden="1" outlineLevel="1" thickBot="1">
      <c r="A148" s="19"/>
      <c r="B148" s="632"/>
      <c r="C148" s="633"/>
      <c r="D148" s="628"/>
      <c r="E148" s="628"/>
      <c r="F148" s="632"/>
      <c r="G148" s="634"/>
      <c r="H148" s="632"/>
      <c r="I148" s="632"/>
      <c r="J148" s="632"/>
      <c r="K148" s="632"/>
      <c r="L148" s="632"/>
      <c r="M148" s="632"/>
      <c r="N148" s="632"/>
      <c r="O148" s="628"/>
      <c r="P148" s="631"/>
      <c r="Q148" s="631"/>
      <c r="R148" s="715"/>
      <c r="S148" s="715"/>
      <c r="T148" s="715"/>
      <c r="U148" s="715"/>
      <c r="V148" s="716" t="str">
        <f t="shared" ref="V148:V171" si="14">IF(AND(ISBLANK(S148), ISBLANK(U148)), "", S148+U148)</f>
        <v/>
      </c>
      <c r="W148" s="535" t="str">
        <f t="shared" ref="W148:W171" si="15">IFERROR((S148+T148)/R148,"")</f>
        <v/>
      </c>
      <c r="X148" s="536"/>
      <c r="Y148" s="637"/>
      <c r="Z148" s="634"/>
      <c r="AA148" s="638"/>
      <c r="AB148" s="639"/>
      <c r="AC148" s="640"/>
      <c r="AD148" s="640"/>
      <c r="AE148" s="640"/>
      <c r="AF148" s="640"/>
      <c r="AG148" s="640"/>
      <c r="AH148" s="641"/>
      <c r="AI148" s="638"/>
      <c r="AJ148" s="642"/>
      <c r="AK148" s="643"/>
      <c r="AL148" s="643"/>
      <c r="AM148" s="644"/>
      <c r="AN148" s="640"/>
      <c r="AO148" s="640"/>
      <c r="AP148" s="640"/>
      <c r="AQ148" s="640"/>
      <c r="AR148" s="640"/>
      <c r="AS148" s="645"/>
      <c r="AT148" s="646"/>
      <c r="AU148" s="643"/>
      <c r="AV148" s="643"/>
      <c r="AW148" s="643"/>
      <c r="AX148" s="643"/>
      <c r="AY148" s="643"/>
      <c r="AZ148" s="643"/>
      <c r="BA148" s="643"/>
      <c r="BB148" s="643"/>
      <c r="BC148" s="643"/>
      <c r="BD148" s="643"/>
      <c r="BF148" s="420">
        <f t="shared" si="13"/>
        <v>0</v>
      </c>
      <c r="BG148" s="547">
        <f t="shared" si="13"/>
        <v>0</v>
      </c>
      <c r="BH148" s="547">
        <f t="shared" si="13"/>
        <v>0</v>
      </c>
      <c r="BI148" s="547">
        <f t="shared" si="13"/>
        <v>0</v>
      </c>
      <c r="BJ148" s="547">
        <f t="shared" si="13"/>
        <v>0</v>
      </c>
      <c r="BK148" s="547">
        <f t="shared" si="13"/>
        <v>0</v>
      </c>
      <c r="BL148" s="548">
        <f t="shared" si="13"/>
        <v>0</v>
      </c>
      <c r="BM148" s="457"/>
      <c r="BN148" s="548" t="str">
        <f t="shared" si="12"/>
        <v/>
      </c>
      <c r="BO148" s="548" t="str">
        <f t="shared" si="12"/>
        <v/>
      </c>
      <c r="BP148" s="548" t="str">
        <f t="shared" si="12"/>
        <v/>
      </c>
      <c r="BQ148" s="548" t="str">
        <f t="shared" si="12"/>
        <v/>
      </c>
      <c r="BR148" s="548" t="str">
        <f t="shared" si="12"/>
        <v/>
      </c>
      <c r="BS148" s="548" t="str">
        <f t="shared" si="12"/>
        <v/>
      </c>
      <c r="BT148" s="548" t="str">
        <f t="shared" si="12"/>
        <v/>
      </c>
      <c r="BZ148" s="19"/>
      <c r="CA148" s="19"/>
      <c r="CB148" s="19"/>
      <c r="CC148" s="19"/>
      <c r="CD148" s="19"/>
      <c r="CE148" s="19"/>
      <c r="CF148" s="19"/>
      <c r="CG148" s="19"/>
      <c r="CH148" s="19"/>
      <c r="CI148" s="19"/>
      <c r="CJ148" s="19"/>
      <c r="CK148" s="19"/>
      <c r="CL148" s="19"/>
      <c r="CM148" s="19"/>
      <c r="CN148" s="19"/>
      <c r="CO148" s="19"/>
      <c r="CP148" s="19"/>
      <c r="CQ148" s="19"/>
      <c r="CR148" s="19"/>
      <c r="CS148" s="19"/>
    </row>
    <row r="149" spans="1:97" s="18" customFormat="1" ht="11.25" hidden="1" outlineLevel="1" thickBot="1">
      <c r="A149" s="19"/>
      <c r="B149" s="632"/>
      <c r="C149" s="633"/>
      <c r="D149" s="628"/>
      <c r="E149" s="628"/>
      <c r="F149" s="632"/>
      <c r="G149" s="634"/>
      <c r="H149" s="632"/>
      <c r="I149" s="632"/>
      <c r="J149" s="632"/>
      <c r="K149" s="632"/>
      <c r="L149" s="632"/>
      <c r="M149" s="632"/>
      <c r="N149" s="632"/>
      <c r="O149" s="628"/>
      <c r="P149" s="631"/>
      <c r="Q149" s="631"/>
      <c r="R149" s="715"/>
      <c r="S149" s="715"/>
      <c r="T149" s="715"/>
      <c r="U149" s="715"/>
      <c r="V149" s="716" t="str">
        <f t="shared" si="14"/>
        <v/>
      </c>
      <c r="W149" s="535" t="str">
        <f t="shared" si="15"/>
        <v/>
      </c>
      <c r="X149" s="536"/>
      <c r="Y149" s="637"/>
      <c r="Z149" s="634"/>
      <c r="AA149" s="638"/>
      <c r="AB149" s="639"/>
      <c r="AC149" s="640"/>
      <c r="AD149" s="640"/>
      <c r="AE149" s="640"/>
      <c r="AF149" s="640"/>
      <c r="AG149" s="640"/>
      <c r="AH149" s="641"/>
      <c r="AI149" s="638"/>
      <c r="AJ149" s="642"/>
      <c r="AK149" s="643"/>
      <c r="AL149" s="643"/>
      <c r="AM149" s="644"/>
      <c r="AN149" s="640"/>
      <c r="AO149" s="640"/>
      <c r="AP149" s="640"/>
      <c r="AQ149" s="640"/>
      <c r="AR149" s="640"/>
      <c r="AS149" s="645"/>
      <c r="AT149" s="646"/>
      <c r="AU149" s="643"/>
      <c r="AV149" s="643"/>
      <c r="AW149" s="643"/>
      <c r="AX149" s="643"/>
      <c r="AY149" s="643"/>
      <c r="AZ149" s="643"/>
      <c r="BA149" s="643"/>
      <c r="BB149" s="643"/>
      <c r="BC149" s="643"/>
      <c r="BD149" s="643"/>
      <c r="BF149" s="420">
        <f t="shared" si="13"/>
        <v>0</v>
      </c>
      <c r="BG149" s="547">
        <f t="shared" si="13"/>
        <v>0</v>
      </c>
      <c r="BH149" s="547">
        <f t="shared" si="13"/>
        <v>0</v>
      </c>
      <c r="BI149" s="547">
        <f t="shared" si="13"/>
        <v>0</v>
      </c>
      <c r="BJ149" s="547">
        <f t="shared" si="13"/>
        <v>0</v>
      </c>
      <c r="BK149" s="547">
        <f t="shared" si="13"/>
        <v>0</v>
      </c>
      <c r="BL149" s="548">
        <f t="shared" si="13"/>
        <v>0</v>
      </c>
      <c r="BM149" s="457"/>
      <c r="BN149" s="548" t="str">
        <f t="shared" si="12"/>
        <v/>
      </c>
      <c r="BO149" s="548" t="str">
        <f t="shared" si="12"/>
        <v/>
      </c>
      <c r="BP149" s="548" t="str">
        <f t="shared" si="12"/>
        <v/>
      </c>
      <c r="BQ149" s="548" t="str">
        <f t="shared" si="12"/>
        <v/>
      </c>
      <c r="BR149" s="548" t="str">
        <f t="shared" si="12"/>
        <v/>
      </c>
      <c r="BS149" s="548" t="str">
        <f t="shared" si="12"/>
        <v/>
      </c>
      <c r="BT149" s="548" t="str">
        <f t="shared" si="12"/>
        <v/>
      </c>
      <c r="BZ149" s="19"/>
      <c r="CA149" s="19"/>
      <c r="CB149" s="19"/>
      <c r="CC149" s="19"/>
      <c r="CD149" s="19"/>
      <c r="CE149" s="19"/>
      <c r="CF149" s="19"/>
      <c r="CG149" s="19"/>
      <c r="CH149" s="19"/>
      <c r="CI149" s="19"/>
      <c r="CJ149" s="19"/>
      <c r="CK149" s="19"/>
      <c r="CL149" s="19"/>
      <c r="CM149" s="19"/>
      <c r="CN149" s="19"/>
      <c r="CO149" s="19"/>
      <c r="CP149" s="19"/>
      <c r="CQ149" s="19"/>
      <c r="CR149" s="19"/>
      <c r="CS149" s="19"/>
    </row>
    <row r="150" spans="1:97" s="18" customFormat="1" ht="11.25" hidden="1" outlineLevel="1" thickBot="1">
      <c r="A150" s="19"/>
      <c r="B150" s="632"/>
      <c r="C150" s="633"/>
      <c r="D150" s="628"/>
      <c r="E150" s="628"/>
      <c r="F150" s="632"/>
      <c r="G150" s="634"/>
      <c r="H150" s="632"/>
      <c r="I150" s="632"/>
      <c r="J150" s="632"/>
      <c r="K150" s="632"/>
      <c r="L150" s="632"/>
      <c r="M150" s="632"/>
      <c r="N150" s="632"/>
      <c r="O150" s="628"/>
      <c r="P150" s="631"/>
      <c r="Q150" s="631"/>
      <c r="R150" s="715"/>
      <c r="S150" s="715"/>
      <c r="T150" s="715"/>
      <c r="U150" s="715"/>
      <c r="V150" s="716" t="str">
        <f t="shared" si="14"/>
        <v/>
      </c>
      <c r="W150" s="535" t="str">
        <f t="shared" si="15"/>
        <v/>
      </c>
      <c r="X150" s="536"/>
      <c r="Y150" s="637"/>
      <c r="Z150" s="634"/>
      <c r="AA150" s="638"/>
      <c r="AB150" s="639"/>
      <c r="AC150" s="640"/>
      <c r="AD150" s="640"/>
      <c r="AE150" s="640"/>
      <c r="AF150" s="640"/>
      <c r="AG150" s="640"/>
      <c r="AH150" s="641"/>
      <c r="AI150" s="638"/>
      <c r="AJ150" s="642"/>
      <c r="AK150" s="643"/>
      <c r="AL150" s="643"/>
      <c r="AM150" s="644"/>
      <c r="AN150" s="640"/>
      <c r="AO150" s="640"/>
      <c r="AP150" s="640"/>
      <c r="AQ150" s="640"/>
      <c r="AR150" s="640"/>
      <c r="AS150" s="645"/>
      <c r="AT150" s="646"/>
      <c r="AU150" s="643"/>
      <c r="AV150" s="643"/>
      <c r="AW150" s="643"/>
      <c r="AX150" s="643"/>
      <c r="AY150" s="643"/>
      <c r="AZ150" s="643"/>
      <c r="BA150" s="643"/>
      <c r="BB150" s="643"/>
      <c r="BC150" s="643"/>
      <c r="BD150" s="643"/>
      <c r="BF150" s="420">
        <f t="shared" si="13"/>
        <v>0</v>
      </c>
      <c r="BG150" s="547">
        <f t="shared" si="13"/>
        <v>0</v>
      </c>
      <c r="BH150" s="547">
        <f t="shared" si="13"/>
        <v>0</v>
      </c>
      <c r="BI150" s="547">
        <f t="shared" si="13"/>
        <v>0</v>
      </c>
      <c r="BJ150" s="547">
        <f t="shared" si="13"/>
        <v>0</v>
      </c>
      <c r="BK150" s="547">
        <f t="shared" si="13"/>
        <v>0</v>
      </c>
      <c r="BL150" s="548">
        <f t="shared" si="13"/>
        <v>0</v>
      </c>
      <c r="BM150" s="457"/>
      <c r="BN150" s="548" t="str">
        <f t="shared" si="12"/>
        <v/>
      </c>
      <c r="BO150" s="548" t="str">
        <f t="shared" si="12"/>
        <v/>
      </c>
      <c r="BP150" s="548" t="str">
        <f t="shared" si="12"/>
        <v/>
      </c>
      <c r="BQ150" s="548" t="str">
        <f t="shared" si="12"/>
        <v/>
      </c>
      <c r="BR150" s="548" t="str">
        <f t="shared" si="12"/>
        <v/>
      </c>
      <c r="BS150" s="548" t="str">
        <f t="shared" si="12"/>
        <v/>
      </c>
      <c r="BT150" s="548" t="str">
        <f t="shared" si="12"/>
        <v/>
      </c>
      <c r="BZ150" s="19"/>
      <c r="CA150" s="19"/>
      <c r="CB150" s="19"/>
      <c r="CC150" s="19"/>
      <c r="CD150" s="19"/>
      <c r="CE150" s="19"/>
      <c r="CF150" s="19"/>
      <c r="CG150" s="19"/>
      <c r="CH150" s="19"/>
      <c r="CI150" s="19"/>
      <c r="CJ150" s="19"/>
      <c r="CK150" s="19"/>
      <c r="CL150" s="19"/>
      <c r="CM150" s="19"/>
      <c r="CN150" s="19"/>
      <c r="CO150" s="19"/>
      <c r="CP150" s="19"/>
      <c r="CQ150" s="19"/>
      <c r="CR150" s="19"/>
      <c r="CS150" s="19"/>
    </row>
    <row r="151" spans="1:97" s="18" customFormat="1" ht="11.25" hidden="1" outlineLevel="1" thickBot="1">
      <c r="A151" s="19"/>
      <c r="B151" s="632"/>
      <c r="C151" s="633"/>
      <c r="D151" s="628"/>
      <c r="E151" s="628"/>
      <c r="F151" s="632"/>
      <c r="G151" s="634"/>
      <c r="H151" s="632"/>
      <c r="I151" s="632"/>
      <c r="J151" s="632"/>
      <c r="K151" s="632"/>
      <c r="L151" s="632"/>
      <c r="M151" s="632"/>
      <c r="N151" s="632"/>
      <c r="O151" s="628"/>
      <c r="P151" s="631"/>
      <c r="Q151" s="631"/>
      <c r="R151" s="715"/>
      <c r="S151" s="715"/>
      <c r="T151" s="715"/>
      <c r="U151" s="715"/>
      <c r="V151" s="716" t="str">
        <f t="shared" si="14"/>
        <v/>
      </c>
      <c r="W151" s="535" t="str">
        <f t="shared" si="15"/>
        <v/>
      </c>
      <c r="X151" s="536"/>
      <c r="Y151" s="637"/>
      <c r="Z151" s="634"/>
      <c r="AA151" s="638"/>
      <c r="AB151" s="639"/>
      <c r="AC151" s="640"/>
      <c r="AD151" s="640"/>
      <c r="AE151" s="640"/>
      <c r="AF151" s="640"/>
      <c r="AG151" s="640"/>
      <c r="AH151" s="641"/>
      <c r="AI151" s="638"/>
      <c r="AJ151" s="642"/>
      <c r="AK151" s="643"/>
      <c r="AL151" s="643"/>
      <c r="AM151" s="644"/>
      <c r="AN151" s="640"/>
      <c r="AO151" s="640"/>
      <c r="AP151" s="640"/>
      <c r="AQ151" s="640"/>
      <c r="AR151" s="640"/>
      <c r="AS151" s="645"/>
      <c r="AT151" s="646"/>
      <c r="AU151" s="643"/>
      <c r="AV151" s="643"/>
      <c r="AW151" s="643"/>
      <c r="AX151" s="643"/>
      <c r="AY151" s="643"/>
      <c r="AZ151" s="643"/>
      <c r="BA151" s="643"/>
      <c r="BB151" s="643"/>
      <c r="BC151" s="643"/>
      <c r="BD151" s="643"/>
      <c r="BF151" s="420">
        <f t="shared" si="13"/>
        <v>0</v>
      </c>
      <c r="BG151" s="547">
        <f t="shared" si="13"/>
        <v>0</v>
      </c>
      <c r="BH151" s="547">
        <f t="shared" si="13"/>
        <v>0</v>
      </c>
      <c r="BI151" s="547">
        <f t="shared" si="13"/>
        <v>0</v>
      </c>
      <c r="BJ151" s="547">
        <f t="shared" si="13"/>
        <v>0</v>
      </c>
      <c r="BK151" s="547">
        <f t="shared" si="13"/>
        <v>0</v>
      </c>
      <c r="BL151" s="548">
        <f t="shared" si="13"/>
        <v>0</v>
      </c>
      <c r="BM151" s="457"/>
      <c r="BN151" s="548" t="str">
        <f t="shared" si="12"/>
        <v/>
      </c>
      <c r="BO151" s="548" t="str">
        <f t="shared" si="12"/>
        <v/>
      </c>
      <c r="BP151" s="548" t="str">
        <f t="shared" si="12"/>
        <v/>
      </c>
      <c r="BQ151" s="548" t="str">
        <f t="shared" si="12"/>
        <v/>
      </c>
      <c r="BR151" s="548" t="str">
        <f t="shared" si="12"/>
        <v/>
      </c>
      <c r="BS151" s="548" t="str">
        <f t="shared" si="12"/>
        <v/>
      </c>
      <c r="BT151" s="548" t="str">
        <f t="shared" si="12"/>
        <v/>
      </c>
      <c r="BZ151" s="19"/>
      <c r="CA151" s="19"/>
      <c r="CB151" s="19"/>
      <c r="CC151" s="19"/>
      <c r="CD151" s="19"/>
      <c r="CE151" s="19"/>
      <c r="CF151" s="19"/>
      <c r="CG151" s="19"/>
      <c r="CH151" s="19"/>
      <c r="CI151" s="19"/>
      <c r="CJ151" s="19"/>
      <c r="CK151" s="19"/>
      <c r="CL151" s="19"/>
      <c r="CM151" s="19"/>
      <c r="CN151" s="19"/>
      <c r="CO151" s="19"/>
      <c r="CP151" s="19"/>
      <c r="CQ151" s="19"/>
      <c r="CR151" s="19"/>
      <c r="CS151" s="19"/>
    </row>
    <row r="152" spans="1:97" s="18" customFormat="1" ht="11.25" hidden="1" outlineLevel="1" thickBot="1">
      <c r="A152" s="19"/>
      <c r="B152" s="632"/>
      <c r="C152" s="633"/>
      <c r="D152" s="628"/>
      <c r="E152" s="628"/>
      <c r="F152" s="632"/>
      <c r="G152" s="634"/>
      <c r="H152" s="632"/>
      <c r="I152" s="632"/>
      <c r="J152" s="632"/>
      <c r="K152" s="632"/>
      <c r="L152" s="632"/>
      <c r="M152" s="632"/>
      <c r="N152" s="632"/>
      <c r="O152" s="628"/>
      <c r="P152" s="631"/>
      <c r="Q152" s="631"/>
      <c r="R152" s="715"/>
      <c r="S152" s="715"/>
      <c r="T152" s="715"/>
      <c r="U152" s="715"/>
      <c r="V152" s="716" t="str">
        <f t="shared" si="14"/>
        <v/>
      </c>
      <c r="W152" s="535" t="str">
        <f t="shared" si="15"/>
        <v/>
      </c>
      <c r="X152" s="536"/>
      <c r="Y152" s="637"/>
      <c r="Z152" s="634"/>
      <c r="AA152" s="638"/>
      <c r="AB152" s="639"/>
      <c r="AC152" s="640"/>
      <c r="AD152" s="640"/>
      <c r="AE152" s="640"/>
      <c r="AF152" s="640"/>
      <c r="AG152" s="640"/>
      <c r="AH152" s="641"/>
      <c r="AI152" s="638"/>
      <c r="AJ152" s="642"/>
      <c r="AK152" s="643"/>
      <c r="AL152" s="643"/>
      <c r="AM152" s="644"/>
      <c r="AN152" s="640"/>
      <c r="AO152" s="640"/>
      <c r="AP152" s="640"/>
      <c r="AQ152" s="640"/>
      <c r="AR152" s="640"/>
      <c r="AS152" s="645"/>
      <c r="AT152" s="646"/>
      <c r="AU152" s="643"/>
      <c r="AV152" s="643"/>
      <c r="AW152" s="643"/>
      <c r="AX152" s="643"/>
      <c r="AY152" s="643"/>
      <c r="AZ152" s="643"/>
      <c r="BA152" s="643"/>
      <c r="BB152" s="643"/>
      <c r="BC152" s="643"/>
      <c r="BD152" s="643"/>
      <c r="BF152" s="420">
        <f t="shared" si="13"/>
        <v>0</v>
      </c>
      <c r="BG152" s="547">
        <f t="shared" si="13"/>
        <v>0</v>
      </c>
      <c r="BH152" s="547">
        <f t="shared" si="13"/>
        <v>0</v>
      </c>
      <c r="BI152" s="547">
        <f t="shared" si="13"/>
        <v>0</v>
      </c>
      <c r="BJ152" s="547">
        <f t="shared" si="13"/>
        <v>0</v>
      </c>
      <c r="BK152" s="547">
        <f t="shared" si="13"/>
        <v>0</v>
      </c>
      <c r="BL152" s="548">
        <f t="shared" si="13"/>
        <v>0</v>
      </c>
      <c r="BM152" s="457"/>
      <c r="BN152" s="548" t="str">
        <f t="shared" si="12"/>
        <v/>
      </c>
      <c r="BO152" s="548" t="str">
        <f t="shared" si="12"/>
        <v/>
      </c>
      <c r="BP152" s="548" t="str">
        <f t="shared" si="12"/>
        <v/>
      </c>
      <c r="BQ152" s="548" t="str">
        <f t="shared" si="12"/>
        <v/>
      </c>
      <c r="BR152" s="548" t="str">
        <f t="shared" si="12"/>
        <v/>
      </c>
      <c r="BS152" s="548" t="str">
        <f t="shared" si="12"/>
        <v/>
      </c>
      <c r="BT152" s="548" t="str">
        <f t="shared" si="12"/>
        <v/>
      </c>
      <c r="BZ152" s="19"/>
      <c r="CA152" s="19"/>
      <c r="CB152" s="19"/>
      <c r="CC152" s="19"/>
      <c r="CD152" s="19"/>
      <c r="CE152" s="19"/>
      <c r="CF152" s="19"/>
      <c r="CG152" s="19"/>
      <c r="CH152" s="19"/>
      <c r="CI152" s="19"/>
      <c r="CJ152" s="19"/>
      <c r="CK152" s="19"/>
      <c r="CL152" s="19"/>
      <c r="CM152" s="19"/>
      <c r="CN152" s="19"/>
      <c r="CO152" s="19"/>
      <c r="CP152" s="19"/>
      <c r="CQ152" s="19"/>
      <c r="CR152" s="19"/>
      <c r="CS152" s="19"/>
    </row>
    <row r="153" spans="1:97" s="18" customFormat="1" ht="11.25" hidden="1" outlineLevel="1" thickBot="1">
      <c r="A153" s="19"/>
      <c r="B153" s="632"/>
      <c r="C153" s="633"/>
      <c r="D153" s="628"/>
      <c r="E153" s="628"/>
      <c r="F153" s="632"/>
      <c r="G153" s="634"/>
      <c r="H153" s="632"/>
      <c r="I153" s="632"/>
      <c r="J153" s="632"/>
      <c r="K153" s="632"/>
      <c r="L153" s="632"/>
      <c r="M153" s="632"/>
      <c r="N153" s="632"/>
      <c r="O153" s="628"/>
      <c r="P153" s="631"/>
      <c r="Q153" s="631"/>
      <c r="R153" s="715"/>
      <c r="S153" s="715"/>
      <c r="T153" s="715"/>
      <c r="U153" s="715"/>
      <c r="V153" s="716" t="str">
        <f t="shared" si="14"/>
        <v/>
      </c>
      <c r="W153" s="535" t="str">
        <f t="shared" si="15"/>
        <v/>
      </c>
      <c r="X153" s="536"/>
      <c r="Y153" s="637"/>
      <c r="Z153" s="634"/>
      <c r="AA153" s="638"/>
      <c r="AB153" s="639"/>
      <c r="AC153" s="640"/>
      <c r="AD153" s="640"/>
      <c r="AE153" s="640"/>
      <c r="AF153" s="640"/>
      <c r="AG153" s="640"/>
      <c r="AH153" s="641"/>
      <c r="AI153" s="638"/>
      <c r="AJ153" s="642"/>
      <c r="AK153" s="643"/>
      <c r="AL153" s="643"/>
      <c r="AM153" s="644"/>
      <c r="AN153" s="640"/>
      <c r="AO153" s="640"/>
      <c r="AP153" s="640"/>
      <c r="AQ153" s="640"/>
      <c r="AR153" s="640"/>
      <c r="AS153" s="645"/>
      <c r="AT153" s="646"/>
      <c r="AU153" s="643"/>
      <c r="AV153" s="643"/>
      <c r="AW153" s="643"/>
      <c r="AX153" s="643"/>
      <c r="AY153" s="643"/>
      <c r="AZ153" s="643"/>
      <c r="BA153" s="643"/>
      <c r="BB153" s="643"/>
      <c r="BC153" s="643"/>
      <c r="BD153" s="643"/>
      <c r="BF153" s="420">
        <f t="shared" si="13"/>
        <v>0</v>
      </c>
      <c r="BG153" s="547">
        <f t="shared" si="13"/>
        <v>0</v>
      </c>
      <c r="BH153" s="547">
        <f t="shared" si="13"/>
        <v>0</v>
      </c>
      <c r="BI153" s="547">
        <f t="shared" si="13"/>
        <v>0</v>
      </c>
      <c r="BJ153" s="547">
        <f t="shared" si="13"/>
        <v>0</v>
      </c>
      <c r="BK153" s="547">
        <f t="shared" si="13"/>
        <v>0</v>
      </c>
      <c r="BL153" s="548">
        <f t="shared" si="13"/>
        <v>0</v>
      </c>
      <c r="BM153" s="457"/>
      <c r="BN153" s="548" t="str">
        <f t="shared" si="12"/>
        <v/>
      </c>
      <c r="BO153" s="548" t="str">
        <f t="shared" si="12"/>
        <v/>
      </c>
      <c r="BP153" s="548" t="str">
        <f t="shared" si="12"/>
        <v/>
      </c>
      <c r="BQ153" s="548" t="str">
        <f t="shared" si="12"/>
        <v/>
      </c>
      <c r="BR153" s="548" t="str">
        <f t="shared" si="12"/>
        <v/>
      </c>
      <c r="BS153" s="548" t="str">
        <f t="shared" si="12"/>
        <v/>
      </c>
      <c r="BT153" s="548" t="str">
        <f t="shared" si="12"/>
        <v/>
      </c>
      <c r="BZ153" s="19"/>
      <c r="CA153" s="19"/>
      <c r="CB153" s="19"/>
      <c r="CC153" s="19"/>
      <c r="CD153" s="19"/>
      <c r="CE153" s="19"/>
      <c r="CF153" s="19"/>
      <c r="CG153" s="19"/>
      <c r="CH153" s="19"/>
      <c r="CI153" s="19"/>
      <c r="CJ153" s="19"/>
      <c r="CK153" s="19"/>
      <c r="CL153" s="19"/>
      <c r="CM153" s="19"/>
      <c r="CN153" s="19"/>
      <c r="CO153" s="19"/>
      <c r="CP153" s="19"/>
      <c r="CQ153" s="19"/>
      <c r="CR153" s="19"/>
      <c r="CS153" s="19"/>
    </row>
    <row r="154" spans="1:97" s="18" customFormat="1" ht="11.25" hidden="1" outlineLevel="1" thickBot="1">
      <c r="A154" s="19"/>
      <c r="B154" s="632"/>
      <c r="C154" s="633"/>
      <c r="D154" s="628"/>
      <c r="E154" s="628"/>
      <c r="F154" s="632"/>
      <c r="G154" s="634"/>
      <c r="H154" s="632"/>
      <c r="I154" s="632"/>
      <c r="J154" s="632"/>
      <c r="K154" s="632"/>
      <c r="L154" s="632"/>
      <c r="M154" s="632"/>
      <c r="N154" s="632"/>
      <c r="O154" s="628"/>
      <c r="P154" s="631"/>
      <c r="Q154" s="631"/>
      <c r="R154" s="715"/>
      <c r="S154" s="715"/>
      <c r="T154" s="715"/>
      <c r="U154" s="715"/>
      <c r="V154" s="716" t="str">
        <f t="shared" si="14"/>
        <v/>
      </c>
      <c r="W154" s="535" t="str">
        <f t="shared" si="15"/>
        <v/>
      </c>
      <c r="X154" s="536"/>
      <c r="Y154" s="637"/>
      <c r="Z154" s="634"/>
      <c r="AA154" s="638"/>
      <c r="AB154" s="639"/>
      <c r="AC154" s="640"/>
      <c r="AD154" s="640"/>
      <c r="AE154" s="640"/>
      <c r="AF154" s="640"/>
      <c r="AG154" s="640"/>
      <c r="AH154" s="641"/>
      <c r="AI154" s="638"/>
      <c r="AJ154" s="642"/>
      <c r="AK154" s="643"/>
      <c r="AL154" s="643"/>
      <c r="AM154" s="644"/>
      <c r="AN154" s="640"/>
      <c r="AO154" s="640"/>
      <c r="AP154" s="640"/>
      <c r="AQ154" s="640"/>
      <c r="AR154" s="640"/>
      <c r="AS154" s="645"/>
      <c r="AT154" s="646"/>
      <c r="AU154" s="643"/>
      <c r="AV154" s="643"/>
      <c r="AW154" s="643"/>
      <c r="AX154" s="643"/>
      <c r="AY154" s="643"/>
      <c r="AZ154" s="643"/>
      <c r="BA154" s="643"/>
      <c r="BB154" s="643"/>
      <c r="BC154" s="643"/>
      <c r="BD154" s="643"/>
      <c r="BF154" s="420">
        <f t="shared" si="13"/>
        <v>0</v>
      </c>
      <c r="BG154" s="547">
        <f t="shared" si="13"/>
        <v>0</v>
      </c>
      <c r="BH154" s="547">
        <f t="shared" si="13"/>
        <v>0</v>
      </c>
      <c r="BI154" s="547">
        <f t="shared" si="13"/>
        <v>0</v>
      </c>
      <c r="BJ154" s="547">
        <f t="shared" si="13"/>
        <v>0</v>
      </c>
      <c r="BK154" s="547">
        <f t="shared" si="13"/>
        <v>0</v>
      </c>
      <c r="BL154" s="548">
        <f t="shared" si="13"/>
        <v>0</v>
      </c>
      <c r="BM154" s="457"/>
      <c r="BN154" s="548" t="str">
        <f t="shared" si="12"/>
        <v/>
      </c>
      <c r="BO154" s="548" t="str">
        <f t="shared" si="12"/>
        <v/>
      </c>
      <c r="BP154" s="548" t="str">
        <f t="shared" si="12"/>
        <v/>
      </c>
      <c r="BQ154" s="548" t="str">
        <f t="shared" si="12"/>
        <v/>
      </c>
      <c r="BR154" s="548" t="str">
        <f t="shared" si="12"/>
        <v/>
      </c>
      <c r="BS154" s="548" t="str">
        <f t="shared" si="12"/>
        <v/>
      </c>
      <c r="BT154" s="548" t="str">
        <f t="shared" si="12"/>
        <v/>
      </c>
      <c r="BZ154" s="19"/>
      <c r="CA154" s="19"/>
      <c r="CB154" s="19"/>
      <c r="CC154" s="19"/>
      <c r="CD154" s="19"/>
      <c r="CE154" s="19"/>
      <c r="CF154" s="19"/>
      <c r="CG154" s="19"/>
      <c r="CH154" s="19"/>
      <c r="CI154" s="19"/>
      <c r="CJ154" s="19"/>
      <c r="CK154" s="19"/>
      <c r="CL154" s="19"/>
      <c r="CM154" s="19"/>
      <c r="CN154" s="19"/>
      <c r="CO154" s="19"/>
      <c r="CP154" s="19"/>
      <c r="CQ154" s="19"/>
      <c r="CR154" s="19"/>
      <c r="CS154" s="19"/>
    </row>
    <row r="155" spans="1:97" s="18" customFormat="1" ht="11.25" hidden="1" outlineLevel="1" thickBot="1">
      <c r="A155" s="19"/>
      <c r="B155" s="632"/>
      <c r="C155" s="633"/>
      <c r="D155" s="628"/>
      <c r="E155" s="628"/>
      <c r="F155" s="632"/>
      <c r="G155" s="634"/>
      <c r="H155" s="632"/>
      <c r="I155" s="632"/>
      <c r="J155" s="632"/>
      <c r="K155" s="632"/>
      <c r="L155" s="632"/>
      <c r="M155" s="632"/>
      <c r="N155" s="632"/>
      <c r="O155" s="628"/>
      <c r="P155" s="631"/>
      <c r="Q155" s="631"/>
      <c r="R155" s="715"/>
      <c r="S155" s="715"/>
      <c r="T155" s="715"/>
      <c r="U155" s="715"/>
      <c r="V155" s="716" t="str">
        <f t="shared" si="14"/>
        <v/>
      </c>
      <c r="W155" s="535" t="str">
        <f t="shared" si="15"/>
        <v/>
      </c>
      <c r="X155" s="536"/>
      <c r="Y155" s="637"/>
      <c r="Z155" s="634"/>
      <c r="AA155" s="638"/>
      <c r="AB155" s="639"/>
      <c r="AC155" s="640"/>
      <c r="AD155" s="640"/>
      <c r="AE155" s="640"/>
      <c r="AF155" s="640"/>
      <c r="AG155" s="640"/>
      <c r="AH155" s="641"/>
      <c r="AI155" s="638"/>
      <c r="AJ155" s="642"/>
      <c r="AK155" s="643"/>
      <c r="AL155" s="643"/>
      <c r="AM155" s="644"/>
      <c r="AN155" s="640"/>
      <c r="AO155" s="640"/>
      <c r="AP155" s="640"/>
      <c r="AQ155" s="640"/>
      <c r="AR155" s="640"/>
      <c r="AS155" s="645"/>
      <c r="AT155" s="646"/>
      <c r="AU155" s="643"/>
      <c r="AV155" s="643"/>
      <c r="AW155" s="643"/>
      <c r="AX155" s="643"/>
      <c r="AY155" s="643"/>
      <c r="AZ155" s="643"/>
      <c r="BA155" s="643"/>
      <c r="BB155" s="643"/>
      <c r="BC155" s="643"/>
      <c r="BD155" s="643"/>
      <c r="BF155" s="420">
        <f t="shared" si="13"/>
        <v>0</v>
      </c>
      <c r="BG155" s="547">
        <f t="shared" si="13"/>
        <v>0</v>
      </c>
      <c r="BH155" s="547">
        <f t="shared" si="13"/>
        <v>0</v>
      </c>
      <c r="BI155" s="547">
        <f t="shared" si="13"/>
        <v>0</v>
      </c>
      <c r="BJ155" s="547">
        <f t="shared" si="13"/>
        <v>0</v>
      </c>
      <c r="BK155" s="547">
        <f t="shared" si="13"/>
        <v>0</v>
      </c>
      <c r="BL155" s="548">
        <f t="shared" si="13"/>
        <v>0</v>
      </c>
      <c r="BM155" s="457"/>
      <c r="BN155" s="548" t="str">
        <f t="shared" si="12"/>
        <v/>
      </c>
      <c r="BO155" s="548" t="str">
        <f t="shared" si="12"/>
        <v/>
      </c>
      <c r="BP155" s="548" t="str">
        <f t="shared" si="12"/>
        <v/>
      </c>
      <c r="BQ155" s="548" t="str">
        <f t="shared" si="12"/>
        <v/>
      </c>
      <c r="BR155" s="548" t="str">
        <f t="shared" si="12"/>
        <v/>
      </c>
      <c r="BS155" s="548" t="str">
        <f t="shared" si="12"/>
        <v/>
      </c>
      <c r="BT155" s="548" t="str">
        <f t="shared" si="12"/>
        <v/>
      </c>
      <c r="BZ155" s="19"/>
      <c r="CA155" s="19"/>
      <c r="CB155" s="19"/>
      <c r="CC155" s="19"/>
      <c r="CD155" s="19"/>
      <c r="CE155" s="19"/>
      <c r="CF155" s="19"/>
      <c r="CG155" s="19"/>
      <c r="CH155" s="19"/>
      <c r="CI155" s="19"/>
      <c r="CJ155" s="19"/>
      <c r="CK155" s="19"/>
      <c r="CL155" s="19"/>
      <c r="CM155" s="19"/>
      <c r="CN155" s="19"/>
      <c r="CO155" s="19"/>
      <c r="CP155" s="19"/>
      <c r="CQ155" s="19"/>
      <c r="CR155" s="19"/>
      <c r="CS155" s="19"/>
    </row>
    <row r="156" spans="1:97" s="18" customFormat="1" ht="11.25" hidden="1" outlineLevel="1" thickBot="1">
      <c r="A156" s="19"/>
      <c r="B156" s="632"/>
      <c r="C156" s="633"/>
      <c r="D156" s="628"/>
      <c r="E156" s="628"/>
      <c r="F156" s="632"/>
      <c r="G156" s="634"/>
      <c r="H156" s="632"/>
      <c r="I156" s="632"/>
      <c r="J156" s="632"/>
      <c r="K156" s="632"/>
      <c r="L156" s="632"/>
      <c r="M156" s="632"/>
      <c r="N156" s="632"/>
      <c r="O156" s="628"/>
      <c r="P156" s="631"/>
      <c r="Q156" s="631"/>
      <c r="R156" s="715"/>
      <c r="S156" s="715"/>
      <c r="T156" s="715"/>
      <c r="U156" s="715"/>
      <c r="V156" s="716" t="str">
        <f t="shared" si="14"/>
        <v/>
      </c>
      <c r="W156" s="535" t="str">
        <f t="shared" si="15"/>
        <v/>
      </c>
      <c r="X156" s="536"/>
      <c r="Y156" s="637"/>
      <c r="Z156" s="634"/>
      <c r="AA156" s="638"/>
      <c r="AB156" s="639"/>
      <c r="AC156" s="640"/>
      <c r="AD156" s="640"/>
      <c r="AE156" s="640"/>
      <c r="AF156" s="640"/>
      <c r="AG156" s="640"/>
      <c r="AH156" s="641"/>
      <c r="AI156" s="638"/>
      <c r="AJ156" s="642"/>
      <c r="AK156" s="643"/>
      <c r="AL156" s="643"/>
      <c r="AM156" s="644"/>
      <c r="AN156" s="640"/>
      <c r="AO156" s="640"/>
      <c r="AP156" s="640"/>
      <c r="AQ156" s="640"/>
      <c r="AR156" s="640"/>
      <c r="AS156" s="645"/>
      <c r="AT156" s="646"/>
      <c r="AU156" s="643"/>
      <c r="AV156" s="643"/>
      <c r="AW156" s="643"/>
      <c r="AX156" s="643"/>
      <c r="AY156" s="643"/>
      <c r="AZ156" s="643"/>
      <c r="BA156" s="643"/>
      <c r="BB156" s="643"/>
      <c r="BC156" s="643"/>
      <c r="BD156" s="643"/>
      <c r="BF156" s="420">
        <f t="shared" si="13"/>
        <v>0</v>
      </c>
      <c r="BG156" s="547">
        <f t="shared" si="13"/>
        <v>0</v>
      </c>
      <c r="BH156" s="547">
        <f t="shared" si="13"/>
        <v>0</v>
      </c>
      <c r="BI156" s="547">
        <f t="shared" si="13"/>
        <v>0</v>
      </c>
      <c r="BJ156" s="547">
        <f t="shared" si="13"/>
        <v>0</v>
      </c>
      <c r="BK156" s="547">
        <f t="shared" si="13"/>
        <v>0</v>
      </c>
      <c r="BL156" s="548">
        <f t="shared" si="13"/>
        <v>0</v>
      </c>
      <c r="BM156" s="457"/>
      <c r="BN156" s="548" t="str">
        <f t="shared" si="12"/>
        <v/>
      </c>
      <c r="BO156" s="548" t="str">
        <f t="shared" si="12"/>
        <v/>
      </c>
      <c r="BP156" s="548" t="str">
        <f t="shared" si="12"/>
        <v/>
      </c>
      <c r="BQ156" s="548" t="str">
        <f t="shared" si="12"/>
        <v/>
      </c>
      <c r="BR156" s="548" t="str">
        <f t="shared" si="12"/>
        <v/>
      </c>
      <c r="BS156" s="548" t="str">
        <f t="shared" si="12"/>
        <v/>
      </c>
      <c r="BT156" s="548" t="str">
        <f t="shared" si="12"/>
        <v/>
      </c>
      <c r="BZ156" s="19"/>
      <c r="CA156" s="19"/>
      <c r="CB156" s="19"/>
      <c r="CC156" s="19"/>
      <c r="CD156" s="19"/>
      <c r="CE156" s="19"/>
      <c r="CF156" s="19"/>
      <c r="CG156" s="19"/>
      <c r="CH156" s="19"/>
      <c r="CI156" s="19"/>
      <c r="CJ156" s="19"/>
      <c r="CK156" s="19"/>
      <c r="CL156" s="19"/>
      <c r="CM156" s="19"/>
      <c r="CN156" s="19"/>
      <c r="CO156" s="19"/>
      <c r="CP156" s="19"/>
      <c r="CQ156" s="19"/>
      <c r="CR156" s="19"/>
      <c r="CS156" s="19"/>
    </row>
    <row r="157" spans="1:97" s="18" customFormat="1" ht="11.25" hidden="1" outlineLevel="1" thickBot="1">
      <c r="A157" s="19"/>
      <c r="B157" s="632"/>
      <c r="C157" s="633"/>
      <c r="D157" s="628"/>
      <c r="E157" s="628"/>
      <c r="F157" s="632"/>
      <c r="G157" s="634"/>
      <c r="H157" s="632"/>
      <c r="I157" s="632"/>
      <c r="J157" s="632"/>
      <c r="K157" s="632"/>
      <c r="L157" s="632"/>
      <c r="M157" s="632"/>
      <c r="N157" s="632"/>
      <c r="O157" s="628"/>
      <c r="P157" s="631"/>
      <c r="Q157" s="631"/>
      <c r="R157" s="715"/>
      <c r="S157" s="715"/>
      <c r="T157" s="715"/>
      <c r="U157" s="715"/>
      <c r="V157" s="716" t="str">
        <f t="shared" si="14"/>
        <v/>
      </c>
      <c r="W157" s="535" t="str">
        <f t="shared" si="15"/>
        <v/>
      </c>
      <c r="X157" s="536"/>
      <c r="Y157" s="637"/>
      <c r="Z157" s="634"/>
      <c r="AA157" s="638"/>
      <c r="AB157" s="639"/>
      <c r="AC157" s="640"/>
      <c r="AD157" s="640"/>
      <c r="AE157" s="640"/>
      <c r="AF157" s="640"/>
      <c r="AG157" s="640"/>
      <c r="AH157" s="641"/>
      <c r="AI157" s="638"/>
      <c r="AJ157" s="642"/>
      <c r="AK157" s="643"/>
      <c r="AL157" s="643"/>
      <c r="AM157" s="644"/>
      <c r="AN157" s="640"/>
      <c r="AO157" s="640"/>
      <c r="AP157" s="640"/>
      <c r="AQ157" s="640"/>
      <c r="AR157" s="640"/>
      <c r="AS157" s="645"/>
      <c r="AT157" s="646"/>
      <c r="AU157" s="643"/>
      <c r="AV157" s="643"/>
      <c r="AW157" s="643"/>
      <c r="AX157" s="643"/>
      <c r="AY157" s="643"/>
      <c r="AZ157" s="643"/>
      <c r="BA157" s="643"/>
      <c r="BB157" s="643"/>
      <c r="BC157" s="643"/>
      <c r="BD157" s="643"/>
      <c r="BF157" s="420">
        <f t="shared" si="13"/>
        <v>0</v>
      </c>
      <c r="BG157" s="547">
        <f t="shared" si="13"/>
        <v>0</v>
      </c>
      <c r="BH157" s="547">
        <f t="shared" si="13"/>
        <v>0</v>
      </c>
      <c r="BI157" s="547">
        <f t="shared" si="13"/>
        <v>0</v>
      </c>
      <c r="BJ157" s="547">
        <f t="shared" si="13"/>
        <v>0</v>
      </c>
      <c r="BK157" s="547">
        <f t="shared" si="13"/>
        <v>0</v>
      </c>
      <c r="BL157" s="548">
        <f t="shared" si="13"/>
        <v>0</v>
      </c>
      <c r="BM157" s="457"/>
      <c r="BN157" s="548" t="str">
        <f t="shared" si="12"/>
        <v/>
      </c>
      <c r="BO157" s="548" t="str">
        <f t="shared" si="12"/>
        <v/>
      </c>
      <c r="BP157" s="548" t="str">
        <f t="shared" si="12"/>
        <v/>
      </c>
      <c r="BQ157" s="548" t="str">
        <f t="shared" si="12"/>
        <v/>
      </c>
      <c r="BR157" s="548" t="str">
        <f t="shared" si="12"/>
        <v/>
      </c>
      <c r="BS157" s="548" t="str">
        <f t="shared" si="12"/>
        <v/>
      </c>
      <c r="BT157" s="548" t="str">
        <f t="shared" si="12"/>
        <v/>
      </c>
      <c r="BZ157" s="19"/>
      <c r="CA157" s="19"/>
      <c r="CB157" s="19"/>
      <c r="CC157" s="19"/>
      <c r="CD157" s="19"/>
      <c r="CE157" s="19"/>
      <c r="CF157" s="19"/>
      <c r="CG157" s="19"/>
      <c r="CH157" s="19"/>
      <c r="CI157" s="19"/>
      <c r="CJ157" s="19"/>
      <c r="CK157" s="19"/>
      <c r="CL157" s="19"/>
      <c r="CM157" s="19"/>
      <c r="CN157" s="19"/>
      <c r="CO157" s="19"/>
      <c r="CP157" s="19"/>
      <c r="CQ157" s="19"/>
      <c r="CR157" s="19"/>
      <c r="CS157" s="19"/>
    </row>
    <row r="158" spans="1:97" s="18" customFormat="1" ht="11.25" hidden="1" outlineLevel="1" thickBot="1">
      <c r="A158" s="19"/>
      <c r="B158" s="632"/>
      <c r="C158" s="633"/>
      <c r="D158" s="628"/>
      <c r="E158" s="628"/>
      <c r="F158" s="632"/>
      <c r="G158" s="634"/>
      <c r="H158" s="632"/>
      <c r="I158" s="632"/>
      <c r="J158" s="632"/>
      <c r="K158" s="632"/>
      <c r="L158" s="632"/>
      <c r="M158" s="632"/>
      <c r="N158" s="632"/>
      <c r="O158" s="628"/>
      <c r="P158" s="631"/>
      <c r="Q158" s="631"/>
      <c r="R158" s="715"/>
      <c r="S158" s="715"/>
      <c r="T158" s="715"/>
      <c r="U158" s="715"/>
      <c r="V158" s="716" t="str">
        <f t="shared" si="14"/>
        <v/>
      </c>
      <c r="W158" s="535" t="str">
        <f t="shared" si="15"/>
        <v/>
      </c>
      <c r="X158" s="536"/>
      <c r="Y158" s="637"/>
      <c r="Z158" s="634"/>
      <c r="AA158" s="638"/>
      <c r="AB158" s="639"/>
      <c r="AC158" s="640"/>
      <c r="AD158" s="640"/>
      <c r="AE158" s="640"/>
      <c r="AF158" s="640"/>
      <c r="AG158" s="640"/>
      <c r="AH158" s="641"/>
      <c r="AI158" s="638"/>
      <c r="AJ158" s="642"/>
      <c r="AK158" s="643"/>
      <c r="AL158" s="643"/>
      <c r="AM158" s="644"/>
      <c r="AN158" s="640"/>
      <c r="AO158" s="640"/>
      <c r="AP158" s="640"/>
      <c r="AQ158" s="640"/>
      <c r="AR158" s="640"/>
      <c r="AS158" s="645"/>
      <c r="AT158" s="646"/>
      <c r="AU158" s="643"/>
      <c r="AV158" s="643"/>
      <c r="AW158" s="643"/>
      <c r="AX158" s="643"/>
      <c r="AY158" s="643"/>
      <c r="AZ158" s="643"/>
      <c r="BA158" s="643"/>
      <c r="BB158" s="643"/>
      <c r="BC158" s="643"/>
      <c r="BD158" s="643"/>
      <c r="BF158" s="420">
        <f t="shared" si="13"/>
        <v>0</v>
      </c>
      <c r="BG158" s="547">
        <f t="shared" si="13"/>
        <v>0</v>
      </c>
      <c r="BH158" s="547">
        <f t="shared" si="13"/>
        <v>0</v>
      </c>
      <c r="BI158" s="547">
        <f t="shared" si="13"/>
        <v>0</v>
      </c>
      <c r="BJ158" s="547">
        <f t="shared" si="13"/>
        <v>0</v>
      </c>
      <c r="BK158" s="547">
        <f t="shared" si="13"/>
        <v>0</v>
      </c>
      <c r="BL158" s="548">
        <f t="shared" si="13"/>
        <v>0</v>
      </c>
      <c r="BM158" s="457"/>
      <c r="BN158" s="548" t="str">
        <f t="shared" si="12"/>
        <v/>
      </c>
      <c r="BO158" s="548" t="str">
        <f t="shared" si="12"/>
        <v/>
      </c>
      <c r="BP158" s="548" t="str">
        <f t="shared" si="12"/>
        <v/>
      </c>
      <c r="BQ158" s="548" t="str">
        <f t="shared" si="12"/>
        <v/>
      </c>
      <c r="BR158" s="548" t="str">
        <f t="shared" si="12"/>
        <v/>
      </c>
      <c r="BS158" s="548" t="str">
        <f t="shared" si="12"/>
        <v/>
      </c>
      <c r="BT158" s="548" t="str">
        <f t="shared" si="12"/>
        <v/>
      </c>
      <c r="BZ158" s="19"/>
      <c r="CA158" s="19"/>
      <c r="CB158" s="19"/>
      <c r="CC158" s="19"/>
      <c r="CD158" s="19"/>
      <c r="CE158" s="19"/>
      <c r="CF158" s="19"/>
      <c r="CG158" s="19"/>
      <c r="CH158" s="19"/>
      <c r="CI158" s="19"/>
      <c r="CJ158" s="19"/>
      <c r="CK158" s="19"/>
      <c r="CL158" s="19"/>
      <c r="CM158" s="19"/>
      <c r="CN158" s="19"/>
      <c r="CO158" s="19"/>
      <c r="CP158" s="19"/>
      <c r="CQ158" s="19"/>
      <c r="CR158" s="19"/>
      <c r="CS158" s="19"/>
    </row>
    <row r="159" spans="1:97" s="18" customFormat="1" ht="11.25" hidden="1" outlineLevel="1" thickBot="1">
      <c r="A159" s="19"/>
      <c r="B159" s="632"/>
      <c r="C159" s="633"/>
      <c r="D159" s="628"/>
      <c r="E159" s="628"/>
      <c r="F159" s="632"/>
      <c r="G159" s="634"/>
      <c r="H159" s="632"/>
      <c r="I159" s="632"/>
      <c r="J159" s="632"/>
      <c r="K159" s="632"/>
      <c r="L159" s="632"/>
      <c r="M159" s="632"/>
      <c r="N159" s="632"/>
      <c r="O159" s="628"/>
      <c r="P159" s="631"/>
      <c r="Q159" s="631"/>
      <c r="R159" s="715"/>
      <c r="S159" s="715"/>
      <c r="T159" s="715"/>
      <c r="U159" s="715"/>
      <c r="V159" s="716" t="str">
        <f t="shared" si="14"/>
        <v/>
      </c>
      <c r="W159" s="535" t="str">
        <f t="shared" si="15"/>
        <v/>
      </c>
      <c r="X159" s="536"/>
      <c r="Y159" s="637"/>
      <c r="Z159" s="634"/>
      <c r="AA159" s="638"/>
      <c r="AB159" s="639"/>
      <c r="AC159" s="640"/>
      <c r="AD159" s="640"/>
      <c r="AE159" s="640"/>
      <c r="AF159" s="640"/>
      <c r="AG159" s="640"/>
      <c r="AH159" s="641"/>
      <c r="AI159" s="638"/>
      <c r="AJ159" s="642"/>
      <c r="AK159" s="643"/>
      <c r="AL159" s="643"/>
      <c r="AM159" s="644"/>
      <c r="AN159" s="640"/>
      <c r="AO159" s="640"/>
      <c r="AP159" s="640"/>
      <c r="AQ159" s="640"/>
      <c r="AR159" s="640"/>
      <c r="AS159" s="645"/>
      <c r="AT159" s="646"/>
      <c r="AU159" s="643"/>
      <c r="AV159" s="643"/>
      <c r="AW159" s="643"/>
      <c r="AX159" s="643"/>
      <c r="AY159" s="643"/>
      <c r="AZ159" s="643"/>
      <c r="BA159" s="643"/>
      <c r="BB159" s="643"/>
      <c r="BC159" s="643"/>
      <c r="BD159" s="643"/>
      <c r="BF159" s="420">
        <f t="shared" si="13"/>
        <v>0</v>
      </c>
      <c r="BG159" s="547">
        <f t="shared" si="13"/>
        <v>0</v>
      </c>
      <c r="BH159" s="547">
        <f t="shared" si="13"/>
        <v>0</v>
      </c>
      <c r="BI159" s="547">
        <f t="shared" si="13"/>
        <v>0</v>
      </c>
      <c r="BJ159" s="547">
        <f t="shared" si="13"/>
        <v>0</v>
      </c>
      <c r="BK159" s="547">
        <f t="shared" si="13"/>
        <v>0</v>
      </c>
      <c r="BL159" s="548">
        <f t="shared" si="13"/>
        <v>0</v>
      </c>
      <c r="BM159" s="457"/>
      <c r="BN159" s="548" t="str">
        <f t="shared" si="12"/>
        <v/>
      </c>
      <c r="BO159" s="548" t="str">
        <f t="shared" si="12"/>
        <v/>
      </c>
      <c r="BP159" s="548" t="str">
        <f t="shared" si="12"/>
        <v/>
      </c>
      <c r="BQ159" s="548" t="str">
        <f t="shared" si="12"/>
        <v/>
      </c>
      <c r="BR159" s="548" t="str">
        <f t="shared" si="12"/>
        <v/>
      </c>
      <c r="BS159" s="548" t="str">
        <f t="shared" si="12"/>
        <v/>
      </c>
      <c r="BT159" s="548" t="str">
        <f t="shared" si="12"/>
        <v/>
      </c>
      <c r="BZ159" s="19"/>
      <c r="CA159" s="19"/>
      <c r="CB159" s="19"/>
      <c r="CC159" s="19"/>
      <c r="CD159" s="19"/>
      <c r="CE159" s="19"/>
      <c r="CF159" s="19"/>
      <c r="CG159" s="19"/>
      <c r="CH159" s="19"/>
      <c r="CI159" s="19"/>
      <c r="CJ159" s="19"/>
      <c r="CK159" s="19"/>
      <c r="CL159" s="19"/>
      <c r="CM159" s="19"/>
      <c r="CN159" s="19"/>
      <c r="CO159" s="19"/>
      <c r="CP159" s="19"/>
      <c r="CQ159" s="19"/>
      <c r="CR159" s="19"/>
      <c r="CS159" s="19"/>
    </row>
    <row r="160" spans="1:97" s="18" customFormat="1" ht="11.25" hidden="1" outlineLevel="1" thickBot="1">
      <c r="A160" s="19"/>
      <c r="B160" s="632"/>
      <c r="C160" s="633"/>
      <c r="D160" s="628"/>
      <c r="E160" s="628"/>
      <c r="F160" s="632"/>
      <c r="G160" s="634"/>
      <c r="H160" s="632"/>
      <c r="I160" s="632"/>
      <c r="J160" s="632"/>
      <c r="K160" s="632"/>
      <c r="L160" s="632"/>
      <c r="M160" s="632"/>
      <c r="N160" s="632"/>
      <c r="O160" s="628"/>
      <c r="P160" s="631"/>
      <c r="Q160" s="631"/>
      <c r="R160" s="715"/>
      <c r="S160" s="715"/>
      <c r="T160" s="715"/>
      <c r="U160" s="715"/>
      <c r="V160" s="716" t="str">
        <f t="shared" si="14"/>
        <v/>
      </c>
      <c r="W160" s="535" t="str">
        <f t="shared" si="15"/>
        <v/>
      </c>
      <c r="X160" s="536"/>
      <c r="Y160" s="637"/>
      <c r="Z160" s="634"/>
      <c r="AA160" s="638"/>
      <c r="AB160" s="639"/>
      <c r="AC160" s="640"/>
      <c r="AD160" s="640"/>
      <c r="AE160" s="640"/>
      <c r="AF160" s="640"/>
      <c r="AG160" s="640"/>
      <c r="AH160" s="641"/>
      <c r="AI160" s="638"/>
      <c r="AJ160" s="642"/>
      <c r="AK160" s="643"/>
      <c r="AL160" s="643"/>
      <c r="AM160" s="644"/>
      <c r="AN160" s="640"/>
      <c r="AO160" s="640"/>
      <c r="AP160" s="640"/>
      <c r="AQ160" s="640"/>
      <c r="AR160" s="640"/>
      <c r="AS160" s="645"/>
      <c r="AT160" s="646"/>
      <c r="AU160" s="643"/>
      <c r="AV160" s="643"/>
      <c r="AW160" s="643"/>
      <c r="AX160" s="643"/>
      <c r="AY160" s="643"/>
      <c r="AZ160" s="643"/>
      <c r="BA160" s="643"/>
      <c r="BB160" s="643"/>
      <c r="BC160" s="643"/>
      <c r="BD160" s="643"/>
      <c r="BF160" s="420">
        <f t="shared" si="13"/>
        <v>0</v>
      </c>
      <c r="BG160" s="547">
        <f t="shared" si="13"/>
        <v>0</v>
      </c>
      <c r="BH160" s="547">
        <f t="shared" si="13"/>
        <v>0</v>
      </c>
      <c r="BI160" s="547">
        <f t="shared" si="13"/>
        <v>0</v>
      </c>
      <c r="BJ160" s="547">
        <f t="shared" si="13"/>
        <v>0</v>
      </c>
      <c r="BK160" s="547">
        <f t="shared" si="13"/>
        <v>0</v>
      </c>
      <c r="BL160" s="548">
        <f t="shared" si="13"/>
        <v>0</v>
      </c>
      <c r="BM160" s="457"/>
      <c r="BN160" s="548" t="str">
        <f t="shared" si="12"/>
        <v/>
      </c>
      <c r="BO160" s="548" t="str">
        <f t="shared" si="12"/>
        <v/>
      </c>
      <c r="BP160" s="548" t="str">
        <f t="shared" si="12"/>
        <v/>
      </c>
      <c r="BQ160" s="548" t="str">
        <f t="shared" si="12"/>
        <v/>
      </c>
      <c r="BR160" s="548" t="str">
        <f t="shared" si="12"/>
        <v/>
      </c>
      <c r="BS160" s="548" t="str">
        <f t="shared" si="12"/>
        <v/>
      </c>
      <c r="BT160" s="548" t="str">
        <f t="shared" si="12"/>
        <v/>
      </c>
      <c r="BZ160" s="19"/>
      <c r="CA160" s="19"/>
      <c r="CB160" s="19"/>
      <c r="CC160" s="19"/>
      <c r="CD160" s="19"/>
      <c r="CE160" s="19"/>
      <c r="CF160" s="19"/>
      <c r="CG160" s="19"/>
      <c r="CH160" s="19"/>
      <c r="CI160" s="19"/>
      <c r="CJ160" s="19"/>
      <c r="CK160" s="19"/>
      <c r="CL160" s="19"/>
      <c r="CM160" s="19"/>
      <c r="CN160" s="19"/>
      <c r="CO160" s="19"/>
      <c r="CP160" s="19"/>
      <c r="CQ160" s="19"/>
      <c r="CR160" s="19"/>
      <c r="CS160" s="19"/>
    </row>
    <row r="161" spans="1:101" s="18" customFormat="1" ht="11.25" hidden="1" outlineLevel="1" thickBot="1">
      <c r="A161" s="19"/>
      <c r="B161" s="632"/>
      <c r="C161" s="633"/>
      <c r="D161" s="628"/>
      <c r="E161" s="628"/>
      <c r="F161" s="632"/>
      <c r="G161" s="634"/>
      <c r="H161" s="632"/>
      <c r="I161" s="632"/>
      <c r="J161" s="632"/>
      <c r="K161" s="632"/>
      <c r="L161" s="632"/>
      <c r="M161" s="632"/>
      <c r="N161" s="632"/>
      <c r="O161" s="628"/>
      <c r="P161" s="631"/>
      <c r="Q161" s="631"/>
      <c r="R161" s="715"/>
      <c r="S161" s="715"/>
      <c r="T161" s="715"/>
      <c r="U161" s="715"/>
      <c r="V161" s="716" t="str">
        <f t="shared" si="14"/>
        <v/>
      </c>
      <c r="W161" s="535" t="str">
        <f t="shared" si="15"/>
        <v/>
      </c>
      <c r="X161" s="536"/>
      <c r="Y161" s="637"/>
      <c r="Z161" s="634"/>
      <c r="AA161" s="638"/>
      <c r="AB161" s="639"/>
      <c r="AC161" s="640"/>
      <c r="AD161" s="640"/>
      <c r="AE161" s="640"/>
      <c r="AF161" s="640"/>
      <c r="AG161" s="640"/>
      <c r="AH161" s="641"/>
      <c r="AI161" s="638"/>
      <c r="AJ161" s="642"/>
      <c r="AK161" s="643"/>
      <c r="AL161" s="643"/>
      <c r="AM161" s="644"/>
      <c r="AN161" s="640"/>
      <c r="AO161" s="640"/>
      <c r="AP161" s="640"/>
      <c r="AQ161" s="640"/>
      <c r="AR161" s="640"/>
      <c r="AS161" s="645"/>
      <c r="AT161" s="646"/>
      <c r="AU161" s="643"/>
      <c r="AV161" s="643"/>
      <c r="AW161" s="643"/>
      <c r="AX161" s="643"/>
      <c r="AY161" s="643"/>
      <c r="AZ161" s="643"/>
      <c r="BA161" s="643"/>
      <c r="BB161" s="643"/>
      <c r="BC161" s="643"/>
      <c r="BD161" s="643"/>
      <c r="BF161" s="420">
        <f t="shared" si="13"/>
        <v>0</v>
      </c>
      <c r="BG161" s="547">
        <f t="shared" si="13"/>
        <v>0</v>
      </c>
      <c r="BH161" s="547">
        <f t="shared" si="13"/>
        <v>0</v>
      </c>
      <c r="BI161" s="547">
        <f t="shared" si="13"/>
        <v>0</v>
      </c>
      <c r="BJ161" s="547">
        <f t="shared" si="13"/>
        <v>0</v>
      </c>
      <c r="BK161" s="547">
        <f t="shared" si="13"/>
        <v>0</v>
      </c>
      <c r="BL161" s="548">
        <f t="shared" si="13"/>
        <v>0</v>
      </c>
      <c r="BM161" s="457"/>
      <c r="BN161" s="548" t="str">
        <f t="shared" si="12"/>
        <v/>
      </c>
      <c r="BO161" s="548" t="str">
        <f t="shared" si="12"/>
        <v/>
      </c>
      <c r="BP161" s="548" t="str">
        <f t="shared" si="12"/>
        <v/>
      </c>
      <c r="BQ161" s="548" t="str">
        <f t="shared" si="12"/>
        <v/>
      </c>
      <c r="BR161" s="548" t="str">
        <f t="shared" si="12"/>
        <v/>
      </c>
      <c r="BS161" s="548" t="str">
        <f t="shared" si="12"/>
        <v/>
      </c>
      <c r="BT161" s="548" t="str">
        <f t="shared" si="12"/>
        <v/>
      </c>
      <c r="BZ161" s="19"/>
      <c r="CA161" s="19"/>
      <c r="CB161" s="19"/>
      <c r="CC161" s="19"/>
      <c r="CD161" s="19"/>
      <c r="CE161" s="19"/>
      <c r="CF161" s="19"/>
      <c r="CG161" s="19"/>
      <c r="CH161" s="19"/>
      <c r="CI161" s="19"/>
      <c r="CJ161" s="19"/>
      <c r="CK161" s="19"/>
      <c r="CL161" s="19"/>
      <c r="CM161" s="19"/>
      <c r="CN161" s="19"/>
      <c r="CO161" s="19"/>
      <c r="CP161" s="19"/>
      <c r="CQ161" s="19"/>
      <c r="CR161" s="19"/>
      <c r="CS161" s="19"/>
    </row>
    <row r="162" spans="1:101" s="18" customFormat="1" ht="11.25" hidden="1" outlineLevel="1" thickBot="1">
      <c r="A162" s="19"/>
      <c r="B162" s="632"/>
      <c r="C162" s="633"/>
      <c r="D162" s="628"/>
      <c r="E162" s="628"/>
      <c r="F162" s="632"/>
      <c r="G162" s="634"/>
      <c r="H162" s="632"/>
      <c r="I162" s="632"/>
      <c r="J162" s="632"/>
      <c r="K162" s="632"/>
      <c r="L162" s="632"/>
      <c r="M162" s="632"/>
      <c r="N162" s="632"/>
      <c r="O162" s="628"/>
      <c r="P162" s="631"/>
      <c r="Q162" s="631"/>
      <c r="R162" s="715"/>
      <c r="S162" s="715"/>
      <c r="T162" s="715"/>
      <c r="U162" s="715"/>
      <c r="V162" s="716" t="str">
        <f t="shared" si="14"/>
        <v/>
      </c>
      <c r="W162" s="535" t="str">
        <f t="shared" si="15"/>
        <v/>
      </c>
      <c r="X162" s="536"/>
      <c r="Y162" s="637"/>
      <c r="Z162" s="634"/>
      <c r="AA162" s="638"/>
      <c r="AB162" s="639"/>
      <c r="AC162" s="640"/>
      <c r="AD162" s="640"/>
      <c r="AE162" s="640"/>
      <c r="AF162" s="640"/>
      <c r="AG162" s="640"/>
      <c r="AH162" s="641"/>
      <c r="AI162" s="638"/>
      <c r="AJ162" s="642"/>
      <c r="AK162" s="643"/>
      <c r="AL162" s="643"/>
      <c r="AM162" s="644"/>
      <c r="AN162" s="640"/>
      <c r="AO162" s="640"/>
      <c r="AP162" s="640"/>
      <c r="AQ162" s="640"/>
      <c r="AR162" s="640"/>
      <c r="AS162" s="645"/>
      <c r="AT162" s="646"/>
      <c r="AU162" s="643"/>
      <c r="AV162" s="643"/>
      <c r="AW162" s="643"/>
      <c r="AX162" s="643"/>
      <c r="AY162" s="643"/>
      <c r="AZ162" s="643"/>
      <c r="BA162" s="643"/>
      <c r="BB162" s="643"/>
      <c r="BC162" s="643"/>
      <c r="BD162" s="643"/>
      <c r="BF162" s="420">
        <f t="shared" si="13"/>
        <v>0</v>
      </c>
      <c r="BG162" s="547">
        <f t="shared" si="13"/>
        <v>0</v>
      </c>
      <c r="BH162" s="547">
        <f t="shared" si="13"/>
        <v>0</v>
      </c>
      <c r="BI162" s="547">
        <f t="shared" si="13"/>
        <v>0</v>
      </c>
      <c r="BJ162" s="547">
        <f t="shared" si="13"/>
        <v>0</v>
      </c>
      <c r="BK162" s="547">
        <f t="shared" si="13"/>
        <v>0</v>
      </c>
      <c r="BL162" s="548">
        <f t="shared" si="13"/>
        <v>0</v>
      </c>
      <c r="BM162" s="457"/>
      <c r="BN162" s="548" t="str">
        <f t="shared" si="12"/>
        <v/>
      </c>
      <c r="BO162" s="548" t="str">
        <f t="shared" si="12"/>
        <v/>
      </c>
      <c r="BP162" s="548" t="str">
        <f t="shared" si="12"/>
        <v/>
      </c>
      <c r="BQ162" s="548" t="str">
        <f t="shared" si="12"/>
        <v/>
      </c>
      <c r="BR162" s="548" t="str">
        <f t="shared" si="12"/>
        <v/>
      </c>
      <c r="BS162" s="548" t="str">
        <f t="shared" si="12"/>
        <v/>
      </c>
      <c r="BT162" s="548" t="str">
        <f t="shared" si="12"/>
        <v/>
      </c>
      <c r="BZ162" s="19"/>
      <c r="CA162" s="19"/>
      <c r="CB162" s="19"/>
      <c r="CC162" s="19"/>
      <c r="CD162" s="19"/>
      <c r="CE162" s="19"/>
      <c r="CF162" s="19"/>
      <c r="CG162" s="19"/>
      <c r="CH162" s="19"/>
      <c r="CI162" s="19"/>
      <c r="CJ162" s="19"/>
      <c r="CK162" s="19"/>
      <c r="CL162" s="19"/>
      <c r="CM162" s="19"/>
      <c r="CN162" s="19"/>
      <c r="CO162" s="19"/>
      <c r="CP162" s="19"/>
      <c r="CQ162" s="19"/>
      <c r="CR162" s="19"/>
      <c r="CS162" s="19"/>
    </row>
    <row r="163" spans="1:101" s="18" customFormat="1" ht="11.25" hidden="1" outlineLevel="1" thickBot="1">
      <c r="A163" s="19"/>
      <c r="B163" s="632"/>
      <c r="C163" s="633"/>
      <c r="D163" s="628"/>
      <c r="E163" s="628"/>
      <c r="F163" s="632"/>
      <c r="G163" s="634"/>
      <c r="H163" s="632"/>
      <c r="I163" s="632"/>
      <c r="J163" s="632"/>
      <c r="K163" s="632"/>
      <c r="L163" s="632"/>
      <c r="M163" s="632"/>
      <c r="N163" s="632"/>
      <c r="O163" s="628"/>
      <c r="P163" s="631"/>
      <c r="Q163" s="631"/>
      <c r="R163" s="715"/>
      <c r="S163" s="715"/>
      <c r="T163" s="715"/>
      <c r="U163" s="715"/>
      <c r="V163" s="716" t="str">
        <f t="shared" si="14"/>
        <v/>
      </c>
      <c r="W163" s="535" t="str">
        <f t="shared" si="15"/>
        <v/>
      </c>
      <c r="X163" s="536"/>
      <c r="Y163" s="637"/>
      <c r="Z163" s="634"/>
      <c r="AA163" s="638"/>
      <c r="AB163" s="639"/>
      <c r="AC163" s="640"/>
      <c r="AD163" s="640"/>
      <c r="AE163" s="640"/>
      <c r="AF163" s="640"/>
      <c r="AG163" s="640"/>
      <c r="AH163" s="641"/>
      <c r="AI163" s="638"/>
      <c r="AJ163" s="642"/>
      <c r="AK163" s="643"/>
      <c r="AL163" s="643"/>
      <c r="AM163" s="644"/>
      <c r="AN163" s="640"/>
      <c r="AO163" s="640"/>
      <c r="AP163" s="640"/>
      <c r="AQ163" s="640"/>
      <c r="AR163" s="640"/>
      <c r="AS163" s="645"/>
      <c r="AT163" s="646"/>
      <c r="AU163" s="643"/>
      <c r="AV163" s="643"/>
      <c r="AW163" s="643"/>
      <c r="AX163" s="643"/>
      <c r="AY163" s="643"/>
      <c r="AZ163" s="643"/>
      <c r="BA163" s="643"/>
      <c r="BB163" s="643"/>
      <c r="BC163" s="643"/>
      <c r="BD163" s="643"/>
      <c r="BF163" s="420">
        <f t="shared" si="13"/>
        <v>0</v>
      </c>
      <c r="BG163" s="547">
        <f t="shared" si="13"/>
        <v>0</v>
      </c>
      <c r="BH163" s="547">
        <f t="shared" si="13"/>
        <v>0</v>
      </c>
      <c r="BI163" s="547">
        <f t="shared" si="13"/>
        <v>0</v>
      </c>
      <c r="BJ163" s="547">
        <f t="shared" si="13"/>
        <v>0</v>
      </c>
      <c r="BK163" s="547">
        <f t="shared" si="13"/>
        <v>0</v>
      </c>
      <c r="BL163" s="548">
        <f t="shared" si="13"/>
        <v>0</v>
      </c>
      <c r="BM163" s="457"/>
      <c r="BN163" s="548" t="str">
        <f t="shared" si="12"/>
        <v/>
      </c>
      <c r="BO163" s="548" t="str">
        <f t="shared" si="12"/>
        <v/>
      </c>
      <c r="BP163" s="548" t="str">
        <f t="shared" si="12"/>
        <v/>
      </c>
      <c r="BQ163" s="548" t="str">
        <f t="shared" si="12"/>
        <v/>
      </c>
      <c r="BR163" s="548" t="str">
        <f t="shared" si="12"/>
        <v/>
      </c>
      <c r="BS163" s="548" t="str">
        <f t="shared" si="12"/>
        <v/>
      </c>
      <c r="BT163" s="548" t="str">
        <f t="shared" si="12"/>
        <v/>
      </c>
      <c r="BZ163" s="19"/>
      <c r="CA163" s="19"/>
      <c r="CB163" s="19"/>
      <c r="CC163" s="19"/>
      <c r="CD163" s="19"/>
      <c r="CE163" s="19"/>
      <c r="CF163" s="19"/>
      <c r="CG163" s="19"/>
      <c r="CH163" s="19"/>
      <c r="CI163" s="19"/>
      <c r="CJ163" s="19"/>
      <c r="CK163" s="19"/>
      <c r="CL163" s="19"/>
      <c r="CM163" s="19"/>
      <c r="CN163" s="19"/>
      <c r="CO163" s="19"/>
      <c r="CP163" s="19"/>
      <c r="CQ163" s="19"/>
      <c r="CR163" s="19"/>
      <c r="CS163" s="19"/>
    </row>
    <row r="164" spans="1:101" s="18" customFormat="1" ht="11.25" hidden="1" outlineLevel="1" thickBot="1">
      <c r="A164" s="19"/>
      <c r="B164" s="632"/>
      <c r="C164" s="633"/>
      <c r="D164" s="628"/>
      <c r="E164" s="628"/>
      <c r="F164" s="632"/>
      <c r="G164" s="634"/>
      <c r="H164" s="632"/>
      <c r="I164" s="632"/>
      <c r="J164" s="632"/>
      <c r="K164" s="632"/>
      <c r="L164" s="632"/>
      <c r="M164" s="632"/>
      <c r="N164" s="632"/>
      <c r="O164" s="628"/>
      <c r="P164" s="631"/>
      <c r="Q164" s="631"/>
      <c r="R164" s="715"/>
      <c r="S164" s="715"/>
      <c r="T164" s="715"/>
      <c r="U164" s="715"/>
      <c r="V164" s="716" t="str">
        <f t="shared" si="14"/>
        <v/>
      </c>
      <c r="W164" s="535" t="str">
        <f t="shared" si="15"/>
        <v/>
      </c>
      <c r="X164" s="536"/>
      <c r="Y164" s="637"/>
      <c r="Z164" s="634"/>
      <c r="AA164" s="638"/>
      <c r="AB164" s="639"/>
      <c r="AC164" s="640"/>
      <c r="AD164" s="640"/>
      <c r="AE164" s="640"/>
      <c r="AF164" s="640"/>
      <c r="AG164" s="640"/>
      <c r="AH164" s="641"/>
      <c r="AI164" s="638"/>
      <c r="AJ164" s="642"/>
      <c r="AK164" s="643"/>
      <c r="AL164" s="643"/>
      <c r="AM164" s="644"/>
      <c r="AN164" s="640"/>
      <c r="AO164" s="640"/>
      <c r="AP164" s="640"/>
      <c r="AQ164" s="640"/>
      <c r="AR164" s="640"/>
      <c r="AS164" s="645"/>
      <c r="AT164" s="646"/>
      <c r="AU164" s="643"/>
      <c r="AV164" s="643"/>
      <c r="AW164" s="643"/>
      <c r="AX164" s="643"/>
      <c r="AY164" s="643"/>
      <c r="AZ164" s="643"/>
      <c r="BA164" s="643"/>
      <c r="BB164" s="643"/>
      <c r="BC164" s="643"/>
      <c r="BD164" s="643"/>
      <c r="BF164" s="420">
        <f t="shared" si="13"/>
        <v>0</v>
      </c>
      <c r="BG164" s="547">
        <f t="shared" si="13"/>
        <v>0</v>
      </c>
      <c r="BH164" s="547">
        <f t="shared" si="13"/>
        <v>0</v>
      </c>
      <c r="BI164" s="547">
        <f t="shared" si="13"/>
        <v>0</v>
      </c>
      <c r="BJ164" s="547">
        <f t="shared" si="13"/>
        <v>0</v>
      </c>
      <c r="BK164" s="547">
        <f t="shared" si="13"/>
        <v>0</v>
      </c>
      <c r="BL164" s="548">
        <f t="shared" si="13"/>
        <v>0</v>
      </c>
      <c r="BM164" s="457"/>
      <c r="BN164" s="548" t="str">
        <f t="shared" si="12"/>
        <v/>
      </c>
      <c r="BO164" s="548" t="str">
        <f t="shared" si="12"/>
        <v/>
      </c>
      <c r="BP164" s="548" t="str">
        <f t="shared" si="12"/>
        <v/>
      </c>
      <c r="BQ164" s="548" t="str">
        <f t="shared" si="12"/>
        <v/>
      </c>
      <c r="BR164" s="548" t="str">
        <f t="shared" si="12"/>
        <v/>
      </c>
      <c r="BS164" s="548" t="str">
        <f t="shared" si="12"/>
        <v/>
      </c>
      <c r="BT164" s="548" t="str">
        <f t="shared" si="12"/>
        <v/>
      </c>
      <c r="BZ164" s="19"/>
      <c r="CA164" s="19"/>
      <c r="CB164" s="19"/>
      <c r="CC164" s="19"/>
      <c r="CD164" s="19"/>
      <c r="CE164" s="19"/>
      <c r="CF164" s="19"/>
      <c r="CG164" s="19"/>
      <c r="CH164" s="19"/>
      <c r="CI164" s="19"/>
      <c r="CJ164" s="19"/>
      <c r="CK164" s="19"/>
      <c r="CL164" s="19"/>
      <c r="CM164" s="19"/>
      <c r="CN164" s="19"/>
      <c r="CO164" s="19"/>
      <c r="CP164" s="19"/>
      <c r="CQ164" s="19"/>
      <c r="CR164" s="19"/>
      <c r="CS164" s="19"/>
    </row>
    <row r="165" spans="1:101" s="18" customFormat="1" ht="11.25" hidden="1" outlineLevel="1" thickBot="1">
      <c r="A165" s="19"/>
      <c r="B165" s="632"/>
      <c r="C165" s="633"/>
      <c r="D165" s="628"/>
      <c r="E165" s="628"/>
      <c r="F165" s="632"/>
      <c r="G165" s="634"/>
      <c r="H165" s="632"/>
      <c r="I165" s="632"/>
      <c r="J165" s="632"/>
      <c r="K165" s="632"/>
      <c r="L165" s="632"/>
      <c r="M165" s="632"/>
      <c r="N165" s="632"/>
      <c r="O165" s="628"/>
      <c r="P165" s="631"/>
      <c r="Q165" s="631"/>
      <c r="R165" s="715"/>
      <c r="S165" s="715"/>
      <c r="T165" s="715"/>
      <c r="U165" s="715"/>
      <c r="V165" s="716" t="str">
        <f t="shared" si="14"/>
        <v/>
      </c>
      <c r="W165" s="535" t="str">
        <f t="shared" si="15"/>
        <v/>
      </c>
      <c r="X165" s="536"/>
      <c r="Y165" s="637"/>
      <c r="Z165" s="634"/>
      <c r="AA165" s="638"/>
      <c r="AB165" s="639"/>
      <c r="AC165" s="640"/>
      <c r="AD165" s="640"/>
      <c r="AE165" s="640"/>
      <c r="AF165" s="640"/>
      <c r="AG165" s="640"/>
      <c r="AH165" s="641"/>
      <c r="AI165" s="638"/>
      <c r="AJ165" s="642"/>
      <c r="AK165" s="643"/>
      <c r="AL165" s="643"/>
      <c r="AM165" s="644"/>
      <c r="AN165" s="640"/>
      <c r="AO165" s="640"/>
      <c r="AP165" s="640"/>
      <c r="AQ165" s="640"/>
      <c r="AR165" s="640"/>
      <c r="AS165" s="645"/>
      <c r="AT165" s="646"/>
      <c r="AU165" s="643"/>
      <c r="AV165" s="643"/>
      <c r="AW165" s="643"/>
      <c r="AX165" s="643"/>
      <c r="AY165" s="643"/>
      <c r="AZ165" s="643"/>
      <c r="BA165" s="643"/>
      <c r="BB165" s="643"/>
      <c r="BC165" s="643"/>
      <c r="BD165" s="643"/>
      <c r="BF165" s="420">
        <f t="shared" si="13"/>
        <v>0</v>
      </c>
      <c r="BG165" s="547">
        <f t="shared" si="13"/>
        <v>0</v>
      </c>
      <c r="BH165" s="547">
        <f t="shared" si="13"/>
        <v>0</v>
      </c>
      <c r="BI165" s="547">
        <f t="shared" si="13"/>
        <v>0</v>
      </c>
      <c r="BJ165" s="547">
        <f t="shared" si="13"/>
        <v>0</v>
      </c>
      <c r="BK165" s="547">
        <f t="shared" si="13"/>
        <v>0</v>
      </c>
      <c r="BL165" s="548">
        <f t="shared" si="13"/>
        <v>0</v>
      </c>
      <c r="BM165" s="457"/>
      <c r="BN165" s="548" t="str">
        <f t="shared" si="12"/>
        <v/>
      </c>
      <c r="BO165" s="548" t="str">
        <f t="shared" si="12"/>
        <v/>
      </c>
      <c r="BP165" s="548" t="str">
        <f t="shared" si="12"/>
        <v/>
      </c>
      <c r="BQ165" s="548" t="str">
        <f t="shared" ref="BQ165:BT170" si="16">IFERROR((AP165-AE165)/AE165,"")</f>
        <v/>
      </c>
      <c r="BR165" s="548" t="str">
        <f t="shared" si="16"/>
        <v/>
      </c>
      <c r="BS165" s="548" t="str">
        <f t="shared" si="16"/>
        <v/>
      </c>
      <c r="BT165" s="548" t="str">
        <f t="shared" si="16"/>
        <v/>
      </c>
      <c r="BZ165" s="19"/>
      <c r="CA165" s="19"/>
      <c r="CB165" s="19"/>
      <c r="CC165" s="19"/>
      <c r="CD165" s="19"/>
      <c r="CE165" s="19"/>
      <c r="CF165" s="19"/>
      <c r="CG165" s="19"/>
      <c r="CH165" s="19"/>
      <c r="CI165" s="19"/>
      <c r="CJ165" s="19"/>
      <c r="CK165" s="19"/>
      <c r="CL165" s="19"/>
      <c r="CM165" s="19"/>
      <c r="CN165" s="19"/>
      <c r="CO165" s="19"/>
      <c r="CP165" s="19"/>
      <c r="CQ165" s="19"/>
      <c r="CR165" s="19"/>
      <c r="CS165" s="19"/>
    </row>
    <row r="166" spans="1:101" s="18" customFormat="1" ht="11.25" hidden="1" outlineLevel="1" thickBot="1">
      <c r="A166" s="19"/>
      <c r="B166" s="632"/>
      <c r="C166" s="633"/>
      <c r="D166" s="628"/>
      <c r="E166" s="628"/>
      <c r="F166" s="632"/>
      <c r="G166" s="634"/>
      <c r="H166" s="632"/>
      <c r="I166" s="632"/>
      <c r="J166" s="632"/>
      <c r="K166" s="632"/>
      <c r="L166" s="632"/>
      <c r="M166" s="632"/>
      <c r="N166" s="632"/>
      <c r="O166" s="628"/>
      <c r="P166" s="631"/>
      <c r="Q166" s="631"/>
      <c r="R166" s="715"/>
      <c r="S166" s="715"/>
      <c r="T166" s="715"/>
      <c r="U166" s="715"/>
      <c r="V166" s="716" t="str">
        <f t="shared" si="14"/>
        <v/>
      </c>
      <c r="W166" s="535" t="str">
        <f t="shared" si="15"/>
        <v/>
      </c>
      <c r="X166" s="536"/>
      <c r="Y166" s="637"/>
      <c r="Z166" s="634"/>
      <c r="AA166" s="638"/>
      <c r="AB166" s="639"/>
      <c r="AC166" s="640"/>
      <c r="AD166" s="640"/>
      <c r="AE166" s="640"/>
      <c r="AF166" s="640"/>
      <c r="AG166" s="640"/>
      <c r="AH166" s="641"/>
      <c r="AI166" s="638"/>
      <c r="AJ166" s="642"/>
      <c r="AK166" s="643"/>
      <c r="AL166" s="643"/>
      <c r="AM166" s="644"/>
      <c r="AN166" s="640"/>
      <c r="AO166" s="640"/>
      <c r="AP166" s="640"/>
      <c r="AQ166" s="640"/>
      <c r="AR166" s="640"/>
      <c r="AS166" s="645"/>
      <c r="AT166" s="646"/>
      <c r="AU166" s="643"/>
      <c r="AV166" s="643"/>
      <c r="AW166" s="643"/>
      <c r="AX166" s="643"/>
      <c r="AY166" s="643"/>
      <c r="AZ166" s="643"/>
      <c r="BA166" s="643"/>
      <c r="BB166" s="643"/>
      <c r="BC166" s="643"/>
      <c r="BD166" s="643"/>
      <c r="BF166" s="420">
        <f t="shared" si="13"/>
        <v>0</v>
      </c>
      <c r="BG166" s="547">
        <f t="shared" si="13"/>
        <v>0</v>
      </c>
      <c r="BH166" s="547">
        <f t="shared" si="13"/>
        <v>0</v>
      </c>
      <c r="BI166" s="547">
        <f t="shared" si="13"/>
        <v>0</v>
      </c>
      <c r="BJ166" s="547">
        <f t="shared" si="13"/>
        <v>0</v>
      </c>
      <c r="BK166" s="547">
        <f t="shared" si="13"/>
        <v>0</v>
      </c>
      <c r="BL166" s="548">
        <f t="shared" si="13"/>
        <v>0</v>
      </c>
      <c r="BM166" s="457"/>
      <c r="BN166" s="548" t="str">
        <f t="shared" ref="BN166:BP170" si="17">IFERROR((AM166-AB166)/AB166,"")</f>
        <v/>
      </c>
      <c r="BO166" s="548" t="str">
        <f t="shared" si="17"/>
        <v/>
      </c>
      <c r="BP166" s="548" t="str">
        <f t="shared" si="17"/>
        <v/>
      </c>
      <c r="BQ166" s="548" t="str">
        <f t="shared" si="16"/>
        <v/>
      </c>
      <c r="BR166" s="548" t="str">
        <f t="shared" si="16"/>
        <v/>
      </c>
      <c r="BS166" s="548" t="str">
        <f t="shared" si="16"/>
        <v/>
      </c>
      <c r="BT166" s="548" t="str">
        <f t="shared" si="16"/>
        <v/>
      </c>
      <c r="BZ166" s="19"/>
      <c r="CA166" s="19"/>
      <c r="CB166" s="19"/>
      <c r="CC166" s="19"/>
      <c r="CD166" s="19"/>
      <c r="CE166" s="19"/>
      <c r="CF166" s="19"/>
      <c r="CG166" s="19"/>
      <c r="CH166" s="19"/>
      <c r="CI166" s="19"/>
      <c r="CJ166" s="19"/>
      <c r="CK166" s="19"/>
      <c r="CL166" s="19"/>
      <c r="CM166" s="19"/>
      <c r="CN166" s="19"/>
      <c r="CO166" s="19"/>
      <c r="CP166" s="19"/>
      <c r="CQ166" s="19"/>
      <c r="CR166" s="19"/>
      <c r="CS166" s="19"/>
    </row>
    <row r="167" spans="1:101" s="18" customFormat="1" ht="11.25" hidden="1" outlineLevel="1" thickBot="1">
      <c r="A167" s="19"/>
      <c r="B167" s="632"/>
      <c r="C167" s="633"/>
      <c r="D167" s="628"/>
      <c r="E167" s="628"/>
      <c r="F167" s="632"/>
      <c r="G167" s="634"/>
      <c r="H167" s="632"/>
      <c r="I167" s="632"/>
      <c r="J167" s="632"/>
      <c r="K167" s="632"/>
      <c r="L167" s="632"/>
      <c r="M167" s="632"/>
      <c r="N167" s="632"/>
      <c r="O167" s="628"/>
      <c r="P167" s="631"/>
      <c r="Q167" s="631"/>
      <c r="R167" s="715"/>
      <c r="S167" s="715"/>
      <c r="T167" s="715"/>
      <c r="U167" s="715"/>
      <c r="V167" s="716" t="str">
        <f t="shared" si="14"/>
        <v/>
      </c>
      <c r="W167" s="535" t="str">
        <f t="shared" si="15"/>
        <v/>
      </c>
      <c r="X167" s="536"/>
      <c r="Y167" s="637"/>
      <c r="Z167" s="634"/>
      <c r="AA167" s="638"/>
      <c r="AB167" s="639"/>
      <c r="AC167" s="640"/>
      <c r="AD167" s="640"/>
      <c r="AE167" s="640"/>
      <c r="AF167" s="640"/>
      <c r="AG167" s="640"/>
      <c r="AH167" s="641"/>
      <c r="AI167" s="638"/>
      <c r="AJ167" s="642"/>
      <c r="AK167" s="643"/>
      <c r="AL167" s="643"/>
      <c r="AM167" s="644"/>
      <c r="AN167" s="640"/>
      <c r="AO167" s="640"/>
      <c r="AP167" s="640"/>
      <c r="AQ167" s="640"/>
      <c r="AR167" s="640"/>
      <c r="AS167" s="645"/>
      <c r="AT167" s="646"/>
      <c r="AU167" s="643"/>
      <c r="AV167" s="643"/>
      <c r="AW167" s="643"/>
      <c r="AX167" s="643"/>
      <c r="AY167" s="643"/>
      <c r="AZ167" s="643"/>
      <c r="BA167" s="643"/>
      <c r="BB167" s="643"/>
      <c r="BC167" s="643"/>
      <c r="BD167" s="643"/>
      <c r="BF167" s="420">
        <f t="shared" si="13"/>
        <v>0</v>
      </c>
      <c r="BG167" s="547">
        <f t="shared" si="13"/>
        <v>0</v>
      </c>
      <c r="BH167" s="547">
        <f t="shared" si="13"/>
        <v>0</v>
      </c>
      <c r="BI167" s="547">
        <f t="shared" si="13"/>
        <v>0</v>
      </c>
      <c r="BJ167" s="547">
        <f t="shared" si="13"/>
        <v>0</v>
      </c>
      <c r="BK167" s="547">
        <f t="shared" si="13"/>
        <v>0</v>
      </c>
      <c r="BL167" s="548">
        <f t="shared" si="13"/>
        <v>0</v>
      </c>
      <c r="BM167" s="457"/>
      <c r="BN167" s="548" t="str">
        <f t="shared" si="17"/>
        <v/>
      </c>
      <c r="BO167" s="548" t="str">
        <f t="shared" si="17"/>
        <v/>
      </c>
      <c r="BP167" s="548" t="str">
        <f t="shared" si="17"/>
        <v/>
      </c>
      <c r="BQ167" s="548" t="str">
        <f t="shared" si="16"/>
        <v/>
      </c>
      <c r="BR167" s="548" t="str">
        <f t="shared" si="16"/>
        <v/>
      </c>
      <c r="BS167" s="548" t="str">
        <f t="shared" si="16"/>
        <v/>
      </c>
      <c r="BT167" s="548" t="str">
        <f t="shared" si="16"/>
        <v/>
      </c>
      <c r="BZ167" s="19"/>
      <c r="CA167" s="19"/>
      <c r="CB167" s="19"/>
      <c r="CC167" s="19"/>
      <c r="CD167" s="19"/>
      <c r="CE167" s="19"/>
      <c r="CF167" s="19"/>
      <c r="CG167" s="19"/>
      <c r="CH167" s="19"/>
      <c r="CI167" s="19"/>
      <c r="CJ167" s="19"/>
      <c r="CK167" s="19"/>
      <c r="CL167" s="19"/>
      <c r="CM167" s="19"/>
      <c r="CN167" s="19"/>
      <c r="CO167" s="19"/>
      <c r="CP167" s="19"/>
      <c r="CQ167" s="19"/>
      <c r="CR167" s="19"/>
      <c r="CS167" s="19"/>
    </row>
    <row r="168" spans="1:101" s="18" customFormat="1" ht="11.25" hidden="1" outlineLevel="1" thickBot="1">
      <c r="A168" s="19"/>
      <c r="B168" s="632"/>
      <c r="C168" s="633"/>
      <c r="D168" s="628"/>
      <c r="E168" s="628"/>
      <c r="F168" s="632"/>
      <c r="G168" s="634"/>
      <c r="H168" s="632"/>
      <c r="I168" s="632"/>
      <c r="J168" s="632"/>
      <c r="K168" s="632"/>
      <c r="L168" s="632"/>
      <c r="M168" s="632"/>
      <c r="N168" s="632"/>
      <c r="O168" s="628"/>
      <c r="P168" s="631"/>
      <c r="Q168" s="631"/>
      <c r="R168" s="715"/>
      <c r="S168" s="715"/>
      <c r="T168" s="715"/>
      <c r="U168" s="715"/>
      <c r="V168" s="716" t="str">
        <f t="shared" si="14"/>
        <v/>
      </c>
      <c r="W168" s="535" t="str">
        <f t="shared" si="15"/>
        <v/>
      </c>
      <c r="X168" s="536"/>
      <c r="Y168" s="637"/>
      <c r="Z168" s="634"/>
      <c r="AA168" s="638"/>
      <c r="AB168" s="639"/>
      <c r="AC168" s="640"/>
      <c r="AD168" s="640"/>
      <c r="AE168" s="640"/>
      <c r="AF168" s="640"/>
      <c r="AG168" s="640"/>
      <c r="AH168" s="641"/>
      <c r="AI168" s="638"/>
      <c r="AJ168" s="642"/>
      <c r="AK168" s="643"/>
      <c r="AL168" s="643"/>
      <c r="AM168" s="644"/>
      <c r="AN168" s="640"/>
      <c r="AO168" s="640"/>
      <c r="AP168" s="640"/>
      <c r="AQ168" s="640"/>
      <c r="AR168" s="640"/>
      <c r="AS168" s="645"/>
      <c r="AT168" s="646"/>
      <c r="AU168" s="643"/>
      <c r="AV168" s="643"/>
      <c r="AW168" s="643"/>
      <c r="AX168" s="643"/>
      <c r="AY168" s="643"/>
      <c r="AZ168" s="643"/>
      <c r="BA168" s="643"/>
      <c r="BB168" s="643"/>
      <c r="BC168" s="643"/>
      <c r="BD168" s="643"/>
      <c r="BF168" s="420">
        <f t="shared" si="13"/>
        <v>0</v>
      </c>
      <c r="BG168" s="547">
        <f t="shared" si="13"/>
        <v>0</v>
      </c>
      <c r="BH168" s="547">
        <f t="shared" si="13"/>
        <v>0</v>
      </c>
      <c r="BI168" s="547">
        <f t="shared" si="13"/>
        <v>0</v>
      </c>
      <c r="BJ168" s="547">
        <f t="shared" si="13"/>
        <v>0</v>
      </c>
      <c r="BK168" s="547">
        <f t="shared" si="13"/>
        <v>0</v>
      </c>
      <c r="BL168" s="548">
        <f t="shared" si="13"/>
        <v>0</v>
      </c>
      <c r="BM168" s="457"/>
      <c r="BN168" s="548" t="str">
        <f t="shared" si="17"/>
        <v/>
      </c>
      <c r="BO168" s="548" t="str">
        <f t="shared" si="17"/>
        <v/>
      </c>
      <c r="BP168" s="548" t="str">
        <f t="shared" si="17"/>
        <v/>
      </c>
      <c r="BQ168" s="548" t="str">
        <f t="shared" si="16"/>
        <v/>
      </c>
      <c r="BR168" s="548" t="str">
        <f t="shared" si="16"/>
        <v/>
      </c>
      <c r="BS168" s="548" t="str">
        <f t="shared" si="16"/>
        <v/>
      </c>
      <c r="BT168" s="548" t="str">
        <f t="shared" si="16"/>
        <v/>
      </c>
      <c r="BZ168" s="19"/>
      <c r="CA168" s="19"/>
      <c r="CB168" s="19"/>
      <c r="CC168" s="19"/>
      <c r="CD168" s="19"/>
      <c r="CE168" s="19"/>
      <c r="CF168" s="19"/>
      <c r="CG168" s="19"/>
      <c r="CH168" s="19"/>
      <c r="CI168" s="19"/>
      <c r="CJ168" s="19"/>
      <c r="CK168" s="19"/>
      <c r="CL168" s="19"/>
      <c r="CM168" s="19"/>
      <c r="CN168" s="19"/>
      <c r="CO168" s="19"/>
      <c r="CP168" s="19"/>
      <c r="CQ168" s="19"/>
      <c r="CR168" s="19"/>
      <c r="CS168" s="19"/>
    </row>
    <row r="169" spans="1:101" s="18" customFormat="1" ht="11.25" hidden="1" outlineLevel="1" thickBot="1">
      <c r="A169" s="19"/>
      <c r="B169" s="632"/>
      <c r="C169" s="633"/>
      <c r="D169" s="628"/>
      <c r="E169" s="628"/>
      <c r="F169" s="632"/>
      <c r="G169" s="634"/>
      <c r="H169" s="632"/>
      <c r="I169" s="632"/>
      <c r="J169" s="632"/>
      <c r="K169" s="632"/>
      <c r="L169" s="632"/>
      <c r="M169" s="632"/>
      <c r="N169" s="632"/>
      <c r="O169" s="628"/>
      <c r="P169" s="631"/>
      <c r="Q169" s="631"/>
      <c r="R169" s="715"/>
      <c r="S169" s="715"/>
      <c r="T169" s="715"/>
      <c r="U169" s="715"/>
      <c r="V169" s="716" t="str">
        <f t="shared" si="14"/>
        <v/>
      </c>
      <c r="W169" s="535" t="str">
        <f t="shared" si="15"/>
        <v/>
      </c>
      <c r="X169" s="536"/>
      <c r="Y169" s="637"/>
      <c r="Z169" s="634"/>
      <c r="AA169" s="638"/>
      <c r="AB169" s="639"/>
      <c r="AC169" s="640"/>
      <c r="AD169" s="640"/>
      <c r="AE169" s="640"/>
      <c r="AF169" s="640"/>
      <c r="AG169" s="640"/>
      <c r="AH169" s="641"/>
      <c r="AI169" s="638"/>
      <c r="AJ169" s="642"/>
      <c r="AK169" s="643"/>
      <c r="AL169" s="643"/>
      <c r="AM169" s="644"/>
      <c r="AN169" s="640"/>
      <c r="AO169" s="640"/>
      <c r="AP169" s="640"/>
      <c r="AQ169" s="640"/>
      <c r="AR169" s="640"/>
      <c r="AS169" s="645"/>
      <c r="AT169" s="646"/>
      <c r="AU169" s="643"/>
      <c r="AV169" s="643"/>
      <c r="AW169" s="643"/>
      <c r="AX169" s="643"/>
      <c r="AY169" s="643"/>
      <c r="AZ169" s="643"/>
      <c r="BA169" s="643"/>
      <c r="BB169" s="643"/>
      <c r="BC169" s="643"/>
      <c r="BD169" s="643"/>
      <c r="BF169" s="420">
        <f t="shared" si="13"/>
        <v>0</v>
      </c>
      <c r="BG169" s="547">
        <f t="shared" si="13"/>
        <v>0</v>
      </c>
      <c r="BH169" s="547">
        <f t="shared" si="13"/>
        <v>0</v>
      </c>
      <c r="BI169" s="547">
        <f t="shared" si="13"/>
        <v>0</v>
      </c>
      <c r="BJ169" s="547">
        <f t="shared" si="13"/>
        <v>0</v>
      </c>
      <c r="BK169" s="547">
        <f t="shared" si="13"/>
        <v>0</v>
      </c>
      <c r="BL169" s="548">
        <f t="shared" si="13"/>
        <v>0</v>
      </c>
      <c r="BM169" s="457"/>
      <c r="BN169" s="548" t="str">
        <f t="shared" si="17"/>
        <v/>
      </c>
      <c r="BO169" s="548" t="str">
        <f t="shared" si="17"/>
        <v/>
      </c>
      <c r="BP169" s="548" t="str">
        <f t="shared" si="17"/>
        <v/>
      </c>
      <c r="BQ169" s="548" t="str">
        <f t="shared" si="16"/>
        <v/>
      </c>
      <c r="BR169" s="548" t="str">
        <f t="shared" si="16"/>
        <v/>
      </c>
      <c r="BS169" s="548" t="str">
        <f t="shared" si="16"/>
        <v/>
      </c>
      <c r="BT169" s="548" t="str">
        <f t="shared" si="16"/>
        <v/>
      </c>
      <c r="BZ169" s="19"/>
      <c r="CA169" s="19"/>
      <c r="CB169" s="19"/>
      <c r="CC169" s="19"/>
      <c r="CD169" s="19"/>
      <c r="CE169" s="19"/>
      <c r="CF169" s="19"/>
      <c r="CG169" s="19"/>
      <c r="CH169" s="19"/>
      <c r="CI169" s="19"/>
      <c r="CJ169" s="19"/>
      <c r="CK169" s="19"/>
      <c r="CL169" s="19"/>
      <c r="CM169" s="19"/>
      <c r="CN169" s="19"/>
      <c r="CO169" s="19"/>
      <c r="CP169" s="19"/>
      <c r="CQ169" s="19"/>
      <c r="CR169" s="19"/>
      <c r="CS169" s="19"/>
    </row>
    <row r="170" spans="1:101" s="18" customFormat="1" ht="11.25" hidden="1" outlineLevel="1" thickBot="1">
      <c r="A170" s="19"/>
      <c r="B170" s="632"/>
      <c r="C170" s="633"/>
      <c r="D170" s="628"/>
      <c r="E170" s="628"/>
      <c r="F170" s="632"/>
      <c r="G170" s="634"/>
      <c r="H170" s="632"/>
      <c r="I170" s="632"/>
      <c r="J170" s="632"/>
      <c r="K170" s="632"/>
      <c r="L170" s="632"/>
      <c r="M170" s="632"/>
      <c r="N170" s="632"/>
      <c r="O170" s="628"/>
      <c r="P170" s="631"/>
      <c r="Q170" s="631"/>
      <c r="R170" s="715"/>
      <c r="S170" s="715"/>
      <c r="T170" s="715"/>
      <c r="U170" s="715"/>
      <c r="V170" s="716" t="str">
        <f t="shared" si="14"/>
        <v/>
      </c>
      <c r="W170" s="535" t="str">
        <f t="shared" si="15"/>
        <v/>
      </c>
      <c r="X170" s="536"/>
      <c r="Y170" s="637"/>
      <c r="Z170" s="634"/>
      <c r="AA170" s="638"/>
      <c r="AB170" s="639"/>
      <c r="AC170" s="640"/>
      <c r="AD170" s="640"/>
      <c r="AE170" s="640"/>
      <c r="AF170" s="640"/>
      <c r="AG170" s="640"/>
      <c r="AH170" s="641"/>
      <c r="AI170" s="638"/>
      <c r="AJ170" s="642"/>
      <c r="AK170" s="643"/>
      <c r="AL170" s="643"/>
      <c r="AM170" s="644"/>
      <c r="AN170" s="640"/>
      <c r="AO170" s="640"/>
      <c r="AP170" s="640"/>
      <c r="AQ170" s="640"/>
      <c r="AR170" s="640"/>
      <c r="AS170" s="645"/>
      <c r="AT170" s="646"/>
      <c r="AU170" s="643"/>
      <c r="AV170" s="643"/>
      <c r="AW170" s="643"/>
      <c r="AX170" s="643"/>
      <c r="AY170" s="643"/>
      <c r="AZ170" s="643"/>
      <c r="BA170" s="643"/>
      <c r="BB170" s="643"/>
      <c r="BC170" s="643"/>
      <c r="BD170" s="643"/>
      <c r="BF170" s="420">
        <f t="shared" si="13"/>
        <v>0</v>
      </c>
      <c r="BG170" s="547">
        <f t="shared" si="13"/>
        <v>0</v>
      </c>
      <c r="BH170" s="547">
        <f t="shared" si="13"/>
        <v>0</v>
      </c>
      <c r="BI170" s="547">
        <f t="shared" si="13"/>
        <v>0</v>
      </c>
      <c r="BJ170" s="547">
        <f t="shared" si="13"/>
        <v>0</v>
      </c>
      <c r="BK170" s="547">
        <f t="shared" si="13"/>
        <v>0</v>
      </c>
      <c r="BL170" s="548">
        <f t="shared" si="13"/>
        <v>0</v>
      </c>
      <c r="BM170" s="457"/>
      <c r="BN170" s="548" t="str">
        <f t="shared" si="17"/>
        <v/>
      </c>
      <c r="BO170" s="548" t="str">
        <f t="shared" si="17"/>
        <v/>
      </c>
      <c r="BP170" s="548" t="str">
        <f t="shared" si="17"/>
        <v/>
      </c>
      <c r="BQ170" s="548" t="str">
        <f t="shared" si="16"/>
        <v/>
      </c>
      <c r="BR170" s="548" t="str">
        <f t="shared" si="16"/>
        <v/>
      </c>
      <c r="BS170" s="548" t="str">
        <f t="shared" si="16"/>
        <v/>
      </c>
      <c r="BT170" s="548" t="str">
        <f t="shared" si="16"/>
        <v/>
      </c>
      <c r="BZ170" s="19"/>
      <c r="CA170" s="19"/>
      <c r="CB170" s="19"/>
      <c r="CC170" s="19"/>
      <c r="CD170" s="19"/>
      <c r="CE170" s="19"/>
      <c r="CF170" s="19"/>
      <c r="CG170" s="19"/>
      <c r="CH170" s="19"/>
      <c r="CI170" s="19"/>
      <c r="CJ170" s="19"/>
      <c r="CK170" s="19"/>
      <c r="CL170" s="19"/>
      <c r="CM170" s="19"/>
      <c r="CN170" s="19"/>
      <c r="CO170" s="19"/>
      <c r="CP170" s="19"/>
      <c r="CQ170" s="19"/>
      <c r="CR170" s="19"/>
      <c r="CS170" s="19"/>
    </row>
    <row r="171" spans="1:101" s="18" customFormat="1" ht="11.25" collapsed="1" thickBot="1">
      <c r="A171" s="19"/>
      <c r="B171" s="537" t="s">
        <v>584</v>
      </c>
      <c r="C171" s="537"/>
      <c r="D171" s="537"/>
      <c r="E171" s="537"/>
      <c r="F171" s="538"/>
      <c r="G171" s="538"/>
      <c r="H171" s="538"/>
      <c r="I171" s="538"/>
      <c r="J171" s="538"/>
      <c r="K171" s="538"/>
      <c r="L171" s="538"/>
      <c r="M171" s="538"/>
      <c r="N171" s="538"/>
      <c r="O171" s="538"/>
      <c r="P171" s="539"/>
      <c r="Q171" s="683" t="s">
        <v>585</v>
      </c>
      <c r="R171" s="717">
        <f>SUM(R19:R170)</f>
        <v>0</v>
      </c>
      <c r="S171" s="717">
        <f>SUM(S19:S170)</f>
        <v>0</v>
      </c>
      <c r="T171" s="717">
        <f>SUM(T19:T170)</f>
        <v>0</v>
      </c>
      <c r="U171" s="717">
        <f>SUM(U19:U170)</f>
        <v>0</v>
      </c>
      <c r="V171" s="718">
        <f t="shared" si="14"/>
        <v>0</v>
      </c>
      <c r="W171" s="535" t="str">
        <f t="shared" si="15"/>
        <v/>
      </c>
      <c r="X171" s="540" t="str" cm="1">
        <f t="array" ref="X171">IFERROR(XIRR(_xlfn._xlws.FILTER('Historical Cash Flows (4)'!BZ14:BZ66,('Historical Cash Flows (4)'!BZ14:BZ66&lt;&gt;0)*('Historical Cash Flows (4)'!BZ14:BZ66&lt;&gt;"")),_xlfn._xlws.FILTER('Historical Cash Flows (4)'!C14:C66,('Historical Cash Flows (4)'!BZ14:BZ66&lt;&gt;0)*('Historical Cash Flows (4)'!BZ14:BZ66&lt;&gt;""))),"NoCashFlows")</f>
        <v>NoCashFlows</v>
      </c>
      <c r="Y171" s="647" t="s">
        <v>586</v>
      </c>
      <c r="Z171" s="648"/>
      <c r="AA171" s="638"/>
      <c r="AB171" s="638"/>
      <c r="AC171" s="638"/>
      <c r="AD171" s="638"/>
      <c r="AE171" s="638"/>
      <c r="AF171" s="638"/>
      <c r="AG171" s="638"/>
      <c r="AH171" s="638"/>
      <c r="AI171" s="638"/>
      <c r="AJ171" s="638"/>
      <c r="AK171" s="638"/>
      <c r="AL171" s="638"/>
      <c r="AM171" s="638"/>
      <c r="AN171" s="638"/>
      <c r="AO171" s="638"/>
      <c r="AP171" s="638"/>
      <c r="AQ171" s="638"/>
      <c r="AR171" s="638"/>
      <c r="AS171" s="638"/>
      <c r="AT171" s="649"/>
      <c r="AU171" s="638"/>
      <c r="AV171" s="638"/>
      <c r="AW171" s="638"/>
      <c r="AX171" s="638"/>
      <c r="AY171" s="638"/>
      <c r="AZ171" s="638"/>
      <c r="BA171" s="638"/>
      <c r="BB171" s="638"/>
      <c r="BC171" s="638"/>
      <c r="BD171" s="638"/>
      <c r="BF171" s="19"/>
      <c r="BG171" s="453"/>
      <c r="BH171" s="453"/>
      <c r="BI171" s="453"/>
      <c r="BJ171" s="453"/>
      <c r="BK171" s="453"/>
      <c r="BL171" s="19"/>
      <c r="BN171" s="19"/>
      <c r="BO171" s="453"/>
      <c r="BP171" s="453"/>
      <c r="BQ171" s="453"/>
      <c r="BR171" s="453"/>
      <c r="BS171" s="453"/>
      <c r="BT171" s="19"/>
      <c r="BZ171" s="19"/>
      <c r="CA171" s="19"/>
      <c r="CB171" s="19"/>
      <c r="CD171" s="19"/>
      <c r="CE171" s="19"/>
      <c r="CF171" s="19"/>
      <c r="CG171" s="19"/>
      <c r="CH171" s="19"/>
      <c r="CI171" s="19"/>
      <c r="CJ171" s="19"/>
      <c r="CK171" s="19"/>
      <c r="CL171" s="19"/>
      <c r="CM171" s="19"/>
      <c r="CN171" s="19"/>
      <c r="CO171" s="19"/>
      <c r="CP171" s="19"/>
      <c r="CQ171" s="19"/>
      <c r="CR171" s="19"/>
      <c r="CS171" s="19"/>
      <c r="CT171" s="19"/>
      <c r="CU171" s="19"/>
      <c r="CV171" s="19"/>
      <c r="CW171" s="19"/>
    </row>
    <row r="172" spans="1:101" s="18" customFormat="1" ht="11.25" thickBot="1">
      <c r="A172" s="19"/>
      <c r="B172" s="543"/>
      <c r="C172" s="543"/>
      <c r="D172" s="543"/>
      <c r="E172" s="543"/>
      <c r="F172" s="543"/>
      <c r="G172" s="543"/>
      <c r="H172" s="543"/>
      <c r="I172" s="543"/>
      <c r="J172" s="543"/>
      <c r="K172" s="543"/>
      <c r="L172" s="543"/>
      <c r="M172" s="543"/>
      <c r="N172" s="543"/>
      <c r="O172" s="543"/>
      <c r="P172" s="543"/>
      <c r="Q172" s="274"/>
      <c r="R172" s="539"/>
      <c r="S172" s="539"/>
      <c r="T172" s="539"/>
      <c r="U172" s="539"/>
      <c r="V172" s="539"/>
      <c r="W172" s="544"/>
      <c r="X172" s="540" t="str">
        <f>'Fund Cash Flows (4)'!NetLP</f>
        <v/>
      </c>
      <c r="Y172" s="541" t="s">
        <v>587</v>
      </c>
      <c r="Z172" s="542"/>
      <c r="AA172" s="19"/>
      <c r="AB172" s="19"/>
      <c r="AC172" s="19"/>
      <c r="AD172" s="19"/>
      <c r="AE172" s="19"/>
      <c r="AF172" s="19"/>
      <c r="AG172" s="19"/>
      <c r="AH172" s="19"/>
      <c r="AI172" s="19"/>
      <c r="AJ172" s="19"/>
      <c r="AK172" s="19"/>
      <c r="AL172" s="19"/>
      <c r="AM172" s="19"/>
      <c r="AN172" s="19"/>
      <c r="AO172" s="19"/>
      <c r="AP172" s="19"/>
      <c r="AQ172" s="19"/>
      <c r="AR172" s="19"/>
      <c r="AS172" s="19"/>
      <c r="AU172" s="19"/>
      <c r="AV172" s="19"/>
      <c r="AW172" s="19"/>
      <c r="AX172" s="19"/>
      <c r="AY172" s="19"/>
      <c r="AZ172" s="19"/>
      <c r="BA172" s="19"/>
      <c r="BB172" s="19"/>
      <c r="BC172" s="19"/>
      <c r="BD172" s="19"/>
      <c r="BF172" s="19"/>
      <c r="BG172" s="19"/>
      <c r="BH172" s="19"/>
      <c r="BI172" s="19"/>
      <c r="BJ172" s="19"/>
      <c r="BK172" s="19"/>
      <c r="BL172" s="19"/>
      <c r="BN172" s="19"/>
      <c r="BO172" s="19"/>
      <c r="BP172" s="19"/>
      <c r="BQ172" s="19"/>
      <c r="BR172" s="19"/>
      <c r="BS172" s="19"/>
      <c r="BT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row>
    <row r="173" spans="1:101" s="18" customFormat="1" ht="10.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U173" s="19"/>
      <c r="AV173" s="19"/>
      <c r="AW173" s="19"/>
      <c r="AX173" s="19"/>
      <c r="AY173" s="19"/>
      <c r="AZ173" s="19"/>
      <c r="BA173" s="19"/>
      <c r="BB173" s="19"/>
      <c r="BC173" s="19"/>
      <c r="BD173" s="19"/>
      <c r="BE173" s="19"/>
      <c r="BF173" s="19"/>
      <c r="BG173" s="19"/>
      <c r="BH173" s="19"/>
      <c r="BI173" s="19"/>
      <c r="BJ173" s="19"/>
      <c r="BK173" s="19"/>
      <c r="BL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row>
    <row r="174" spans="1:101" s="18" customFormat="1" ht="11.25" thickBot="1">
      <c r="A174" s="19"/>
      <c r="B174" s="20" t="s">
        <v>588</v>
      </c>
      <c r="C174" s="20"/>
      <c r="D174" s="20"/>
      <c r="E174" s="20"/>
      <c r="F174" s="20"/>
      <c r="G174" s="20"/>
      <c r="H174" s="20"/>
      <c r="I174" s="20"/>
      <c r="J174" s="20"/>
      <c r="K174" s="20"/>
      <c r="L174" s="20"/>
      <c r="M174" s="20"/>
      <c r="N174" s="20"/>
      <c r="O174" s="20"/>
      <c r="P174" s="20"/>
      <c r="Q174" s="20"/>
      <c r="R174" s="20"/>
      <c r="S174" s="20"/>
      <c r="T174" s="20"/>
      <c r="U174" s="20"/>
      <c r="V174" s="20"/>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U174" s="19"/>
      <c r="AV174" s="19"/>
      <c r="AW174" s="19"/>
      <c r="AX174" s="19"/>
      <c r="AY174" s="19"/>
      <c r="AZ174" s="19"/>
      <c r="BA174" s="19"/>
      <c r="BB174" s="19"/>
      <c r="BC174" s="19"/>
      <c r="BD174" s="19"/>
      <c r="BE174" s="19"/>
      <c r="BF174" s="19"/>
      <c r="BG174" s="19"/>
      <c r="BH174" s="19"/>
      <c r="BI174" s="19"/>
      <c r="BJ174" s="19"/>
      <c r="BK174" s="19"/>
      <c r="BL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row>
    <row r="175" spans="1:101" s="18" customFormat="1" ht="10.5">
      <c r="A175" s="19"/>
      <c r="B175" s="21" t="s">
        <v>589</v>
      </c>
      <c r="C175" s="21"/>
      <c r="D175" s="21"/>
      <c r="E175" s="21"/>
      <c r="F175" s="21"/>
      <c r="G175" s="21"/>
      <c r="H175" s="21"/>
      <c r="I175" s="21"/>
      <c r="J175" s="24"/>
      <c r="K175" s="24"/>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U175" s="19"/>
      <c r="AV175" s="19"/>
      <c r="AW175" s="19"/>
      <c r="AX175" s="19"/>
      <c r="AY175" s="19"/>
      <c r="AZ175" s="19"/>
      <c r="BA175" s="19"/>
      <c r="BB175" s="19"/>
      <c r="BC175" s="19"/>
      <c r="BD175" s="19"/>
      <c r="BE175" s="19"/>
      <c r="BF175" s="19"/>
      <c r="BG175" s="19"/>
      <c r="BH175" s="19"/>
      <c r="BI175" s="19"/>
      <c r="BJ175" s="19"/>
      <c r="BK175" s="19"/>
      <c r="BL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row>
    <row r="176" spans="1:101" s="18" customFormat="1" ht="69.75" customHeight="1">
      <c r="A176" s="19"/>
      <c r="B176" s="1263"/>
      <c r="C176" s="1263"/>
      <c r="D176" s="1263"/>
      <c r="E176" s="1263"/>
      <c r="F176" s="1263"/>
      <c r="G176" s="1263"/>
      <c r="H176" s="1263"/>
      <c r="I176" s="1263"/>
      <c r="J176" s="1263"/>
      <c r="K176" s="1263"/>
      <c r="L176" s="1263"/>
      <c r="M176" s="1263"/>
      <c r="N176" s="1263"/>
      <c r="O176" s="1263"/>
      <c r="P176" s="1263"/>
      <c r="Q176" s="1263"/>
      <c r="R176" s="1263"/>
      <c r="S176" s="1263"/>
      <c r="T176" s="1263"/>
      <c r="U176" s="1263"/>
      <c r="V176" s="1264"/>
      <c r="W176" s="22"/>
      <c r="X176" s="22"/>
      <c r="Y176" s="22"/>
      <c r="Z176" s="22"/>
      <c r="AA176" s="22"/>
      <c r="AB176" s="19"/>
      <c r="AC176" s="22"/>
      <c r="AD176" s="22"/>
      <c r="AE176" s="19"/>
      <c r="AF176" s="19"/>
      <c r="AG176" s="19"/>
      <c r="AH176" s="19"/>
      <c r="AI176" s="19"/>
      <c r="AJ176" s="19"/>
      <c r="AK176" s="19"/>
      <c r="AL176" s="19"/>
      <c r="AM176" s="19"/>
      <c r="AN176" s="19"/>
      <c r="AO176" s="19"/>
      <c r="AP176" s="19"/>
      <c r="AQ176" s="19"/>
      <c r="AR176" s="19"/>
      <c r="AS176" s="19"/>
      <c r="AU176" s="19"/>
      <c r="AV176" s="19"/>
      <c r="AW176" s="19"/>
      <c r="AX176" s="19"/>
      <c r="AY176" s="19"/>
      <c r="AZ176" s="19"/>
      <c r="BA176" s="19"/>
      <c r="BB176" s="19"/>
      <c r="BC176" s="19"/>
      <c r="BD176" s="19"/>
      <c r="BE176" s="19"/>
      <c r="BF176" s="19"/>
      <c r="BG176" s="22"/>
      <c r="BH176" s="22"/>
      <c r="BI176" s="19"/>
      <c r="BJ176" s="19"/>
      <c r="BK176" s="19"/>
      <c r="BL176" s="19"/>
      <c r="BN176" s="19"/>
      <c r="BO176" s="22"/>
      <c r="BP176" s="22"/>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row>
    <row r="177" spans="1:101" s="18" customFormat="1" ht="10.5">
      <c r="A177" s="19"/>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19"/>
      <c r="AC177" s="22"/>
      <c r="AD177" s="22"/>
      <c r="AE177" s="19"/>
      <c r="AF177" s="19"/>
      <c r="AG177" s="19"/>
      <c r="AH177" s="19"/>
      <c r="AI177" s="19"/>
      <c r="AJ177" s="19"/>
      <c r="AK177" s="19"/>
      <c r="AL177" s="19"/>
      <c r="AM177" s="19"/>
      <c r="AN177" s="19"/>
      <c r="AO177" s="19"/>
      <c r="AP177" s="19"/>
      <c r="AQ177" s="19"/>
      <c r="AR177" s="19"/>
      <c r="AS177" s="19"/>
      <c r="AU177" s="19"/>
      <c r="AV177" s="19"/>
      <c r="AW177" s="19"/>
      <c r="AX177" s="19"/>
      <c r="AY177" s="19"/>
      <c r="AZ177" s="19"/>
      <c r="BA177" s="19"/>
      <c r="BB177" s="19"/>
      <c r="BC177" s="19"/>
      <c r="BD177" s="19"/>
      <c r="BE177" s="19"/>
      <c r="BF177" s="19"/>
      <c r="BG177" s="22"/>
      <c r="BH177" s="22"/>
      <c r="BI177" s="19"/>
      <c r="BJ177" s="19"/>
      <c r="BK177" s="19"/>
      <c r="BL177" s="19"/>
      <c r="BN177" s="19"/>
      <c r="BO177" s="22"/>
      <c r="BP177" s="22"/>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row>
    <row r="178" spans="1:101" s="18" customFormat="1" ht="10.5">
      <c r="A178" s="19"/>
      <c r="B178" s="21" t="s">
        <v>590</v>
      </c>
      <c r="C178" s="21"/>
      <c r="D178" s="21"/>
      <c r="E178" s="21"/>
      <c r="F178" s="21"/>
      <c r="G178" s="21"/>
      <c r="H178" s="21"/>
      <c r="I178" s="21"/>
      <c r="J178" s="21"/>
      <c r="K178" s="21"/>
      <c r="L178" s="19"/>
      <c r="M178" s="19"/>
      <c r="N178" s="19"/>
      <c r="O178" s="19"/>
      <c r="P178" s="19"/>
      <c r="Q178" s="19"/>
      <c r="R178" s="19"/>
      <c r="S178" s="19"/>
      <c r="T178" s="19"/>
      <c r="U178" s="19"/>
      <c r="V178" s="19"/>
      <c r="W178" s="22"/>
      <c r="X178" s="22"/>
      <c r="Y178" s="22"/>
      <c r="Z178" s="22"/>
      <c r="AA178" s="22"/>
      <c r="AB178" s="19"/>
      <c r="AC178" s="22"/>
      <c r="AD178" s="22"/>
      <c r="AE178" s="19"/>
      <c r="AF178" s="19"/>
      <c r="AG178" s="19"/>
      <c r="AH178" s="19"/>
      <c r="AI178" s="19"/>
      <c r="AJ178" s="19"/>
      <c r="AK178" s="19"/>
      <c r="AL178" s="19"/>
      <c r="AM178" s="19"/>
      <c r="AN178" s="19"/>
      <c r="AO178" s="19"/>
      <c r="AP178" s="19"/>
      <c r="AQ178" s="19"/>
      <c r="AR178" s="19"/>
      <c r="AS178" s="19"/>
      <c r="AU178" s="19"/>
      <c r="AV178" s="19"/>
      <c r="AW178" s="19"/>
      <c r="AX178" s="19"/>
      <c r="AY178" s="19"/>
      <c r="AZ178" s="19"/>
      <c r="BA178" s="19"/>
      <c r="BB178" s="19"/>
      <c r="BC178" s="19"/>
      <c r="BD178" s="19"/>
      <c r="BE178" s="19"/>
      <c r="BF178" s="19"/>
      <c r="BG178" s="22"/>
      <c r="BH178" s="22"/>
      <c r="BI178" s="19"/>
      <c r="BJ178" s="19"/>
      <c r="BK178" s="19"/>
      <c r="BL178" s="19"/>
      <c r="BN178" s="19"/>
      <c r="BO178" s="22"/>
      <c r="BP178" s="22"/>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row>
    <row r="179" spans="1:101" s="18" customFormat="1" ht="71.25" customHeight="1">
      <c r="A179" s="19"/>
      <c r="B179" s="1263"/>
      <c r="C179" s="1263"/>
      <c r="D179" s="1263"/>
      <c r="E179" s="1263"/>
      <c r="F179" s="1263"/>
      <c r="G179" s="1263"/>
      <c r="H179" s="1263"/>
      <c r="I179" s="1263"/>
      <c r="J179" s="1263"/>
      <c r="K179" s="1263"/>
      <c r="L179" s="1263"/>
      <c r="M179" s="1263"/>
      <c r="N179" s="1263"/>
      <c r="O179" s="1263"/>
      <c r="P179" s="1263"/>
      <c r="Q179" s="1263"/>
      <c r="R179" s="1263"/>
      <c r="S179" s="1263"/>
      <c r="T179" s="1263"/>
      <c r="U179" s="1263"/>
      <c r="V179" s="1264"/>
      <c r="W179" s="22"/>
      <c r="X179" s="22"/>
      <c r="Y179" s="22"/>
      <c r="Z179" s="22"/>
      <c r="AA179" s="22"/>
      <c r="AB179" s="19"/>
      <c r="AC179" s="22"/>
      <c r="AD179" s="22"/>
      <c r="AE179" s="19"/>
      <c r="AF179" s="19"/>
      <c r="AG179" s="19"/>
      <c r="AH179" s="19"/>
      <c r="AI179" s="19"/>
      <c r="AJ179" s="19"/>
      <c r="AK179" s="19"/>
      <c r="AL179" s="19"/>
      <c r="AM179" s="19"/>
      <c r="AN179" s="19"/>
      <c r="AO179" s="19"/>
      <c r="AP179" s="19"/>
      <c r="AQ179" s="19"/>
      <c r="AR179" s="19"/>
      <c r="AS179" s="19"/>
      <c r="AU179" s="19"/>
      <c r="AV179" s="19"/>
      <c r="AW179" s="19"/>
      <c r="AX179" s="19"/>
      <c r="AY179" s="19"/>
      <c r="AZ179" s="19"/>
      <c r="BA179" s="19"/>
      <c r="BB179" s="19"/>
      <c r="BC179" s="19"/>
      <c r="BD179" s="19"/>
      <c r="BE179" s="19"/>
      <c r="BF179" s="19"/>
      <c r="BG179" s="22"/>
      <c r="BH179" s="22"/>
      <c r="BI179" s="19"/>
      <c r="BJ179" s="19"/>
      <c r="BK179" s="19"/>
      <c r="BL179" s="19"/>
      <c r="BN179" s="19"/>
      <c r="BO179" s="22"/>
      <c r="BP179" s="22"/>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row>
    <row r="180" spans="1:101" s="18" customFormat="1" ht="10.5">
      <c r="A180" s="19"/>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19"/>
      <c r="AC180" s="22"/>
      <c r="AD180" s="22"/>
      <c r="AE180" s="19"/>
      <c r="AF180" s="19"/>
      <c r="AG180" s="19"/>
      <c r="AH180" s="19"/>
      <c r="AI180" s="19"/>
      <c r="AJ180" s="19"/>
      <c r="AK180" s="19"/>
      <c r="AL180" s="19"/>
      <c r="AM180" s="19"/>
      <c r="AN180" s="19"/>
      <c r="AO180" s="19"/>
      <c r="AP180" s="19"/>
      <c r="AQ180" s="19"/>
      <c r="AR180" s="19"/>
      <c r="AS180" s="19"/>
      <c r="AU180" s="19"/>
      <c r="AV180" s="19"/>
      <c r="AW180" s="19"/>
      <c r="AX180" s="19"/>
      <c r="AY180" s="19"/>
      <c r="AZ180" s="19"/>
      <c r="BA180" s="19"/>
      <c r="BB180" s="19"/>
      <c r="BC180" s="19"/>
      <c r="BD180" s="19"/>
      <c r="BE180" s="19"/>
      <c r="BF180" s="19"/>
      <c r="BG180" s="22"/>
      <c r="BH180" s="22"/>
      <c r="BI180" s="19"/>
      <c r="BJ180" s="19"/>
      <c r="BK180" s="19"/>
      <c r="BL180" s="19"/>
      <c r="BN180" s="19"/>
      <c r="BO180" s="22"/>
      <c r="BP180" s="22"/>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row>
    <row r="181" spans="1:101" s="18" customFormat="1" ht="11.25" thickBot="1">
      <c r="A181" s="19"/>
      <c r="B181" s="20" t="s">
        <v>591</v>
      </c>
      <c r="C181" s="20"/>
      <c r="D181" s="20"/>
      <c r="E181" s="20"/>
      <c r="F181" s="20"/>
      <c r="G181" s="20"/>
      <c r="H181" s="20"/>
      <c r="I181" s="20"/>
      <c r="J181" s="20"/>
      <c r="K181" s="20"/>
      <c r="L181" s="20"/>
      <c r="M181" s="20"/>
      <c r="N181" s="20"/>
      <c r="O181" s="20"/>
      <c r="P181" s="20"/>
      <c r="Q181" s="20"/>
      <c r="R181" s="20"/>
      <c r="S181" s="20"/>
      <c r="T181" s="20"/>
      <c r="U181" s="20"/>
      <c r="V181" s="20"/>
      <c r="W181" s="22"/>
      <c r="X181" s="22"/>
      <c r="Y181" s="22"/>
      <c r="Z181" s="22"/>
      <c r="AA181" s="22"/>
      <c r="AB181" s="19"/>
      <c r="AC181" s="22"/>
      <c r="AD181" s="22"/>
      <c r="AE181" s="19"/>
      <c r="AF181" s="19"/>
      <c r="AG181" s="19"/>
      <c r="AH181" s="19"/>
      <c r="AI181" s="19"/>
      <c r="AJ181" s="19"/>
      <c r="AK181" s="19"/>
      <c r="AL181" s="19"/>
      <c r="AM181" s="19"/>
      <c r="AN181" s="19"/>
      <c r="AO181" s="19"/>
      <c r="AP181" s="19"/>
      <c r="AQ181" s="19"/>
      <c r="AR181" s="19"/>
      <c r="AS181" s="19"/>
      <c r="AU181" s="19"/>
      <c r="AV181" s="19"/>
      <c r="AW181" s="19"/>
      <c r="AX181" s="19"/>
      <c r="AY181" s="19"/>
      <c r="AZ181" s="19"/>
      <c r="BA181" s="19"/>
      <c r="BB181" s="19"/>
      <c r="BC181" s="19"/>
      <c r="BD181" s="19"/>
      <c r="BE181" s="19"/>
      <c r="BF181" s="19"/>
      <c r="BG181" s="22"/>
      <c r="BH181" s="22"/>
      <c r="BI181" s="19"/>
      <c r="BJ181" s="19"/>
      <c r="BK181" s="19"/>
      <c r="BL181" s="19"/>
      <c r="BN181" s="19"/>
      <c r="BO181" s="22"/>
      <c r="BP181" s="22"/>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row>
    <row r="182" spans="1:101" s="18" customFormat="1" ht="10.5">
      <c r="A182" s="19"/>
      <c r="B182" s="21" t="s">
        <v>592</v>
      </c>
      <c r="C182" s="21"/>
      <c r="D182" s="21"/>
      <c r="E182" s="21"/>
      <c r="F182" s="21"/>
      <c r="G182" s="21"/>
      <c r="H182" s="21"/>
      <c r="I182" s="21"/>
      <c r="J182" s="21"/>
      <c r="K182" s="21"/>
      <c r="L182" s="19"/>
      <c r="M182" s="19"/>
      <c r="N182" s="19"/>
      <c r="O182" s="19"/>
      <c r="P182" s="19"/>
      <c r="Q182" s="19"/>
      <c r="R182" s="19"/>
      <c r="S182" s="19"/>
      <c r="T182" s="19"/>
      <c r="U182" s="19"/>
      <c r="V182" s="19"/>
      <c r="W182" s="22"/>
      <c r="X182" s="22"/>
      <c r="Y182" s="22"/>
      <c r="Z182" s="22"/>
      <c r="AA182" s="22"/>
      <c r="AB182" s="19"/>
      <c r="AC182" s="22"/>
      <c r="AD182" s="22"/>
      <c r="AE182" s="19"/>
      <c r="AF182" s="19"/>
      <c r="AG182" s="19"/>
      <c r="AH182" s="19"/>
      <c r="AI182" s="19"/>
      <c r="AJ182" s="19"/>
      <c r="AK182" s="19"/>
      <c r="AL182" s="19"/>
      <c r="AM182" s="19"/>
      <c r="AN182" s="19"/>
      <c r="AO182" s="19"/>
      <c r="AP182" s="19"/>
      <c r="AQ182" s="19"/>
      <c r="AR182" s="19"/>
      <c r="AS182" s="19"/>
      <c r="AU182" s="19"/>
      <c r="AV182" s="19"/>
      <c r="AW182" s="19"/>
      <c r="AX182" s="19"/>
      <c r="AY182" s="19"/>
      <c r="AZ182" s="19"/>
      <c r="BA182" s="19"/>
      <c r="BB182" s="19"/>
      <c r="BC182" s="19"/>
      <c r="BD182" s="19"/>
      <c r="BE182" s="19"/>
      <c r="BF182" s="19"/>
      <c r="BG182" s="22"/>
      <c r="BH182" s="22"/>
      <c r="BI182" s="19"/>
      <c r="BJ182" s="19"/>
      <c r="BK182" s="19"/>
      <c r="BL182" s="19"/>
      <c r="BN182" s="19"/>
      <c r="BO182" s="22"/>
      <c r="BP182" s="22"/>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row>
    <row r="183" spans="1:101" s="18" customFormat="1" ht="50.25" customHeight="1">
      <c r="A183" s="19"/>
      <c r="B183" s="1263"/>
      <c r="C183" s="1263"/>
      <c r="D183" s="1263"/>
      <c r="E183" s="1263"/>
      <c r="F183" s="1263"/>
      <c r="G183" s="1263"/>
      <c r="H183" s="1263"/>
      <c r="I183" s="1263"/>
      <c r="J183" s="1263"/>
      <c r="K183" s="1263"/>
      <c r="L183" s="1263"/>
      <c r="M183" s="1263"/>
      <c r="N183" s="1263"/>
      <c r="O183" s="1263"/>
      <c r="P183" s="1263"/>
      <c r="Q183" s="1263"/>
      <c r="R183" s="1263"/>
      <c r="S183" s="1263"/>
      <c r="T183" s="1263"/>
      <c r="U183" s="1263"/>
      <c r="V183" s="1264"/>
      <c r="W183" s="22"/>
      <c r="X183" s="22"/>
      <c r="Y183" s="22"/>
      <c r="Z183" s="22"/>
      <c r="AA183" s="22"/>
      <c r="AB183" s="19"/>
      <c r="AC183" s="22"/>
      <c r="AD183" s="22"/>
      <c r="AE183" s="19"/>
      <c r="AF183" s="19"/>
      <c r="AG183" s="19"/>
      <c r="AH183" s="19"/>
      <c r="AI183" s="19"/>
      <c r="AJ183" s="19"/>
      <c r="AK183" s="19"/>
      <c r="AL183" s="19"/>
      <c r="AM183" s="19"/>
      <c r="AN183" s="19"/>
      <c r="AO183" s="19"/>
      <c r="AP183" s="19"/>
      <c r="AQ183" s="19"/>
      <c r="AR183" s="19"/>
      <c r="AS183" s="19"/>
      <c r="AU183" s="19"/>
      <c r="AV183" s="19"/>
      <c r="AW183" s="19"/>
      <c r="AX183" s="19"/>
      <c r="AY183" s="19"/>
      <c r="AZ183" s="19"/>
      <c r="BA183" s="19"/>
      <c r="BB183" s="19"/>
      <c r="BC183" s="19"/>
      <c r="BD183" s="19"/>
      <c r="BE183" s="19"/>
      <c r="BF183" s="19"/>
      <c r="BG183" s="22"/>
      <c r="BH183" s="22"/>
      <c r="BI183" s="19"/>
      <c r="BJ183" s="19"/>
      <c r="BK183" s="19"/>
      <c r="BL183" s="19"/>
      <c r="BN183" s="19"/>
      <c r="BO183" s="22"/>
      <c r="BP183" s="22"/>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row>
    <row r="184" spans="1:101" s="19" customFormat="1" ht="10.5" hidden="1">
      <c r="AT184" s="18"/>
      <c r="BM184" s="18"/>
    </row>
    <row r="185" spans="1:101" s="19" customFormat="1" ht="10.5" hidden="1">
      <c r="AT185" s="18"/>
      <c r="BM185" s="18"/>
    </row>
    <row r="186" spans="1:101" s="19" customFormat="1" ht="10.5" hidden="1">
      <c r="AT186" s="18"/>
      <c r="BM186" s="18"/>
    </row>
    <row r="187" spans="1:101" s="9" customFormat="1" hidden="1">
      <c r="AB187" s="19"/>
      <c r="AI187" s="19"/>
      <c r="AJ187" s="19"/>
      <c r="AK187" s="19"/>
      <c r="AL187" s="19"/>
      <c r="AM187" s="19"/>
      <c r="AN187" s="19"/>
      <c r="AO187" s="19"/>
      <c r="AP187" s="19"/>
      <c r="AQ187" s="19"/>
      <c r="AR187" s="19"/>
      <c r="AS187" s="19"/>
      <c r="AT187" s="18"/>
      <c r="AU187" s="19"/>
      <c r="AV187" s="19"/>
      <c r="AW187" s="19"/>
      <c r="AX187" s="19"/>
      <c r="AY187" s="19"/>
      <c r="AZ187" s="19"/>
      <c r="BA187" s="19"/>
      <c r="BB187" s="19"/>
      <c r="BC187" s="19"/>
      <c r="BD187" s="19"/>
      <c r="BE187" s="19"/>
      <c r="BF187" s="19"/>
      <c r="BM187"/>
      <c r="BN187" s="19"/>
      <c r="BU187" s="19"/>
      <c r="BV187" s="19"/>
      <c r="BW187" s="19"/>
      <c r="BX187" s="19"/>
      <c r="BY187" s="19"/>
      <c r="BZ187" s="19"/>
      <c r="CA187" s="19"/>
      <c r="CB187" s="19"/>
      <c r="CC187" s="19"/>
      <c r="CD187" s="19"/>
      <c r="CE187" s="19"/>
      <c r="CF187" s="19"/>
      <c r="CG187" s="19"/>
      <c r="CH187" s="19"/>
    </row>
    <row r="188" spans="1:101" s="9" customFormat="1" hidden="1">
      <c r="AB188" s="19"/>
      <c r="AI188" s="19"/>
      <c r="AJ188" s="19"/>
      <c r="AK188" s="19"/>
      <c r="AL188" s="19"/>
      <c r="AM188" s="19"/>
      <c r="AN188" s="19"/>
      <c r="AO188" s="19"/>
      <c r="AP188" s="19"/>
      <c r="AQ188" s="19"/>
      <c r="AR188" s="19"/>
      <c r="AS188" s="19"/>
      <c r="AT188" s="18"/>
      <c r="AU188" s="19"/>
      <c r="AV188" s="19"/>
      <c r="AW188" s="19"/>
      <c r="AX188" s="19"/>
      <c r="AY188" s="19"/>
      <c r="AZ188" s="19"/>
      <c r="BA188" s="19"/>
      <c r="BB188" s="19"/>
      <c r="BC188" s="19"/>
      <c r="BD188" s="19"/>
      <c r="BE188" s="19"/>
      <c r="BF188" s="19"/>
      <c r="BM188"/>
      <c r="BN188" s="19"/>
      <c r="BU188" s="19"/>
      <c r="BV188" s="19"/>
      <c r="BW188" s="19"/>
      <c r="BX188" s="19"/>
      <c r="BY188" s="19"/>
      <c r="BZ188" s="19"/>
      <c r="CA188" s="19"/>
      <c r="CB188" s="19"/>
      <c r="CC188" s="19"/>
      <c r="CD188" s="19"/>
      <c r="CE188" s="19"/>
      <c r="CF188" s="19"/>
      <c r="CG188" s="19"/>
      <c r="CH188" s="19"/>
    </row>
    <row r="189" spans="1:101" s="9" customFormat="1" hidden="1">
      <c r="AB189" s="19"/>
      <c r="AI189" s="19"/>
      <c r="AJ189" s="19"/>
      <c r="AK189" s="19"/>
      <c r="AL189" s="19"/>
      <c r="AM189" s="19"/>
      <c r="AN189" s="19"/>
      <c r="AO189" s="19"/>
      <c r="AP189" s="19"/>
      <c r="AQ189" s="19"/>
      <c r="AR189" s="19"/>
      <c r="AS189" s="19"/>
      <c r="AT189" s="18"/>
      <c r="AU189" s="19"/>
      <c r="AV189" s="19"/>
      <c r="AW189" s="19"/>
      <c r="AX189" s="19"/>
      <c r="AY189" s="19"/>
      <c r="AZ189" s="19"/>
      <c r="BA189" s="19"/>
      <c r="BB189" s="19"/>
      <c r="BC189" s="19"/>
      <c r="BD189" s="19"/>
      <c r="BE189" s="19"/>
      <c r="BF189" s="19"/>
      <c r="BM189"/>
      <c r="BN189" s="19"/>
      <c r="BU189" s="19"/>
      <c r="BV189" s="19"/>
      <c r="BW189" s="19"/>
      <c r="BX189" s="19"/>
      <c r="BY189" s="19"/>
      <c r="BZ189" s="19"/>
      <c r="CA189" s="19"/>
      <c r="CB189" s="19"/>
      <c r="CC189" s="19"/>
      <c r="CD189" s="19"/>
      <c r="CE189" s="19"/>
      <c r="CF189" s="19"/>
      <c r="CG189" s="19"/>
      <c r="CH189" s="19"/>
    </row>
    <row r="190" spans="1:101" s="9" customFormat="1" hidden="1">
      <c r="AB190" s="19"/>
      <c r="AI190" s="19"/>
      <c r="AJ190" s="19"/>
      <c r="AK190" s="19"/>
      <c r="AL190" s="19"/>
      <c r="AM190" s="19"/>
      <c r="AN190" s="19"/>
      <c r="AO190" s="19"/>
      <c r="AP190" s="19"/>
      <c r="AQ190" s="19"/>
      <c r="AR190" s="19"/>
      <c r="AS190" s="19"/>
      <c r="AT190" s="18"/>
      <c r="AU190" s="19"/>
      <c r="AV190" s="19"/>
      <c r="AW190" s="19"/>
      <c r="AX190" s="19"/>
      <c r="AY190" s="19"/>
      <c r="AZ190" s="19"/>
      <c r="BA190" s="19"/>
      <c r="BB190" s="19"/>
      <c r="BC190" s="19"/>
      <c r="BD190" s="19"/>
      <c r="BE190" s="19"/>
      <c r="BF190" s="19"/>
      <c r="BM190"/>
      <c r="BN190" s="19"/>
      <c r="BU190" s="19"/>
      <c r="BV190" s="19"/>
      <c r="BW190" s="19"/>
      <c r="BX190" s="19"/>
      <c r="BY190" s="19"/>
      <c r="BZ190" s="19"/>
      <c r="CA190" s="19"/>
      <c r="CB190" s="19"/>
      <c r="CC190" s="19"/>
      <c r="CD190" s="19"/>
      <c r="CE190" s="19"/>
      <c r="CF190" s="19"/>
      <c r="CG190" s="19"/>
      <c r="CH190" s="19"/>
    </row>
    <row r="191" spans="1:101" s="9" customFormat="1" hidden="1">
      <c r="AB191" s="19"/>
      <c r="AI191" s="19"/>
      <c r="AJ191" s="19"/>
      <c r="AK191" s="19"/>
      <c r="AL191" s="19"/>
      <c r="AM191" s="19"/>
      <c r="AN191" s="19"/>
      <c r="AO191" s="19"/>
      <c r="AP191" s="19"/>
      <c r="AQ191" s="19"/>
      <c r="AR191" s="19"/>
      <c r="AS191" s="19"/>
      <c r="AT191" s="18"/>
      <c r="AU191" s="19"/>
      <c r="AV191" s="19"/>
      <c r="AW191" s="19"/>
      <c r="AX191" s="19"/>
      <c r="AY191" s="19"/>
      <c r="AZ191" s="19"/>
      <c r="BA191" s="19"/>
      <c r="BB191" s="19"/>
      <c r="BC191" s="19"/>
      <c r="BD191" s="19"/>
      <c r="BE191" s="19"/>
      <c r="BF191" s="19"/>
      <c r="BM191"/>
      <c r="BN191" s="19"/>
      <c r="BU191" s="19"/>
      <c r="BV191" s="19"/>
      <c r="BW191" s="19"/>
      <c r="BX191" s="19"/>
      <c r="BY191" s="19"/>
      <c r="BZ191" s="19"/>
      <c r="CA191" s="19"/>
      <c r="CB191" s="19"/>
      <c r="CC191" s="19"/>
      <c r="CD191" s="19"/>
      <c r="CE191" s="19"/>
      <c r="CF191" s="19"/>
      <c r="CG191" s="19"/>
      <c r="CH191" s="19"/>
    </row>
    <row r="192" spans="1:101" s="9" customFormat="1" hidden="1">
      <c r="AB192" s="19"/>
      <c r="AI192" s="19"/>
      <c r="AJ192" s="19"/>
      <c r="AK192" s="19"/>
      <c r="AL192" s="19"/>
      <c r="AM192" s="19"/>
      <c r="AN192" s="19"/>
      <c r="AO192" s="19"/>
      <c r="AP192" s="19"/>
      <c r="AQ192" s="19"/>
      <c r="AR192" s="19"/>
      <c r="AS192" s="19"/>
      <c r="AT192" s="18"/>
      <c r="AU192" s="19"/>
      <c r="AV192" s="19"/>
      <c r="AW192" s="19"/>
      <c r="AX192" s="19"/>
      <c r="AY192" s="19"/>
      <c r="AZ192" s="19"/>
      <c r="BA192" s="19"/>
      <c r="BB192" s="19"/>
      <c r="BC192" s="19"/>
      <c r="BD192" s="19"/>
      <c r="BE192" s="19"/>
      <c r="BF192" s="19"/>
      <c r="BM192"/>
      <c r="BN192" s="19"/>
      <c r="BU192" s="19"/>
      <c r="BV192" s="19"/>
      <c r="BW192" s="19"/>
      <c r="BX192" s="19"/>
      <c r="BY192" s="19"/>
      <c r="BZ192" s="19"/>
      <c r="CA192" s="19"/>
      <c r="CB192" s="19"/>
      <c r="CC192" s="19"/>
      <c r="CD192" s="19"/>
      <c r="CE192" s="19"/>
      <c r="CF192" s="19"/>
      <c r="CG192" s="19"/>
      <c r="CH192" s="19"/>
    </row>
    <row r="193" spans="28:86" s="9" customFormat="1" hidden="1">
      <c r="AB193" s="19"/>
      <c r="AI193" s="19"/>
      <c r="AJ193" s="19"/>
      <c r="AK193" s="19"/>
      <c r="AL193" s="19"/>
      <c r="AM193" s="19"/>
      <c r="AN193" s="19"/>
      <c r="AO193" s="19"/>
      <c r="AP193" s="19"/>
      <c r="AQ193" s="19"/>
      <c r="AR193" s="19"/>
      <c r="AS193" s="19"/>
      <c r="AT193" s="18"/>
      <c r="AU193" s="19"/>
      <c r="AV193" s="19"/>
      <c r="AW193" s="19"/>
      <c r="AX193" s="19"/>
      <c r="AY193" s="19"/>
      <c r="AZ193" s="19"/>
      <c r="BA193" s="19"/>
      <c r="BB193" s="19"/>
      <c r="BC193" s="19"/>
      <c r="BD193" s="19"/>
      <c r="BE193" s="19"/>
      <c r="BF193" s="19"/>
      <c r="BM193"/>
      <c r="BN193" s="19"/>
      <c r="BU193" s="19"/>
      <c r="BV193" s="19"/>
      <c r="BW193" s="19"/>
      <c r="BX193" s="19"/>
      <c r="BY193" s="19"/>
      <c r="BZ193" s="19"/>
      <c r="CA193" s="19"/>
      <c r="CB193" s="19"/>
      <c r="CC193" s="19"/>
      <c r="CD193" s="19"/>
      <c r="CE193" s="19"/>
      <c r="CF193" s="19"/>
      <c r="CG193" s="19"/>
      <c r="CH193" s="19"/>
    </row>
    <row r="194" spans="28:86" s="9" customFormat="1" hidden="1">
      <c r="AB194" s="19"/>
      <c r="AI194" s="19"/>
      <c r="AJ194" s="19"/>
      <c r="AK194" s="19"/>
      <c r="AL194" s="19"/>
      <c r="AM194" s="19"/>
      <c r="AN194" s="19"/>
      <c r="AO194" s="19"/>
      <c r="AP194" s="19"/>
      <c r="AQ194" s="19"/>
      <c r="AR194" s="19"/>
      <c r="AS194" s="19"/>
      <c r="AT194" s="18"/>
      <c r="AU194" s="19"/>
      <c r="AV194" s="19"/>
      <c r="AW194" s="19"/>
      <c r="AX194" s="19"/>
      <c r="AY194" s="19"/>
      <c r="AZ194" s="19"/>
      <c r="BA194" s="19"/>
      <c r="BB194" s="19"/>
      <c r="BC194" s="19"/>
      <c r="BD194" s="19"/>
      <c r="BE194" s="19"/>
      <c r="BF194" s="19"/>
      <c r="BM194"/>
      <c r="BN194" s="19"/>
      <c r="BU194" s="19"/>
      <c r="BV194" s="19"/>
      <c r="BW194" s="19"/>
      <c r="BX194" s="19"/>
      <c r="BY194" s="19"/>
      <c r="BZ194" s="19"/>
      <c r="CA194" s="19"/>
      <c r="CB194" s="19"/>
      <c r="CC194" s="19"/>
      <c r="CD194" s="19"/>
      <c r="CE194" s="19"/>
      <c r="CF194" s="19"/>
      <c r="CG194" s="19"/>
      <c r="CH194" s="19"/>
    </row>
    <row r="195" spans="28:86" s="9" customFormat="1" hidden="1">
      <c r="AB195" s="19"/>
      <c r="AI195" s="19"/>
      <c r="AJ195" s="19"/>
      <c r="AK195" s="19"/>
      <c r="AL195" s="19"/>
      <c r="AM195" s="19"/>
      <c r="AN195" s="19"/>
      <c r="AO195" s="19"/>
      <c r="AP195" s="19"/>
      <c r="AQ195" s="19"/>
      <c r="AR195" s="19"/>
      <c r="AS195" s="19"/>
      <c r="AT195" s="18"/>
      <c r="AU195" s="19"/>
      <c r="AV195" s="19"/>
      <c r="AW195" s="19"/>
      <c r="AX195" s="19"/>
      <c r="AY195" s="19"/>
      <c r="AZ195" s="19"/>
      <c r="BA195" s="19"/>
      <c r="BB195" s="19"/>
      <c r="BC195" s="19"/>
      <c r="BD195" s="19"/>
      <c r="BE195" s="19"/>
      <c r="BF195" s="19"/>
      <c r="BM195"/>
      <c r="BN195" s="19"/>
      <c r="BU195" s="19"/>
      <c r="BV195" s="19"/>
      <c r="BW195" s="19"/>
      <c r="BX195" s="19"/>
      <c r="BY195" s="19"/>
      <c r="BZ195" s="19"/>
      <c r="CA195" s="19"/>
      <c r="CB195" s="19"/>
      <c r="CC195" s="19"/>
      <c r="CD195" s="19"/>
      <c r="CE195" s="19"/>
      <c r="CF195" s="19"/>
      <c r="CG195" s="19"/>
      <c r="CH195" s="19"/>
    </row>
    <row r="196" spans="28:86" s="9" customFormat="1" hidden="1">
      <c r="AB196" s="19"/>
      <c r="AI196" s="19"/>
      <c r="AJ196" s="19"/>
      <c r="AK196" s="19"/>
      <c r="AL196" s="19"/>
      <c r="AM196" s="19"/>
      <c r="AN196" s="19"/>
      <c r="AO196" s="19"/>
      <c r="AP196" s="19"/>
      <c r="AQ196" s="19"/>
      <c r="AR196" s="19"/>
      <c r="AS196" s="19"/>
      <c r="AT196" s="18"/>
      <c r="AU196" s="19"/>
      <c r="AV196" s="19"/>
      <c r="AW196" s="19"/>
      <c r="AX196" s="19"/>
      <c r="AY196" s="19"/>
      <c r="AZ196" s="19"/>
      <c r="BA196" s="19"/>
      <c r="BB196" s="19"/>
      <c r="BC196" s="19"/>
      <c r="BD196" s="19"/>
      <c r="BE196" s="19"/>
      <c r="BF196" s="19"/>
      <c r="BM196"/>
      <c r="BN196" s="19"/>
      <c r="BU196" s="19"/>
      <c r="BV196" s="19"/>
      <c r="BW196" s="19"/>
      <c r="BX196" s="19"/>
      <c r="BY196" s="19"/>
      <c r="BZ196" s="19"/>
      <c r="CA196" s="19"/>
      <c r="CB196" s="19"/>
      <c r="CC196" s="19"/>
      <c r="CD196" s="19"/>
      <c r="CE196" s="19"/>
      <c r="CF196" s="19"/>
      <c r="CG196" s="19"/>
      <c r="CH196" s="19"/>
    </row>
    <row r="197" spans="28:86" s="9" customFormat="1" hidden="1">
      <c r="AB197" s="19"/>
      <c r="AI197" s="19"/>
      <c r="AJ197" s="19"/>
      <c r="AK197" s="19"/>
      <c r="AL197" s="19"/>
      <c r="AM197" s="19"/>
      <c r="AN197" s="19"/>
      <c r="AO197" s="19"/>
      <c r="AP197" s="19"/>
      <c r="AQ197" s="19"/>
      <c r="AR197" s="19"/>
      <c r="AS197" s="19"/>
      <c r="AT197" s="18"/>
      <c r="AU197" s="19"/>
      <c r="AV197" s="19"/>
      <c r="AW197" s="19"/>
      <c r="AX197" s="19"/>
      <c r="AY197" s="19"/>
      <c r="AZ197" s="19"/>
      <c r="BA197" s="19"/>
      <c r="BB197" s="19"/>
      <c r="BC197" s="19"/>
      <c r="BD197" s="19"/>
      <c r="BE197" s="19"/>
      <c r="BF197" s="19"/>
      <c r="BM197"/>
      <c r="BN197" s="19"/>
      <c r="BU197" s="19"/>
      <c r="BV197" s="19"/>
      <c r="BW197" s="19"/>
      <c r="BX197" s="19"/>
      <c r="BY197" s="19"/>
      <c r="BZ197" s="19"/>
      <c r="CA197" s="19"/>
      <c r="CB197" s="19"/>
      <c r="CC197" s="19"/>
      <c r="CD197" s="19"/>
      <c r="CE197" s="19"/>
      <c r="CF197" s="19"/>
      <c r="CG197" s="19"/>
      <c r="CH197" s="19"/>
    </row>
    <row r="198" spans="28:86" s="9" customFormat="1" hidden="1">
      <c r="AB198" s="19"/>
      <c r="AI198" s="19"/>
      <c r="AJ198" s="19"/>
      <c r="AK198" s="19"/>
      <c r="AL198" s="19"/>
      <c r="AM198" s="19"/>
      <c r="AN198" s="19"/>
      <c r="AO198" s="19"/>
      <c r="AP198" s="19"/>
      <c r="AQ198" s="19"/>
      <c r="AR198" s="19"/>
      <c r="AS198" s="19"/>
      <c r="AT198" s="18"/>
      <c r="AU198" s="19"/>
      <c r="AV198" s="19"/>
      <c r="AW198" s="19"/>
      <c r="AX198" s="19"/>
      <c r="AY198" s="19"/>
      <c r="AZ198" s="19"/>
      <c r="BA198" s="19"/>
      <c r="BB198" s="19"/>
      <c r="BC198" s="19"/>
      <c r="BD198" s="19"/>
      <c r="BE198" s="19"/>
      <c r="BF198" s="19"/>
      <c r="BM198"/>
      <c r="BN198" s="19"/>
      <c r="BU198" s="19"/>
      <c r="BV198" s="19"/>
      <c r="BW198" s="19"/>
      <c r="BX198" s="19"/>
      <c r="BY198" s="19"/>
      <c r="BZ198" s="19"/>
      <c r="CA198" s="19"/>
      <c r="CB198" s="19"/>
      <c r="CC198" s="19"/>
      <c r="CD198" s="19"/>
      <c r="CE198" s="19"/>
      <c r="CF198" s="19"/>
      <c r="CG198" s="19"/>
      <c r="CH198" s="19"/>
    </row>
    <row r="199" spans="28:86" s="9" customFormat="1" hidden="1">
      <c r="AB199" s="19"/>
      <c r="AI199" s="19"/>
      <c r="AJ199" s="19"/>
      <c r="AK199" s="19"/>
      <c r="AL199" s="19"/>
      <c r="AM199" s="19"/>
      <c r="AN199" s="19"/>
      <c r="AO199" s="19"/>
      <c r="AP199" s="19"/>
      <c r="AQ199" s="19"/>
      <c r="AR199" s="19"/>
      <c r="AS199" s="19"/>
      <c r="AT199" s="18"/>
      <c r="AU199" s="19"/>
      <c r="AV199" s="19"/>
      <c r="AW199" s="19"/>
      <c r="AX199" s="19"/>
      <c r="AY199" s="19"/>
      <c r="AZ199" s="19"/>
      <c r="BA199" s="19"/>
      <c r="BB199" s="19"/>
      <c r="BC199" s="19"/>
      <c r="BD199" s="19"/>
      <c r="BE199" s="19"/>
      <c r="BF199" s="19"/>
      <c r="BM199"/>
      <c r="BN199" s="19"/>
      <c r="BU199" s="19"/>
      <c r="BV199" s="19"/>
      <c r="BW199" s="19"/>
      <c r="BX199" s="19"/>
      <c r="BY199" s="19"/>
      <c r="BZ199" s="19"/>
      <c r="CA199" s="19"/>
      <c r="CB199" s="19"/>
      <c r="CC199" s="19"/>
      <c r="CD199" s="19"/>
      <c r="CE199" s="19"/>
      <c r="CF199" s="19"/>
      <c r="CG199" s="19"/>
      <c r="CH199" s="19"/>
    </row>
    <row r="200" spans="28:86" s="9" customFormat="1" hidden="1">
      <c r="AB200" s="19"/>
      <c r="AI200" s="19"/>
      <c r="AJ200" s="19"/>
      <c r="AK200" s="19"/>
      <c r="AL200" s="19"/>
      <c r="AM200" s="19"/>
      <c r="AN200" s="19"/>
      <c r="AO200" s="19"/>
      <c r="AP200" s="19"/>
      <c r="AQ200" s="19"/>
      <c r="AR200" s="19"/>
      <c r="AS200" s="19"/>
      <c r="AT200" s="18"/>
      <c r="AU200" s="19"/>
      <c r="AV200" s="19"/>
      <c r="AW200" s="19"/>
      <c r="AX200" s="19"/>
      <c r="AY200" s="19"/>
      <c r="AZ200" s="19"/>
      <c r="BA200" s="19"/>
      <c r="BB200" s="19"/>
      <c r="BC200" s="19"/>
      <c r="BD200" s="19"/>
      <c r="BE200" s="19"/>
      <c r="BF200" s="19"/>
      <c r="BM200"/>
      <c r="BN200" s="19"/>
      <c r="BU200" s="19"/>
      <c r="BV200" s="19"/>
      <c r="BW200" s="19"/>
      <c r="BX200" s="19"/>
      <c r="BY200" s="19"/>
      <c r="BZ200" s="19"/>
      <c r="CA200" s="19"/>
      <c r="CB200" s="19"/>
      <c r="CC200" s="19"/>
      <c r="CD200" s="19"/>
      <c r="CE200" s="19"/>
      <c r="CF200" s="19"/>
      <c r="CG200" s="19"/>
      <c r="CH200" s="19"/>
    </row>
    <row r="201" spans="28:86" s="9" customFormat="1" hidden="1">
      <c r="AB201" s="19"/>
      <c r="AI201" s="19"/>
      <c r="AJ201" s="19"/>
      <c r="AK201" s="19"/>
      <c r="AL201" s="19"/>
      <c r="AM201" s="19"/>
      <c r="AN201" s="19"/>
      <c r="AO201" s="19"/>
      <c r="AP201" s="19"/>
      <c r="AQ201" s="19"/>
      <c r="AR201" s="19"/>
      <c r="AS201" s="19"/>
      <c r="AT201" s="18"/>
      <c r="AU201" s="19"/>
      <c r="AV201" s="19"/>
      <c r="AW201" s="19"/>
      <c r="AX201" s="19"/>
      <c r="AY201" s="19"/>
      <c r="AZ201" s="19"/>
      <c r="BA201" s="19"/>
      <c r="BB201" s="19"/>
      <c r="BC201" s="19"/>
      <c r="BD201" s="19"/>
      <c r="BE201" s="19"/>
      <c r="BF201" s="19"/>
      <c r="BM201"/>
      <c r="BN201" s="19"/>
      <c r="BU201" s="19"/>
      <c r="BV201" s="19"/>
      <c r="BW201" s="19"/>
      <c r="BX201" s="19"/>
      <c r="BY201" s="19"/>
      <c r="BZ201" s="19"/>
      <c r="CA201" s="19"/>
      <c r="CB201" s="19"/>
      <c r="CC201" s="19"/>
      <c r="CD201" s="19"/>
      <c r="CE201" s="19"/>
      <c r="CF201" s="19"/>
      <c r="CG201" s="19"/>
      <c r="CH201" s="19"/>
    </row>
    <row r="202" spans="28:86" s="9" customFormat="1" hidden="1">
      <c r="AB202" s="19"/>
      <c r="AI202" s="19"/>
      <c r="AJ202" s="19"/>
      <c r="AK202" s="19"/>
      <c r="AL202" s="19"/>
      <c r="AM202" s="19"/>
      <c r="AN202" s="19"/>
      <c r="AO202" s="19"/>
      <c r="AP202" s="19"/>
      <c r="AQ202" s="19"/>
      <c r="AR202" s="19"/>
      <c r="AS202" s="19"/>
      <c r="AT202" s="18"/>
      <c r="AU202" s="19"/>
      <c r="AV202" s="19"/>
      <c r="AW202" s="19"/>
      <c r="AX202" s="19"/>
      <c r="AY202" s="19"/>
      <c r="AZ202" s="19"/>
      <c r="BA202" s="19"/>
      <c r="BB202" s="19"/>
      <c r="BC202" s="19"/>
      <c r="BD202" s="19"/>
      <c r="BE202" s="19"/>
      <c r="BF202" s="19"/>
      <c r="BM202"/>
      <c r="BN202" s="19"/>
      <c r="BU202" s="19"/>
      <c r="BV202" s="19"/>
      <c r="BW202" s="19"/>
      <c r="BX202" s="19"/>
      <c r="BY202" s="19"/>
      <c r="BZ202" s="19"/>
      <c r="CA202" s="19"/>
      <c r="CB202" s="19"/>
      <c r="CC202" s="19"/>
      <c r="CD202" s="19"/>
      <c r="CE202" s="19"/>
      <c r="CF202" s="19"/>
      <c r="CG202" s="19"/>
      <c r="CH202" s="19"/>
    </row>
    <row r="203" spans="28:86" s="9" customFormat="1" hidden="1">
      <c r="AB203" s="19"/>
      <c r="AI203" s="19"/>
      <c r="AJ203" s="19"/>
      <c r="AK203" s="19"/>
      <c r="AL203" s="19"/>
      <c r="AM203" s="19"/>
      <c r="AN203" s="19"/>
      <c r="AO203" s="19"/>
      <c r="AP203" s="19"/>
      <c r="AQ203" s="19"/>
      <c r="AR203" s="19"/>
      <c r="AS203" s="19"/>
      <c r="AT203" s="18"/>
      <c r="AU203" s="19"/>
      <c r="AV203" s="19"/>
      <c r="AW203" s="19"/>
      <c r="AX203" s="19"/>
      <c r="AY203" s="19"/>
      <c r="AZ203" s="19"/>
      <c r="BA203" s="19"/>
      <c r="BB203" s="19"/>
      <c r="BC203" s="19"/>
      <c r="BD203" s="19"/>
      <c r="BE203" s="19"/>
      <c r="BF203" s="19"/>
      <c r="BM203"/>
      <c r="BN203" s="19"/>
      <c r="BU203" s="19"/>
      <c r="BV203" s="19"/>
      <c r="BW203" s="19"/>
      <c r="BX203" s="19"/>
      <c r="BY203" s="19"/>
      <c r="BZ203" s="19"/>
      <c r="CA203" s="19"/>
      <c r="CB203" s="19"/>
      <c r="CC203" s="19"/>
      <c r="CD203" s="19"/>
      <c r="CE203" s="19"/>
      <c r="CF203" s="19"/>
      <c r="CG203" s="19"/>
      <c r="CH203" s="19"/>
    </row>
    <row r="204" spans="28:86" s="9" customFormat="1" hidden="1">
      <c r="AB204" s="19"/>
      <c r="AI204" s="19"/>
      <c r="AJ204" s="19"/>
      <c r="AK204" s="19"/>
      <c r="AL204" s="19"/>
      <c r="AM204" s="19"/>
      <c r="AN204" s="19"/>
      <c r="AO204" s="19"/>
      <c r="AP204" s="19"/>
      <c r="AQ204" s="19"/>
      <c r="AR204" s="19"/>
      <c r="AS204" s="19"/>
      <c r="AT204" s="18"/>
      <c r="AU204" s="19"/>
      <c r="AV204" s="19"/>
      <c r="AW204" s="19"/>
      <c r="AX204" s="19"/>
      <c r="AY204" s="19"/>
      <c r="AZ204" s="19"/>
      <c r="BA204" s="19"/>
      <c r="BB204" s="19"/>
      <c r="BC204" s="19"/>
      <c r="BD204" s="19"/>
      <c r="BE204" s="19"/>
      <c r="BF204" s="19"/>
      <c r="BM204"/>
      <c r="BN204" s="19"/>
      <c r="BU204" s="19"/>
      <c r="BV204" s="19"/>
      <c r="BW204" s="19"/>
      <c r="BX204" s="19"/>
      <c r="BY204" s="19"/>
      <c r="BZ204" s="19"/>
      <c r="CA204" s="19"/>
      <c r="CB204" s="19"/>
      <c r="CC204" s="19"/>
      <c r="CD204" s="19"/>
      <c r="CE204" s="19"/>
      <c r="CF204" s="19"/>
      <c r="CG204" s="19"/>
      <c r="CH204" s="19"/>
    </row>
    <row r="205" spans="28:86" s="9" customFormat="1" hidden="1">
      <c r="AB205" s="19"/>
      <c r="AI205" s="19"/>
      <c r="AJ205" s="19"/>
      <c r="AK205" s="19"/>
      <c r="AL205" s="19"/>
      <c r="AM205" s="19"/>
      <c r="AN205" s="19"/>
      <c r="AO205" s="19"/>
      <c r="AP205" s="19"/>
      <c r="AQ205" s="19"/>
      <c r="AR205" s="19"/>
      <c r="AS205" s="19"/>
      <c r="AT205" s="18"/>
      <c r="AU205" s="19"/>
      <c r="AV205" s="19"/>
      <c r="AW205" s="19"/>
      <c r="AX205" s="19"/>
      <c r="AY205" s="19"/>
      <c r="AZ205" s="19"/>
      <c r="BA205" s="19"/>
      <c r="BB205" s="19"/>
      <c r="BC205" s="19"/>
      <c r="BD205" s="19"/>
      <c r="BE205" s="19"/>
      <c r="BF205" s="19"/>
      <c r="BM205"/>
      <c r="BN205" s="19"/>
      <c r="BU205" s="19"/>
      <c r="BV205" s="19"/>
      <c r="BW205" s="19"/>
      <c r="BX205" s="19"/>
      <c r="BY205" s="19"/>
      <c r="BZ205" s="19"/>
      <c r="CA205" s="19"/>
      <c r="CB205" s="19"/>
      <c r="CC205" s="19"/>
      <c r="CD205" s="19"/>
      <c r="CE205" s="19"/>
      <c r="CF205" s="19"/>
      <c r="CG205" s="19"/>
      <c r="CH205" s="19"/>
    </row>
    <row r="206" spans="28:86" s="9" customFormat="1" hidden="1">
      <c r="AB206" s="19"/>
      <c r="AI206" s="19"/>
      <c r="AJ206" s="19"/>
      <c r="AK206" s="19"/>
      <c r="AL206" s="19"/>
      <c r="AM206" s="19"/>
      <c r="AN206" s="19"/>
      <c r="AO206" s="19"/>
      <c r="AP206" s="19"/>
      <c r="AQ206" s="19"/>
      <c r="AR206" s="19"/>
      <c r="AS206" s="19"/>
      <c r="AT206" s="18"/>
      <c r="AU206" s="19"/>
      <c r="AV206" s="19"/>
      <c r="AW206" s="19"/>
      <c r="AX206" s="19"/>
      <c r="AY206" s="19"/>
      <c r="AZ206" s="19"/>
      <c r="BA206" s="19"/>
      <c r="BB206" s="19"/>
      <c r="BC206" s="19"/>
      <c r="BD206" s="19"/>
      <c r="BE206" s="19"/>
      <c r="BF206" s="19"/>
      <c r="BM206"/>
      <c r="BN206" s="19"/>
      <c r="BU206" s="19"/>
      <c r="BV206" s="19"/>
      <c r="BW206" s="19"/>
      <c r="BX206" s="19"/>
      <c r="BY206" s="19"/>
      <c r="BZ206" s="19"/>
      <c r="CA206" s="19"/>
      <c r="CB206" s="19"/>
      <c r="CC206" s="19"/>
      <c r="CD206" s="19"/>
      <c r="CE206" s="19"/>
      <c r="CF206" s="19"/>
      <c r="CG206" s="19"/>
      <c r="CH206" s="19"/>
    </row>
    <row r="207" spans="28:86" s="9" customFormat="1" hidden="1">
      <c r="AB207" s="19"/>
      <c r="AI207" s="19"/>
      <c r="AJ207" s="19"/>
      <c r="AK207" s="19"/>
      <c r="AL207" s="19"/>
      <c r="AM207" s="19"/>
      <c r="AN207" s="19"/>
      <c r="AO207" s="19"/>
      <c r="AP207" s="19"/>
      <c r="AQ207" s="19"/>
      <c r="AR207" s="19"/>
      <c r="AS207" s="19"/>
      <c r="AT207" s="18"/>
      <c r="AU207" s="19"/>
      <c r="AV207" s="19"/>
      <c r="AW207" s="19"/>
      <c r="AX207" s="19"/>
      <c r="AY207" s="19"/>
      <c r="AZ207" s="19"/>
      <c r="BA207" s="19"/>
      <c r="BB207" s="19"/>
      <c r="BC207" s="19"/>
      <c r="BD207" s="19"/>
      <c r="BE207" s="19"/>
      <c r="BF207" s="19"/>
      <c r="BM207"/>
      <c r="BN207" s="19"/>
      <c r="BU207" s="19"/>
      <c r="BV207" s="19"/>
      <c r="BW207" s="19"/>
      <c r="BX207" s="19"/>
      <c r="BY207" s="19"/>
      <c r="BZ207" s="19"/>
      <c r="CA207" s="19"/>
      <c r="CB207" s="19"/>
      <c r="CC207" s="19"/>
      <c r="CD207" s="19"/>
      <c r="CE207" s="19"/>
      <c r="CF207" s="19"/>
      <c r="CG207" s="19"/>
      <c r="CH207" s="19"/>
    </row>
    <row r="208" spans="28:86" s="9" customFormat="1" hidden="1">
      <c r="AB208" s="19"/>
      <c r="AI208" s="19"/>
      <c r="AJ208" s="19"/>
      <c r="AK208" s="19"/>
      <c r="AL208" s="19"/>
      <c r="AM208" s="19"/>
      <c r="AN208" s="19"/>
      <c r="AO208" s="19"/>
      <c r="AP208" s="19"/>
      <c r="AQ208" s="19"/>
      <c r="AR208" s="19"/>
      <c r="AS208" s="19"/>
      <c r="AT208" s="18"/>
      <c r="AU208" s="19"/>
      <c r="AV208" s="19"/>
      <c r="AW208" s="19"/>
      <c r="AX208" s="19"/>
      <c r="AY208" s="19"/>
      <c r="AZ208" s="19"/>
      <c r="BA208" s="19"/>
      <c r="BB208" s="19"/>
      <c r="BC208" s="19"/>
      <c r="BD208" s="19"/>
      <c r="BE208" s="19"/>
      <c r="BF208" s="19"/>
      <c r="BM208"/>
      <c r="BN208" s="19"/>
      <c r="BU208" s="19"/>
      <c r="BV208" s="19"/>
      <c r="BW208" s="19"/>
      <c r="BX208" s="19"/>
      <c r="BY208" s="19"/>
      <c r="BZ208" s="19"/>
      <c r="CA208" s="19"/>
      <c r="CB208" s="19"/>
      <c r="CC208" s="19"/>
      <c r="CD208" s="19"/>
      <c r="CE208" s="19"/>
      <c r="CF208" s="19"/>
      <c r="CG208" s="19"/>
      <c r="CH208" s="19"/>
    </row>
    <row r="209" spans="28:86" s="9" customFormat="1" hidden="1">
      <c r="AB209" s="19"/>
      <c r="AI209" s="19"/>
      <c r="AJ209" s="19"/>
      <c r="AK209" s="19"/>
      <c r="AL209" s="19"/>
      <c r="AM209" s="19"/>
      <c r="AN209" s="19"/>
      <c r="AO209" s="19"/>
      <c r="AP209" s="19"/>
      <c r="AQ209" s="19"/>
      <c r="AR209" s="19"/>
      <c r="AS209" s="19"/>
      <c r="AT209" s="18"/>
      <c r="AU209" s="19"/>
      <c r="AV209" s="19"/>
      <c r="AW209" s="19"/>
      <c r="AX209" s="19"/>
      <c r="AY209" s="19"/>
      <c r="AZ209" s="19"/>
      <c r="BA209" s="19"/>
      <c r="BB209" s="19"/>
      <c r="BC209" s="19"/>
      <c r="BD209" s="19"/>
      <c r="BE209" s="19"/>
      <c r="BF209" s="19"/>
      <c r="BM209"/>
      <c r="BN209" s="19"/>
      <c r="BU209" s="19"/>
      <c r="BV209" s="19"/>
      <c r="BW209" s="19"/>
      <c r="BX209" s="19"/>
      <c r="BY209" s="19"/>
      <c r="BZ209" s="19"/>
      <c r="CA209" s="19"/>
      <c r="CB209" s="19"/>
      <c r="CC209" s="19"/>
      <c r="CD209" s="19"/>
      <c r="CE209" s="19"/>
      <c r="CF209" s="19"/>
      <c r="CG209" s="19"/>
      <c r="CH209" s="19"/>
    </row>
    <row r="210" spans="28:86" s="9" customFormat="1" hidden="1">
      <c r="AB210" s="19"/>
      <c r="AI210" s="19"/>
      <c r="AJ210" s="19"/>
      <c r="AK210" s="19"/>
      <c r="AL210" s="19"/>
      <c r="AM210" s="19"/>
      <c r="AN210" s="19"/>
      <c r="AO210" s="19"/>
      <c r="AP210" s="19"/>
      <c r="AQ210" s="19"/>
      <c r="AR210" s="19"/>
      <c r="AS210" s="19"/>
      <c r="AT210" s="18"/>
      <c r="AU210" s="19"/>
      <c r="AV210" s="19"/>
      <c r="AW210" s="19"/>
      <c r="AX210" s="19"/>
      <c r="AY210" s="19"/>
      <c r="AZ210" s="19"/>
      <c r="BA210" s="19"/>
      <c r="BB210" s="19"/>
      <c r="BC210" s="19"/>
      <c r="BD210" s="19"/>
      <c r="BE210" s="19"/>
      <c r="BF210" s="19"/>
      <c r="BM210"/>
      <c r="BN210" s="19"/>
      <c r="BU210" s="19"/>
      <c r="BV210" s="19"/>
      <c r="BW210" s="19"/>
      <c r="BX210" s="19"/>
      <c r="BY210" s="19"/>
      <c r="BZ210" s="19"/>
      <c r="CA210" s="19"/>
      <c r="CB210" s="19"/>
      <c r="CC210" s="19"/>
      <c r="CD210" s="19"/>
      <c r="CE210" s="19"/>
      <c r="CF210" s="19"/>
      <c r="CG210" s="19"/>
      <c r="CH210" s="19"/>
    </row>
    <row r="211" spans="28:86" s="9" customFormat="1" hidden="1">
      <c r="AB211" s="19"/>
      <c r="AI211" s="19"/>
      <c r="AJ211" s="19"/>
      <c r="AK211" s="19"/>
      <c r="AL211" s="19"/>
      <c r="AM211" s="19"/>
      <c r="AN211" s="19"/>
      <c r="AO211" s="19"/>
      <c r="AP211" s="19"/>
      <c r="AQ211" s="19"/>
      <c r="AR211" s="19"/>
      <c r="AS211" s="19"/>
      <c r="AT211" s="18"/>
      <c r="AU211" s="19"/>
      <c r="AV211" s="19"/>
      <c r="AW211" s="19"/>
      <c r="AX211" s="19"/>
      <c r="AY211" s="19"/>
      <c r="AZ211" s="19"/>
      <c r="BA211" s="19"/>
      <c r="BB211" s="19"/>
      <c r="BC211" s="19"/>
      <c r="BD211" s="19"/>
      <c r="BE211" s="19"/>
      <c r="BF211" s="19"/>
      <c r="BM211"/>
      <c r="BN211" s="19"/>
      <c r="BU211" s="19"/>
      <c r="BV211" s="19"/>
      <c r="BW211" s="19"/>
      <c r="BX211" s="19"/>
      <c r="BY211" s="19"/>
      <c r="BZ211" s="19"/>
      <c r="CA211" s="19"/>
      <c r="CB211" s="19"/>
      <c r="CC211" s="19"/>
      <c r="CD211" s="19"/>
      <c r="CE211" s="19"/>
      <c r="CF211" s="19"/>
      <c r="CG211" s="19"/>
      <c r="CH211" s="19"/>
    </row>
    <row r="212" spans="28:86" s="9" customFormat="1" hidden="1">
      <c r="AB212" s="19"/>
      <c r="AI212" s="19"/>
      <c r="AJ212" s="19"/>
      <c r="AK212" s="19"/>
      <c r="AL212" s="19"/>
      <c r="AM212" s="19"/>
      <c r="AN212" s="19"/>
      <c r="AO212" s="19"/>
      <c r="AP212" s="19"/>
      <c r="AQ212" s="19"/>
      <c r="AR212" s="19"/>
      <c r="AS212" s="19"/>
      <c r="AT212" s="18"/>
      <c r="AU212" s="19"/>
      <c r="AV212" s="19"/>
      <c r="AW212" s="19"/>
      <c r="AX212" s="19"/>
      <c r="AY212" s="19"/>
      <c r="AZ212" s="19"/>
      <c r="BA212" s="19"/>
      <c r="BB212" s="19"/>
      <c r="BC212" s="19"/>
      <c r="BD212" s="19"/>
      <c r="BE212" s="19"/>
      <c r="BF212" s="19"/>
      <c r="BM212"/>
      <c r="BN212" s="19"/>
      <c r="BU212" s="19"/>
      <c r="BV212" s="19"/>
      <c r="BW212" s="19"/>
      <c r="BX212" s="19"/>
      <c r="BY212" s="19"/>
      <c r="BZ212" s="19"/>
      <c r="CA212" s="19"/>
      <c r="CB212" s="19"/>
      <c r="CC212" s="19"/>
      <c r="CD212" s="19"/>
      <c r="CE212" s="19"/>
      <c r="CF212" s="19"/>
      <c r="CG212" s="19"/>
      <c r="CH212" s="19"/>
    </row>
    <row r="213" spans="28:86" s="9" customFormat="1" hidden="1">
      <c r="AB213" s="19"/>
      <c r="AI213" s="19"/>
      <c r="AJ213" s="19"/>
      <c r="AK213" s="19"/>
      <c r="AL213" s="19"/>
      <c r="AM213" s="19"/>
      <c r="AN213" s="19"/>
      <c r="AO213" s="19"/>
      <c r="AP213" s="19"/>
      <c r="AQ213" s="19"/>
      <c r="AR213" s="19"/>
      <c r="AS213" s="19"/>
      <c r="AT213" s="18"/>
      <c r="AU213" s="19"/>
      <c r="AV213" s="19"/>
      <c r="AW213" s="19"/>
      <c r="AX213" s="19"/>
      <c r="AY213" s="19"/>
      <c r="AZ213" s="19"/>
      <c r="BA213" s="19"/>
      <c r="BB213" s="19"/>
      <c r="BC213" s="19"/>
      <c r="BD213" s="19"/>
      <c r="BE213" s="19"/>
      <c r="BF213" s="19"/>
      <c r="BM213"/>
      <c r="BN213" s="19"/>
      <c r="BU213" s="19"/>
      <c r="BV213" s="19"/>
      <c r="BW213" s="19"/>
      <c r="BX213" s="19"/>
      <c r="BY213" s="19"/>
      <c r="BZ213" s="19"/>
      <c r="CA213" s="19"/>
      <c r="CB213" s="19"/>
      <c r="CC213" s="19"/>
      <c r="CD213" s="19"/>
      <c r="CE213" s="19"/>
      <c r="CF213" s="19"/>
      <c r="CG213" s="19"/>
      <c r="CH213" s="19"/>
    </row>
    <row r="214" spans="28:86" s="9" customFormat="1" hidden="1">
      <c r="AB214" s="19"/>
      <c r="AI214" s="19"/>
      <c r="AJ214" s="19"/>
      <c r="AK214" s="19"/>
      <c r="AL214" s="19"/>
      <c r="AM214" s="19"/>
      <c r="AN214" s="19"/>
      <c r="AO214" s="19"/>
      <c r="AP214" s="19"/>
      <c r="AQ214" s="19"/>
      <c r="AR214" s="19"/>
      <c r="AS214" s="19"/>
      <c r="AT214" s="18"/>
      <c r="AU214" s="19"/>
      <c r="AV214" s="19"/>
      <c r="AW214" s="19"/>
      <c r="AX214" s="19"/>
      <c r="AY214" s="19"/>
      <c r="AZ214" s="19"/>
      <c r="BA214" s="19"/>
      <c r="BB214" s="19"/>
      <c r="BC214" s="19"/>
      <c r="BD214" s="19"/>
      <c r="BE214" s="19"/>
      <c r="BF214" s="19"/>
      <c r="BM214"/>
      <c r="BN214" s="19"/>
      <c r="BU214" s="19"/>
      <c r="BV214" s="19"/>
      <c r="BW214" s="19"/>
      <c r="BX214" s="19"/>
      <c r="BY214" s="19"/>
      <c r="BZ214" s="19"/>
      <c r="CA214" s="19"/>
      <c r="CB214" s="19"/>
      <c r="CC214" s="19"/>
      <c r="CD214" s="19"/>
      <c r="CE214" s="19"/>
      <c r="CF214" s="19"/>
      <c r="CG214" s="19"/>
      <c r="CH214" s="19"/>
    </row>
    <row r="215" spans="28:86" s="9" customFormat="1" hidden="1">
      <c r="AB215" s="19"/>
      <c r="AI215" s="19"/>
      <c r="AJ215" s="19"/>
      <c r="AK215" s="19"/>
      <c r="AL215" s="19"/>
      <c r="AM215" s="19"/>
      <c r="AN215" s="19"/>
      <c r="AO215" s="19"/>
      <c r="AP215" s="19"/>
      <c r="AQ215" s="19"/>
      <c r="AR215" s="19"/>
      <c r="AS215" s="19"/>
      <c r="AT215" s="18"/>
      <c r="AU215" s="19"/>
      <c r="AV215" s="19"/>
      <c r="AW215" s="19"/>
      <c r="AX215" s="19"/>
      <c r="AY215" s="19"/>
      <c r="AZ215" s="19"/>
      <c r="BA215" s="19"/>
      <c r="BB215" s="19"/>
      <c r="BC215" s="19"/>
      <c r="BD215" s="19"/>
      <c r="BE215" s="19"/>
      <c r="BF215" s="19"/>
      <c r="BM215"/>
      <c r="BN215" s="19"/>
      <c r="BU215" s="19"/>
      <c r="BV215" s="19"/>
      <c r="BW215" s="19"/>
      <c r="BX215" s="19"/>
      <c r="BY215" s="19"/>
      <c r="BZ215" s="19"/>
      <c r="CA215" s="19"/>
      <c r="CB215" s="19"/>
      <c r="CC215" s="19"/>
      <c r="CD215" s="19"/>
      <c r="CE215" s="19"/>
      <c r="CF215" s="19"/>
      <c r="CG215" s="19"/>
      <c r="CH215" s="19"/>
    </row>
    <row r="216" spans="28:86" s="9" customFormat="1" hidden="1">
      <c r="AB216" s="19"/>
      <c r="AI216" s="19"/>
      <c r="AJ216" s="19"/>
      <c r="AK216" s="19"/>
      <c r="AL216" s="19"/>
      <c r="AM216" s="19"/>
      <c r="AN216" s="19"/>
      <c r="AO216" s="19"/>
      <c r="AP216" s="19"/>
      <c r="AQ216" s="19"/>
      <c r="AR216" s="19"/>
      <c r="AS216" s="19"/>
      <c r="AT216" s="18"/>
      <c r="AU216" s="19"/>
      <c r="AV216" s="19"/>
      <c r="AW216" s="19"/>
      <c r="AX216" s="19"/>
      <c r="AY216" s="19"/>
      <c r="AZ216" s="19"/>
      <c r="BA216" s="19"/>
      <c r="BB216" s="19"/>
      <c r="BC216" s="19"/>
      <c r="BD216" s="19"/>
      <c r="BE216" s="19"/>
      <c r="BF216" s="19"/>
      <c r="BM216"/>
      <c r="BN216" s="19"/>
      <c r="BU216" s="19"/>
      <c r="BV216" s="19"/>
      <c r="BW216" s="19"/>
      <c r="BX216" s="19"/>
      <c r="BY216" s="19"/>
      <c r="BZ216" s="19"/>
      <c r="CA216" s="19"/>
      <c r="CB216" s="19"/>
      <c r="CC216" s="19"/>
      <c r="CD216" s="19"/>
      <c r="CE216" s="19"/>
      <c r="CF216" s="19"/>
      <c r="CG216" s="19"/>
      <c r="CH216" s="19"/>
    </row>
    <row r="217" spans="28:86" s="9" customFormat="1" hidden="1">
      <c r="AB217" s="19"/>
      <c r="AI217" s="19"/>
      <c r="AJ217" s="19"/>
      <c r="AK217" s="19"/>
      <c r="AL217" s="19"/>
      <c r="AM217" s="19"/>
      <c r="AN217" s="19"/>
      <c r="AO217" s="19"/>
      <c r="AP217" s="19"/>
      <c r="AQ217" s="19"/>
      <c r="AR217" s="19"/>
      <c r="AS217" s="19"/>
      <c r="AT217" s="18"/>
      <c r="AU217" s="19"/>
      <c r="AV217" s="19"/>
      <c r="AW217" s="19"/>
      <c r="AX217" s="19"/>
      <c r="AY217" s="19"/>
      <c r="AZ217" s="19"/>
      <c r="BA217" s="19"/>
      <c r="BB217" s="19"/>
      <c r="BC217" s="19"/>
      <c r="BD217" s="19"/>
      <c r="BE217" s="19"/>
      <c r="BF217" s="19"/>
      <c r="BM217"/>
      <c r="BN217" s="19"/>
      <c r="BU217" s="19"/>
      <c r="BV217" s="19"/>
      <c r="BW217" s="19"/>
      <c r="BX217" s="19"/>
      <c r="BY217" s="19"/>
      <c r="BZ217" s="19"/>
      <c r="CA217" s="19"/>
      <c r="CB217" s="19"/>
      <c r="CC217" s="19"/>
      <c r="CD217" s="19"/>
      <c r="CE217" s="19"/>
      <c r="CF217" s="19"/>
      <c r="CG217" s="19"/>
      <c r="CH217" s="19"/>
    </row>
    <row r="218" spans="28:86" s="9" customFormat="1" hidden="1">
      <c r="AB218" s="19"/>
      <c r="AI218" s="19"/>
      <c r="AJ218" s="19"/>
      <c r="AK218" s="19"/>
      <c r="AL218" s="19"/>
      <c r="AM218" s="19"/>
      <c r="AN218" s="19"/>
      <c r="AO218" s="19"/>
      <c r="AP218" s="19"/>
      <c r="AQ218" s="19"/>
      <c r="AR218" s="19"/>
      <c r="AS218" s="19"/>
      <c r="AT218" s="18"/>
      <c r="AU218" s="19"/>
      <c r="AV218" s="19"/>
      <c r="AW218" s="19"/>
      <c r="AX218" s="19"/>
      <c r="AY218" s="19"/>
      <c r="AZ218" s="19"/>
      <c r="BA218" s="19"/>
      <c r="BB218" s="19"/>
      <c r="BC218" s="19"/>
      <c r="BD218" s="19"/>
      <c r="BE218" s="19"/>
      <c r="BF218" s="19"/>
      <c r="BM218"/>
      <c r="BN218" s="19"/>
      <c r="BU218" s="19"/>
      <c r="BV218" s="19"/>
      <c r="BW218" s="19"/>
      <c r="BX218" s="19"/>
      <c r="BY218" s="19"/>
      <c r="BZ218" s="19"/>
      <c r="CA218" s="19"/>
      <c r="CB218" s="19"/>
      <c r="CC218" s="19"/>
      <c r="CD218" s="19"/>
      <c r="CE218" s="19"/>
      <c r="CF218" s="19"/>
      <c r="CG218" s="19"/>
      <c r="CH218" s="19"/>
    </row>
    <row r="219" spans="28:86" s="9" customFormat="1" hidden="1">
      <c r="AB219" s="19"/>
      <c r="AI219" s="19"/>
      <c r="AJ219" s="19"/>
      <c r="AK219" s="19"/>
      <c r="AL219" s="19"/>
      <c r="AM219" s="19"/>
      <c r="AN219" s="19"/>
      <c r="AO219" s="19"/>
      <c r="AP219" s="19"/>
      <c r="AQ219" s="19"/>
      <c r="AR219" s="19"/>
      <c r="AS219" s="19"/>
      <c r="AT219" s="18"/>
      <c r="AU219" s="19"/>
      <c r="AV219" s="19"/>
      <c r="AW219" s="19"/>
      <c r="AX219" s="19"/>
      <c r="AY219" s="19"/>
      <c r="AZ219" s="19"/>
      <c r="BA219" s="19"/>
      <c r="BB219" s="19"/>
      <c r="BC219" s="19"/>
      <c r="BD219" s="19"/>
      <c r="BE219" s="19"/>
      <c r="BF219" s="19"/>
      <c r="BM219"/>
      <c r="BN219" s="19"/>
      <c r="BU219" s="19"/>
      <c r="BV219" s="19"/>
      <c r="BW219" s="19"/>
      <c r="BX219" s="19"/>
      <c r="BY219" s="19"/>
      <c r="BZ219" s="19"/>
      <c r="CA219" s="19"/>
      <c r="CB219" s="19"/>
      <c r="CC219" s="19"/>
      <c r="CD219" s="19"/>
      <c r="CE219" s="19"/>
      <c r="CF219" s="19"/>
      <c r="CG219" s="19"/>
      <c r="CH219" s="19"/>
    </row>
    <row r="220" spans="28:86" s="9" customFormat="1" hidden="1">
      <c r="AB220" s="19"/>
      <c r="AI220" s="19"/>
      <c r="AJ220" s="19"/>
      <c r="AK220" s="19"/>
      <c r="AL220" s="19"/>
      <c r="AM220" s="19"/>
      <c r="AN220" s="19"/>
      <c r="AO220" s="19"/>
      <c r="AP220" s="19"/>
      <c r="AQ220" s="19"/>
      <c r="AR220" s="19"/>
      <c r="AS220" s="19"/>
      <c r="AT220" s="18"/>
      <c r="AU220" s="19"/>
      <c r="AV220" s="19"/>
      <c r="AW220" s="19"/>
      <c r="AX220" s="19"/>
      <c r="AY220" s="19"/>
      <c r="AZ220" s="19"/>
      <c r="BA220" s="19"/>
      <c r="BB220" s="19"/>
      <c r="BC220" s="19"/>
      <c r="BD220" s="19"/>
      <c r="BE220" s="19"/>
      <c r="BF220" s="19"/>
      <c r="BM220"/>
      <c r="BN220" s="19"/>
      <c r="BU220" s="19"/>
      <c r="BV220" s="19"/>
      <c r="BW220" s="19"/>
      <c r="BX220" s="19"/>
      <c r="BY220" s="19"/>
      <c r="BZ220" s="19"/>
      <c r="CA220" s="19"/>
      <c r="CB220" s="19"/>
      <c r="CC220" s="19"/>
      <c r="CD220" s="19"/>
      <c r="CE220" s="19"/>
      <c r="CF220" s="19"/>
      <c r="CG220" s="19"/>
      <c r="CH220" s="19"/>
    </row>
    <row r="221" spans="28:86" s="9" customFormat="1" hidden="1">
      <c r="AB221" s="19"/>
      <c r="AI221" s="19"/>
      <c r="AJ221" s="19"/>
      <c r="AK221" s="19"/>
      <c r="AL221" s="19"/>
      <c r="AM221" s="19"/>
      <c r="AN221" s="19"/>
      <c r="AO221" s="19"/>
      <c r="AP221" s="19"/>
      <c r="AQ221" s="19"/>
      <c r="AR221" s="19"/>
      <c r="AS221" s="19"/>
      <c r="AT221" s="18"/>
      <c r="AU221" s="19"/>
      <c r="AV221" s="19"/>
      <c r="AW221" s="19"/>
      <c r="AX221" s="19"/>
      <c r="AY221" s="19"/>
      <c r="AZ221" s="19"/>
      <c r="BA221" s="19"/>
      <c r="BB221" s="19"/>
      <c r="BC221" s="19"/>
      <c r="BD221" s="19"/>
      <c r="BE221" s="19"/>
      <c r="BF221" s="19"/>
      <c r="BM221"/>
      <c r="BN221" s="19"/>
      <c r="BU221" s="19"/>
      <c r="BV221" s="19"/>
      <c r="BW221" s="19"/>
      <c r="BX221" s="19"/>
      <c r="BY221" s="19"/>
      <c r="BZ221" s="19"/>
      <c r="CA221" s="19"/>
      <c r="CB221" s="19"/>
      <c r="CC221" s="19"/>
      <c r="CD221" s="19"/>
      <c r="CE221" s="19"/>
      <c r="CF221" s="19"/>
      <c r="CG221" s="19"/>
      <c r="CH221" s="19"/>
    </row>
    <row r="222" spans="28:86" s="9" customFormat="1" hidden="1">
      <c r="AB222" s="19"/>
      <c r="AI222" s="19"/>
      <c r="AJ222" s="19"/>
      <c r="AK222" s="19"/>
      <c r="AL222" s="19"/>
      <c r="AM222" s="19"/>
      <c r="AN222" s="19"/>
      <c r="AO222" s="19"/>
      <c r="AP222" s="19"/>
      <c r="AQ222" s="19"/>
      <c r="AR222" s="19"/>
      <c r="AS222" s="19"/>
      <c r="AT222" s="18"/>
      <c r="AU222" s="19"/>
      <c r="AV222" s="19"/>
      <c r="AW222" s="19"/>
      <c r="AX222" s="19"/>
      <c r="AY222" s="19"/>
      <c r="AZ222" s="19"/>
      <c r="BA222" s="19"/>
      <c r="BB222" s="19"/>
      <c r="BC222" s="19"/>
      <c r="BD222" s="19"/>
      <c r="BE222" s="19"/>
      <c r="BF222" s="19"/>
      <c r="BM222"/>
      <c r="BN222" s="19"/>
      <c r="BU222" s="19"/>
      <c r="BV222" s="19"/>
      <c r="BW222" s="19"/>
      <c r="BX222" s="19"/>
      <c r="BY222" s="19"/>
      <c r="BZ222" s="19"/>
      <c r="CA222" s="19"/>
      <c r="CB222" s="19"/>
      <c r="CC222" s="19"/>
      <c r="CD222" s="19"/>
      <c r="CE222" s="19"/>
      <c r="CF222" s="19"/>
      <c r="CG222" s="19"/>
      <c r="CH222" s="19"/>
    </row>
    <row r="223" spans="28:86" s="9" customFormat="1" hidden="1">
      <c r="AB223" s="19"/>
      <c r="AI223" s="19"/>
      <c r="AJ223" s="19"/>
      <c r="AK223" s="19"/>
      <c r="AL223" s="19"/>
      <c r="AM223" s="19"/>
      <c r="AN223" s="19"/>
      <c r="AO223" s="19"/>
      <c r="AP223" s="19"/>
      <c r="AQ223" s="19"/>
      <c r="AR223" s="19"/>
      <c r="AS223" s="19"/>
      <c r="AT223" s="18"/>
      <c r="AU223" s="19"/>
      <c r="AV223" s="19"/>
      <c r="AW223" s="19"/>
      <c r="AX223" s="19"/>
      <c r="AY223" s="19"/>
      <c r="AZ223" s="19"/>
      <c r="BA223" s="19"/>
      <c r="BB223" s="19"/>
      <c r="BC223" s="19"/>
      <c r="BD223" s="19"/>
      <c r="BE223" s="19"/>
      <c r="BF223" s="19"/>
      <c r="BM223"/>
      <c r="BN223" s="19"/>
      <c r="BU223" s="19"/>
      <c r="BV223" s="19"/>
      <c r="BW223" s="19"/>
      <c r="BX223" s="19"/>
      <c r="BY223" s="19"/>
      <c r="BZ223" s="19"/>
      <c r="CA223" s="19"/>
      <c r="CB223" s="19"/>
      <c r="CC223" s="19"/>
      <c r="CD223" s="19"/>
      <c r="CE223" s="19"/>
      <c r="CF223" s="19"/>
      <c r="CG223" s="19"/>
      <c r="CH223" s="19"/>
    </row>
    <row r="224" spans="28:86" s="9" customFormat="1" hidden="1">
      <c r="AB224" s="19"/>
      <c r="AI224" s="19"/>
      <c r="AJ224" s="19"/>
      <c r="AK224" s="19"/>
      <c r="AL224" s="19"/>
      <c r="AM224" s="19"/>
      <c r="AN224" s="19"/>
      <c r="AO224" s="19"/>
      <c r="AP224" s="19"/>
      <c r="AQ224" s="19"/>
      <c r="AR224" s="19"/>
      <c r="AS224" s="19"/>
      <c r="AT224" s="18"/>
      <c r="AU224" s="19"/>
      <c r="AV224" s="19"/>
      <c r="AW224" s="19"/>
      <c r="AX224" s="19"/>
      <c r="AY224" s="19"/>
      <c r="AZ224" s="19"/>
      <c r="BA224" s="19"/>
      <c r="BB224" s="19"/>
      <c r="BC224" s="19"/>
      <c r="BD224" s="19"/>
      <c r="BE224" s="19"/>
      <c r="BF224" s="19"/>
      <c r="BM224"/>
      <c r="BN224" s="19"/>
      <c r="BU224" s="19"/>
      <c r="BV224" s="19"/>
      <c r="BW224" s="19"/>
      <c r="BX224" s="19"/>
      <c r="BY224" s="19"/>
      <c r="BZ224" s="19"/>
      <c r="CA224" s="19"/>
      <c r="CB224" s="19"/>
      <c r="CC224" s="19"/>
      <c r="CD224" s="19"/>
      <c r="CE224" s="19"/>
      <c r="CF224" s="19"/>
      <c r="CG224" s="19"/>
      <c r="CH224" s="19"/>
    </row>
    <row r="225" spans="28:86" s="9" customFormat="1" hidden="1">
      <c r="AB225" s="19"/>
      <c r="AI225" s="19"/>
      <c r="AJ225" s="19"/>
      <c r="AK225" s="19"/>
      <c r="AL225" s="19"/>
      <c r="AM225" s="19"/>
      <c r="AN225" s="19"/>
      <c r="AO225" s="19"/>
      <c r="AP225" s="19"/>
      <c r="AQ225" s="19"/>
      <c r="AR225" s="19"/>
      <c r="AS225" s="19"/>
      <c r="AT225" s="18"/>
      <c r="AU225" s="19"/>
      <c r="AV225" s="19"/>
      <c r="AW225" s="19"/>
      <c r="AX225" s="19"/>
      <c r="AY225" s="19"/>
      <c r="AZ225" s="19"/>
      <c r="BA225" s="19"/>
      <c r="BB225" s="19"/>
      <c r="BC225" s="19"/>
      <c r="BD225" s="19"/>
      <c r="BE225" s="19"/>
      <c r="BF225" s="19"/>
      <c r="BM225"/>
      <c r="BN225" s="19"/>
      <c r="BU225" s="19"/>
      <c r="BV225" s="19"/>
      <c r="BW225" s="19"/>
      <c r="BX225" s="19"/>
      <c r="BY225" s="19"/>
      <c r="BZ225" s="19"/>
      <c r="CA225" s="19"/>
      <c r="CB225" s="19"/>
      <c r="CC225" s="19"/>
      <c r="CD225" s="19"/>
      <c r="CE225" s="19"/>
      <c r="CF225" s="19"/>
      <c r="CG225" s="19"/>
      <c r="CH225" s="19"/>
    </row>
    <row r="226" spans="28:86" s="9" customFormat="1" hidden="1">
      <c r="AB226" s="19"/>
      <c r="AI226" s="19"/>
      <c r="AJ226" s="19"/>
      <c r="AK226" s="19"/>
      <c r="AL226" s="19"/>
      <c r="AM226" s="19"/>
      <c r="AN226" s="19"/>
      <c r="AO226" s="19"/>
      <c r="AP226" s="19"/>
      <c r="AQ226" s="19"/>
      <c r="AR226" s="19"/>
      <c r="AS226" s="19"/>
      <c r="AT226" s="18"/>
      <c r="AU226" s="19"/>
      <c r="AV226" s="19"/>
      <c r="AW226" s="19"/>
      <c r="AX226" s="19"/>
      <c r="AY226" s="19"/>
      <c r="AZ226" s="19"/>
      <c r="BA226" s="19"/>
      <c r="BB226" s="19"/>
      <c r="BC226" s="19"/>
      <c r="BD226" s="19"/>
      <c r="BE226" s="19"/>
      <c r="BF226" s="19"/>
      <c r="BM226"/>
      <c r="BN226" s="19"/>
      <c r="BU226" s="19"/>
      <c r="BV226" s="19"/>
      <c r="BW226" s="19"/>
      <c r="BX226" s="19"/>
      <c r="BY226" s="19"/>
      <c r="BZ226" s="19"/>
      <c r="CA226" s="19"/>
      <c r="CB226" s="19"/>
      <c r="CC226" s="19"/>
      <c r="CD226" s="19"/>
      <c r="CE226" s="19"/>
      <c r="CF226" s="19"/>
      <c r="CG226" s="19"/>
      <c r="CH226" s="19"/>
    </row>
    <row r="227" spans="28:86" s="9" customFormat="1" hidden="1">
      <c r="AB227" s="19"/>
      <c r="AI227" s="19"/>
      <c r="AJ227" s="19"/>
      <c r="AK227" s="19"/>
      <c r="AL227" s="19"/>
      <c r="AM227" s="19"/>
      <c r="AN227" s="19"/>
      <c r="AO227" s="19"/>
      <c r="AP227" s="19"/>
      <c r="AQ227" s="19"/>
      <c r="AR227" s="19"/>
      <c r="AS227" s="19"/>
      <c r="AT227" s="18"/>
      <c r="AU227" s="19"/>
      <c r="AV227" s="19"/>
      <c r="AW227" s="19"/>
      <c r="AX227" s="19"/>
      <c r="AY227" s="19"/>
      <c r="AZ227" s="19"/>
      <c r="BA227" s="19"/>
      <c r="BB227" s="19"/>
      <c r="BC227" s="19"/>
      <c r="BD227" s="19"/>
      <c r="BE227" s="19"/>
      <c r="BF227" s="19"/>
      <c r="BM227"/>
      <c r="BN227" s="19"/>
      <c r="BU227" s="19"/>
      <c r="BV227" s="19"/>
      <c r="BW227" s="19"/>
      <c r="BX227" s="19"/>
      <c r="BY227" s="19"/>
      <c r="BZ227" s="19"/>
      <c r="CA227" s="19"/>
      <c r="CB227" s="19"/>
      <c r="CC227" s="19"/>
      <c r="CD227" s="19"/>
      <c r="CE227" s="19"/>
      <c r="CF227" s="19"/>
      <c r="CG227" s="19"/>
      <c r="CH227" s="19"/>
    </row>
    <row r="228" spans="28:86" s="9" customFormat="1" hidden="1">
      <c r="AB228" s="19"/>
      <c r="AI228" s="19"/>
      <c r="AJ228" s="19"/>
      <c r="AK228" s="19"/>
      <c r="AL228" s="19"/>
      <c r="AM228" s="19"/>
      <c r="AN228" s="19"/>
      <c r="AO228" s="19"/>
      <c r="AP228" s="19"/>
      <c r="AQ228" s="19"/>
      <c r="AR228" s="19"/>
      <c r="AS228" s="19"/>
      <c r="AT228" s="18"/>
      <c r="AU228" s="19"/>
      <c r="AV228" s="19"/>
      <c r="AW228" s="19"/>
      <c r="AX228" s="19"/>
      <c r="AY228" s="19"/>
      <c r="AZ228" s="19"/>
      <c r="BA228" s="19"/>
      <c r="BB228" s="19"/>
      <c r="BC228" s="19"/>
      <c r="BD228" s="19"/>
      <c r="BE228" s="19"/>
      <c r="BF228" s="19"/>
      <c r="BM228"/>
      <c r="BN228" s="19"/>
      <c r="BU228" s="19"/>
      <c r="BV228" s="19"/>
      <c r="BW228" s="19"/>
      <c r="BX228" s="19"/>
      <c r="BY228" s="19"/>
      <c r="BZ228" s="19"/>
      <c r="CA228" s="19"/>
      <c r="CB228" s="19"/>
      <c r="CC228" s="19"/>
      <c r="CD228" s="19"/>
      <c r="CE228" s="19"/>
      <c r="CF228" s="19"/>
      <c r="CG228" s="19"/>
      <c r="CH228" s="19"/>
    </row>
    <row r="229" spans="28:86" s="9" customFormat="1" hidden="1">
      <c r="AB229" s="19"/>
      <c r="AI229" s="19"/>
      <c r="AJ229" s="19"/>
      <c r="AK229" s="19"/>
      <c r="AL229" s="19"/>
      <c r="AM229" s="19"/>
      <c r="AN229" s="19"/>
      <c r="AO229" s="19"/>
      <c r="AP229" s="19"/>
      <c r="AQ229" s="19"/>
      <c r="AR229" s="19"/>
      <c r="AS229" s="19"/>
      <c r="AT229" s="18"/>
      <c r="AU229" s="19"/>
      <c r="AV229" s="19"/>
      <c r="AW229" s="19"/>
      <c r="AX229" s="19"/>
      <c r="AY229" s="19"/>
      <c r="AZ229" s="19"/>
      <c r="BA229" s="19"/>
      <c r="BB229" s="19"/>
      <c r="BC229" s="19"/>
      <c r="BD229" s="19"/>
      <c r="BE229" s="19"/>
      <c r="BF229" s="19"/>
      <c r="BM229"/>
      <c r="BN229" s="19"/>
      <c r="BU229" s="19"/>
      <c r="BV229" s="19"/>
      <c r="BW229" s="19"/>
      <c r="BX229" s="19"/>
      <c r="BY229" s="19"/>
      <c r="BZ229" s="19"/>
      <c r="CA229" s="19"/>
      <c r="CB229" s="19"/>
      <c r="CC229" s="19"/>
      <c r="CD229" s="19"/>
      <c r="CE229" s="19"/>
      <c r="CF229" s="19"/>
      <c r="CG229" s="19"/>
      <c r="CH229" s="19"/>
    </row>
    <row r="230" spans="28:86" s="9" customFormat="1" hidden="1">
      <c r="AB230" s="19"/>
      <c r="AI230" s="19"/>
      <c r="AJ230" s="19"/>
      <c r="AK230" s="19"/>
      <c r="AL230" s="19"/>
      <c r="AM230" s="19"/>
      <c r="AN230" s="19"/>
      <c r="AO230" s="19"/>
      <c r="AP230" s="19"/>
      <c r="AQ230" s="19"/>
      <c r="AR230" s="19"/>
      <c r="AS230" s="19"/>
      <c r="AT230" s="18"/>
      <c r="AU230" s="19"/>
      <c r="AV230" s="19"/>
      <c r="AW230" s="19"/>
      <c r="AX230" s="19"/>
      <c r="AY230" s="19"/>
      <c r="AZ230" s="19"/>
      <c r="BA230" s="19"/>
      <c r="BB230" s="19"/>
      <c r="BC230" s="19"/>
      <c r="BD230" s="19"/>
      <c r="BE230" s="19"/>
      <c r="BF230" s="19"/>
      <c r="BM230"/>
      <c r="BN230" s="19"/>
      <c r="BU230" s="19"/>
      <c r="BV230" s="19"/>
      <c r="BW230" s="19"/>
      <c r="BX230" s="19"/>
      <c r="BY230" s="19"/>
      <c r="BZ230" s="19"/>
      <c r="CA230" s="19"/>
      <c r="CB230" s="19"/>
      <c r="CC230" s="19"/>
      <c r="CD230" s="19"/>
      <c r="CE230" s="19"/>
      <c r="CF230" s="19"/>
      <c r="CG230" s="19"/>
      <c r="CH230" s="19"/>
    </row>
    <row r="231" spans="28:86" s="9" customFormat="1" hidden="1">
      <c r="AB231" s="19"/>
      <c r="AI231" s="19"/>
      <c r="AJ231" s="19"/>
      <c r="AK231" s="19"/>
      <c r="AL231" s="19"/>
      <c r="AM231" s="19"/>
      <c r="AN231" s="19"/>
      <c r="AO231" s="19"/>
      <c r="AP231" s="19"/>
      <c r="AQ231" s="19"/>
      <c r="AR231" s="19"/>
      <c r="AS231" s="19"/>
      <c r="AT231" s="18"/>
      <c r="AU231" s="19"/>
      <c r="AV231" s="19"/>
      <c r="AW231" s="19"/>
      <c r="AX231" s="19"/>
      <c r="AY231" s="19"/>
      <c r="AZ231" s="19"/>
      <c r="BA231" s="19"/>
      <c r="BB231" s="19"/>
      <c r="BC231" s="19"/>
      <c r="BD231" s="19"/>
      <c r="BE231" s="19"/>
      <c r="BF231" s="19"/>
      <c r="BM231"/>
      <c r="BN231" s="19"/>
      <c r="BU231" s="19"/>
      <c r="BV231" s="19"/>
      <c r="BW231" s="19"/>
      <c r="BX231" s="19"/>
      <c r="BY231" s="19"/>
      <c r="BZ231" s="19"/>
      <c r="CA231" s="19"/>
      <c r="CB231" s="19"/>
      <c r="CC231" s="19"/>
      <c r="CD231" s="19"/>
      <c r="CE231" s="19"/>
      <c r="CF231" s="19"/>
      <c r="CG231" s="19"/>
      <c r="CH231" s="19"/>
    </row>
    <row r="232" spans="28:86" s="9" customFormat="1" hidden="1">
      <c r="AB232" s="19"/>
      <c r="AI232" s="19"/>
      <c r="AJ232" s="19"/>
      <c r="AK232" s="19"/>
      <c r="AL232" s="19"/>
      <c r="AM232" s="19"/>
      <c r="AN232" s="19"/>
      <c r="AO232" s="19"/>
      <c r="AP232" s="19"/>
      <c r="AQ232" s="19"/>
      <c r="AR232" s="19"/>
      <c r="AS232" s="19"/>
      <c r="AT232" s="18"/>
      <c r="AU232" s="19"/>
      <c r="AV232" s="19"/>
      <c r="AW232" s="19"/>
      <c r="AX232" s="19"/>
      <c r="AY232" s="19"/>
      <c r="AZ232" s="19"/>
      <c r="BA232" s="19"/>
      <c r="BB232" s="19"/>
      <c r="BC232" s="19"/>
      <c r="BD232" s="19"/>
      <c r="BE232" s="19"/>
      <c r="BF232" s="19"/>
      <c r="BM232"/>
      <c r="BN232" s="19"/>
      <c r="BU232" s="19"/>
      <c r="BV232" s="19"/>
      <c r="BW232" s="19"/>
      <c r="BX232" s="19"/>
      <c r="BY232" s="19"/>
      <c r="BZ232" s="19"/>
      <c r="CA232" s="19"/>
      <c r="CB232" s="19"/>
      <c r="CC232" s="19"/>
      <c r="CD232" s="19"/>
      <c r="CE232" s="19"/>
      <c r="CF232" s="19"/>
      <c r="CG232" s="19"/>
      <c r="CH232" s="19"/>
    </row>
    <row r="233" spans="28:86" s="9" customFormat="1" hidden="1">
      <c r="AB233" s="19"/>
      <c r="AI233" s="19"/>
      <c r="AJ233" s="19"/>
      <c r="AK233" s="19"/>
      <c r="AL233" s="19"/>
      <c r="AM233" s="19"/>
      <c r="AN233" s="19"/>
      <c r="AO233" s="19"/>
      <c r="AP233" s="19"/>
      <c r="AQ233" s="19"/>
      <c r="AR233" s="19"/>
      <c r="AS233" s="19"/>
      <c r="AT233" s="18"/>
      <c r="AU233" s="19"/>
      <c r="AV233" s="19"/>
      <c r="AW233" s="19"/>
      <c r="AX233" s="19"/>
      <c r="AY233" s="19"/>
      <c r="AZ233" s="19"/>
      <c r="BA233" s="19"/>
      <c r="BB233" s="19"/>
      <c r="BC233" s="19"/>
      <c r="BD233" s="19"/>
      <c r="BE233" s="19"/>
      <c r="BF233" s="19"/>
      <c r="BM233"/>
      <c r="BN233" s="19"/>
      <c r="BU233" s="19"/>
      <c r="BV233" s="19"/>
      <c r="BW233" s="19"/>
      <c r="BX233" s="19"/>
      <c r="BY233" s="19"/>
      <c r="BZ233" s="19"/>
      <c r="CA233" s="19"/>
      <c r="CB233" s="19"/>
      <c r="CC233" s="19"/>
      <c r="CD233" s="19"/>
      <c r="CE233" s="19"/>
      <c r="CF233" s="19"/>
      <c r="CG233" s="19"/>
      <c r="CH233" s="19"/>
    </row>
    <row r="234" spans="28:86" s="9" customFormat="1" hidden="1">
      <c r="AB234" s="19"/>
      <c r="AI234" s="19"/>
      <c r="AJ234" s="19"/>
      <c r="AK234" s="19"/>
      <c r="AL234" s="19"/>
      <c r="AM234" s="19"/>
      <c r="AN234" s="19"/>
      <c r="AO234" s="19"/>
      <c r="AP234" s="19"/>
      <c r="AQ234" s="19"/>
      <c r="AR234" s="19"/>
      <c r="AS234" s="19"/>
      <c r="AT234" s="18"/>
      <c r="AU234" s="19"/>
      <c r="AV234" s="19"/>
      <c r="AW234" s="19"/>
      <c r="AX234" s="19"/>
      <c r="AY234" s="19"/>
      <c r="AZ234" s="19"/>
      <c r="BA234" s="19"/>
      <c r="BB234" s="19"/>
      <c r="BC234" s="19"/>
      <c r="BD234" s="19"/>
      <c r="BE234" s="19"/>
      <c r="BF234" s="19"/>
      <c r="BM234"/>
      <c r="BN234" s="19"/>
      <c r="BU234" s="19"/>
      <c r="BV234" s="19"/>
      <c r="BW234" s="19"/>
      <c r="BX234" s="19"/>
      <c r="BY234" s="19"/>
      <c r="BZ234" s="19"/>
      <c r="CA234" s="19"/>
      <c r="CB234" s="19"/>
      <c r="CC234" s="19"/>
      <c r="CD234" s="19"/>
      <c r="CE234" s="19"/>
      <c r="CF234" s="19"/>
      <c r="CG234" s="19"/>
      <c r="CH234" s="19"/>
    </row>
    <row r="235" spans="28:86" s="9" customFormat="1" hidden="1">
      <c r="AB235" s="19"/>
      <c r="AI235" s="19"/>
      <c r="AJ235" s="19"/>
      <c r="AK235" s="19"/>
      <c r="AL235" s="19"/>
      <c r="AM235" s="19"/>
      <c r="AN235" s="19"/>
      <c r="AO235" s="19"/>
      <c r="AP235" s="19"/>
      <c r="AQ235" s="19"/>
      <c r="AR235" s="19"/>
      <c r="AS235" s="19"/>
      <c r="AT235" s="18"/>
      <c r="AU235" s="19"/>
      <c r="AV235" s="19"/>
      <c r="AW235" s="19"/>
      <c r="AX235" s="19"/>
      <c r="AY235" s="19"/>
      <c r="AZ235" s="19"/>
      <c r="BA235" s="19"/>
      <c r="BB235" s="19"/>
      <c r="BC235" s="19"/>
      <c r="BD235" s="19"/>
      <c r="BE235" s="19"/>
      <c r="BF235" s="19"/>
      <c r="BM235"/>
      <c r="BN235" s="19"/>
      <c r="BU235" s="19"/>
      <c r="BV235" s="19"/>
      <c r="BW235" s="19"/>
      <c r="BX235" s="19"/>
      <c r="BY235" s="19"/>
      <c r="BZ235" s="19"/>
      <c r="CA235" s="19"/>
      <c r="CB235" s="19"/>
      <c r="CC235" s="19"/>
      <c r="CD235" s="19"/>
      <c r="CE235" s="19"/>
      <c r="CF235" s="19"/>
      <c r="CG235" s="19"/>
      <c r="CH235" s="19"/>
    </row>
    <row r="236" spans="28:86" s="9" customFormat="1" hidden="1">
      <c r="AB236" s="19"/>
      <c r="AI236" s="19"/>
      <c r="AJ236" s="19"/>
      <c r="AK236" s="19"/>
      <c r="AL236" s="19"/>
      <c r="AM236" s="19"/>
      <c r="AN236" s="19"/>
      <c r="AO236" s="19"/>
      <c r="AP236" s="19"/>
      <c r="AQ236" s="19"/>
      <c r="AR236" s="19"/>
      <c r="AS236" s="19"/>
      <c r="AT236" s="18"/>
      <c r="AU236" s="19"/>
      <c r="AV236" s="19"/>
      <c r="AW236" s="19"/>
      <c r="AX236" s="19"/>
      <c r="AY236" s="19"/>
      <c r="AZ236" s="19"/>
      <c r="BA236" s="19"/>
      <c r="BB236" s="19"/>
      <c r="BC236" s="19"/>
      <c r="BD236" s="19"/>
      <c r="BE236" s="19"/>
      <c r="BF236" s="19"/>
      <c r="BM236"/>
      <c r="BN236" s="19"/>
      <c r="BU236" s="19"/>
      <c r="BV236" s="19"/>
      <c r="BW236" s="19"/>
      <c r="BX236" s="19"/>
      <c r="BY236" s="19"/>
      <c r="BZ236" s="19"/>
      <c r="CA236" s="19"/>
      <c r="CB236" s="19"/>
      <c r="CC236" s="19"/>
      <c r="CD236" s="19"/>
      <c r="CE236" s="19"/>
      <c r="CF236" s="19"/>
      <c r="CG236" s="19"/>
      <c r="CH236" s="19"/>
    </row>
    <row r="237" spans="28:86" s="9" customFormat="1" hidden="1">
      <c r="AB237" s="19"/>
      <c r="AI237" s="19"/>
      <c r="AJ237" s="19"/>
      <c r="AK237" s="19"/>
      <c r="AL237" s="19"/>
      <c r="AM237" s="19"/>
      <c r="AN237" s="19"/>
      <c r="AO237" s="19"/>
      <c r="AP237" s="19"/>
      <c r="AQ237" s="19"/>
      <c r="AR237" s="19"/>
      <c r="AS237" s="19"/>
      <c r="AT237" s="18"/>
      <c r="AU237" s="19"/>
      <c r="AV237" s="19"/>
      <c r="AW237" s="19"/>
      <c r="AX237" s="19"/>
      <c r="AY237" s="19"/>
      <c r="AZ237" s="19"/>
      <c r="BA237" s="19"/>
      <c r="BB237" s="19"/>
      <c r="BC237" s="19"/>
      <c r="BD237" s="19"/>
      <c r="BE237" s="19"/>
      <c r="BF237" s="19"/>
      <c r="BM237"/>
      <c r="BN237" s="19"/>
      <c r="BU237" s="19"/>
      <c r="BV237" s="19"/>
      <c r="BW237" s="19"/>
      <c r="BX237" s="19"/>
      <c r="BY237" s="19"/>
      <c r="BZ237" s="19"/>
      <c r="CA237" s="19"/>
      <c r="CB237" s="19"/>
      <c r="CC237" s="19"/>
      <c r="CD237" s="19"/>
      <c r="CE237" s="19"/>
      <c r="CF237" s="19"/>
      <c r="CG237" s="19"/>
      <c r="CH237" s="19"/>
    </row>
    <row r="238" spans="28:86" s="9" customFormat="1" hidden="1">
      <c r="AB238" s="19"/>
      <c r="AI238" s="19"/>
      <c r="AJ238" s="19"/>
      <c r="AK238" s="19"/>
      <c r="AL238" s="19"/>
      <c r="AM238" s="19"/>
      <c r="AN238" s="19"/>
      <c r="AO238" s="19"/>
      <c r="AP238" s="19"/>
      <c r="AQ238" s="19"/>
      <c r="AR238" s="19"/>
      <c r="AS238" s="19"/>
      <c r="AT238" s="18"/>
      <c r="AU238" s="19"/>
      <c r="AV238" s="19"/>
      <c r="AW238" s="19"/>
      <c r="AX238" s="19"/>
      <c r="AY238" s="19"/>
      <c r="AZ238" s="19"/>
      <c r="BA238" s="19"/>
      <c r="BB238" s="19"/>
      <c r="BC238" s="19"/>
      <c r="BD238" s="19"/>
      <c r="BE238" s="19"/>
      <c r="BF238" s="19"/>
      <c r="BM238"/>
      <c r="BN238" s="19"/>
      <c r="BU238" s="19"/>
      <c r="BV238" s="19"/>
      <c r="BW238" s="19"/>
      <c r="BX238" s="19"/>
      <c r="BY238" s="19"/>
      <c r="BZ238" s="19"/>
      <c r="CA238" s="19"/>
      <c r="CB238" s="19"/>
      <c r="CC238" s="19"/>
      <c r="CD238" s="19"/>
      <c r="CE238" s="19"/>
      <c r="CF238" s="19"/>
      <c r="CG238" s="19"/>
      <c r="CH238" s="19"/>
    </row>
    <row r="239" spans="28:86" s="9" customFormat="1" hidden="1">
      <c r="AB239" s="19"/>
      <c r="AI239" s="19"/>
      <c r="AJ239" s="19"/>
      <c r="AK239" s="19"/>
      <c r="AL239" s="19"/>
      <c r="AM239" s="19"/>
      <c r="AN239" s="19"/>
      <c r="AO239" s="19"/>
      <c r="AP239" s="19"/>
      <c r="AQ239" s="19"/>
      <c r="AR239" s="19"/>
      <c r="AS239" s="19"/>
      <c r="AT239" s="18"/>
      <c r="AU239" s="19"/>
      <c r="AV239" s="19"/>
      <c r="AW239" s="19"/>
      <c r="AX239" s="19"/>
      <c r="AY239" s="19"/>
      <c r="AZ239" s="19"/>
      <c r="BA239" s="19"/>
      <c r="BB239" s="19"/>
      <c r="BC239" s="19"/>
      <c r="BD239" s="19"/>
      <c r="BE239" s="19"/>
      <c r="BF239" s="19"/>
      <c r="BM239"/>
      <c r="BN239" s="19"/>
      <c r="BU239" s="19"/>
      <c r="BV239" s="19"/>
      <c r="BW239" s="19"/>
      <c r="BX239" s="19"/>
      <c r="BY239" s="19"/>
      <c r="BZ239" s="19"/>
      <c r="CA239" s="19"/>
      <c r="CB239" s="19"/>
      <c r="CC239" s="19"/>
      <c r="CD239" s="19"/>
      <c r="CE239" s="19"/>
      <c r="CF239" s="19"/>
      <c r="CG239" s="19"/>
      <c r="CH239" s="19"/>
    </row>
    <row r="240" spans="28:86" s="9" customFormat="1" hidden="1">
      <c r="AB240" s="19"/>
      <c r="AI240" s="19"/>
      <c r="AJ240" s="19"/>
      <c r="AK240" s="19"/>
      <c r="AL240" s="19"/>
      <c r="AM240" s="19"/>
      <c r="AN240" s="19"/>
      <c r="AO240" s="19"/>
      <c r="AP240" s="19"/>
      <c r="AQ240" s="19"/>
      <c r="AR240" s="19"/>
      <c r="AS240" s="19"/>
      <c r="AT240" s="18"/>
      <c r="AU240" s="19"/>
      <c r="AV240" s="19"/>
      <c r="AW240" s="19"/>
      <c r="AX240" s="19"/>
      <c r="AY240" s="19"/>
      <c r="AZ240" s="19"/>
      <c r="BA240" s="19"/>
      <c r="BB240" s="19"/>
      <c r="BC240" s="19"/>
      <c r="BD240" s="19"/>
      <c r="BE240" s="19"/>
      <c r="BF240" s="19"/>
      <c r="BM240"/>
      <c r="BN240" s="19"/>
      <c r="BU240" s="19"/>
      <c r="BV240" s="19"/>
      <c r="BW240" s="19"/>
      <c r="BX240" s="19"/>
      <c r="BY240" s="19"/>
      <c r="BZ240" s="19"/>
      <c r="CA240" s="19"/>
      <c r="CB240" s="19"/>
      <c r="CC240" s="19"/>
      <c r="CD240" s="19"/>
      <c r="CE240" s="19"/>
      <c r="CF240" s="19"/>
      <c r="CG240" s="19"/>
      <c r="CH240" s="19"/>
    </row>
    <row r="241" spans="28:86" s="9" customFormat="1" hidden="1">
      <c r="AB241" s="19"/>
      <c r="AI241" s="19"/>
      <c r="AJ241" s="19"/>
      <c r="AK241" s="19"/>
      <c r="AL241" s="19"/>
      <c r="AM241" s="19"/>
      <c r="AN241" s="19"/>
      <c r="AO241" s="19"/>
      <c r="AP241" s="19"/>
      <c r="AQ241" s="19"/>
      <c r="AR241" s="19"/>
      <c r="AS241" s="19"/>
      <c r="AT241" s="18"/>
      <c r="AU241" s="19"/>
      <c r="AV241" s="19"/>
      <c r="AW241" s="19"/>
      <c r="AX241" s="19"/>
      <c r="AY241" s="19"/>
      <c r="AZ241" s="19"/>
      <c r="BA241" s="19"/>
      <c r="BB241" s="19"/>
      <c r="BC241" s="19"/>
      <c r="BD241" s="19"/>
      <c r="BE241" s="19"/>
      <c r="BF241" s="19"/>
      <c r="BM241"/>
      <c r="BN241" s="19"/>
      <c r="BU241" s="19"/>
      <c r="BV241" s="19"/>
      <c r="BW241" s="19"/>
      <c r="BX241" s="19"/>
      <c r="BY241" s="19"/>
      <c r="BZ241" s="19"/>
      <c r="CA241" s="19"/>
      <c r="CB241" s="19"/>
      <c r="CC241" s="19"/>
      <c r="CD241" s="19"/>
      <c r="CE241" s="19"/>
      <c r="CF241" s="19"/>
      <c r="CG241" s="19"/>
      <c r="CH241" s="19"/>
    </row>
    <row r="242" spans="28:86" s="9" customFormat="1" hidden="1">
      <c r="AB242" s="19"/>
      <c r="AI242" s="19"/>
      <c r="AJ242" s="19"/>
      <c r="AK242" s="19"/>
      <c r="AL242" s="19"/>
      <c r="AM242" s="19"/>
      <c r="AN242" s="19"/>
      <c r="AO242" s="19"/>
      <c r="AP242" s="19"/>
      <c r="AQ242" s="19"/>
      <c r="AR242" s="19"/>
      <c r="AS242" s="19"/>
      <c r="AT242" s="18"/>
      <c r="AU242" s="19"/>
      <c r="AV242" s="19"/>
      <c r="AW242" s="19"/>
      <c r="AX242" s="19"/>
      <c r="AY242" s="19"/>
      <c r="AZ242" s="19"/>
      <c r="BA242" s="19"/>
      <c r="BB242" s="19"/>
      <c r="BC242" s="19"/>
      <c r="BD242" s="19"/>
      <c r="BE242" s="19"/>
      <c r="BF242" s="19"/>
      <c r="BM242"/>
      <c r="BN242" s="19"/>
      <c r="BU242" s="19"/>
      <c r="BV242" s="19"/>
      <c r="BW242" s="19"/>
      <c r="BX242" s="19"/>
      <c r="BY242" s="19"/>
      <c r="BZ242" s="19"/>
      <c r="CA242" s="19"/>
      <c r="CB242" s="19"/>
      <c r="CC242" s="19"/>
      <c r="CD242" s="19"/>
      <c r="CE242" s="19"/>
      <c r="CF242" s="19"/>
      <c r="CG242" s="19"/>
      <c r="CH242" s="19"/>
    </row>
    <row r="243" spans="28:86" s="9" customFormat="1" hidden="1">
      <c r="AB243" s="19"/>
      <c r="AI243" s="19"/>
      <c r="AJ243" s="19"/>
      <c r="AK243" s="19"/>
      <c r="AL243" s="19"/>
      <c r="AM243" s="19"/>
      <c r="AN243" s="19"/>
      <c r="AO243" s="19"/>
      <c r="AP243" s="19"/>
      <c r="AQ243" s="19"/>
      <c r="AR243" s="19"/>
      <c r="AS243" s="19"/>
      <c r="AT243" s="18"/>
      <c r="AU243" s="19"/>
      <c r="AV243" s="19"/>
      <c r="AW243" s="19"/>
      <c r="AX243" s="19"/>
      <c r="AY243" s="19"/>
      <c r="AZ243" s="19"/>
      <c r="BA243" s="19"/>
      <c r="BB243" s="19"/>
      <c r="BC243" s="19"/>
      <c r="BD243" s="19"/>
      <c r="BE243" s="19"/>
      <c r="BF243" s="19"/>
      <c r="BM243"/>
      <c r="BN243" s="19"/>
      <c r="BU243" s="19"/>
      <c r="BV243" s="19"/>
      <c r="BW243" s="19"/>
      <c r="BX243" s="19"/>
      <c r="BY243" s="19"/>
      <c r="BZ243" s="19"/>
      <c r="CA243" s="19"/>
      <c r="CB243" s="19"/>
      <c r="CC243" s="19"/>
      <c r="CD243" s="19"/>
      <c r="CE243" s="19"/>
      <c r="CF243" s="19"/>
      <c r="CG243" s="19"/>
      <c r="CH243" s="19"/>
    </row>
    <row r="244" spans="28:86" s="9" customFormat="1" hidden="1">
      <c r="AB244" s="19"/>
      <c r="AI244" s="19"/>
      <c r="AJ244" s="19"/>
      <c r="AK244" s="19"/>
      <c r="AL244" s="19"/>
      <c r="AM244" s="19"/>
      <c r="AN244" s="19"/>
      <c r="AO244" s="19"/>
      <c r="AP244" s="19"/>
      <c r="AQ244" s="19"/>
      <c r="AR244" s="19"/>
      <c r="AS244" s="19"/>
      <c r="AT244" s="18"/>
      <c r="AU244" s="19"/>
      <c r="AV244" s="19"/>
      <c r="AW244" s="19"/>
      <c r="AX244" s="19"/>
      <c r="AY244" s="19"/>
      <c r="AZ244" s="19"/>
      <c r="BA244" s="19"/>
      <c r="BB244" s="19"/>
      <c r="BC244" s="19"/>
      <c r="BD244" s="19"/>
      <c r="BE244" s="19"/>
      <c r="BF244" s="19"/>
      <c r="BM244"/>
      <c r="BN244" s="19"/>
      <c r="BU244" s="19"/>
      <c r="BV244" s="19"/>
      <c r="BW244" s="19"/>
      <c r="BX244" s="19"/>
      <c r="BY244" s="19"/>
      <c r="BZ244" s="19"/>
      <c r="CA244" s="19"/>
      <c r="CB244" s="19"/>
      <c r="CC244" s="19"/>
      <c r="CD244" s="19"/>
      <c r="CE244" s="19"/>
      <c r="CF244" s="19"/>
      <c r="CG244" s="19"/>
      <c r="CH244" s="19"/>
    </row>
    <row r="245" spans="28:86" s="9" customFormat="1" hidden="1">
      <c r="AB245" s="19"/>
      <c r="AI245" s="19"/>
      <c r="AJ245" s="19"/>
      <c r="AK245" s="19"/>
      <c r="AL245" s="19"/>
      <c r="AM245" s="19"/>
      <c r="AN245" s="19"/>
      <c r="AO245" s="19"/>
      <c r="AP245" s="19"/>
      <c r="AQ245" s="19"/>
      <c r="AR245" s="19"/>
      <c r="AS245" s="19"/>
      <c r="AT245" s="18"/>
      <c r="AU245" s="19"/>
      <c r="AV245" s="19"/>
      <c r="AW245" s="19"/>
      <c r="AX245" s="19"/>
      <c r="AY245" s="19"/>
      <c r="AZ245" s="19"/>
      <c r="BA245" s="19"/>
      <c r="BB245" s="19"/>
      <c r="BC245" s="19"/>
      <c r="BD245" s="19"/>
      <c r="BE245" s="19"/>
      <c r="BF245" s="19"/>
      <c r="BM245"/>
      <c r="BN245" s="19"/>
      <c r="BU245" s="19"/>
      <c r="BV245" s="19"/>
      <c r="BW245" s="19"/>
      <c r="BX245" s="19"/>
      <c r="BY245" s="19"/>
      <c r="BZ245" s="19"/>
      <c r="CA245" s="19"/>
      <c r="CB245" s="19"/>
      <c r="CC245" s="19"/>
      <c r="CD245" s="19"/>
      <c r="CE245" s="19"/>
      <c r="CF245" s="19"/>
      <c r="CG245" s="19"/>
      <c r="CH245" s="19"/>
    </row>
    <row r="246" spans="28:86" s="9" customFormat="1" hidden="1">
      <c r="AB246" s="19"/>
      <c r="AI246" s="19"/>
      <c r="AJ246" s="19"/>
      <c r="AK246" s="19"/>
      <c r="AL246" s="19"/>
      <c r="AM246" s="19"/>
      <c r="AN246" s="19"/>
      <c r="AO246" s="19"/>
      <c r="AP246" s="19"/>
      <c r="AQ246" s="19"/>
      <c r="AR246" s="19"/>
      <c r="AS246" s="19"/>
      <c r="AT246" s="18"/>
      <c r="AU246" s="19"/>
      <c r="AV246" s="19"/>
      <c r="AW246" s="19"/>
      <c r="AX246" s="19"/>
      <c r="AY246" s="19"/>
      <c r="AZ246" s="19"/>
      <c r="BA246" s="19"/>
      <c r="BB246" s="19"/>
      <c r="BC246" s="19"/>
      <c r="BD246" s="19"/>
      <c r="BE246" s="19"/>
      <c r="BF246" s="19"/>
      <c r="BM246"/>
      <c r="BN246" s="19"/>
      <c r="BU246" s="19"/>
      <c r="BV246" s="19"/>
      <c r="BW246" s="19"/>
      <c r="BX246" s="19"/>
      <c r="BY246" s="19"/>
      <c r="BZ246" s="19"/>
      <c r="CA246" s="19"/>
      <c r="CB246" s="19"/>
      <c r="CC246" s="19"/>
      <c r="CD246" s="19"/>
      <c r="CE246" s="19"/>
      <c r="CF246" s="19"/>
      <c r="CG246" s="19"/>
      <c r="CH246" s="19"/>
    </row>
    <row r="247" spans="28:86" s="9" customFormat="1" hidden="1">
      <c r="AB247" s="19"/>
      <c r="AI247" s="19"/>
      <c r="AJ247" s="19"/>
      <c r="AK247" s="19"/>
      <c r="AL247" s="19"/>
      <c r="AM247" s="19"/>
      <c r="AN247" s="19"/>
      <c r="AO247" s="19"/>
      <c r="AP247" s="19"/>
      <c r="AQ247" s="19"/>
      <c r="AR247" s="19"/>
      <c r="AS247" s="19"/>
      <c r="AT247" s="18"/>
      <c r="AU247" s="19"/>
      <c r="AV247" s="19"/>
      <c r="AW247" s="19"/>
      <c r="AX247" s="19"/>
      <c r="AY247" s="19"/>
      <c r="AZ247" s="19"/>
      <c r="BA247" s="19"/>
      <c r="BB247" s="19"/>
      <c r="BC247" s="19"/>
      <c r="BD247" s="19"/>
      <c r="BE247" s="19"/>
      <c r="BF247" s="19"/>
      <c r="BM247"/>
      <c r="BN247" s="19"/>
      <c r="BU247" s="19"/>
      <c r="BV247" s="19"/>
      <c r="BW247" s="19"/>
      <c r="BX247" s="19"/>
      <c r="BY247" s="19"/>
      <c r="BZ247" s="19"/>
      <c r="CA247" s="19"/>
      <c r="CB247" s="19"/>
      <c r="CC247" s="19"/>
      <c r="CD247" s="19"/>
      <c r="CE247" s="19"/>
      <c r="CF247" s="19"/>
      <c r="CG247" s="19"/>
      <c r="CH247" s="19"/>
    </row>
    <row r="248" spans="28:86" s="9" customFormat="1" hidden="1">
      <c r="AB248" s="19"/>
      <c r="AI248" s="19"/>
      <c r="AJ248" s="19"/>
      <c r="AK248" s="19"/>
      <c r="AL248" s="19"/>
      <c r="AM248" s="19"/>
      <c r="AN248" s="19"/>
      <c r="AO248" s="19"/>
      <c r="AP248" s="19"/>
      <c r="AQ248" s="19"/>
      <c r="AR248" s="19"/>
      <c r="AS248" s="19"/>
      <c r="AT248" s="18"/>
      <c r="AU248" s="19"/>
      <c r="AV248" s="19"/>
      <c r="AW248" s="19"/>
      <c r="AX248" s="19"/>
      <c r="AY248" s="19"/>
      <c r="AZ248" s="19"/>
      <c r="BA248" s="19"/>
      <c r="BB248" s="19"/>
      <c r="BC248" s="19"/>
      <c r="BD248" s="19"/>
      <c r="BE248" s="19"/>
      <c r="BF248" s="19"/>
      <c r="BM248"/>
      <c r="BN248" s="19"/>
      <c r="BU248" s="19"/>
      <c r="BV248" s="19"/>
      <c r="BW248" s="19"/>
      <c r="BX248" s="19"/>
      <c r="BY248" s="19"/>
      <c r="BZ248" s="19"/>
      <c r="CA248" s="19"/>
      <c r="CB248" s="19"/>
      <c r="CC248" s="19"/>
      <c r="CD248" s="19"/>
      <c r="CE248" s="19"/>
      <c r="CF248" s="19"/>
      <c r="CG248" s="19"/>
      <c r="CH248" s="19"/>
    </row>
    <row r="249" spans="28:86" s="9" customFormat="1" hidden="1">
      <c r="AB249" s="19"/>
      <c r="AI249" s="19"/>
      <c r="AJ249" s="19"/>
      <c r="AK249" s="19"/>
      <c r="AL249" s="19"/>
      <c r="AM249" s="19"/>
      <c r="AN249" s="19"/>
      <c r="AO249" s="19"/>
      <c r="AP249" s="19"/>
      <c r="AQ249" s="19"/>
      <c r="AR249" s="19"/>
      <c r="AS249" s="19"/>
      <c r="AT249" s="18"/>
      <c r="AU249" s="19"/>
      <c r="AV249" s="19"/>
      <c r="AW249" s="19"/>
      <c r="AX249" s="19"/>
      <c r="AY249" s="19"/>
      <c r="AZ249" s="19"/>
      <c r="BA249" s="19"/>
      <c r="BB249" s="19"/>
      <c r="BC249" s="19"/>
      <c r="BD249" s="19"/>
      <c r="BE249" s="19"/>
      <c r="BF249" s="19"/>
      <c r="BM249"/>
      <c r="BN249" s="19"/>
      <c r="BU249" s="19"/>
      <c r="BV249" s="19"/>
      <c r="BW249" s="19"/>
      <c r="BX249" s="19"/>
      <c r="BY249" s="19"/>
      <c r="BZ249" s="19"/>
      <c r="CA249" s="19"/>
      <c r="CB249" s="19"/>
      <c r="CC249" s="19"/>
      <c r="CD249" s="19"/>
      <c r="CE249" s="19"/>
      <c r="CF249" s="19"/>
      <c r="CG249" s="19"/>
      <c r="CH249" s="19"/>
    </row>
    <row r="250" spans="28:86" s="9" customFormat="1" hidden="1">
      <c r="AB250" s="19"/>
      <c r="AI250" s="19"/>
      <c r="AJ250" s="19"/>
      <c r="AK250" s="19"/>
      <c r="AL250" s="19"/>
      <c r="AM250" s="19"/>
      <c r="AN250" s="19"/>
      <c r="AO250" s="19"/>
      <c r="AP250" s="19"/>
      <c r="AQ250" s="19"/>
      <c r="AR250" s="19"/>
      <c r="AS250" s="19"/>
      <c r="AT250" s="18"/>
      <c r="AU250" s="19"/>
      <c r="AV250" s="19"/>
      <c r="AW250" s="19"/>
      <c r="AX250" s="19"/>
      <c r="AY250" s="19"/>
      <c r="AZ250" s="19"/>
      <c r="BA250" s="19"/>
      <c r="BB250" s="19"/>
      <c r="BC250" s="19"/>
      <c r="BD250" s="19"/>
      <c r="BE250" s="19"/>
      <c r="BF250" s="19"/>
      <c r="BM250"/>
      <c r="BN250" s="19"/>
      <c r="BU250" s="19"/>
      <c r="BV250" s="19"/>
      <c r="BW250" s="19"/>
      <c r="BX250" s="19"/>
      <c r="BY250" s="19"/>
      <c r="BZ250" s="19"/>
      <c r="CA250" s="19"/>
      <c r="CB250" s="19"/>
      <c r="CC250" s="19"/>
      <c r="CD250" s="19"/>
      <c r="CE250" s="19"/>
      <c r="CF250" s="19"/>
      <c r="CG250" s="19"/>
      <c r="CH250" s="19"/>
    </row>
    <row r="251" spans="28:86" s="9" customFormat="1" hidden="1">
      <c r="AB251" s="19"/>
      <c r="AI251" s="19"/>
      <c r="AJ251" s="19"/>
      <c r="AK251" s="19"/>
      <c r="AL251" s="19"/>
      <c r="AM251" s="19"/>
      <c r="AN251" s="19"/>
      <c r="AO251" s="19"/>
      <c r="AP251" s="19"/>
      <c r="AQ251" s="19"/>
      <c r="AR251" s="19"/>
      <c r="AS251" s="19"/>
      <c r="AT251" s="18"/>
      <c r="AU251" s="19"/>
      <c r="AV251" s="19"/>
      <c r="AW251" s="19"/>
      <c r="AX251" s="19"/>
      <c r="AY251" s="19"/>
      <c r="AZ251" s="19"/>
      <c r="BA251" s="19"/>
      <c r="BB251" s="19"/>
      <c r="BC251" s="19"/>
      <c r="BD251" s="19"/>
      <c r="BE251" s="19"/>
      <c r="BF251" s="19"/>
      <c r="BM251"/>
      <c r="BN251" s="19"/>
      <c r="BU251" s="19"/>
      <c r="BV251" s="19"/>
      <c r="BW251" s="19"/>
      <c r="BX251" s="19"/>
      <c r="BY251" s="19"/>
      <c r="BZ251" s="19"/>
      <c r="CA251" s="19"/>
      <c r="CB251" s="19"/>
      <c r="CC251" s="19"/>
      <c r="CD251" s="19"/>
      <c r="CE251" s="19"/>
      <c r="CF251" s="19"/>
      <c r="CG251" s="19"/>
      <c r="CH251" s="19"/>
    </row>
    <row r="252" spans="28:86" s="9" customFormat="1" hidden="1">
      <c r="AB252" s="19"/>
      <c r="AI252" s="19"/>
      <c r="AJ252" s="19"/>
      <c r="AK252" s="19"/>
      <c r="AL252" s="19"/>
      <c r="AM252" s="19"/>
      <c r="AN252" s="19"/>
      <c r="AO252" s="19"/>
      <c r="AP252" s="19"/>
      <c r="AQ252" s="19"/>
      <c r="AR252" s="19"/>
      <c r="AS252" s="19"/>
      <c r="AT252" s="18"/>
      <c r="AU252" s="19"/>
      <c r="AV252" s="19"/>
      <c r="AW252" s="19"/>
      <c r="AX252" s="19"/>
      <c r="AY252" s="19"/>
      <c r="AZ252" s="19"/>
      <c r="BA252" s="19"/>
      <c r="BB252" s="19"/>
      <c r="BC252" s="19"/>
      <c r="BD252" s="19"/>
      <c r="BE252" s="19"/>
      <c r="BF252" s="19"/>
      <c r="BM252"/>
      <c r="BN252" s="19"/>
      <c r="BU252" s="19"/>
      <c r="BV252" s="19"/>
      <c r="BW252" s="19"/>
      <c r="BX252" s="19"/>
      <c r="BY252" s="19"/>
      <c r="BZ252" s="19"/>
      <c r="CA252" s="19"/>
      <c r="CB252" s="19"/>
      <c r="CC252" s="19"/>
      <c r="CD252" s="19"/>
      <c r="CE252" s="19"/>
      <c r="CF252" s="19"/>
      <c r="CG252" s="19"/>
      <c r="CH252" s="19"/>
    </row>
    <row r="253" spans="28:86" s="9" customFormat="1" hidden="1">
      <c r="AB253" s="19"/>
      <c r="AI253" s="19"/>
      <c r="AJ253" s="19"/>
      <c r="AK253" s="19"/>
      <c r="AL253" s="19"/>
      <c r="AM253" s="19"/>
      <c r="AN253" s="19"/>
      <c r="AO253" s="19"/>
      <c r="AP253" s="19"/>
      <c r="AQ253" s="19"/>
      <c r="AR253" s="19"/>
      <c r="AS253" s="19"/>
      <c r="AT253" s="18"/>
      <c r="AU253" s="19"/>
      <c r="AV253" s="19"/>
      <c r="AW253" s="19"/>
      <c r="AX253" s="19"/>
      <c r="AY253" s="19"/>
      <c r="AZ253" s="19"/>
      <c r="BA253" s="19"/>
      <c r="BB253" s="19"/>
      <c r="BC253" s="19"/>
      <c r="BD253" s="19"/>
      <c r="BE253" s="19"/>
      <c r="BF253" s="19"/>
      <c r="BM253"/>
      <c r="BN253" s="19"/>
      <c r="BU253" s="19"/>
      <c r="BV253" s="19"/>
      <c r="BW253" s="19"/>
      <c r="BX253" s="19"/>
      <c r="BY253" s="19"/>
      <c r="BZ253" s="19"/>
      <c r="CA253" s="19"/>
      <c r="CB253" s="19"/>
      <c r="CC253" s="19"/>
      <c r="CD253" s="19"/>
      <c r="CE253" s="19"/>
      <c r="CF253" s="19"/>
      <c r="CG253" s="19"/>
      <c r="CH253" s="19"/>
    </row>
    <row r="254" spans="28:86" s="9" customFormat="1" hidden="1">
      <c r="AB254" s="19"/>
      <c r="AI254" s="19"/>
      <c r="AJ254" s="19"/>
      <c r="AK254" s="19"/>
      <c r="AL254" s="19"/>
      <c r="AM254" s="19"/>
      <c r="AN254" s="19"/>
      <c r="AO254" s="19"/>
      <c r="AP254" s="19"/>
      <c r="AQ254" s="19"/>
      <c r="AR254" s="19"/>
      <c r="AS254" s="19"/>
      <c r="AT254" s="18"/>
      <c r="AU254" s="19"/>
      <c r="AV254" s="19"/>
      <c r="AW254" s="19"/>
      <c r="AX254" s="19"/>
      <c r="AY254" s="19"/>
      <c r="AZ254" s="19"/>
      <c r="BA254" s="19"/>
      <c r="BB254" s="19"/>
      <c r="BC254" s="19"/>
      <c r="BD254" s="19"/>
      <c r="BE254" s="19"/>
      <c r="BF254" s="19"/>
      <c r="BM254"/>
      <c r="BN254" s="19"/>
      <c r="BU254" s="19"/>
      <c r="BV254" s="19"/>
      <c r="BW254" s="19"/>
      <c r="BX254" s="19"/>
      <c r="BY254" s="19"/>
      <c r="BZ254" s="19"/>
      <c r="CA254" s="19"/>
      <c r="CB254" s="19"/>
      <c r="CC254" s="19"/>
      <c r="CD254" s="19"/>
      <c r="CE254" s="19"/>
      <c r="CF254" s="19"/>
      <c r="CG254" s="19"/>
      <c r="CH254" s="19"/>
    </row>
    <row r="255" spans="28:86" s="9" customFormat="1" hidden="1">
      <c r="AB255" s="19"/>
      <c r="AI255" s="19"/>
      <c r="AJ255" s="19"/>
      <c r="AK255" s="19"/>
      <c r="AL255" s="19"/>
      <c r="AM255" s="19"/>
      <c r="AN255" s="19"/>
      <c r="AO255" s="19"/>
      <c r="AP255" s="19"/>
      <c r="AQ255" s="19"/>
      <c r="AR255" s="19"/>
      <c r="AS255" s="19"/>
      <c r="AT255" s="18"/>
      <c r="AU255" s="19"/>
      <c r="AV255" s="19"/>
      <c r="AW255" s="19"/>
      <c r="AX255" s="19"/>
      <c r="AY255" s="19"/>
      <c r="AZ255" s="19"/>
      <c r="BA255" s="19"/>
      <c r="BB255" s="19"/>
      <c r="BC255" s="19"/>
      <c r="BD255" s="19"/>
      <c r="BE255" s="19"/>
      <c r="BF255" s="19"/>
      <c r="BM255"/>
      <c r="BN255" s="19"/>
      <c r="BU255" s="19"/>
      <c r="BV255" s="19"/>
      <c r="BW255" s="19"/>
      <c r="BX255" s="19"/>
      <c r="BY255" s="19"/>
      <c r="BZ255" s="19"/>
      <c r="CA255" s="19"/>
      <c r="CB255" s="19"/>
      <c r="CC255" s="19"/>
      <c r="CD255" s="19"/>
      <c r="CE255" s="19"/>
      <c r="CF255" s="19"/>
      <c r="CG255" s="19"/>
      <c r="CH255" s="19"/>
    </row>
    <row r="256" spans="28:86" s="9" customFormat="1" hidden="1">
      <c r="AB256" s="19"/>
      <c r="AI256" s="19"/>
      <c r="AJ256" s="19"/>
      <c r="AK256" s="19"/>
      <c r="AL256" s="19"/>
      <c r="AM256" s="19"/>
      <c r="AN256" s="19"/>
      <c r="AO256" s="19"/>
      <c r="AP256" s="19"/>
      <c r="AQ256" s="19"/>
      <c r="AR256" s="19"/>
      <c r="AS256" s="19"/>
      <c r="AT256" s="18"/>
      <c r="AU256" s="19"/>
      <c r="AV256" s="19"/>
      <c r="AW256" s="19"/>
      <c r="AX256" s="19"/>
      <c r="AY256" s="19"/>
      <c r="AZ256" s="19"/>
      <c r="BA256" s="19"/>
      <c r="BB256" s="19"/>
      <c r="BC256" s="19"/>
      <c r="BD256" s="19"/>
      <c r="BE256" s="19"/>
      <c r="BF256" s="19"/>
      <c r="BM256"/>
      <c r="BN256" s="19"/>
      <c r="BU256" s="19"/>
      <c r="BV256" s="19"/>
      <c r="BW256" s="19"/>
      <c r="BX256" s="19"/>
      <c r="BY256" s="19"/>
      <c r="BZ256" s="19"/>
      <c r="CA256" s="19"/>
      <c r="CB256" s="19"/>
      <c r="CC256" s="19"/>
      <c r="CD256" s="19"/>
      <c r="CE256" s="19"/>
      <c r="CF256" s="19"/>
      <c r="CG256" s="19"/>
      <c r="CH256" s="19"/>
    </row>
    <row r="257" spans="28:86" s="9" customFormat="1" hidden="1">
      <c r="AB257" s="19"/>
      <c r="AI257" s="19"/>
      <c r="AJ257" s="19"/>
      <c r="AK257" s="19"/>
      <c r="AL257" s="19"/>
      <c r="AM257" s="19"/>
      <c r="AN257" s="19"/>
      <c r="AO257" s="19"/>
      <c r="AP257" s="19"/>
      <c r="AQ257" s="19"/>
      <c r="AR257" s="19"/>
      <c r="AS257" s="19"/>
      <c r="AT257" s="18"/>
      <c r="AU257" s="19"/>
      <c r="AV257" s="19"/>
      <c r="AW257" s="19"/>
      <c r="AX257" s="19"/>
      <c r="AY257" s="19"/>
      <c r="AZ257" s="19"/>
      <c r="BA257" s="19"/>
      <c r="BB257" s="19"/>
      <c r="BC257" s="19"/>
      <c r="BD257" s="19"/>
      <c r="BE257" s="19"/>
      <c r="BF257" s="19"/>
      <c r="BM257"/>
      <c r="BN257" s="19"/>
      <c r="BU257" s="19"/>
      <c r="BV257" s="19"/>
      <c r="BW257" s="19"/>
      <c r="BX257" s="19"/>
      <c r="BY257" s="19"/>
      <c r="BZ257" s="19"/>
      <c r="CA257" s="19"/>
      <c r="CB257" s="19"/>
      <c r="CC257" s="19"/>
      <c r="CD257" s="19"/>
      <c r="CE257" s="19"/>
      <c r="CF257" s="19"/>
      <c r="CG257" s="19"/>
      <c r="CH257" s="19"/>
    </row>
    <row r="258" spans="28:86" s="9" customFormat="1" hidden="1">
      <c r="AB258" s="19"/>
      <c r="AI258" s="19"/>
      <c r="AJ258" s="19"/>
      <c r="AK258" s="19"/>
      <c r="AL258" s="19"/>
      <c r="AM258" s="19"/>
      <c r="AN258" s="19"/>
      <c r="AO258" s="19"/>
      <c r="AP258" s="19"/>
      <c r="AQ258" s="19"/>
      <c r="AR258" s="19"/>
      <c r="AS258" s="19"/>
      <c r="AT258" s="18"/>
      <c r="AU258" s="19"/>
      <c r="AV258" s="19"/>
      <c r="AW258" s="19"/>
      <c r="AX258" s="19"/>
      <c r="AY258" s="19"/>
      <c r="AZ258" s="19"/>
      <c r="BA258" s="19"/>
      <c r="BB258" s="19"/>
      <c r="BC258" s="19"/>
      <c r="BD258" s="19"/>
      <c r="BE258" s="19"/>
      <c r="BF258" s="19"/>
      <c r="BM258"/>
      <c r="BN258" s="19"/>
      <c r="BU258" s="19"/>
      <c r="BV258" s="19"/>
      <c r="BW258" s="19"/>
      <c r="BX258" s="19"/>
      <c r="BY258" s="19"/>
      <c r="BZ258" s="19"/>
      <c r="CA258" s="19"/>
      <c r="CB258" s="19"/>
      <c r="CC258" s="19"/>
      <c r="CD258" s="19"/>
      <c r="CE258" s="19"/>
      <c r="CF258" s="19"/>
      <c r="CG258" s="19"/>
      <c r="CH258" s="19"/>
    </row>
    <row r="259" spans="28:86" s="9" customFormat="1" hidden="1">
      <c r="AB259" s="19"/>
      <c r="AI259" s="19"/>
      <c r="AJ259" s="19"/>
      <c r="AK259" s="19"/>
      <c r="AL259" s="19"/>
      <c r="AM259" s="19"/>
      <c r="AN259" s="19"/>
      <c r="AO259" s="19"/>
      <c r="AP259" s="19"/>
      <c r="AQ259" s="19"/>
      <c r="AR259" s="19"/>
      <c r="AS259" s="19"/>
      <c r="AT259" s="18"/>
      <c r="AU259" s="19"/>
      <c r="AV259" s="19"/>
      <c r="AW259" s="19"/>
      <c r="AX259" s="19"/>
      <c r="AY259" s="19"/>
      <c r="AZ259" s="19"/>
      <c r="BA259" s="19"/>
      <c r="BB259" s="19"/>
      <c r="BC259" s="19"/>
      <c r="BD259" s="19"/>
      <c r="BE259" s="19"/>
      <c r="BF259" s="19"/>
      <c r="BM259"/>
      <c r="BN259" s="19"/>
      <c r="BU259" s="19"/>
      <c r="BV259" s="19"/>
      <c r="BW259" s="19"/>
      <c r="BX259" s="19"/>
      <c r="BY259" s="19"/>
      <c r="BZ259" s="19"/>
      <c r="CA259" s="19"/>
      <c r="CB259" s="19"/>
      <c r="CC259" s="19"/>
      <c r="CD259" s="19"/>
      <c r="CE259" s="19"/>
      <c r="CF259" s="19"/>
      <c r="CG259" s="19"/>
      <c r="CH259" s="19"/>
    </row>
    <row r="260" spans="28:86" s="9" customFormat="1" hidden="1">
      <c r="AB260" s="19"/>
      <c r="AI260" s="19"/>
      <c r="AJ260" s="19"/>
      <c r="AK260" s="19"/>
      <c r="AL260" s="19"/>
      <c r="AM260" s="19"/>
      <c r="AN260" s="19"/>
      <c r="AO260" s="19"/>
      <c r="AP260" s="19"/>
      <c r="AQ260" s="19"/>
      <c r="AR260" s="19"/>
      <c r="AS260" s="19"/>
      <c r="AT260" s="18"/>
      <c r="AU260" s="19"/>
      <c r="AV260" s="19"/>
      <c r="AW260" s="19"/>
      <c r="AX260" s="19"/>
      <c r="AY260" s="19"/>
      <c r="AZ260" s="19"/>
      <c r="BA260" s="19"/>
      <c r="BB260" s="19"/>
      <c r="BC260" s="19"/>
      <c r="BD260" s="19"/>
      <c r="BE260" s="19"/>
      <c r="BF260" s="19"/>
      <c r="BM260"/>
      <c r="BN260" s="19"/>
      <c r="BU260" s="19"/>
      <c r="BV260" s="19"/>
      <c r="BW260" s="19"/>
      <c r="BX260" s="19"/>
      <c r="BY260" s="19"/>
      <c r="BZ260" s="19"/>
      <c r="CA260" s="19"/>
      <c r="CB260" s="19"/>
      <c r="CC260" s="19"/>
      <c r="CD260" s="19"/>
      <c r="CE260" s="19"/>
      <c r="CF260" s="19"/>
      <c r="CG260" s="19"/>
      <c r="CH260" s="19"/>
    </row>
    <row r="261" spans="28:86" s="9" customFormat="1" hidden="1">
      <c r="AB261" s="19"/>
      <c r="AI261" s="19"/>
      <c r="AJ261" s="19"/>
      <c r="AK261" s="19"/>
      <c r="AL261" s="19"/>
      <c r="AM261" s="19"/>
      <c r="AN261" s="19"/>
      <c r="AO261" s="19"/>
      <c r="AP261" s="19"/>
      <c r="AQ261" s="19"/>
      <c r="AR261" s="19"/>
      <c r="AS261" s="19"/>
      <c r="AT261" s="18"/>
      <c r="AU261" s="19"/>
      <c r="AV261" s="19"/>
      <c r="AW261" s="19"/>
      <c r="AX261" s="19"/>
      <c r="AY261" s="19"/>
      <c r="AZ261" s="19"/>
      <c r="BA261" s="19"/>
      <c r="BB261" s="19"/>
      <c r="BC261" s="19"/>
      <c r="BD261" s="19"/>
      <c r="BE261" s="19"/>
      <c r="BF261" s="19"/>
      <c r="BM261"/>
      <c r="BN261" s="19"/>
      <c r="BU261" s="19"/>
      <c r="BV261" s="19"/>
      <c r="BW261" s="19"/>
      <c r="BX261" s="19"/>
      <c r="BY261" s="19"/>
      <c r="BZ261" s="19"/>
      <c r="CA261" s="19"/>
      <c r="CB261" s="19"/>
      <c r="CC261" s="19"/>
      <c r="CD261" s="19"/>
      <c r="CE261" s="19"/>
      <c r="CF261" s="19"/>
      <c r="CG261" s="19"/>
      <c r="CH261" s="19"/>
    </row>
    <row r="262" spans="28:86" s="9" customFormat="1" hidden="1">
      <c r="AB262" s="19"/>
      <c r="AI262" s="19"/>
      <c r="AJ262" s="19"/>
      <c r="AK262" s="19"/>
      <c r="AL262" s="19"/>
      <c r="AM262" s="19"/>
      <c r="AN262" s="19"/>
      <c r="AO262" s="19"/>
      <c r="AP262" s="19"/>
      <c r="AQ262" s="19"/>
      <c r="AR262" s="19"/>
      <c r="AS262" s="19"/>
      <c r="AT262" s="18"/>
      <c r="AU262" s="19"/>
      <c r="AV262" s="19"/>
      <c r="AW262" s="19"/>
      <c r="AX262" s="19"/>
      <c r="AY262" s="19"/>
      <c r="AZ262" s="19"/>
      <c r="BA262" s="19"/>
      <c r="BB262" s="19"/>
      <c r="BC262" s="19"/>
      <c r="BD262" s="19"/>
      <c r="BE262" s="19"/>
      <c r="BF262" s="19"/>
      <c r="BM262"/>
      <c r="BN262" s="19"/>
      <c r="BU262" s="19"/>
      <c r="BV262" s="19"/>
      <c r="BW262" s="19"/>
      <c r="BX262" s="19"/>
      <c r="BY262" s="19"/>
      <c r="BZ262" s="19"/>
      <c r="CA262" s="19"/>
      <c r="CB262" s="19"/>
      <c r="CC262" s="19"/>
      <c r="CD262" s="19"/>
      <c r="CE262" s="19"/>
      <c r="CF262" s="19"/>
      <c r="CG262" s="19"/>
      <c r="CH262" s="19"/>
    </row>
    <row r="263" spans="28:86" s="9" customFormat="1" hidden="1">
      <c r="AB263" s="19"/>
      <c r="AI263" s="19"/>
      <c r="AJ263" s="19"/>
      <c r="AK263" s="19"/>
      <c r="AL263" s="19"/>
      <c r="AM263" s="19"/>
      <c r="AN263" s="19"/>
      <c r="AO263" s="19"/>
      <c r="AP263" s="19"/>
      <c r="AQ263" s="19"/>
      <c r="AR263" s="19"/>
      <c r="AS263" s="19"/>
      <c r="AT263" s="18"/>
      <c r="AU263" s="19"/>
      <c r="AV263" s="19"/>
      <c r="AW263" s="19"/>
      <c r="AX263" s="19"/>
      <c r="AY263" s="19"/>
      <c r="AZ263" s="19"/>
      <c r="BA263" s="19"/>
      <c r="BB263" s="19"/>
      <c r="BC263" s="19"/>
      <c r="BD263" s="19"/>
      <c r="BE263" s="19"/>
      <c r="BF263" s="19"/>
      <c r="BM263"/>
      <c r="BN263" s="19"/>
      <c r="BU263" s="19"/>
      <c r="BV263" s="19"/>
      <c r="BW263" s="19"/>
      <c r="BX263" s="19"/>
      <c r="BY263" s="19"/>
      <c r="BZ263" s="19"/>
      <c r="CA263" s="19"/>
      <c r="CB263" s="19"/>
      <c r="CC263" s="19"/>
      <c r="CD263" s="19"/>
      <c r="CE263" s="19"/>
      <c r="CF263" s="19"/>
      <c r="CG263" s="19"/>
      <c r="CH263" s="19"/>
    </row>
    <row r="264" spans="28:86" s="9" customFormat="1" hidden="1">
      <c r="AB264" s="19"/>
      <c r="AI264" s="19"/>
      <c r="AJ264" s="19"/>
      <c r="AK264" s="19"/>
      <c r="AL264" s="19"/>
      <c r="AM264" s="19"/>
      <c r="AN264" s="19"/>
      <c r="AO264" s="19"/>
      <c r="AP264" s="19"/>
      <c r="AQ264" s="19"/>
      <c r="AR264" s="19"/>
      <c r="AS264" s="19"/>
      <c r="AT264" s="18"/>
      <c r="AU264" s="19"/>
      <c r="AV264" s="19"/>
      <c r="AW264" s="19"/>
      <c r="AX264" s="19"/>
      <c r="AY264" s="19"/>
      <c r="AZ264" s="19"/>
      <c r="BA264" s="19"/>
      <c r="BB264" s="19"/>
      <c r="BC264" s="19"/>
      <c r="BD264" s="19"/>
      <c r="BE264" s="19"/>
      <c r="BF264" s="19"/>
      <c r="BM264"/>
      <c r="BN264" s="19"/>
      <c r="BU264" s="19"/>
      <c r="BV264" s="19"/>
      <c r="BW264" s="19"/>
      <c r="BX264" s="19"/>
      <c r="BY264" s="19"/>
      <c r="BZ264" s="19"/>
      <c r="CA264" s="19"/>
      <c r="CB264" s="19"/>
      <c r="CC264" s="19"/>
      <c r="CD264" s="19"/>
      <c r="CE264" s="19"/>
      <c r="CF264" s="19"/>
      <c r="CG264" s="19"/>
      <c r="CH264" s="19"/>
    </row>
    <row r="265" spans="28:86" s="9" customFormat="1" hidden="1">
      <c r="AB265" s="19"/>
      <c r="AI265" s="19"/>
      <c r="AJ265" s="19"/>
      <c r="AK265" s="19"/>
      <c r="AL265" s="19"/>
      <c r="AM265" s="19"/>
      <c r="AN265" s="19"/>
      <c r="AO265" s="19"/>
      <c r="AP265" s="19"/>
      <c r="AQ265" s="19"/>
      <c r="AR265" s="19"/>
      <c r="AS265" s="19"/>
      <c r="AT265" s="18"/>
      <c r="AU265" s="19"/>
      <c r="AV265" s="19"/>
      <c r="AW265" s="19"/>
      <c r="AX265" s="19"/>
      <c r="AY265" s="19"/>
      <c r="AZ265" s="19"/>
      <c r="BA265" s="19"/>
      <c r="BB265" s="19"/>
      <c r="BC265" s="19"/>
      <c r="BD265" s="19"/>
      <c r="BE265" s="19"/>
      <c r="BF265" s="19"/>
      <c r="BM265"/>
      <c r="BN265" s="19"/>
      <c r="BU265" s="19"/>
      <c r="BV265" s="19"/>
      <c r="BW265" s="19"/>
      <c r="BX265" s="19"/>
      <c r="BY265" s="19"/>
      <c r="BZ265" s="19"/>
      <c r="CA265" s="19"/>
      <c r="CB265" s="19"/>
      <c r="CC265" s="19"/>
      <c r="CD265" s="19"/>
      <c r="CE265" s="19"/>
      <c r="CF265" s="19"/>
      <c r="CG265" s="19"/>
      <c r="CH265" s="19"/>
    </row>
    <row r="266" spans="28:86" s="9" customFormat="1" hidden="1">
      <c r="AB266" s="19"/>
      <c r="AI266" s="19"/>
      <c r="AJ266" s="19"/>
      <c r="AK266" s="19"/>
      <c r="AL266" s="19"/>
      <c r="AM266" s="19"/>
      <c r="AN266" s="19"/>
      <c r="AO266" s="19"/>
      <c r="AP266" s="19"/>
      <c r="AQ266" s="19"/>
      <c r="AR266" s="19"/>
      <c r="AS266" s="19"/>
      <c r="AT266" s="18"/>
      <c r="AU266" s="19"/>
      <c r="AV266" s="19"/>
      <c r="AW266" s="19"/>
      <c r="AX266" s="19"/>
      <c r="AY266" s="19"/>
      <c r="AZ266" s="19"/>
      <c r="BA266" s="19"/>
      <c r="BB266" s="19"/>
      <c r="BC266" s="19"/>
      <c r="BD266" s="19"/>
      <c r="BE266" s="19"/>
      <c r="BF266" s="19"/>
      <c r="BM266"/>
      <c r="BN266" s="19"/>
      <c r="BU266" s="19"/>
      <c r="BV266" s="19"/>
      <c r="BW266" s="19"/>
      <c r="BX266" s="19"/>
      <c r="BY266" s="19"/>
      <c r="BZ266" s="19"/>
      <c r="CA266" s="19"/>
      <c r="CB266" s="19"/>
      <c r="CC266" s="19"/>
      <c r="CD266" s="19"/>
      <c r="CE266" s="19"/>
      <c r="CF266" s="19"/>
      <c r="CG266" s="19"/>
      <c r="CH266" s="19"/>
    </row>
    <row r="267" spans="28:86" s="9" customFormat="1" hidden="1">
      <c r="AB267" s="19"/>
      <c r="AI267" s="19"/>
      <c r="AJ267" s="19"/>
      <c r="AK267" s="19"/>
      <c r="AL267" s="19"/>
      <c r="AM267" s="19"/>
      <c r="AN267" s="19"/>
      <c r="AO267" s="19"/>
      <c r="AP267" s="19"/>
      <c r="AQ267" s="19"/>
      <c r="AR267" s="19"/>
      <c r="AS267" s="19"/>
      <c r="AT267" s="18"/>
      <c r="AU267" s="19"/>
      <c r="AV267" s="19"/>
      <c r="AW267" s="19"/>
      <c r="AX267" s="19"/>
      <c r="AY267" s="19"/>
      <c r="AZ267" s="19"/>
      <c r="BA267" s="19"/>
      <c r="BB267" s="19"/>
      <c r="BC267" s="19"/>
      <c r="BD267" s="19"/>
      <c r="BE267" s="19"/>
      <c r="BF267" s="19"/>
      <c r="BM267"/>
      <c r="BN267" s="19"/>
      <c r="BU267" s="19"/>
      <c r="BV267" s="19"/>
      <c r="BW267" s="19"/>
      <c r="BX267" s="19"/>
      <c r="BY267" s="19"/>
      <c r="BZ267" s="19"/>
      <c r="CA267" s="19"/>
      <c r="CB267" s="19"/>
      <c r="CC267" s="19"/>
      <c r="CD267" s="19"/>
      <c r="CE267" s="19"/>
      <c r="CF267" s="19"/>
      <c r="CG267" s="19"/>
      <c r="CH267" s="19"/>
    </row>
    <row r="268" spans="28:86" s="9" customFormat="1" hidden="1">
      <c r="AB268" s="19"/>
      <c r="AI268" s="19"/>
      <c r="AJ268" s="19"/>
      <c r="AK268" s="19"/>
      <c r="AL268" s="19"/>
      <c r="AM268" s="19"/>
      <c r="AN268" s="19"/>
      <c r="AO268" s="19"/>
      <c r="AP268" s="19"/>
      <c r="AQ268" s="19"/>
      <c r="AR268" s="19"/>
      <c r="AS268" s="19"/>
      <c r="AT268" s="18"/>
      <c r="AU268" s="19"/>
      <c r="AV268" s="19"/>
      <c r="AW268" s="19"/>
      <c r="AX268" s="19"/>
      <c r="AY268" s="19"/>
      <c r="AZ268" s="19"/>
      <c r="BA268" s="19"/>
      <c r="BB268" s="19"/>
      <c r="BC268" s="19"/>
      <c r="BD268" s="19"/>
      <c r="BE268" s="19"/>
      <c r="BF268" s="19"/>
      <c r="BM268"/>
      <c r="BN268" s="19"/>
      <c r="BU268" s="19"/>
      <c r="BV268" s="19"/>
      <c r="BW268" s="19"/>
      <c r="BX268" s="19"/>
      <c r="BY268" s="19"/>
      <c r="BZ268" s="19"/>
      <c r="CA268" s="19"/>
      <c r="CB268" s="19"/>
      <c r="CC268" s="19"/>
      <c r="CD268" s="19"/>
      <c r="CE268" s="19"/>
      <c r="CF268" s="19"/>
      <c r="CG268" s="19"/>
      <c r="CH268" s="19"/>
    </row>
    <row r="269" spans="28:86" s="9" customFormat="1" hidden="1">
      <c r="AB269" s="19"/>
      <c r="AI269" s="19"/>
      <c r="AJ269" s="19"/>
      <c r="AK269" s="19"/>
      <c r="AL269" s="19"/>
      <c r="AM269" s="19"/>
      <c r="AN269" s="19"/>
      <c r="AO269" s="19"/>
      <c r="AP269" s="19"/>
      <c r="AQ269" s="19"/>
      <c r="AR269" s="19"/>
      <c r="AS269" s="19"/>
      <c r="AT269" s="18"/>
      <c r="AU269" s="19"/>
      <c r="AV269" s="19"/>
      <c r="AW269" s="19"/>
      <c r="AX269" s="19"/>
      <c r="AY269" s="19"/>
      <c r="AZ269" s="19"/>
      <c r="BA269" s="19"/>
      <c r="BB269" s="19"/>
      <c r="BC269" s="19"/>
      <c r="BD269" s="19"/>
      <c r="BE269" s="19"/>
      <c r="BF269" s="19"/>
      <c r="BM269"/>
      <c r="BN269" s="19"/>
      <c r="BU269" s="19"/>
      <c r="BV269" s="19"/>
      <c r="BW269" s="19"/>
      <c r="BX269" s="19"/>
      <c r="BY269" s="19"/>
      <c r="BZ269" s="19"/>
      <c r="CA269" s="19"/>
      <c r="CB269" s="19"/>
      <c r="CC269" s="19"/>
      <c r="CD269" s="19"/>
      <c r="CE269" s="19"/>
      <c r="CF269" s="19"/>
      <c r="CG269" s="19"/>
      <c r="CH269" s="19"/>
    </row>
    <row r="270" spans="28:86" s="9" customFormat="1" hidden="1">
      <c r="AB270" s="19"/>
      <c r="AI270" s="19"/>
      <c r="AJ270" s="19"/>
      <c r="AK270" s="19"/>
      <c r="AL270" s="19"/>
      <c r="AM270" s="19"/>
      <c r="AN270" s="19"/>
      <c r="AO270" s="19"/>
      <c r="AP270" s="19"/>
      <c r="AQ270" s="19"/>
      <c r="AR270" s="19"/>
      <c r="AS270" s="19"/>
      <c r="AT270" s="18"/>
      <c r="AU270" s="19"/>
      <c r="AV270" s="19"/>
      <c r="AW270" s="19"/>
      <c r="AX270" s="19"/>
      <c r="AY270" s="19"/>
      <c r="AZ270" s="19"/>
      <c r="BA270" s="19"/>
      <c r="BB270" s="19"/>
      <c r="BC270" s="19"/>
      <c r="BD270" s="19"/>
      <c r="BE270" s="19"/>
      <c r="BF270" s="19"/>
      <c r="BM270"/>
      <c r="BN270" s="19"/>
      <c r="BU270" s="19"/>
      <c r="BV270" s="19"/>
      <c r="BW270" s="19"/>
      <c r="BX270" s="19"/>
      <c r="BY270" s="19"/>
      <c r="BZ270" s="19"/>
      <c r="CA270" s="19"/>
      <c r="CB270" s="19"/>
      <c r="CC270" s="19"/>
      <c r="CD270" s="19"/>
      <c r="CE270" s="19"/>
      <c r="CF270" s="19"/>
      <c r="CG270" s="19"/>
      <c r="CH270" s="19"/>
    </row>
    <row r="271" spans="28:86" s="9" customFormat="1" hidden="1">
      <c r="AB271" s="19"/>
      <c r="AI271" s="19"/>
      <c r="AJ271" s="19"/>
      <c r="AK271" s="19"/>
      <c r="AL271" s="19"/>
      <c r="AM271" s="19"/>
      <c r="AN271" s="19"/>
      <c r="AO271" s="19"/>
      <c r="AP271" s="19"/>
      <c r="AQ271" s="19"/>
      <c r="AR271" s="19"/>
      <c r="AS271" s="19"/>
      <c r="AT271" s="18"/>
      <c r="AU271" s="19"/>
      <c r="AV271" s="19"/>
      <c r="AW271" s="19"/>
      <c r="AX271" s="19"/>
      <c r="AY271" s="19"/>
      <c r="AZ271" s="19"/>
      <c r="BA271" s="19"/>
      <c r="BB271" s="19"/>
      <c r="BC271" s="19"/>
      <c r="BD271" s="19"/>
      <c r="BE271" s="19"/>
      <c r="BF271" s="19"/>
      <c r="BM271"/>
      <c r="BN271" s="19"/>
      <c r="BU271" s="19"/>
      <c r="BV271" s="19"/>
      <c r="BW271" s="19"/>
      <c r="BX271" s="19"/>
      <c r="BY271" s="19"/>
      <c r="BZ271" s="19"/>
      <c r="CA271" s="19"/>
      <c r="CB271" s="19"/>
      <c r="CC271" s="19"/>
      <c r="CD271" s="19"/>
      <c r="CE271" s="19"/>
      <c r="CF271" s="19"/>
      <c r="CG271" s="19"/>
      <c r="CH271" s="19"/>
    </row>
    <row r="272" spans="28:86" s="9" customFormat="1" hidden="1">
      <c r="AB272" s="19"/>
      <c r="AI272" s="19"/>
      <c r="AJ272" s="19"/>
      <c r="AK272" s="19"/>
      <c r="AL272" s="19"/>
      <c r="AM272" s="19"/>
      <c r="AN272" s="19"/>
      <c r="AO272" s="19"/>
      <c r="AP272" s="19"/>
      <c r="AQ272" s="19"/>
      <c r="AR272" s="19"/>
      <c r="AS272" s="19"/>
      <c r="AT272" s="18"/>
      <c r="AU272" s="19"/>
      <c r="AV272" s="19"/>
      <c r="AW272" s="19"/>
      <c r="AX272" s="19"/>
      <c r="AY272" s="19"/>
      <c r="AZ272" s="19"/>
      <c r="BA272" s="19"/>
      <c r="BB272" s="19"/>
      <c r="BC272" s="19"/>
      <c r="BD272" s="19"/>
      <c r="BE272" s="19"/>
      <c r="BF272" s="19"/>
      <c r="BM272"/>
      <c r="BN272" s="19"/>
      <c r="BU272" s="19"/>
      <c r="BV272" s="19"/>
      <c r="BW272" s="19"/>
      <c r="BX272" s="19"/>
      <c r="BY272" s="19"/>
      <c r="BZ272" s="19"/>
      <c r="CA272" s="19"/>
      <c r="CB272" s="19"/>
      <c r="CC272" s="19"/>
      <c r="CD272" s="19"/>
      <c r="CE272" s="19"/>
      <c r="CF272" s="19"/>
      <c r="CG272" s="19"/>
      <c r="CH272" s="19"/>
    </row>
    <row r="273" spans="28:86" s="9" customFormat="1" hidden="1">
      <c r="AB273" s="19"/>
      <c r="AI273" s="19"/>
      <c r="AJ273" s="19"/>
      <c r="AK273" s="19"/>
      <c r="AL273" s="19"/>
      <c r="AM273" s="19"/>
      <c r="AN273" s="19"/>
      <c r="AO273" s="19"/>
      <c r="AP273" s="19"/>
      <c r="AQ273" s="19"/>
      <c r="AR273" s="19"/>
      <c r="AS273" s="19"/>
      <c r="AT273" s="18"/>
      <c r="AU273" s="19"/>
      <c r="AV273" s="19"/>
      <c r="AW273" s="19"/>
      <c r="AX273" s="19"/>
      <c r="AY273" s="19"/>
      <c r="AZ273" s="19"/>
      <c r="BA273" s="19"/>
      <c r="BB273" s="19"/>
      <c r="BC273" s="19"/>
      <c r="BD273" s="19"/>
      <c r="BE273" s="19"/>
      <c r="BF273" s="19"/>
      <c r="BM273"/>
      <c r="BN273" s="19"/>
      <c r="BU273" s="19"/>
      <c r="BV273" s="19"/>
      <c r="BW273" s="19"/>
      <c r="BX273" s="19"/>
      <c r="BY273" s="19"/>
      <c r="BZ273" s="19"/>
      <c r="CA273" s="19"/>
      <c r="CB273" s="19"/>
      <c r="CC273" s="19"/>
      <c r="CD273" s="19"/>
      <c r="CE273" s="19"/>
      <c r="CF273" s="19"/>
      <c r="CG273" s="19"/>
      <c r="CH273" s="19"/>
    </row>
    <row r="274" spans="28:86" s="9" customFormat="1" hidden="1">
      <c r="AB274" s="19"/>
      <c r="AI274" s="19"/>
      <c r="AJ274" s="19"/>
      <c r="AK274" s="19"/>
      <c r="AL274" s="19"/>
      <c r="AM274" s="19"/>
      <c r="AN274" s="19"/>
      <c r="AO274" s="19"/>
      <c r="AP274" s="19"/>
      <c r="AQ274" s="19"/>
      <c r="AR274" s="19"/>
      <c r="AS274" s="19"/>
      <c r="AT274" s="18"/>
      <c r="AU274" s="19"/>
      <c r="AV274" s="19"/>
      <c r="AW274" s="19"/>
      <c r="AX274" s="19"/>
      <c r="AY274" s="19"/>
      <c r="AZ274" s="19"/>
      <c r="BA274" s="19"/>
      <c r="BB274" s="19"/>
      <c r="BC274" s="19"/>
      <c r="BD274" s="19"/>
      <c r="BE274" s="19"/>
      <c r="BF274" s="19"/>
      <c r="BM274"/>
      <c r="BN274" s="19"/>
      <c r="BU274" s="19"/>
      <c r="BV274" s="19"/>
      <c r="BW274" s="19"/>
      <c r="BX274" s="19"/>
      <c r="BY274" s="19"/>
      <c r="BZ274" s="19"/>
      <c r="CA274" s="19"/>
      <c r="CB274" s="19"/>
      <c r="CC274" s="19"/>
      <c r="CD274" s="19"/>
      <c r="CE274" s="19"/>
      <c r="CF274" s="19"/>
      <c r="CG274" s="19"/>
      <c r="CH274" s="19"/>
    </row>
    <row r="275" spans="28:86" s="9" customFormat="1" hidden="1">
      <c r="AB275" s="19"/>
      <c r="AI275" s="19"/>
      <c r="AJ275" s="19"/>
      <c r="AK275" s="19"/>
      <c r="AL275" s="19"/>
      <c r="AM275" s="19"/>
      <c r="AN275" s="19"/>
      <c r="AO275" s="19"/>
      <c r="AP275" s="19"/>
      <c r="AQ275" s="19"/>
      <c r="AR275" s="19"/>
      <c r="AS275" s="19"/>
      <c r="AT275" s="18"/>
      <c r="AU275" s="19"/>
      <c r="AV275" s="19"/>
      <c r="AW275" s="19"/>
      <c r="AX275" s="19"/>
      <c r="AY275" s="19"/>
      <c r="AZ275" s="19"/>
      <c r="BA275" s="19"/>
      <c r="BB275" s="19"/>
      <c r="BC275" s="19"/>
      <c r="BD275" s="19"/>
      <c r="BE275" s="19"/>
      <c r="BF275" s="19"/>
      <c r="BM275"/>
      <c r="BN275" s="19"/>
      <c r="BU275" s="19"/>
      <c r="BV275" s="19"/>
      <c r="BW275" s="19"/>
      <c r="BX275" s="19"/>
      <c r="BY275" s="19"/>
      <c r="BZ275" s="19"/>
      <c r="CA275" s="19"/>
      <c r="CB275" s="19"/>
      <c r="CC275" s="19"/>
      <c r="CD275" s="19"/>
      <c r="CE275" s="19"/>
      <c r="CF275" s="19"/>
      <c r="CG275" s="19"/>
      <c r="CH275" s="19"/>
    </row>
    <row r="276" spans="28:86" s="9" customFormat="1" hidden="1">
      <c r="AB276" s="19"/>
      <c r="AI276" s="19"/>
      <c r="AJ276" s="19"/>
      <c r="AK276" s="19"/>
      <c r="AL276" s="19"/>
      <c r="AM276" s="19"/>
      <c r="AN276" s="19"/>
      <c r="AO276" s="19"/>
      <c r="AP276" s="19"/>
      <c r="AQ276" s="19"/>
      <c r="AR276" s="19"/>
      <c r="AS276" s="19"/>
      <c r="AT276" s="18"/>
      <c r="AU276" s="19"/>
      <c r="AV276" s="19"/>
      <c r="AW276" s="19"/>
      <c r="AX276" s="19"/>
      <c r="AY276" s="19"/>
      <c r="AZ276" s="19"/>
      <c r="BA276" s="19"/>
      <c r="BB276" s="19"/>
      <c r="BC276" s="19"/>
      <c r="BD276" s="19"/>
      <c r="BE276" s="19"/>
      <c r="BF276" s="19"/>
      <c r="BM276"/>
      <c r="BN276" s="19"/>
      <c r="BU276" s="19"/>
      <c r="BV276" s="19"/>
      <c r="BW276" s="19"/>
      <c r="BX276" s="19"/>
      <c r="BY276" s="19"/>
      <c r="BZ276" s="19"/>
      <c r="CA276" s="19"/>
      <c r="CB276" s="19"/>
      <c r="CC276" s="19"/>
      <c r="CD276" s="19"/>
      <c r="CE276" s="19"/>
      <c r="CF276" s="19"/>
      <c r="CG276" s="19"/>
      <c r="CH276" s="19"/>
    </row>
    <row r="277" spans="28:86" s="9" customFormat="1" hidden="1">
      <c r="AB277" s="19"/>
      <c r="AI277" s="19"/>
      <c r="AJ277" s="19"/>
      <c r="AK277" s="19"/>
      <c r="AL277" s="19"/>
      <c r="AM277" s="19"/>
      <c r="AN277" s="19"/>
      <c r="AO277" s="19"/>
      <c r="AP277" s="19"/>
      <c r="AQ277" s="19"/>
      <c r="AR277" s="19"/>
      <c r="AS277" s="19"/>
      <c r="AT277" s="18"/>
      <c r="AU277" s="19"/>
      <c r="AV277" s="19"/>
      <c r="AW277" s="19"/>
      <c r="AX277" s="19"/>
      <c r="AY277" s="19"/>
      <c r="AZ277" s="19"/>
      <c r="BA277" s="19"/>
      <c r="BB277" s="19"/>
      <c r="BC277" s="19"/>
      <c r="BD277" s="19"/>
      <c r="BE277" s="19"/>
      <c r="BF277" s="19"/>
      <c r="BM277"/>
      <c r="BN277" s="19"/>
      <c r="BU277" s="19"/>
      <c r="BV277" s="19"/>
      <c r="BW277" s="19"/>
      <c r="BX277" s="19"/>
      <c r="BY277" s="19"/>
      <c r="BZ277" s="19"/>
      <c r="CA277" s="19"/>
      <c r="CB277" s="19"/>
      <c r="CC277" s="19"/>
      <c r="CD277" s="19"/>
      <c r="CE277" s="19"/>
      <c r="CF277" s="19"/>
      <c r="CG277" s="19"/>
      <c r="CH277" s="19"/>
    </row>
    <row r="278" spans="28:86" s="9" customFormat="1" hidden="1">
      <c r="AB278" s="19"/>
      <c r="AI278" s="19"/>
      <c r="AJ278" s="19"/>
      <c r="AK278" s="19"/>
      <c r="AL278" s="19"/>
      <c r="AM278" s="19"/>
      <c r="AN278" s="19"/>
      <c r="AO278" s="19"/>
      <c r="AP278" s="19"/>
      <c r="AQ278" s="19"/>
      <c r="AR278" s="19"/>
      <c r="AS278" s="19"/>
      <c r="AT278" s="18"/>
      <c r="AU278" s="19"/>
      <c r="AV278" s="19"/>
      <c r="AW278" s="19"/>
      <c r="AX278" s="19"/>
      <c r="AY278" s="19"/>
      <c r="AZ278" s="19"/>
      <c r="BA278" s="19"/>
      <c r="BB278" s="19"/>
      <c r="BC278" s="19"/>
      <c r="BD278" s="19"/>
      <c r="BE278" s="19"/>
      <c r="BF278" s="19"/>
      <c r="BM278"/>
      <c r="BN278" s="19"/>
      <c r="BU278" s="19"/>
      <c r="BV278" s="19"/>
      <c r="BW278" s="19"/>
      <c r="BX278" s="19"/>
      <c r="BY278" s="19"/>
      <c r="BZ278" s="19"/>
      <c r="CA278" s="19"/>
      <c r="CB278" s="19"/>
      <c r="CC278" s="19"/>
      <c r="CD278" s="19"/>
      <c r="CE278" s="19"/>
      <c r="CF278" s="19"/>
      <c r="CG278" s="19"/>
      <c r="CH278" s="19"/>
    </row>
    <row r="279" spans="28:86" s="9" customFormat="1" hidden="1">
      <c r="AB279" s="19"/>
      <c r="AI279" s="19"/>
      <c r="AJ279" s="19"/>
      <c r="AK279" s="19"/>
      <c r="AL279" s="19"/>
      <c r="AM279" s="19"/>
      <c r="AN279" s="19"/>
      <c r="AO279" s="19"/>
      <c r="AP279" s="19"/>
      <c r="AQ279" s="19"/>
      <c r="AR279" s="19"/>
      <c r="AS279" s="19"/>
      <c r="AT279" s="18"/>
      <c r="AU279" s="19"/>
      <c r="AV279" s="19"/>
      <c r="AW279" s="19"/>
      <c r="AX279" s="19"/>
      <c r="AY279" s="19"/>
      <c r="AZ279" s="19"/>
      <c r="BA279" s="19"/>
      <c r="BB279" s="19"/>
      <c r="BC279" s="19"/>
      <c r="BD279" s="19"/>
      <c r="BE279" s="19"/>
      <c r="BF279" s="19"/>
      <c r="BM279"/>
      <c r="BN279" s="19"/>
      <c r="BU279" s="19"/>
      <c r="BV279" s="19"/>
      <c r="BW279" s="19"/>
      <c r="BX279" s="19"/>
      <c r="BY279" s="19"/>
      <c r="BZ279" s="19"/>
      <c r="CA279" s="19"/>
      <c r="CB279" s="19"/>
      <c r="CC279" s="19"/>
      <c r="CD279" s="19"/>
      <c r="CE279" s="19"/>
      <c r="CF279" s="19"/>
      <c r="CG279" s="19"/>
      <c r="CH279" s="19"/>
    </row>
    <row r="280" spans="28:86" s="9" customFormat="1" hidden="1">
      <c r="AB280" s="19"/>
      <c r="AI280" s="19"/>
      <c r="AJ280" s="19"/>
      <c r="AK280" s="19"/>
      <c r="AL280" s="19"/>
      <c r="AM280" s="19"/>
      <c r="AN280" s="19"/>
      <c r="AO280" s="19"/>
      <c r="AP280" s="19"/>
      <c r="AQ280" s="19"/>
      <c r="AR280" s="19"/>
      <c r="AS280" s="19"/>
      <c r="AT280" s="18"/>
      <c r="AU280" s="19"/>
      <c r="AV280" s="19"/>
      <c r="AW280" s="19"/>
      <c r="AX280" s="19"/>
      <c r="AY280" s="19"/>
      <c r="AZ280" s="19"/>
      <c r="BA280" s="19"/>
      <c r="BB280" s="19"/>
      <c r="BC280" s="19"/>
      <c r="BD280" s="19"/>
      <c r="BE280" s="19"/>
      <c r="BF280" s="19"/>
      <c r="BM280"/>
      <c r="BN280" s="19"/>
      <c r="BU280" s="19"/>
      <c r="BV280" s="19"/>
      <c r="BW280" s="19"/>
      <c r="BX280" s="19"/>
      <c r="BY280" s="19"/>
      <c r="BZ280" s="19"/>
      <c r="CA280" s="19"/>
      <c r="CB280" s="19"/>
      <c r="CC280" s="19"/>
      <c r="CD280" s="19"/>
      <c r="CE280" s="19"/>
      <c r="CF280" s="19"/>
      <c r="CG280" s="19"/>
      <c r="CH280" s="19"/>
    </row>
    <row r="281" spans="28:86" s="9" customFormat="1" hidden="1">
      <c r="AB281" s="19"/>
      <c r="AI281" s="19"/>
      <c r="AJ281" s="19"/>
      <c r="AK281" s="19"/>
      <c r="AL281" s="19"/>
      <c r="AM281" s="19"/>
      <c r="AN281" s="19"/>
      <c r="AO281" s="19"/>
      <c r="AP281" s="19"/>
      <c r="AQ281" s="19"/>
      <c r="AR281" s="19"/>
      <c r="AS281" s="19"/>
      <c r="AT281" s="18"/>
      <c r="AU281" s="19"/>
      <c r="AV281" s="19"/>
      <c r="AW281" s="19"/>
      <c r="AX281" s="19"/>
      <c r="AY281" s="19"/>
      <c r="AZ281" s="19"/>
      <c r="BA281" s="19"/>
      <c r="BB281" s="19"/>
      <c r="BC281" s="19"/>
      <c r="BD281" s="19"/>
      <c r="BE281" s="19"/>
      <c r="BF281" s="19"/>
      <c r="BM281"/>
      <c r="BN281" s="19"/>
      <c r="BU281" s="19"/>
      <c r="BV281" s="19"/>
      <c r="BW281" s="19"/>
      <c r="BX281" s="19"/>
      <c r="BY281" s="19"/>
      <c r="BZ281" s="19"/>
      <c r="CA281" s="19"/>
      <c r="CB281" s="19"/>
      <c r="CC281" s="19"/>
      <c r="CD281" s="19"/>
      <c r="CE281" s="19"/>
      <c r="CF281" s="19"/>
      <c r="CG281" s="19"/>
      <c r="CH281" s="19"/>
    </row>
    <row r="282" spans="28:86" s="9" customFormat="1" hidden="1">
      <c r="AB282" s="19"/>
      <c r="AI282" s="19"/>
      <c r="AJ282" s="19"/>
      <c r="AK282" s="19"/>
      <c r="AL282" s="19"/>
      <c r="AM282" s="19"/>
      <c r="AN282" s="19"/>
      <c r="AO282" s="19"/>
      <c r="AP282" s="19"/>
      <c r="AQ282" s="19"/>
      <c r="AR282" s="19"/>
      <c r="AS282" s="19"/>
      <c r="AT282" s="18"/>
      <c r="AU282" s="19"/>
      <c r="AV282" s="19"/>
      <c r="AW282" s="19"/>
      <c r="AX282" s="19"/>
      <c r="AY282" s="19"/>
      <c r="AZ282" s="19"/>
      <c r="BA282" s="19"/>
      <c r="BB282" s="19"/>
      <c r="BC282" s="19"/>
      <c r="BD282" s="19"/>
      <c r="BE282" s="19"/>
      <c r="BF282" s="19"/>
      <c r="BM282"/>
      <c r="BN282" s="19"/>
      <c r="BU282" s="19"/>
      <c r="BV282" s="19"/>
      <c r="BW282" s="19"/>
      <c r="BX282" s="19"/>
      <c r="BY282" s="19"/>
      <c r="BZ282" s="19"/>
      <c r="CA282" s="19"/>
      <c r="CB282" s="19"/>
      <c r="CC282" s="19"/>
      <c r="CD282" s="19"/>
      <c r="CE282" s="19"/>
      <c r="CF282" s="19"/>
      <c r="CG282" s="19"/>
      <c r="CH282" s="19"/>
    </row>
    <row r="283" spans="28:86" s="9" customFormat="1" hidden="1">
      <c r="AB283" s="19"/>
      <c r="AI283" s="19"/>
      <c r="AJ283" s="19"/>
      <c r="AK283" s="19"/>
      <c r="AL283" s="19"/>
      <c r="AM283" s="19"/>
      <c r="AN283" s="19"/>
      <c r="AO283" s="19"/>
      <c r="AP283" s="19"/>
      <c r="AQ283" s="19"/>
      <c r="AR283" s="19"/>
      <c r="AS283" s="19"/>
      <c r="AT283" s="18"/>
      <c r="AU283" s="19"/>
      <c r="AV283" s="19"/>
      <c r="AW283" s="19"/>
      <c r="AX283" s="19"/>
      <c r="AY283" s="19"/>
      <c r="AZ283" s="19"/>
      <c r="BA283" s="19"/>
      <c r="BB283" s="19"/>
      <c r="BC283" s="19"/>
      <c r="BD283" s="19"/>
      <c r="BE283" s="19"/>
      <c r="BF283" s="19"/>
      <c r="BM283"/>
      <c r="BN283" s="19"/>
      <c r="BU283" s="19"/>
      <c r="BV283" s="19"/>
      <c r="BW283" s="19"/>
      <c r="BX283" s="19"/>
      <c r="BY283" s="19"/>
      <c r="BZ283" s="19"/>
      <c r="CA283" s="19"/>
      <c r="CB283" s="19"/>
      <c r="CC283" s="19"/>
      <c r="CD283" s="19"/>
      <c r="CE283" s="19"/>
      <c r="CF283" s="19"/>
      <c r="CG283" s="19"/>
      <c r="CH283" s="19"/>
    </row>
    <row r="284" spans="28:86" s="9" customFormat="1" hidden="1">
      <c r="AB284" s="19"/>
      <c r="AI284" s="19"/>
      <c r="AJ284" s="19"/>
      <c r="AK284" s="19"/>
      <c r="AL284" s="19"/>
      <c r="AM284" s="19"/>
      <c r="AN284" s="19"/>
      <c r="AO284" s="19"/>
      <c r="AP284" s="19"/>
      <c r="AQ284" s="19"/>
      <c r="AR284" s="19"/>
      <c r="AS284" s="19"/>
      <c r="AT284" s="18"/>
      <c r="AU284" s="19"/>
      <c r="AV284" s="19"/>
      <c r="AW284" s="19"/>
      <c r="AX284" s="19"/>
      <c r="AY284" s="19"/>
      <c r="AZ284" s="19"/>
      <c r="BA284" s="19"/>
      <c r="BB284" s="19"/>
      <c r="BC284" s="19"/>
      <c r="BD284" s="19"/>
      <c r="BE284" s="19"/>
      <c r="BF284" s="19"/>
      <c r="BM284"/>
      <c r="BN284" s="19"/>
      <c r="BU284" s="19"/>
      <c r="BV284" s="19"/>
      <c r="BW284" s="19"/>
      <c r="BX284" s="19"/>
      <c r="BY284" s="19"/>
      <c r="BZ284" s="19"/>
      <c r="CA284" s="19"/>
      <c r="CB284" s="19"/>
      <c r="CC284" s="19"/>
      <c r="CD284" s="19"/>
      <c r="CE284" s="19"/>
      <c r="CF284" s="19"/>
      <c r="CG284" s="19"/>
      <c r="CH284" s="19"/>
    </row>
    <row r="285" spans="28:86" s="9" customFormat="1" hidden="1">
      <c r="AB285" s="19"/>
      <c r="AI285" s="19"/>
      <c r="AJ285" s="19"/>
      <c r="AK285" s="19"/>
      <c r="AL285" s="19"/>
      <c r="AM285" s="19"/>
      <c r="AN285" s="19"/>
      <c r="AO285" s="19"/>
      <c r="AP285" s="19"/>
      <c r="AQ285" s="19"/>
      <c r="AR285" s="19"/>
      <c r="AS285" s="19"/>
      <c r="AT285" s="18"/>
      <c r="AU285" s="19"/>
      <c r="AV285" s="19"/>
      <c r="AW285" s="19"/>
      <c r="AX285" s="19"/>
      <c r="AY285" s="19"/>
      <c r="AZ285" s="19"/>
      <c r="BA285" s="19"/>
      <c r="BB285" s="19"/>
      <c r="BC285" s="19"/>
      <c r="BD285" s="19"/>
      <c r="BE285" s="19"/>
      <c r="BF285" s="19"/>
      <c r="BM285"/>
      <c r="BN285" s="19"/>
      <c r="BU285" s="19"/>
      <c r="BV285" s="19"/>
      <c r="BW285" s="19"/>
      <c r="BX285" s="19"/>
      <c r="BY285" s="19"/>
      <c r="BZ285" s="19"/>
      <c r="CA285" s="19"/>
      <c r="CB285" s="19"/>
      <c r="CC285" s="19"/>
      <c r="CD285" s="19"/>
      <c r="CE285" s="19"/>
      <c r="CF285" s="19"/>
      <c r="CG285" s="19"/>
      <c r="CH285" s="19"/>
    </row>
    <row r="286" spans="28:86" s="9" customFormat="1" hidden="1">
      <c r="AB286" s="19"/>
      <c r="AI286" s="19"/>
      <c r="AJ286" s="19"/>
      <c r="AK286" s="19"/>
      <c r="AL286" s="19"/>
      <c r="AM286" s="19"/>
      <c r="AN286" s="19"/>
      <c r="AO286" s="19"/>
      <c r="AP286" s="19"/>
      <c r="AQ286" s="19"/>
      <c r="AR286" s="19"/>
      <c r="AS286" s="19"/>
      <c r="AT286" s="18"/>
      <c r="AU286" s="19"/>
      <c r="AV286" s="19"/>
      <c r="AW286" s="19"/>
      <c r="AX286" s="19"/>
      <c r="AY286" s="19"/>
      <c r="AZ286" s="19"/>
      <c r="BA286" s="19"/>
      <c r="BB286" s="19"/>
      <c r="BC286" s="19"/>
      <c r="BD286" s="19"/>
      <c r="BE286" s="19"/>
      <c r="BF286" s="19"/>
      <c r="BM286"/>
      <c r="BN286" s="19"/>
      <c r="BU286" s="19"/>
      <c r="BV286" s="19"/>
      <c r="BW286" s="19"/>
      <c r="BX286" s="19"/>
      <c r="BY286" s="19"/>
      <c r="BZ286" s="19"/>
      <c r="CA286" s="19"/>
      <c r="CB286" s="19"/>
      <c r="CC286" s="19"/>
      <c r="CD286" s="19"/>
      <c r="CE286" s="19"/>
      <c r="CF286" s="19"/>
      <c r="CG286" s="19"/>
      <c r="CH286" s="19"/>
    </row>
    <row r="287" spans="28:86" s="9" customFormat="1" hidden="1">
      <c r="AB287" s="19"/>
      <c r="AI287" s="19"/>
      <c r="AJ287" s="19"/>
      <c r="AK287" s="19"/>
      <c r="AL287" s="19"/>
      <c r="AM287" s="19"/>
      <c r="AN287" s="19"/>
      <c r="AO287" s="19"/>
      <c r="AP287" s="19"/>
      <c r="AQ287" s="19"/>
      <c r="AR287" s="19"/>
      <c r="AS287" s="19"/>
      <c r="AT287" s="18"/>
      <c r="AU287" s="19"/>
      <c r="AV287" s="19"/>
      <c r="AW287" s="19"/>
      <c r="AX287" s="19"/>
      <c r="AY287" s="19"/>
      <c r="AZ287" s="19"/>
      <c r="BA287" s="19"/>
      <c r="BB287" s="19"/>
      <c r="BC287" s="19"/>
      <c r="BD287" s="19"/>
      <c r="BE287" s="19"/>
      <c r="BF287" s="19"/>
      <c r="BM287"/>
      <c r="BN287" s="19"/>
      <c r="BU287" s="19"/>
      <c r="BV287" s="19"/>
      <c r="BW287" s="19"/>
      <c r="BX287" s="19"/>
      <c r="BY287" s="19"/>
      <c r="BZ287" s="19"/>
      <c r="CA287" s="19"/>
      <c r="CB287" s="19"/>
      <c r="CC287" s="19"/>
      <c r="CD287" s="19"/>
      <c r="CE287" s="19"/>
      <c r="CF287" s="19"/>
      <c r="CG287" s="19"/>
      <c r="CH287" s="19"/>
    </row>
    <row r="288" spans="28:86" s="9" customFormat="1" hidden="1">
      <c r="AB288" s="19"/>
      <c r="AI288" s="19"/>
      <c r="AJ288" s="19"/>
      <c r="AK288" s="19"/>
      <c r="AL288" s="19"/>
      <c r="AM288" s="19"/>
      <c r="AN288" s="19"/>
      <c r="AO288" s="19"/>
      <c r="AP288" s="19"/>
      <c r="AQ288" s="19"/>
      <c r="AR288" s="19"/>
      <c r="AS288" s="19"/>
      <c r="AT288" s="18"/>
      <c r="AU288" s="19"/>
      <c r="AV288" s="19"/>
      <c r="AW288" s="19"/>
      <c r="AX288" s="19"/>
      <c r="AY288" s="19"/>
      <c r="AZ288" s="19"/>
      <c r="BA288" s="19"/>
      <c r="BB288" s="19"/>
      <c r="BC288" s="19"/>
      <c r="BD288" s="19"/>
      <c r="BE288" s="19"/>
      <c r="BF288" s="19"/>
      <c r="BM288"/>
      <c r="BN288" s="19"/>
      <c r="BU288" s="19"/>
      <c r="BV288" s="19"/>
      <c r="BW288" s="19"/>
      <c r="BX288" s="19"/>
      <c r="BY288" s="19"/>
      <c r="BZ288" s="19"/>
      <c r="CA288" s="19"/>
      <c r="CB288" s="19"/>
      <c r="CC288" s="19"/>
      <c r="CD288" s="19"/>
      <c r="CE288" s="19"/>
      <c r="CF288" s="19"/>
      <c r="CG288" s="19"/>
      <c r="CH288" s="19"/>
    </row>
    <row r="289" spans="28:86" s="9" customFormat="1" hidden="1">
      <c r="AB289" s="19"/>
      <c r="AI289" s="19"/>
      <c r="AJ289" s="19"/>
      <c r="AK289" s="19"/>
      <c r="AL289" s="19"/>
      <c r="AM289" s="19"/>
      <c r="AN289" s="19"/>
      <c r="AO289" s="19"/>
      <c r="AP289" s="19"/>
      <c r="AQ289" s="19"/>
      <c r="AR289" s="19"/>
      <c r="AS289" s="19"/>
      <c r="AT289" s="18"/>
      <c r="AU289" s="19"/>
      <c r="AV289" s="19"/>
      <c r="AW289" s="19"/>
      <c r="AX289" s="19"/>
      <c r="AY289" s="19"/>
      <c r="AZ289" s="19"/>
      <c r="BA289" s="19"/>
      <c r="BB289" s="19"/>
      <c r="BC289" s="19"/>
      <c r="BD289" s="19"/>
      <c r="BE289" s="19"/>
      <c r="BF289" s="19"/>
      <c r="BM289"/>
      <c r="BN289" s="19"/>
      <c r="BU289" s="19"/>
      <c r="BV289" s="19"/>
      <c r="BW289" s="19"/>
      <c r="BX289" s="19"/>
      <c r="BY289" s="19"/>
      <c r="BZ289" s="19"/>
      <c r="CA289" s="19"/>
      <c r="CB289" s="19"/>
      <c r="CC289" s="19"/>
      <c r="CD289" s="19"/>
      <c r="CE289" s="19"/>
      <c r="CF289" s="19"/>
      <c r="CG289" s="19"/>
      <c r="CH289" s="19"/>
    </row>
    <row r="290" spans="28:86" s="9" customFormat="1" hidden="1">
      <c r="AB290" s="19"/>
      <c r="AI290" s="19"/>
      <c r="AJ290" s="19"/>
      <c r="AK290" s="19"/>
      <c r="AL290" s="19"/>
      <c r="AM290" s="19"/>
      <c r="AN290" s="19"/>
      <c r="AO290" s="19"/>
      <c r="AP290" s="19"/>
      <c r="AQ290" s="19"/>
      <c r="AR290" s="19"/>
      <c r="AS290" s="19"/>
      <c r="AT290" s="18"/>
      <c r="AU290" s="19"/>
      <c r="AV290" s="19"/>
      <c r="AW290" s="19"/>
      <c r="AX290" s="19"/>
      <c r="AY290" s="19"/>
      <c r="AZ290" s="19"/>
      <c r="BA290" s="19"/>
      <c r="BB290" s="19"/>
      <c r="BC290" s="19"/>
      <c r="BD290" s="19"/>
      <c r="BE290" s="19"/>
      <c r="BF290" s="19"/>
      <c r="BM290"/>
      <c r="BN290" s="19"/>
      <c r="BU290" s="19"/>
      <c r="BV290" s="19"/>
      <c r="BW290" s="19"/>
      <c r="BX290" s="19"/>
      <c r="BY290" s="19"/>
      <c r="BZ290" s="19"/>
      <c r="CA290" s="19"/>
      <c r="CB290" s="19"/>
      <c r="CC290" s="19"/>
      <c r="CD290" s="19"/>
      <c r="CE290" s="19"/>
      <c r="CF290" s="19"/>
      <c r="CG290" s="19"/>
      <c r="CH290" s="19"/>
    </row>
    <row r="291" spans="28:86" s="9" customFormat="1" hidden="1">
      <c r="AB291" s="19"/>
      <c r="AI291" s="19"/>
      <c r="AJ291" s="19"/>
      <c r="AK291" s="19"/>
      <c r="AL291" s="19"/>
      <c r="AM291" s="19"/>
      <c r="AN291" s="19"/>
      <c r="AO291" s="19"/>
      <c r="AP291" s="19"/>
      <c r="AQ291" s="19"/>
      <c r="AR291" s="19"/>
      <c r="AS291" s="19"/>
      <c r="AT291" s="18"/>
      <c r="AU291" s="19"/>
      <c r="AV291" s="19"/>
      <c r="AW291" s="19"/>
      <c r="AX291" s="19"/>
      <c r="AY291" s="19"/>
      <c r="AZ291" s="19"/>
      <c r="BA291" s="19"/>
      <c r="BB291" s="19"/>
      <c r="BC291" s="19"/>
      <c r="BD291" s="19"/>
      <c r="BE291" s="19"/>
      <c r="BF291" s="19"/>
      <c r="BM291"/>
      <c r="BN291" s="19"/>
      <c r="BU291" s="19"/>
      <c r="BV291" s="19"/>
      <c r="BW291" s="19"/>
      <c r="BX291" s="19"/>
      <c r="BY291" s="19"/>
      <c r="BZ291" s="19"/>
      <c r="CA291" s="19"/>
      <c r="CB291" s="19"/>
      <c r="CC291" s="19"/>
      <c r="CD291" s="19"/>
      <c r="CE291" s="19"/>
      <c r="CF291" s="19"/>
      <c r="CG291" s="19"/>
      <c r="CH291" s="19"/>
    </row>
    <row r="292" spans="28:86" s="9" customFormat="1" hidden="1">
      <c r="AB292" s="19"/>
      <c r="AI292" s="19"/>
      <c r="AJ292" s="19"/>
      <c r="AK292" s="19"/>
      <c r="AL292" s="19"/>
      <c r="AM292" s="19"/>
      <c r="AN292" s="19"/>
      <c r="AO292" s="19"/>
      <c r="AP292" s="19"/>
      <c r="AQ292" s="19"/>
      <c r="AR292" s="19"/>
      <c r="AS292" s="19"/>
      <c r="AT292" s="18"/>
      <c r="AU292" s="19"/>
      <c r="AV292" s="19"/>
      <c r="AW292" s="19"/>
      <c r="AX292" s="19"/>
      <c r="AY292" s="19"/>
      <c r="AZ292" s="19"/>
      <c r="BA292" s="19"/>
      <c r="BB292" s="19"/>
      <c r="BC292" s="19"/>
      <c r="BD292" s="19"/>
      <c r="BE292" s="19"/>
      <c r="BF292" s="19"/>
      <c r="BM292"/>
      <c r="BN292" s="19"/>
      <c r="BU292" s="19"/>
      <c r="BV292" s="19"/>
      <c r="BW292" s="19"/>
      <c r="BX292" s="19"/>
      <c r="BY292" s="19"/>
      <c r="BZ292" s="19"/>
      <c r="CA292" s="19"/>
      <c r="CB292" s="19"/>
      <c r="CC292" s="19"/>
      <c r="CD292" s="19"/>
      <c r="CE292" s="19"/>
      <c r="CF292" s="19"/>
      <c r="CG292" s="19"/>
      <c r="CH292" s="19"/>
    </row>
    <row r="293" spans="28:86" s="9" customFormat="1" hidden="1">
      <c r="AB293" s="19"/>
      <c r="AI293" s="19"/>
      <c r="AJ293" s="19"/>
      <c r="AK293" s="19"/>
      <c r="AL293" s="19"/>
      <c r="AM293" s="19"/>
      <c r="AN293" s="19"/>
      <c r="AO293" s="19"/>
      <c r="AP293" s="19"/>
      <c r="AQ293" s="19"/>
      <c r="AR293" s="19"/>
      <c r="AS293" s="19"/>
      <c r="AT293" s="18"/>
      <c r="AU293" s="19"/>
      <c r="AV293" s="19"/>
      <c r="AW293" s="19"/>
      <c r="AX293" s="19"/>
      <c r="AY293" s="19"/>
      <c r="AZ293" s="19"/>
      <c r="BA293" s="19"/>
      <c r="BB293" s="19"/>
      <c r="BC293" s="19"/>
      <c r="BD293" s="19"/>
      <c r="BE293" s="19"/>
      <c r="BF293" s="19"/>
      <c r="BM293"/>
      <c r="BN293" s="19"/>
      <c r="BU293" s="19"/>
      <c r="BV293" s="19"/>
      <c r="BW293" s="19"/>
      <c r="BX293" s="19"/>
      <c r="BY293" s="19"/>
      <c r="BZ293" s="19"/>
      <c r="CA293" s="19"/>
      <c r="CB293" s="19"/>
      <c r="CC293" s="19"/>
      <c r="CD293" s="19"/>
      <c r="CE293" s="19"/>
      <c r="CF293" s="19"/>
      <c r="CG293" s="19"/>
      <c r="CH293" s="19"/>
    </row>
    <row r="294" spans="28:86" s="9" customFormat="1" hidden="1">
      <c r="AB294" s="19"/>
      <c r="AI294" s="19"/>
      <c r="AJ294" s="19"/>
      <c r="AK294" s="19"/>
      <c r="AL294" s="19"/>
      <c r="AM294" s="19"/>
      <c r="AN294" s="19"/>
      <c r="AO294" s="19"/>
      <c r="AP294" s="19"/>
      <c r="AQ294" s="19"/>
      <c r="AR294" s="19"/>
      <c r="AS294" s="19"/>
      <c r="AT294" s="18"/>
      <c r="AU294" s="19"/>
      <c r="AV294" s="19"/>
      <c r="AW294" s="19"/>
      <c r="AX294" s="19"/>
      <c r="AY294" s="19"/>
      <c r="AZ294" s="19"/>
      <c r="BA294" s="19"/>
      <c r="BB294" s="19"/>
      <c r="BC294" s="19"/>
      <c r="BD294" s="19"/>
      <c r="BE294" s="19"/>
      <c r="BF294" s="19"/>
      <c r="BM294"/>
      <c r="BN294" s="19"/>
      <c r="BU294" s="19"/>
      <c r="BV294" s="19"/>
      <c r="BW294" s="19"/>
      <c r="BX294" s="19"/>
      <c r="BY294" s="19"/>
      <c r="BZ294" s="19"/>
      <c r="CA294" s="19"/>
      <c r="CB294" s="19"/>
      <c r="CC294" s="19"/>
      <c r="CD294" s="19"/>
      <c r="CE294" s="19"/>
      <c r="CF294" s="19"/>
      <c r="CG294" s="19"/>
      <c r="CH294" s="19"/>
    </row>
    <row r="295" spans="28:86" s="9" customFormat="1" hidden="1">
      <c r="AB295" s="19"/>
      <c r="AI295" s="19"/>
      <c r="AJ295" s="19"/>
      <c r="AK295" s="19"/>
      <c r="AL295" s="19"/>
      <c r="AM295" s="19"/>
      <c r="AN295" s="19"/>
      <c r="AO295" s="19"/>
      <c r="AP295" s="19"/>
      <c r="AQ295" s="19"/>
      <c r="AR295" s="19"/>
      <c r="AS295" s="19"/>
      <c r="AT295" s="18"/>
      <c r="AU295" s="19"/>
      <c r="AV295" s="19"/>
      <c r="AW295" s="19"/>
      <c r="AX295" s="19"/>
      <c r="AY295" s="19"/>
      <c r="AZ295" s="19"/>
      <c r="BA295" s="19"/>
      <c r="BB295" s="19"/>
      <c r="BC295" s="19"/>
      <c r="BD295" s="19"/>
      <c r="BE295" s="19"/>
      <c r="BF295" s="19"/>
      <c r="BM295"/>
      <c r="BN295" s="19"/>
      <c r="BU295" s="19"/>
      <c r="BV295" s="19"/>
      <c r="BW295" s="19"/>
      <c r="BX295" s="19"/>
      <c r="BY295" s="19"/>
      <c r="BZ295" s="19"/>
      <c r="CA295" s="19"/>
      <c r="CB295" s="19"/>
      <c r="CC295" s="19"/>
      <c r="CD295" s="19"/>
      <c r="CE295" s="19"/>
      <c r="CF295" s="19"/>
      <c r="CG295" s="19"/>
      <c r="CH295" s="19"/>
    </row>
    <row r="296" spans="28:86" s="9" customFormat="1" hidden="1">
      <c r="AB296" s="19"/>
      <c r="AI296" s="19"/>
      <c r="AJ296" s="19"/>
      <c r="AK296" s="19"/>
      <c r="AL296" s="19"/>
      <c r="AM296" s="19"/>
      <c r="AN296" s="19"/>
      <c r="AO296" s="19"/>
      <c r="AP296" s="19"/>
      <c r="AQ296" s="19"/>
      <c r="AR296" s="19"/>
      <c r="AS296" s="19"/>
      <c r="AT296" s="18"/>
      <c r="AU296" s="19"/>
      <c r="AV296" s="19"/>
      <c r="AW296" s="19"/>
      <c r="AX296" s="19"/>
      <c r="AY296" s="19"/>
      <c r="AZ296" s="19"/>
      <c r="BA296" s="19"/>
      <c r="BB296" s="19"/>
      <c r="BC296" s="19"/>
      <c r="BD296" s="19"/>
      <c r="BE296" s="19"/>
      <c r="BF296" s="19"/>
      <c r="BM296"/>
      <c r="BN296" s="19"/>
      <c r="BU296" s="19"/>
      <c r="BV296" s="19"/>
      <c r="BW296" s="19"/>
      <c r="BX296" s="19"/>
      <c r="BY296" s="19"/>
      <c r="BZ296" s="19"/>
      <c r="CA296" s="19"/>
      <c r="CB296" s="19"/>
      <c r="CC296" s="19"/>
      <c r="CD296" s="19"/>
      <c r="CE296" s="19"/>
      <c r="CF296" s="19"/>
      <c r="CG296" s="19"/>
      <c r="CH296" s="19"/>
    </row>
    <row r="297" spans="28:86" s="9" customFormat="1" hidden="1">
      <c r="AB297" s="19"/>
      <c r="AI297" s="19"/>
      <c r="AJ297" s="19"/>
      <c r="AK297" s="19"/>
      <c r="AL297" s="19"/>
      <c r="AM297" s="19"/>
      <c r="AN297" s="19"/>
      <c r="AO297" s="19"/>
      <c r="AP297" s="19"/>
      <c r="AQ297" s="19"/>
      <c r="AR297" s="19"/>
      <c r="AS297" s="19"/>
      <c r="AT297" s="18"/>
      <c r="AU297" s="19"/>
      <c r="AV297" s="19"/>
      <c r="AW297" s="19"/>
      <c r="AX297" s="19"/>
      <c r="AY297" s="19"/>
      <c r="AZ297" s="19"/>
      <c r="BA297" s="19"/>
      <c r="BB297" s="19"/>
      <c r="BC297" s="19"/>
      <c r="BD297" s="19"/>
      <c r="BE297" s="19"/>
      <c r="BF297" s="19"/>
      <c r="BM297"/>
      <c r="BN297" s="19"/>
      <c r="BU297" s="19"/>
      <c r="BV297" s="19"/>
      <c r="BW297" s="19"/>
      <c r="BX297" s="19"/>
      <c r="BY297" s="19"/>
      <c r="BZ297" s="19"/>
      <c r="CA297" s="19"/>
      <c r="CB297" s="19"/>
      <c r="CC297" s="19"/>
      <c r="CD297" s="19"/>
      <c r="CE297" s="19"/>
      <c r="CF297" s="19"/>
      <c r="CG297" s="19"/>
      <c r="CH297" s="19"/>
    </row>
    <row r="298" spans="28:86" s="9" customFormat="1" hidden="1">
      <c r="AB298" s="19"/>
      <c r="AI298" s="19"/>
      <c r="AJ298" s="19"/>
      <c r="AK298" s="19"/>
      <c r="AL298" s="19"/>
      <c r="AM298" s="19"/>
      <c r="AN298" s="19"/>
      <c r="AO298" s="19"/>
      <c r="AP298" s="19"/>
      <c r="AQ298" s="19"/>
      <c r="AR298" s="19"/>
      <c r="AS298" s="19"/>
      <c r="AT298" s="18"/>
      <c r="AU298" s="19"/>
      <c r="AV298" s="19"/>
      <c r="AW298" s="19"/>
      <c r="AX298" s="19"/>
      <c r="AY298" s="19"/>
      <c r="AZ298" s="19"/>
      <c r="BA298" s="19"/>
      <c r="BB298" s="19"/>
      <c r="BC298" s="19"/>
      <c r="BD298" s="19"/>
      <c r="BE298" s="19"/>
      <c r="BF298" s="19"/>
      <c r="BM298"/>
      <c r="BN298" s="19"/>
      <c r="BU298" s="19"/>
      <c r="BV298" s="19"/>
      <c r="BW298" s="19"/>
      <c r="BX298" s="19"/>
      <c r="BY298" s="19"/>
      <c r="BZ298" s="19"/>
      <c r="CA298" s="19"/>
      <c r="CB298" s="19"/>
      <c r="CC298" s="19"/>
      <c r="CD298" s="19"/>
      <c r="CE298" s="19"/>
      <c r="CF298" s="19"/>
      <c r="CG298" s="19"/>
      <c r="CH298" s="19"/>
    </row>
    <row r="299" spans="28:86" s="9" customFormat="1" hidden="1">
      <c r="AB299" s="19"/>
      <c r="AI299" s="19"/>
      <c r="AJ299" s="19"/>
      <c r="AK299" s="19"/>
      <c r="AL299" s="19"/>
      <c r="AM299" s="19"/>
      <c r="AN299" s="19"/>
      <c r="AO299" s="19"/>
      <c r="AP299" s="19"/>
      <c r="AQ299" s="19"/>
      <c r="AR299" s="19"/>
      <c r="AS299" s="19"/>
      <c r="AT299" s="18"/>
      <c r="AU299" s="19"/>
      <c r="AV299" s="19"/>
      <c r="AW299" s="19"/>
      <c r="AX299" s="19"/>
      <c r="AY299" s="19"/>
      <c r="AZ299" s="19"/>
      <c r="BA299" s="19"/>
      <c r="BB299" s="19"/>
      <c r="BC299" s="19"/>
      <c r="BD299" s="19"/>
      <c r="BE299" s="19"/>
      <c r="BF299" s="19"/>
      <c r="BM299"/>
      <c r="BN299" s="19"/>
      <c r="BU299" s="19"/>
      <c r="BV299" s="19"/>
      <c r="BW299" s="19"/>
      <c r="BX299" s="19"/>
      <c r="BY299" s="19"/>
      <c r="BZ299" s="19"/>
      <c r="CA299" s="19"/>
      <c r="CB299" s="19"/>
      <c r="CC299" s="19"/>
      <c r="CD299" s="19"/>
      <c r="CE299" s="19"/>
      <c r="CF299" s="19"/>
      <c r="CG299" s="19"/>
      <c r="CH299" s="19"/>
    </row>
    <row r="300" spans="28:86" s="9" customFormat="1" hidden="1">
      <c r="AB300" s="19"/>
      <c r="AI300" s="19"/>
      <c r="AJ300" s="19"/>
      <c r="AK300" s="19"/>
      <c r="AL300" s="19"/>
      <c r="AM300" s="19"/>
      <c r="AN300" s="19"/>
      <c r="AO300" s="19"/>
      <c r="AP300" s="19"/>
      <c r="AQ300" s="19"/>
      <c r="AR300" s="19"/>
      <c r="AS300" s="19"/>
      <c r="AT300" s="18"/>
      <c r="AU300" s="19"/>
      <c r="AV300" s="19"/>
      <c r="AW300" s="19"/>
      <c r="AX300" s="19"/>
      <c r="AY300" s="19"/>
      <c r="AZ300" s="19"/>
      <c r="BA300" s="19"/>
      <c r="BB300" s="19"/>
      <c r="BC300" s="19"/>
      <c r="BD300" s="19"/>
      <c r="BE300" s="19"/>
      <c r="BF300" s="19"/>
      <c r="BM300"/>
      <c r="BN300" s="19"/>
      <c r="BU300" s="19"/>
      <c r="BV300" s="19"/>
      <c r="BW300" s="19"/>
      <c r="BX300" s="19"/>
      <c r="BY300" s="19"/>
      <c r="BZ300" s="19"/>
      <c r="CA300" s="19"/>
      <c r="CB300" s="19"/>
      <c r="CC300" s="19"/>
      <c r="CD300" s="19"/>
      <c r="CE300" s="19"/>
      <c r="CF300" s="19"/>
      <c r="CG300" s="19"/>
      <c r="CH300" s="19"/>
    </row>
    <row r="301" spans="28:86" s="9" customFormat="1" hidden="1">
      <c r="AB301" s="19"/>
      <c r="AI301" s="19"/>
      <c r="AJ301" s="19"/>
      <c r="AK301" s="19"/>
      <c r="AL301" s="19"/>
      <c r="AM301" s="19"/>
      <c r="AN301" s="19"/>
      <c r="AO301" s="19"/>
      <c r="AP301" s="19"/>
      <c r="AQ301" s="19"/>
      <c r="AR301" s="19"/>
      <c r="AS301" s="19"/>
      <c r="AT301" s="18"/>
      <c r="AU301" s="19"/>
      <c r="AV301" s="19"/>
      <c r="AW301" s="19"/>
      <c r="AX301" s="19"/>
      <c r="AY301" s="19"/>
      <c r="AZ301" s="19"/>
      <c r="BA301" s="19"/>
      <c r="BB301" s="19"/>
      <c r="BC301" s="19"/>
      <c r="BD301" s="19"/>
      <c r="BE301" s="19"/>
      <c r="BF301" s="19"/>
      <c r="BM301"/>
      <c r="BN301" s="19"/>
      <c r="BU301" s="19"/>
      <c r="BV301" s="19"/>
      <c r="BW301" s="19"/>
      <c r="BX301" s="19"/>
      <c r="BY301" s="19"/>
      <c r="BZ301" s="19"/>
      <c r="CA301" s="19"/>
      <c r="CB301" s="19"/>
      <c r="CC301" s="19"/>
      <c r="CD301" s="19"/>
      <c r="CE301" s="19"/>
      <c r="CF301" s="19"/>
      <c r="CG301" s="19"/>
      <c r="CH301" s="19"/>
    </row>
    <row r="302" spans="28:86" s="9" customFormat="1" hidden="1">
      <c r="AB302" s="19"/>
      <c r="AI302" s="19"/>
      <c r="AJ302" s="19"/>
      <c r="AK302" s="19"/>
      <c r="AL302" s="19"/>
      <c r="AM302" s="19"/>
      <c r="AN302" s="19"/>
      <c r="AO302" s="19"/>
      <c r="AP302" s="19"/>
      <c r="AQ302" s="19"/>
      <c r="AR302" s="19"/>
      <c r="AS302" s="19"/>
      <c r="AT302" s="18"/>
      <c r="AU302" s="19"/>
      <c r="AV302" s="19"/>
      <c r="AW302" s="19"/>
      <c r="AX302" s="19"/>
      <c r="AY302" s="19"/>
      <c r="AZ302" s="19"/>
      <c r="BA302" s="19"/>
      <c r="BB302" s="19"/>
      <c r="BC302" s="19"/>
      <c r="BD302" s="19"/>
      <c r="BE302" s="19"/>
      <c r="BF302" s="19"/>
      <c r="BM302"/>
      <c r="BN302" s="19"/>
      <c r="BU302" s="19"/>
      <c r="BV302" s="19"/>
      <c r="BW302" s="19"/>
      <c r="BX302" s="19"/>
      <c r="BY302" s="19"/>
      <c r="BZ302" s="19"/>
      <c r="CA302" s="19"/>
      <c r="CB302" s="19"/>
      <c r="CC302" s="19"/>
      <c r="CD302" s="19"/>
      <c r="CE302" s="19"/>
      <c r="CF302" s="19"/>
      <c r="CG302" s="19"/>
      <c r="CH302" s="19"/>
    </row>
    <row r="303" spans="28:86" s="9" customFormat="1" hidden="1">
      <c r="AB303" s="19"/>
      <c r="AI303" s="19"/>
      <c r="AJ303" s="19"/>
      <c r="AK303" s="19"/>
      <c r="AL303" s="19"/>
      <c r="AM303" s="19"/>
      <c r="AN303" s="19"/>
      <c r="AO303" s="19"/>
      <c r="AP303" s="19"/>
      <c r="AQ303" s="19"/>
      <c r="AR303" s="19"/>
      <c r="AS303" s="19"/>
      <c r="AT303" s="18"/>
      <c r="AU303" s="19"/>
      <c r="AV303" s="19"/>
      <c r="AW303" s="19"/>
      <c r="AX303" s="19"/>
      <c r="AY303" s="19"/>
      <c r="AZ303" s="19"/>
      <c r="BA303" s="19"/>
      <c r="BB303" s="19"/>
      <c r="BC303" s="19"/>
      <c r="BD303" s="19"/>
      <c r="BE303" s="19"/>
      <c r="BF303" s="19"/>
      <c r="BM303"/>
      <c r="BN303" s="19"/>
      <c r="BU303" s="19"/>
      <c r="BV303" s="19"/>
      <c r="BW303" s="19"/>
      <c r="BX303" s="19"/>
      <c r="BY303" s="19"/>
      <c r="BZ303" s="19"/>
      <c r="CA303" s="19"/>
      <c r="CB303" s="19"/>
      <c r="CC303" s="19"/>
      <c r="CD303" s="19"/>
      <c r="CE303" s="19"/>
      <c r="CF303" s="19"/>
      <c r="CG303" s="19"/>
      <c r="CH303" s="19"/>
    </row>
    <row r="304" spans="28:86" s="9" customFormat="1" hidden="1">
      <c r="AB304" s="19"/>
      <c r="AI304" s="19"/>
      <c r="AJ304" s="19"/>
      <c r="AK304" s="19"/>
      <c r="AL304" s="19"/>
      <c r="AM304" s="19"/>
      <c r="AN304" s="19"/>
      <c r="AO304" s="19"/>
      <c r="AP304" s="19"/>
      <c r="AQ304" s="19"/>
      <c r="AR304" s="19"/>
      <c r="AS304" s="19"/>
      <c r="AT304" s="18"/>
      <c r="AU304" s="19"/>
      <c r="AV304" s="19"/>
      <c r="AW304" s="19"/>
      <c r="AX304" s="19"/>
      <c r="AY304" s="19"/>
      <c r="AZ304" s="19"/>
      <c r="BA304" s="19"/>
      <c r="BB304" s="19"/>
      <c r="BC304" s="19"/>
      <c r="BD304" s="19"/>
      <c r="BE304" s="19"/>
      <c r="BF304" s="19"/>
      <c r="BM304"/>
      <c r="BN304" s="19"/>
      <c r="BU304" s="19"/>
      <c r="BV304" s="19"/>
      <c r="BW304" s="19"/>
      <c r="BX304" s="19"/>
      <c r="BY304" s="19"/>
      <c r="BZ304" s="19"/>
      <c r="CA304" s="19"/>
      <c r="CB304" s="19"/>
      <c r="CC304" s="19"/>
      <c r="CD304" s="19"/>
      <c r="CE304" s="19"/>
      <c r="CF304" s="19"/>
      <c r="CG304" s="19"/>
      <c r="CH304" s="19"/>
    </row>
    <row r="305" spans="28:86" s="9" customFormat="1" hidden="1">
      <c r="AB305" s="19"/>
      <c r="AI305" s="19"/>
      <c r="AJ305" s="19"/>
      <c r="AK305" s="19"/>
      <c r="AL305" s="19"/>
      <c r="AM305" s="19"/>
      <c r="AN305" s="19"/>
      <c r="AO305" s="19"/>
      <c r="AP305" s="19"/>
      <c r="AQ305" s="19"/>
      <c r="AR305" s="19"/>
      <c r="AS305" s="19"/>
      <c r="AT305" s="18"/>
      <c r="AU305" s="19"/>
      <c r="AV305" s="19"/>
      <c r="AW305" s="19"/>
      <c r="AX305" s="19"/>
      <c r="AY305" s="19"/>
      <c r="AZ305" s="19"/>
      <c r="BA305" s="19"/>
      <c r="BB305" s="19"/>
      <c r="BC305" s="19"/>
      <c r="BD305" s="19"/>
      <c r="BE305" s="19"/>
      <c r="BF305" s="19"/>
      <c r="BM305"/>
      <c r="BN305" s="19"/>
      <c r="BU305" s="19"/>
      <c r="BV305" s="19"/>
      <c r="BW305" s="19"/>
      <c r="BX305" s="19"/>
      <c r="BY305" s="19"/>
      <c r="BZ305" s="19"/>
      <c r="CA305" s="19"/>
      <c r="CB305" s="19"/>
      <c r="CC305" s="19"/>
      <c r="CD305" s="19"/>
      <c r="CE305" s="19"/>
      <c r="CF305" s="19"/>
      <c r="CG305" s="19"/>
      <c r="CH305" s="19"/>
    </row>
    <row r="306" spans="28:86" s="9" customFormat="1" hidden="1">
      <c r="AB306" s="19"/>
      <c r="AI306" s="19"/>
      <c r="AJ306" s="19"/>
      <c r="AK306" s="19"/>
      <c r="AL306" s="19"/>
      <c r="AM306" s="19"/>
      <c r="AN306" s="19"/>
      <c r="AO306" s="19"/>
      <c r="AP306" s="19"/>
      <c r="AQ306" s="19"/>
      <c r="AR306" s="19"/>
      <c r="AS306" s="19"/>
      <c r="AT306" s="18"/>
      <c r="AU306" s="19"/>
      <c r="AV306" s="19"/>
      <c r="AW306" s="19"/>
      <c r="AX306" s="19"/>
      <c r="AY306" s="19"/>
      <c r="AZ306" s="19"/>
      <c r="BA306" s="19"/>
      <c r="BB306" s="19"/>
      <c r="BC306" s="19"/>
      <c r="BD306" s="19"/>
      <c r="BE306" s="19"/>
      <c r="BF306" s="19"/>
      <c r="BM306"/>
      <c r="BN306" s="19"/>
      <c r="BU306" s="19"/>
      <c r="BV306" s="19"/>
      <c r="BW306" s="19"/>
      <c r="BX306" s="19"/>
      <c r="BY306" s="19"/>
      <c r="BZ306" s="19"/>
      <c r="CA306" s="19"/>
      <c r="CB306" s="19"/>
      <c r="CC306" s="19"/>
      <c r="CD306" s="19"/>
      <c r="CE306" s="19"/>
      <c r="CF306" s="19"/>
      <c r="CG306" s="19"/>
      <c r="CH306" s="19"/>
    </row>
    <row r="307" spans="28:86" s="9" customFormat="1" hidden="1">
      <c r="AB307" s="19"/>
      <c r="AI307" s="19"/>
      <c r="AJ307" s="19"/>
      <c r="AK307" s="19"/>
      <c r="AL307" s="19"/>
      <c r="AM307" s="19"/>
      <c r="AN307" s="19"/>
      <c r="AO307" s="19"/>
      <c r="AP307" s="19"/>
      <c r="AQ307" s="19"/>
      <c r="AR307" s="19"/>
      <c r="AS307" s="19"/>
      <c r="AT307" s="18"/>
      <c r="AU307" s="19"/>
      <c r="AV307" s="19"/>
      <c r="AW307" s="19"/>
      <c r="AX307" s="19"/>
      <c r="AY307" s="19"/>
      <c r="AZ307" s="19"/>
      <c r="BA307" s="19"/>
      <c r="BB307" s="19"/>
      <c r="BC307" s="19"/>
      <c r="BD307" s="19"/>
      <c r="BE307" s="19"/>
      <c r="BF307" s="19"/>
      <c r="BM307"/>
      <c r="BN307" s="19"/>
      <c r="BU307" s="19"/>
      <c r="BV307" s="19"/>
      <c r="BW307" s="19"/>
      <c r="BX307" s="19"/>
      <c r="BY307" s="19"/>
      <c r="BZ307" s="19"/>
      <c r="CA307" s="19"/>
      <c r="CB307" s="19"/>
      <c r="CC307" s="19"/>
      <c r="CD307" s="19"/>
      <c r="CE307" s="19"/>
      <c r="CF307" s="19"/>
      <c r="CG307" s="19"/>
      <c r="CH307" s="19"/>
    </row>
    <row r="308" spans="28:86" s="9" customFormat="1" hidden="1">
      <c r="AB308" s="19"/>
      <c r="AI308" s="19"/>
      <c r="AJ308" s="19"/>
      <c r="AK308" s="19"/>
      <c r="AL308" s="19"/>
      <c r="AM308" s="19"/>
      <c r="AN308" s="19"/>
      <c r="AO308" s="19"/>
      <c r="AP308" s="19"/>
      <c r="AQ308" s="19"/>
      <c r="AR308" s="19"/>
      <c r="AS308" s="19"/>
      <c r="AT308" s="18"/>
      <c r="AU308" s="19"/>
      <c r="AV308" s="19"/>
      <c r="AW308" s="19"/>
      <c r="AX308" s="19"/>
      <c r="AY308" s="19"/>
      <c r="AZ308" s="19"/>
      <c r="BA308" s="19"/>
      <c r="BB308" s="19"/>
      <c r="BC308" s="19"/>
      <c r="BD308" s="19"/>
      <c r="BE308" s="19"/>
      <c r="BF308" s="19"/>
      <c r="BM308"/>
      <c r="BN308" s="19"/>
      <c r="BU308" s="19"/>
      <c r="BV308" s="19"/>
      <c r="BW308" s="19"/>
      <c r="BX308" s="19"/>
      <c r="BY308" s="19"/>
      <c r="BZ308" s="19"/>
      <c r="CA308" s="19"/>
      <c r="CB308" s="19"/>
      <c r="CC308" s="19"/>
      <c r="CD308" s="19"/>
      <c r="CE308" s="19"/>
      <c r="CF308" s="19"/>
      <c r="CG308" s="19"/>
      <c r="CH308" s="19"/>
    </row>
    <row r="309" spans="28:86" s="9" customFormat="1" hidden="1">
      <c r="AT309"/>
      <c r="BM309"/>
    </row>
    <row r="310" spans="28:86" s="9" customFormat="1" hidden="1">
      <c r="AT310"/>
      <c r="BM310"/>
    </row>
    <row r="311" spans="28:86" s="9" customFormat="1" hidden="1">
      <c r="AT311"/>
      <c r="BM311"/>
    </row>
    <row r="312" spans="28:86" s="9" customFormat="1" hidden="1">
      <c r="AT312"/>
      <c r="BM312"/>
    </row>
  </sheetData>
  <sheetProtection algorithmName="SHA-512" hashValue="AN9y/v/y6D9LhlmFX952QIjsKs3nWub2ksrzZcmjFlaUkFRbkPlGc4xvm0MKd3BufRgJpm+ykQJy1PwlmQm9QQ==" saltValue="+vIuzRCPl3WnT82+E8sD6A==" spinCount="100000" sheet="1" formatCells="0" formatColumns="0" formatRows="0" insertRows="0" sort="0" autoFilter="0"/>
  <mergeCells count="4">
    <mergeCell ref="B3:L3"/>
    <mergeCell ref="B176:V176"/>
    <mergeCell ref="B179:V179"/>
    <mergeCell ref="B183:V183"/>
  </mergeCells>
  <conditionalFormatting sqref="BF19:BL170">
    <cfRule type="cellIs" dxfId="60" priority="2" operator="lessThan">
      <formula>0</formula>
    </cfRule>
  </conditionalFormatting>
  <conditionalFormatting sqref="BN19:BT170">
    <cfRule type="cellIs" dxfId="59" priority="1" operator="lessThan">
      <formula>0</formula>
    </cfRule>
  </conditionalFormatting>
  <dataValidations count="9">
    <dataValidation allowBlank="1" showInputMessage="1" showErrorMessage="1" prompt="Select NAICS code  from the drop down list.  You may also start entering the number and the drop down list will begin to populate" sqref="E17" xr:uid="{FFC47502-5EF3-43C2-9C20-9F53EAA11EBE}"/>
    <dataValidation allowBlank="1" showInputMessage="1" showErrorMessage="1" prompt="Select Industry from the drop down list" sqref="F17" xr:uid="{4DB11A23-C384-478C-AEC9-73E9B99F106B}"/>
    <dataValidation allowBlank="1" showInputMessage="1" showErrorMessage="1" prompt="2-digit abbreviation" sqref="G17" xr:uid="{EE3F1318-38B5-4C63-87A8-D17AD0771DAE}"/>
    <dataValidation allowBlank="1" showInputMessage="1" showErrorMessage="1" prompt="Firm or Fund Name_x000a_" sqref="H17:K17" xr:uid="{D25AC2AF-9339-4B11-A87A-C2E918A66D46}"/>
    <dataValidation allowBlank="1" showInputMessage="1" showErrorMessage="1" prompt="The amount of capital distributed to Fund from the investment to date" sqref="S17" xr:uid="{6C4A9B4F-F128-4E1E-82E3-9A119DD30423}"/>
    <dataValidation allowBlank="1" showInputMessage="1" showErrorMessage="1" prompt="Current reported value for the investment  (based on current fair market value / mark-to-market value)" sqref="U17" xr:uid="{9AEA7EEC-A08A-4425-A0C2-14189185A462}"/>
    <dataValidation allowBlank="1" showInputMessage="1" showErrorMessage="1" prompt="Comes from Fund Cash Flows" sqref="Y172" xr:uid="{C0A33347-471A-4458-A6BB-6EDBC43A1C99}"/>
    <dataValidation allowBlank="1" showInputMessage="1" showErrorMessage="1" prompt="Comes from Historical Cash Flows_x000a_" sqref="Y171" xr:uid="{A6FAA08C-A536-4D98-B497-BAC4229D4D69}"/>
    <dataValidation allowBlank="1" showInputMessage="1" showErrorMessage="1" prompt="Does not include leverage" sqref="C12:C13" xr:uid="{9D2D8E69-39EF-4F6D-85A0-24C735E11AD8}"/>
  </dataValidations>
  <hyperlinks>
    <hyperlink ref="E17" location="'NAICS Search'!A1" display="Primary Industry NAICs Code" xr:uid="{C186C6C1-AE39-44F4-8E13-B7D9D9EFA017}"/>
  </hyperlink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14">
        <x14:dataValidation type="list" allowBlank="1" showInputMessage="1" showErrorMessage="1" xr:uid="{07FEDAE5-A44C-4CA0-98D3-74E5E5025B40}">
          <x14:formula1>
            <xm:f>'NAICS Search'!$B$7:$B$1018</xm:f>
          </x14:formula1>
          <xm:sqref>E19:E170</xm:sqref>
        </x14:dataValidation>
        <x14:dataValidation type="list" allowBlank="1" showInputMessage="1" showErrorMessage="1" xr:uid="{28191FAC-90DC-4EA2-A067-3B5F5D454380}">
          <x14:formula1>
            <xm:f>Labels!$B$2:$B$22</xm:f>
          </x14:formula1>
          <xm:sqref>C15</xm:sqref>
        </x14:dataValidation>
        <x14:dataValidation type="list" allowBlank="1" showInputMessage="1" showErrorMessage="1" xr:uid="{841D0153-80EA-46D6-8EF9-D5C5D47AD378}">
          <x14:formula1>
            <xm:f>Labels!$E$2:$E$10</xm:f>
          </x14:formula1>
          <xm:sqref>D19:D170</xm:sqref>
        </x14:dataValidation>
        <x14:dataValidation type="list" allowBlank="1" showInputMessage="1" showErrorMessage="1" xr:uid="{640A3C47-C2FD-46C8-9251-153A4C864807}">
          <x14:formula1>
            <xm:f>Labels!$J$2:$J$6</xm:f>
          </x14:formula1>
          <xm:sqref>M19:M170</xm:sqref>
        </x14:dataValidation>
        <x14:dataValidation type="list" allowBlank="1" showInputMessage="1" showErrorMessage="1" xr:uid="{05E2999C-1814-4C97-9C92-8E160BD43527}">
          <x14:formula1>
            <xm:f>Labels!$G$2:$G$14</xm:f>
          </x14:formula1>
          <xm:sqref>O19:O170</xm:sqref>
        </x14:dataValidation>
        <x14:dataValidation type="list" allowBlank="1" showInputMessage="1" showErrorMessage="1" xr:uid="{9662E5CF-F5F8-4A1A-9C9C-E46ABB36204A}">
          <x14:formula1>
            <xm:f>Labels!$G$2:$G$12</xm:f>
          </x14:formula1>
          <xm:sqref>AK19:AK170</xm:sqref>
        </x14:dataValidation>
        <x14:dataValidation type="list" allowBlank="1" showInputMessage="1" showErrorMessage="1" xr:uid="{8064C15A-3FEB-403D-B38A-E9975C864D93}">
          <x14:formula1>
            <xm:f>Labels!$H$2:$H$58</xm:f>
          </x14:formula1>
          <xm:sqref>G19:G170</xm:sqref>
        </x14:dataValidation>
        <x14:dataValidation type="list" allowBlank="1" showInputMessage="1" showErrorMessage="1" xr:uid="{C99E42FD-F8FA-43C2-B9C9-68243AA17E7F}">
          <x14:formula1>
            <xm:f>Labels!$C$2:$C$32</xm:f>
          </x14:formula1>
          <xm:sqref>F19:F170</xm:sqref>
        </x14:dataValidation>
        <x14:dataValidation type="list" allowBlank="1" showInputMessage="1" showErrorMessage="1" xr:uid="{2AB80BF5-D504-47EA-AEF5-B9EB050283BD}">
          <x14:formula1>
            <xm:f>Labels!$K$2:$K$11</xm:f>
          </x14:formula1>
          <xm:sqref>N19:N170</xm:sqref>
        </x14:dataValidation>
        <x14:dataValidation type="list" allowBlank="1" showInputMessage="1" showErrorMessage="1" xr:uid="{04A8BC2C-4F4F-4223-820C-9454AB7A222D}">
          <x14:formula1>
            <xm:f>Labels!$I$2:$I$28</xm:f>
          </x14:formula1>
          <xm:sqref>L19:L170</xm:sqref>
        </x14:dataValidation>
        <x14:dataValidation type="list" allowBlank="1" showInputMessage="1" showErrorMessage="1" xr:uid="{B99E9334-6758-412D-8AEE-3126CFB205B3}">
          <x14:formula1>
            <xm:f>Labels!$N$2:$N$4</xm:f>
          </x14:formula1>
          <xm:sqref>Z19:Z170</xm:sqref>
        </x14:dataValidation>
        <x14:dataValidation type="list" allowBlank="1" showInputMessage="1" showErrorMessage="1" xr:uid="{B5A3A05F-7053-4BF2-B105-BA0935BE5287}">
          <x14:formula1>
            <xm:f>Labels!$A$2:$A$16</xm:f>
          </x14:formula1>
          <xm:sqref>C14</xm:sqref>
        </x14:dataValidation>
        <x14:dataValidation type="list" allowBlank="1" showInputMessage="1" showErrorMessage="1" xr:uid="{474DAC60-E6E5-49BA-A819-70B221546880}">
          <x14:formula1>
            <xm:f>Labels!$A$2:$A$8</xm:f>
          </x14:formula1>
          <xm:sqref>D12:E15</xm:sqref>
        </x14:dataValidation>
        <x14:dataValidation type="list" allowBlank="1" showInputMessage="1" showErrorMessage="1" xr:uid="{AE2C6811-247C-49E0-B384-3039A6B188CE}">
          <x14:formula1>
            <xm:f>Labels!$A$2:$A$7</xm:f>
          </x14:formula1>
          <xm:sqref>K2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BEA5-5F8F-4106-A7B8-281AF3163A98}">
  <sheetPr>
    <tabColor rgb="FFFFC000"/>
    <pageSetUpPr fitToPage="1"/>
  </sheetPr>
  <dimension ref="A1:KZ120"/>
  <sheetViews>
    <sheetView showGridLines="0" topLeftCell="B1" zoomScale="90" zoomScaleNormal="90" zoomScaleSheetLayoutView="40" workbookViewId="0">
      <selection activeCell="B1" sqref="B1"/>
    </sheetView>
  </sheetViews>
  <sheetFormatPr defaultColWidth="0" defaultRowHeight="10.5" zeroHeight="1" outlineLevelRow="1" outlineLevelCol="1"/>
  <cols>
    <col min="1" max="1" width="26.7109375" style="157" hidden="1" customWidth="1"/>
    <col min="2" max="2" width="45" style="158" customWidth="1"/>
    <col min="3" max="3" width="33" style="158" bestFit="1" customWidth="1"/>
    <col min="4" max="10" width="17.42578125" style="157" customWidth="1"/>
    <col min="11" max="11" width="11.7109375" style="157" customWidth="1"/>
    <col min="12" max="12" width="13.140625" style="157" customWidth="1"/>
    <col min="13" max="13" width="12" style="157" customWidth="1"/>
    <col min="14" max="17" width="9.42578125" style="157" customWidth="1"/>
    <col min="18" max="22" width="17.42578125" style="157" customWidth="1"/>
    <col min="23" max="23" width="17.42578125" style="157" customWidth="1" collapsed="1"/>
    <col min="24" max="44" width="17.42578125" style="157" customWidth="1"/>
    <col min="45" max="45" width="17.42578125" style="157" customWidth="1" collapsed="1"/>
    <col min="46" max="53" width="17.42578125" style="157" customWidth="1"/>
    <col min="54" max="64" width="17.42578125" style="157" hidden="1" customWidth="1" outlineLevel="1"/>
    <col min="65" max="65" width="17.42578125" style="157" hidden="1" customWidth="1" outlineLevel="1" collapsed="1"/>
    <col min="66" max="73" width="17.42578125" style="157" hidden="1" customWidth="1" outlineLevel="1"/>
    <col min="74" max="74" width="4.7109375" style="157" customWidth="1" collapsed="1"/>
    <col min="75" max="75" width="19" style="157" customWidth="1"/>
    <col min="76" max="76" width="13" style="157" customWidth="1" collapsed="1"/>
    <col min="77" max="77" width="13" style="157" customWidth="1"/>
    <col min="78" max="78" width="13" style="157" customWidth="1" collapsed="1"/>
    <col min="79" max="80" width="14.7109375" style="157" hidden="1" customWidth="1"/>
    <col min="81" max="81" width="9.140625" style="157" customWidth="1"/>
    <col min="82" max="83" width="9.140625" style="157" hidden="1" customWidth="1"/>
    <col min="84" max="84" width="34.28515625" style="157" hidden="1" customWidth="1"/>
    <col min="85" max="85" width="12.85546875" style="157" hidden="1" customWidth="1"/>
    <col min="86" max="88" width="9.140625" style="157" hidden="1" customWidth="1"/>
    <col min="89" max="253" width="17.42578125" style="157" hidden="1" customWidth="1"/>
    <col min="254" max="292" width="12.7109375" style="157" hidden="1" customWidth="1"/>
    <col min="293" max="299" width="9.140625" style="157" hidden="1" customWidth="1"/>
    <col min="300" max="300" width="34.28515625" style="157" hidden="1" customWidth="1"/>
    <col min="301" max="301" width="12.85546875" style="157" hidden="1" customWidth="1"/>
    <col min="302" max="306" width="9.140625" style="157" hidden="1" customWidth="1"/>
    <col min="307" max="307" width="34.28515625" style="157" hidden="1" customWidth="1"/>
    <col min="308" max="308" width="12.85546875" style="157" hidden="1" customWidth="1"/>
    <col min="309" max="311" width="9.140625" style="157" hidden="1" customWidth="1"/>
    <col min="312" max="312" width="12.85546875" style="157" hidden="1" customWidth="1"/>
    <col min="313" max="16384" width="9.140625" style="157" hidden="1"/>
  </cols>
  <sheetData>
    <row r="1" spans="1:80" s="155" customFormat="1" ht="14.25">
      <c r="A1" s="209"/>
      <c r="B1" s="445" t="s">
        <v>593</v>
      </c>
      <c r="C1" s="209"/>
      <c r="E1" s="440"/>
      <c r="F1" s="440"/>
      <c r="G1" s="440"/>
      <c r="H1" s="440"/>
      <c r="I1" s="440"/>
      <c r="J1" s="440"/>
      <c r="K1" s="440"/>
      <c r="L1" s="440"/>
      <c r="M1" s="440"/>
      <c r="N1" s="440"/>
      <c r="O1" s="440"/>
      <c r="P1" s="440"/>
      <c r="Q1" s="440"/>
      <c r="R1" s="441"/>
      <c r="S1" s="210"/>
      <c r="T1" s="210"/>
      <c r="U1" s="210"/>
      <c r="V1" s="210"/>
      <c r="W1" s="210"/>
      <c r="X1" s="210"/>
      <c r="Y1" s="210"/>
      <c r="Z1" s="210"/>
      <c r="AA1" s="210"/>
      <c r="AB1" s="210"/>
      <c r="AC1" s="210"/>
      <c r="AD1" s="210"/>
      <c r="AE1" s="210"/>
      <c r="AF1" s="210"/>
      <c r="AG1" s="210"/>
      <c r="AH1" s="210"/>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Z1" s="274" t="str">
        <f>Instructions!$N$1</f>
        <v>OMB Approval No. 3245-0062</v>
      </c>
      <c r="CB1" s="274"/>
    </row>
    <row r="2" spans="1:80" s="155" customFormat="1" ht="14.25">
      <c r="A2" s="209"/>
      <c r="B2" s="209" t="s">
        <v>11</v>
      </c>
      <c r="C2" s="569">
        <f>Overview!B43</f>
        <v>45628</v>
      </c>
      <c r="E2" s="442"/>
      <c r="F2" s="442"/>
      <c r="G2" s="442"/>
      <c r="H2" s="442"/>
      <c r="I2" s="442"/>
      <c r="J2" s="442"/>
      <c r="K2" s="442"/>
      <c r="L2" s="442"/>
      <c r="M2" s="209"/>
      <c r="N2" s="209"/>
      <c r="O2" s="209"/>
      <c r="P2" s="209"/>
      <c r="Q2" s="209"/>
      <c r="R2" s="211"/>
      <c r="S2" s="211"/>
      <c r="T2" s="211"/>
      <c r="U2" s="211"/>
      <c r="V2" s="211"/>
      <c r="W2" s="211"/>
      <c r="X2" s="211"/>
      <c r="Y2" s="211"/>
      <c r="Z2" s="211"/>
      <c r="AA2" s="211"/>
      <c r="AB2" s="211"/>
      <c r="AC2" s="211"/>
      <c r="AD2" s="211"/>
      <c r="AE2" s="211"/>
      <c r="AF2" s="211"/>
      <c r="AG2" s="211"/>
      <c r="AH2" s="211"/>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Z2" s="274" t="str">
        <f>Instructions!$N$2</f>
        <v>Expiration Date 2/28/2026</v>
      </c>
      <c r="CB2" s="274"/>
    </row>
    <row r="3" spans="1:80" s="155" customFormat="1" ht="45.75" customHeight="1">
      <c r="A3" s="209"/>
      <c r="B3" s="443"/>
      <c r="C3" s="570"/>
      <c r="D3" s="581"/>
      <c r="E3" s="570"/>
      <c r="F3" s="570"/>
      <c r="G3" s="570"/>
      <c r="H3" s="570"/>
      <c r="I3" s="570"/>
      <c r="J3" s="570"/>
      <c r="K3" s="570"/>
      <c r="L3" s="570"/>
      <c r="M3" s="571"/>
      <c r="N3" s="401"/>
      <c r="O3" s="401"/>
      <c r="P3" s="401"/>
      <c r="Q3" s="401"/>
      <c r="R3" s="211"/>
      <c r="S3" s="211"/>
      <c r="T3" s="211"/>
      <c r="U3" s="211"/>
      <c r="V3" s="211"/>
      <c r="W3" s="211"/>
      <c r="X3" s="211"/>
      <c r="Y3" s="211" t="s">
        <v>2</v>
      </c>
      <c r="Z3" s="211" t="s">
        <v>2</v>
      </c>
      <c r="AA3" s="211" t="s">
        <v>2</v>
      </c>
      <c r="AB3" s="211" t="s">
        <v>2</v>
      </c>
      <c r="AC3" s="211" t="s">
        <v>2</v>
      </c>
      <c r="AD3" s="211" t="s">
        <v>2</v>
      </c>
      <c r="AE3" s="211" t="s">
        <v>2</v>
      </c>
      <c r="AF3" s="211" t="s">
        <v>2</v>
      </c>
      <c r="AG3" s="211" t="s">
        <v>2</v>
      </c>
      <c r="AH3" s="211" t="s">
        <v>2</v>
      </c>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row>
    <row r="4" spans="1:80" s="155" customFormat="1" ht="14.25">
      <c r="A4" s="156"/>
      <c r="B4" s="336" t="s">
        <v>15</v>
      </c>
      <c r="C4" s="336" t="str">
        <f>Overview!B7</f>
        <v>Applicant Fund Name</v>
      </c>
      <c r="D4" s="336"/>
      <c r="E4" s="336"/>
      <c r="F4" s="336"/>
      <c r="G4" s="336"/>
      <c r="H4" s="336" t="s">
        <v>2</v>
      </c>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row>
    <row r="5" spans="1:80" s="281" customFormat="1" ht="14.25">
      <c r="A5" s="299"/>
      <c r="B5" s="300"/>
      <c r="C5" s="300"/>
      <c r="D5" s="277"/>
      <c r="E5" s="277"/>
      <c r="F5" s="277"/>
      <c r="G5" s="277"/>
      <c r="H5" s="277"/>
      <c r="I5" s="277"/>
      <c r="J5" s="277"/>
      <c r="K5" s="277"/>
      <c r="L5" s="277"/>
      <c r="M5" s="277"/>
      <c r="N5" s="277"/>
      <c r="O5" s="277"/>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row>
    <row r="6" spans="1:80" ht="11.25" customHeight="1" thickBot="1">
      <c r="D6" s="159" t="s">
        <v>594</v>
      </c>
      <c r="E6" s="159" t="s">
        <v>594</v>
      </c>
      <c r="F6" s="159" t="s">
        <v>594</v>
      </c>
      <c r="G6" s="159" t="s">
        <v>594</v>
      </c>
      <c r="H6" s="159" t="s">
        <v>594</v>
      </c>
      <c r="I6" s="159" t="s">
        <v>594</v>
      </c>
      <c r="J6" s="159" t="s">
        <v>594</v>
      </c>
      <c r="K6" s="159" t="s">
        <v>594</v>
      </c>
      <c r="L6" s="159" t="s">
        <v>594</v>
      </c>
      <c r="M6" s="159" t="s">
        <v>594</v>
      </c>
      <c r="N6" s="159" t="s">
        <v>594</v>
      </c>
      <c r="O6" s="159" t="s">
        <v>594</v>
      </c>
      <c r="P6" s="159" t="s">
        <v>594</v>
      </c>
      <c r="Q6" s="159" t="s">
        <v>594</v>
      </c>
      <c r="R6" s="159" t="s">
        <v>594</v>
      </c>
      <c r="S6" s="159" t="s">
        <v>594</v>
      </c>
      <c r="T6" s="159" t="s">
        <v>594</v>
      </c>
      <c r="U6" s="159" t="s">
        <v>594</v>
      </c>
      <c r="V6" s="159" t="s">
        <v>594</v>
      </c>
      <c r="W6" s="159" t="s">
        <v>594</v>
      </c>
      <c r="X6" s="159" t="s">
        <v>594</v>
      </c>
      <c r="Y6" s="159" t="s">
        <v>594</v>
      </c>
      <c r="Z6" s="159" t="s">
        <v>594</v>
      </c>
      <c r="AA6" s="159" t="s">
        <v>594</v>
      </c>
      <c r="AB6" s="159" t="s">
        <v>594</v>
      </c>
      <c r="AC6" s="159" t="s">
        <v>594</v>
      </c>
      <c r="AD6" s="159" t="s">
        <v>594</v>
      </c>
      <c r="AE6" s="159" t="s">
        <v>594</v>
      </c>
      <c r="AF6" s="159" t="s">
        <v>594</v>
      </c>
      <c r="AG6" s="159" t="s">
        <v>594</v>
      </c>
      <c r="AH6" s="159" t="s">
        <v>594</v>
      </c>
      <c r="AI6" s="159" t="s">
        <v>594</v>
      </c>
      <c r="AJ6" s="159" t="s">
        <v>594</v>
      </c>
      <c r="AK6" s="159" t="s">
        <v>594</v>
      </c>
      <c r="AL6" s="159" t="s">
        <v>594</v>
      </c>
      <c r="AM6" s="159" t="s">
        <v>594</v>
      </c>
      <c r="AN6" s="159" t="s">
        <v>594</v>
      </c>
      <c r="AO6" s="159" t="s">
        <v>594</v>
      </c>
      <c r="AP6" s="159" t="s">
        <v>594</v>
      </c>
      <c r="AQ6" s="159" t="s">
        <v>594</v>
      </c>
      <c r="AR6" s="159" t="s">
        <v>594</v>
      </c>
      <c r="AS6" s="159" t="s">
        <v>594</v>
      </c>
      <c r="AT6" s="159" t="s">
        <v>594</v>
      </c>
      <c r="AU6" s="159" t="s">
        <v>594</v>
      </c>
      <c r="AV6" s="159" t="s">
        <v>594</v>
      </c>
      <c r="AW6" s="159" t="s">
        <v>594</v>
      </c>
      <c r="AX6" s="159" t="s">
        <v>594</v>
      </c>
      <c r="AY6" s="159" t="s">
        <v>594</v>
      </c>
      <c r="AZ6" s="159" t="s">
        <v>594</v>
      </c>
      <c r="BA6" s="159" t="s">
        <v>594</v>
      </c>
      <c r="BB6" s="159" t="s">
        <v>594</v>
      </c>
      <c r="BC6" s="159" t="s">
        <v>594</v>
      </c>
      <c r="BD6" s="159" t="s">
        <v>594</v>
      </c>
      <c r="BE6" s="159" t="s">
        <v>594</v>
      </c>
      <c r="BF6" s="159" t="s">
        <v>594</v>
      </c>
      <c r="BG6" s="159" t="s">
        <v>594</v>
      </c>
      <c r="BH6" s="159" t="s">
        <v>594</v>
      </c>
      <c r="BI6" s="159" t="s">
        <v>594</v>
      </c>
      <c r="BJ6" s="159" t="s">
        <v>594</v>
      </c>
      <c r="BK6" s="159" t="s">
        <v>594</v>
      </c>
      <c r="BL6" s="159" t="s">
        <v>594</v>
      </c>
      <c r="BM6" s="159" t="s">
        <v>594</v>
      </c>
      <c r="BN6" s="159" t="s">
        <v>594</v>
      </c>
      <c r="BO6" s="159" t="s">
        <v>594</v>
      </c>
      <c r="BP6" s="159" t="s">
        <v>594</v>
      </c>
      <c r="BQ6" s="159" t="s">
        <v>594</v>
      </c>
      <c r="BR6" s="159" t="s">
        <v>594</v>
      </c>
      <c r="BS6" s="159" t="s">
        <v>594</v>
      </c>
      <c r="BT6" s="159" t="s">
        <v>594</v>
      </c>
      <c r="BU6" s="159" t="s">
        <v>594</v>
      </c>
      <c r="BY6" s="160"/>
      <c r="BZ6" s="160"/>
      <c r="CA6" s="160"/>
      <c r="CB6" s="160"/>
    </row>
    <row r="7" spans="1:80" ht="18" customHeight="1">
      <c r="C7" s="201" t="s">
        <v>595</v>
      </c>
      <c r="D7" s="212" t="str">
        <f>IF(OR(D8="",D9=""),"",(IF(D10="","U","R")))</f>
        <v/>
      </c>
      <c r="E7" s="212" t="str">
        <f>IF(OR(E8="",E9=""),"",(IF(E10="","U","R")))</f>
        <v/>
      </c>
      <c r="F7" s="212" t="str">
        <f t="shared" ref="F7:BQ7" si="0">IF(OR(F8="",F9=""),"",(IF(F10="","U","R")))</f>
        <v/>
      </c>
      <c r="G7" s="212" t="str">
        <f t="shared" si="0"/>
        <v/>
      </c>
      <c r="H7" s="212" t="str">
        <f t="shared" si="0"/>
        <v/>
      </c>
      <c r="I7" s="212" t="str">
        <f t="shared" si="0"/>
        <v/>
      </c>
      <c r="J7" s="212" t="str">
        <f t="shared" si="0"/>
        <v/>
      </c>
      <c r="K7" s="212" t="str">
        <f t="shared" si="0"/>
        <v/>
      </c>
      <c r="L7" s="212" t="str">
        <f t="shared" si="0"/>
        <v/>
      </c>
      <c r="M7" s="212" t="str">
        <f t="shared" si="0"/>
        <v/>
      </c>
      <c r="N7" s="212" t="str">
        <f t="shared" si="0"/>
        <v/>
      </c>
      <c r="O7" s="212" t="str">
        <f t="shared" si="0"/>
        <v/>
      </c>
      <c r="P7" s="212" t="str">
        <f t="shared" si="0"/>
        <v/>
      </c>
      <c r="Q7" s="212" t="str">
        <f t="shared" si="0"/>
        <v/>
      </c>
      <c r="R7" s="212" t="str">
        <f t="shared" si="0"/>
        <v/>
      </c>
      <c r="S7" s="212" t="str">
        <f t="shared" si="0"/>
        <v/>
      </c>
      <c r="T7" s="212" t="str">
        <f t="shared" si="0"/>
        <v/>
      </c>
      <c r="U7" s="212" t="str">
        <f t="shared" si="0"/>
        <v/>
      </c>
      <c r="V7" s="212" t="str">
        <f t="shared" si="0"/>
        <v/>
      </c>
      <c r="W7" s="212" t="str">
        <f t="shared" si="0"/>
        <v/>
      </c>
      <c r="X7" s="212" t="str">
        <f t="shared" si="0"/>
        <v/>
      </c>
      <c r="Y7" s="212" t="str">
        <f t="shared" si="0"/>
        <v/>
      </c>
      <c r="Z7" s="212" t="str">
        <f t="shared" si="0"/>
        <v/>
      </c>
      <c r="AA7" s="212" t="str">
        <f t="shared" si="0"/>
        <v/>
      </c>
      <c r="AB7" s="212" t="str">
        <f t="shared" si="0"/>
        <v/>
      </c>
      <c r="AC7" s="212" t="str">
        <f t="shared" si="0"/>
        <v/>
      </c>
      <c r="AD7" s="212" t="str">
        <f t="shared" si="0"/>
        <v/>
      </c>
      <c r="AE7" s="212" t="str">
        <f t="shared" si="0"/>
        <v/>
      </c>
      <c r="AF7" s="212" t="str">
        <f t="shared" si="0"/>
        <v/>
      </c>
      <c r="AG7" s="212" t="str">
        <f t="shared" si="0"/>
        <v/>
      </c>
      <c r="AH7" s="212" t="str">
        <f t="shared" si="0"/>
        <v/>
      </c>
      <c r="AI7" s="212" t="str">
        <f t="shared" si="0"/>
        <v/>
      </c>
      <c r="AJ7" s="212" t="str">
        <f t="shared" si="0"/>
        <v/>
      </c>
      <c r="AK7" s="212" t="str">
        <f t="shared" si="0"/>
        <v/>
      </c>
      <c r="AL7" s="212" t="str">
        <f t="shared" si="0"/>
        <v/>
      </c>
      <c r="AM7" s="212" t="str">
        <f t="shared" si="0"/>
        <v/>
      </c>
      <c r="AN7" s="212" t="str">
        <f t="shared" si="0"/>
        <v/>
      </c>
      <c r="AO7" s="212" t="str">
        <f t="shared" si="0"/>
        <v/>
      </c>
      <c r="AP7" s="212" t="str">
        <f t="shared" si="0"/>
        <v/>
      </c>
      <c r="AQ7" s="212" t="str">
        <f t="shared" si="0"/>
        <v/>
      </c>
      <c r="AR7" s="212" t="str">
        <f t="shared" si="0"/>
        <v/>
      </c>
      <c r="AS7" s="212" t="str">
        <f t="shared" si="0"/>
        <v/>
      </c>
      <c r="AT7" s="212" t="str">
        <f t="shared" si="0"/>
        <v/>
      </c>
      <c r="AU7" s="212" t="str">
        <f t="shared" si="0"/>
        <v/>
      </c>
      <c r="AV7" s="212" t="str">
        <f t="shared" si="0"/>
        <v/>
      </c>
      <c r="AW7" s="212" t="str">
        <f t="shared" si="0"/>
        <v/>
      </c>
      <c r="AX7" s="212" t="str">
        <f t="shared" si="0"/>
        <v/>
      </c>
      <c r="AY7" s="212" t="str">
        <f t="shared" si="0"/>
        <v/>
      </c>
      <c r="AZ7" s="212" t="str">
        <f t="shared" si="0"/>
        <v/>
      </c>
      <c r="BA7" s="212" t="str">
        <f t="shared" si="0"/>
        <v/>
      </c>
      <c r="BB7" s="212" t="str">
        <f t="shared" si="0"/>
        <v/>
      </c>
      <c r="BC7" s="212" t="str">
        <f t="shared" si="0"/>
        <v/>
      </c>
      <c r="BD7" s="212" t="str">
        <f t="shared" si="0"/>
        <v/>
      </c>
      <c r="BE7" s="212" t="str">
        <f t="shared" si="0"/>
        <v/>
      </c>
      <c r="BF7" s="212" t="str">
        <f t="shared" si="0"/>
        <v/>
      </c>
      <c r="BG7" s="212" t="str">
        <f t="shared" si="0"/>
        <v/>
      </c>
      <c r="BH7" s="212" t="str">
        <f t="shared" si="0"/>
        <v/>
      </c>
      <c r="BI7" s="212" t="str">
        <f t="shared" si="0"/>
        <v/>
      </c>
      <c r="BJ7" s="212" t="str">
        <f t="shared" si="0"/>
        <v/>
      </c>
      <c r="BK7" s="212" t="str">
        <f t="shared" si="0"/>
        <v/>
      </c>
      <c r="BL7" s="212" t="str">
        <f t="shared" si="0"/>
        <v/>
      </c>
      <c r="BM7" s="212" t="str">
        <f t="shared" si="0"/>
        <v/>
      </c>
      <c r="BN7" s="212" t="str">
        <f t="shared" si="0"/>
        <v/>
      </c>
      <c r="BO7" s="212" t="str">
        <f t="shared" si="0"/>
        <v/>
      </c>
      <c r="BP7" s="212" t="str">
        <f t="shared" si="0"/>
        <v/>
      </c>
      <c r="BQ7" s="212" t="str">
        <f t="shared" si="0"/>
        <v/>
      </c>
      <c r="BR7" s="212" t="str">
        <f t="shared" ref="BR7:BU7" si="1">IF(OR(BR8="",BR9=""),"",(IF(BR10="","U","R")))</f>
        <v/>
      </c>
      <c r="BS7" s="212" t="str">
        <f t="shared" si="1"/>
        <v/>
      </c>
      <c r="BT7" s="212" t="str">
        <f t="shared" si="1"/>
        <v/>
      </c>
      <c r="BU7" s="212" t="str">
        <f t="shared" si="1"/>
        <v/>
      </c>
      <c r="BV7" s="207"/>
      <c r="BX7" s="1271" t="s">
        <v>596</v>
      </c>
      <c r="BY7" s="1272" t="s">
        <v>597</v>
      </c>
      <c r="BZ7" s="1265" t="s">
        <v>598</v>
      </c>
      <c r="CA7" s="1265" t="s">
        <v>599</v>
      </c>
      <c r="CB7" s="1265" t="s">
        <v>600</v>
      </c>
    </row>
    <row r="8" spans="1:80" ht="35.25" customHeight="1">
      <c r="C8" s="201" t="s">
        <v>601</v>
      </c>
      <c r="D8" s="508">
        <f t="array" ref="D8:BU8">TRANSPOSE('Investment Track Record (4)'!B19:B170)</f>
        <v>0</v>
      </c>
      <c r="E8" s="509">
        <v>0</v>
      </c>
      <c r="F8" s="509">
        <v>0</v>
      </c>
      <c r="G8" s="509">
        <v>0</v>
      </c>
      <c r="H8" s="509">
        <v>0</v>
      </c>
      <c r="I8" s="509">
        <v>0</v>
      </c>
      <c r="J8" s="509">
        <v>0</v>
      </c>
      <c r="K8" s="509">
        <v>0</v>
      </c>
      <c r="L8" s="509">
        <v>0</v>
      </c>
      <c r="M8" s="509">
        <v>0</v>
      </c>
      <c r="N8" s="509">
        <v>0</v>
      </c>
      <c r="O8" s="509">
        <v>0</v>
      </c>
      <c r="P8" s="509">
        <v>0</v>
      </c>
      <c r="Q8" s="509">
        <v>0</v>
      </c>
      <c r="R8" s="509">
        <v>0</v>
      </c>
      <c r="S8" s="509">
        <v>0</v>
      </c>
      <c r="T8" s="509">
        <v>0</v>
      </c>
      <c r="U8" s="509">
        <v>0</v>
      </c>
      <c r="V8" s="509">
        <v>0</v>
      </c>
      <c r="W8" s="509">
        <v>0</v>
      </c>
      <c r="X8" s="509">
        <v>0</v>
      </c>
      <c r="Y8" s="509">
        <v>0</v>
      </c>
      <c r="Z8" s="509">
        <v>0</v>
      </c>
      <c r="AA8" s="509">
        <v>0</v>
      </c>
      <c r="AB8" s="509">
        <v>0</v>
      </c>
      <c r="AC8" s="509">
        <v>0</v>
      </c>
      <c r="AD8" s="509">
        <v>0</v>
      </c>
      <c r="AE8" s="509">
        <v>0</v>
      </c>
      <c r="AF8" s="509">
        <v>0</v>
      </c>
      <c r="AG8" s="509">
        <v>0</v>
      </c>
      <c r="AH8" s="509">
        <v>0</v>
      </c>
      <c r="AI8" s="509">
        <v>0</v>
      </c>
      <c r="AJ8" s="509">
        <v>0</v>
      </c>
      <c r="AK8" s="509">
        <v>0</v>
      </c>
      <c r="AL8" s="509">
        <v>0</v>
      </c>
      <c r="AM8" s="509">
        <v>0</v>
      </c>
      <c r="AN8" s="509">
        <v>0</v>
      </c>
      <c r="AO8" s="509">
        <v>0</v>
      </c>
      <c r="AP8" s="509">
        <v>0</v>
      </c>
      <c r="AQ8" s="509">
        <v>0</v>
      </c>
      <c r="AR8" s="509">
        <v>0</v>
      </c>
      <c r="AS8" s="509">
        <v>0</v>
      </c>
      <c r="AT8" s="509">
        <v>0</v>
      </c>
      <c r="AU8" s="509">
        <v>0</v>
      </c>
      <c r="AV8" s="509">
        <v>0</v>
      </c>
      <c r="AW8" s="509">
        <v>0</v>
      </c>
      <c r="AX8" s="509">
        <v>0</v>
      </c>
      <c r="AY8" s="509">
        <v>0</v>
      </c>
      <c r="AZ8" s="509">
        <v>0</v>
      </c>
      <c r="BA8" s="509">
        <v>0</v>
      </c>
      <c r="BB8" s="1023">
        <v>0</v>
      </c>
      <c r="BC8" s="1023">
        <v>0</v>
      </c>
      <c r="BD8" s="1023">
        <v>0</v>
      </c>
      <c r="BE8" s="1023">
        <v>0</v>
      </c>
      <c r="BF8" s="1023">
        <v>0</v>
      </c>
      <c r="BG8" s="1023">
        <v>0</v>
      </c>
      <c r="BH8" s="1023">
        <v>0</v>
      </c>
      <c r="BI8" s="1023">
        <v>0</v>
      </c>
      <c r="BJ8" s="1023">
        <v>0</v>
      </c>
      <c r="BK8" s="1023">
        <v>0</v>
      </c>
      <c r="BL8" s="1023">
        <v>0</v>
      </c>
      <c r="BM8" s="1023">
        <v>0</v>
      </c>
      <c r="BN8" s="1023">
        <v>0</v>
      </c>
      <c r="BO8" s="1023">
        <v>0</v>
      </c>
      <c r="BP8" s="1023">
        <v>0</v>
      </c>
      <c r="BQ8" s="1023">
        <v>0</v>
      </c>
      <c r="BR8" s="1023">
        <v>0</v>
      </c>
      <c r="BS8" s="1023">
        <v>0</v>
      </c>
      <c r="BT8" s="1023">
        <v>0</v>
      </c>
      <c r="BU8" s="1023">
        <v>0</v>
      </c>
      <c r="BV8" s="207"/>
      <c r="BX8" s="1271"/>
      <c r="BY8" s="1272"/>
      <c r="BZ8" s="1265"/>
      <c r="CA8" s="1265"/>
      <c r="CB8" s="1265"/>
    </row>
    <row r="9" spans="1:80" ht="18.75" customHeight="1">
      <c r="C9" s="201" t="s">
        <v>602</v>
      </c>
      <c r="D9" s="510" t="str">
        <f t="array" ref="D9:BU9">IF(TRANSPOSE('Investment Track Record (4)'!P19:P170)=0,"",TRANSPOSE('Investment Track Record (4)'!P19:P170))</f>
        <v/>
      </c>
      <c r="E9" s="511" t="str">
        <v/>
      </c>
      <c r="F9" s="511" t="str">
        <v/>
      </c>
      <c r="G9" s="511" t="str">
        <v/>
      </c>
      <c r="H9" s="511" t="str">
        <v/>
      </c>
      <c r="I9" s="511" t="str">
        <v/>
      </c>
      <c r="J9" s="511" t="str">
        <v/>
      </c>
      <c r="K9" s="511" t="str">
        <v/>
      </c>
      <c r="L9" s="511" t="str">
        <v/>
      </c>
      <c r="M9" s="511" t="str">
        <v/>
      </c>
      <c r="N9" s="511" t="str">
        <v/>
      </c>
      <c r="O9" s="511" t="str">
        <v/>
      </c>
      <c r="P9" s="511" t="str">
        <v/>
      </c>
      <c r="Q9" s="511" t="str">
        <v/>
      </c>
      <c r="R9" s="511" t="str">
        <v/>
      </c>
      <c r="S9" s="511" t="str">
        <v/>
      </c>
      <c r="T9" s="511" t="str">
        <v/>
      </c>
      <c r="U9" s="511" t="str">
        <v/>
      </c>
      <c r="V9" s="511" t="str">
        <v/>
      </c>
      <c r="W9" s="511" t="str">
        <v/>
      </c>
      <c r="X9" s="511" t="str">
        <v/>
      </c>
      <c r="Y9" s="511" t="str">
        <v/>
      </c>
      <c r="Z9" s="511" t="str">
        <v/>
      </c>
      <c r="AA9" s="511" t="str">
        <v/>
      </c>
      <c r="AB9" s="511" t="str">
        <v/>
      </c>
      <c r="AC9" s="511" t="str">
        <v/>
      </c>
      <c r="AD9" s="511" t="str">
        <v/>
      </c>
      <c r="AE9" s="511" t="str">
        <v/>
      </c>
      <c r="AF9" s="511" t="str">
        <v/>
      </c>
      <c r="AG9" s="511" t="str">
        <v/>
      </c>
      <c r="AH9" s="511" t="str">
        <v/>
      </c>
      <c r="AI9" s="511" t="str">
        <v/>
      </c>
      <c r="AJ9" s="511" t="str">
        <v/>
      </c>
      <c r="AK9" s="511" t="str">
        <v/>
      </c>
      <c r="AL9" s="511" t="str">
        <v/>
      </c>
      <c r="AM9" s="511" t="str">
        <v/>
      </c>
      <c r="AN9" s="511" t="str">
        <v/>
      </c>
      <c r="AO9" s="511" t="str">
        <v/>
      </c>
      <c r="AP9" s="511" t="str">
        <v/>
      </c>
      <c r="AQ9" s="511" t="str">
        <v/>
      </c>
      <c r="AR9" s="511" t="str">
        <v/>
      </c>
      <c r="AS9" s="511" t="str">
        <v/>
      </c>
      <c r="AT9" s="511" t="str">
        <v/>
      </c>
      <c r="AU9" s="511" t="str">
        <v/>
      </c>
      <c r="AV9" s="511" t="str">
        <v/>
      </c>
      <c r="AW9" s="511" t="str">
        <v/>
      </c>
      <c r="AX9" s="511" t="str">
        <v/>
      </c>
      <c r="AY9" s="511" t="str">
        <v/>
      </c>
      <c r="AZ9" s="511" t="str">
        <v/>
      </c>
      <c r="BA9" s="511" t="str">
        <v/>
      </c>
      <c r="BB9" s="215" t="str">
        <v/>
      </c>
      <c r="BC9" s="215" t="str">
        <v/>
      </c>
      <c r="BD9" s="215" t="str">
        <v/>
      </c>
      <c r="BE9" s="215" t="str">
        <v/>
      </c>
      <c r="BF9" s="215" t="str">
        <v/>
      </c>
      <c r="BG9" s="215" t="str">
        <v/>
      </c>
      <c r="BH9" s="215" t="str">
        <v/>
      </c>
      <c r="BI9" s="215" t="str">
        <v/>
      </c>
      <c r="BJ9" s="215" t="str">
        <v/>
      </c>
      <c r="BK9" s="215" t="str">
        <v/>
      </c>
      <c r="BL9" s="215" t="str">
        <v/>
      </c>
      <c r="BM9" s="215" t="str">
        <v/>
      </c>
      <c r="BN9" s="215" t="str">
        <v/>
      </c>
      <c r="BO9" s="215" t="str">
        <v/>
      </c>
      <c r="BP9" s="215" t="str">
        <v/>
      </c>
      <c r="BQ9" s="215" t="str">
        <v/>
      </c>
      <c r="BR9" s="215" t="str">
        <v/>
      </c>
      <c r="BS9" s="215" t="str">
        <v/>
      </c>
      <c r="BT9" s="215" t="str">
        <v/>
      </c>
      <c r="BU9" s="215" t="str">
        <v/>
      </c>
      <c r="BV9" s="207"/>
      <c r="BX9" s="1271"/>
      <c r="BY9" s="1272"/>
      <c r="BZ9" s="1265"/>
      <c r="CA9" s="1265"/>
      <c r="CB9" s="1265"/>
    </row>
    <row r="10" spans="1:80" ht="20.25" customHeight="1">
      <c r="C10" s="201" t="s">
        <v>603</v>
      </c>
      <c r="D10" s="510" t="str">
        <f t="array" ref="D10:BU10">IF(TRANSPOSE('Investment Track Record (4)'!Q19:Q170)=0,"",TRANSPOSE('Investment Track Record (4)'!Q19:Q170))</f>
        <v/>
      </c>
      <c r="E10" s="511" t="str">
        <v/>
      </c>
      <c r="F10" s="511" t="str">
        <v/>
      </c>
      <c r="G10" s="511" t="str">
        <v/>
      </c>
      <c r="H10" s="511" t="str">
        <v/>
      </c>
      <c r="I10" s="511" t="str">
        <v/>
      </c>
      <c r="J10" s="511" t="str">
        <v/>
      </c>
      <c r="K10" s="511" t="str">
        <v/>
      </c>
      <c r="L10" s="511" t="str">
        <v/>
      </c>
      <c r="M10" s="511" t="str">
        <v/>
      </c>
      <c r="N10" s="511" t="str">
        <v/>
      </c>
      <c r="O10" s="511" t="str">
        <v/>
      </c>
      <c r="P10" s="511" t="str">
        <v/>
      </c>
      <c r="Q10" s="511" t="str">
        <v/>
      </c>
      <c r="R10" s="511" t="str">
        <v/>
      </c>
      <c r="S10" s="511" t="str">
        <v/>
      </c>
      <c r="T10" s="511" t="str">
        <v/>
      </c>
      <c r="U10" s="511" t="str">
        <v/>
      </c>
      <c r="V10" s="511" t="str">
        <v/>
      </c>
      <c r="W10" s="511" t="str">
        <v/>
      </c>
      <c r="X10" s="511" t="str">
        <v/>
      </c>
      <c r="Y10" s="511" t="str">
        <v/>
      </c>
      <c r="Z10" s="511" t="str">
        <v/>
      </c>
      <c r="AA10" s="511" t="str">
        <v/>
      </c>
      <c r="AB10" s="511" t="str">
        <v/>
      </c>
      <c r="AC10" s="511" t="str">
        <v/>
      </c>
      <c r="AD10" s="511" t="str">
        <v/>
      </c>
      <c r="AE10" s="511" t="str">
        <v/>
      </c>
      <c r="AF10" s="511" t="str">
        <v/>
      </c>
      <c r="AG10" s="511" t="str">
        <v/>
      </c>
      <c r="AH10" s="511" t="str">
        <v/>
      </c>
      <c r="AI10" s="511" t="str">
        <v/>
      </c>
      <c r="AJ10" s="511" t="str">
        <v/>
      </c>
      <c r="AK10" s="511" t="str">
        <v/>
      </c>
      <c r="AL10" s="511" t="str">
        <v/>
      </c>
      <c r="AM10" s="511" t="str">
        <v/>
      </c>
      <c r="AN10" s="511" t="str">
        <v/>
      </c>
      <c r="AO10" s="511" t="str">
        <v/>
      </c>
      <c r="AP10" s="511" t="str">
        <v/>
      </c>
      <c r="AQ10" s="511" t="str">
        <v/>
      </c>
      <c r="AR10" s="511" t="str">
        <v/>
      </c>
      <c r="AS10" s="511" t="str">
        <v/>
      </c>
      <c r="AT10" s="511" t="str">
        <v/>
      </c>
      <c r="AU10" s="511" t="str">
        <v/>
      </c>
      <c r="AV10" s="511" t="str">
        <v/>
      </c>
      <c r="AW10" s="511" t="str">
        <v/>
      </c>
      <c r="AX10" s="511" t="str">
        <v/>
      </c>
      <c r="AY10" s="511" t="str">
        <v/>
      </c>
      <c r="AZ10" s="511" t="str">
        <v/>
      </c>
      <c r="BA10" s="511" t="str">
        <v/>
      </c>
      <c r="BB10" s="215" t="str">
        <v/>
      </c>
      <c r="BC10" s="215" t="str">
        <v/>
      </c>
      <c r="BD10" s="215" t="str">
        <v/>
      </c>
      <c r="BE10" s="215" t="str">
        <v/>
      </c>
      <c r="BF10" s="215" t="str">
        <v/>
      </c>
      <c r="BG10" s="215" t="str">
        <v/>
      </c>
      <c r="BH10" s="215" t="str">
        <v/>
      </c>
      <c r="BI10" s="215" t="str">
        <v/>
      </c>
      <c r="BJ10" s="215" t="str">
        <v/>
      </c>
      <c r="BK10" s="215" t="str">
        <v/>
      </c>
      <c r="BL10" s="215" t="str">
        <v/>
      </c>
      <c r="BM10" s="215" t="str">
        <v/>
      </c>
      <c r="BN10" s="215" t="str">
        <v/>
      </c>
      <c r="BO10" s="215" t="str">
        <v/>
      </c>
      <c r="BP10" s="215" t="str">
        <v/>
      </c>
      <c r="BQ10" s="215" t="str">
        <v/>
      </c>
      <c r="BR10" s="215" t="str">
        <v/>
      </c>
      <c r="BS10" s="215" t="str">
        <v/>
      </c>
      <c r="BT10" s="215" t="str">
        <v/>
      </c>
      <c r="BU10" s="215" t="str">
        <v/>
      </c>
      <c r="BV10" s="207"/>
      <c r="BX10" s="1271"/>
      <c r="BY10" s="1272"/>
      <c r="BZ10" s="1265"/>
      <c r="CA10" s="1265"/>
      <c r="CB10" s="1265"/>
    </row>
    <row r="11" spans="1:80" ht="21.75" customHeight="1">
      <c r="C11" s="201" t="s">
        <v>604</v>
      </c>
      <c r="D11" s="512" t="str">
        <f t="array" ref="D11:BU11">IF(TRANSPOSE('Investment Track Record (4)'!N19:N170)=0,"",TRANSPOSE('Investment Track Record (4)'!N19:N170))</f>
        <v/>
      </c>
      <c r="E11" s="513" t="str">
        <v/>
      </c>
      <c r="F11" s="513" t="str">
        <v/>
      </c>
      <c r="G11" s="513" t="str">
        <v/>
      </c>
      <c r="H11" s="513" t="str">
        <v/>
      </c>
      <c r="I11" s="513" t="str">
        <v/>
      </c>
      <c r="J11" s="513" t="str">
        <v/>
      </c>
      <c r="K11" s="513" t="str">
        <v/>
      </c>
      <c r="L11" s="513" t="str">
        <v/>
      </c>
      <c r="M11" s="513" t="str">
        <v/>
      </c>
      <c r="N11" s="513" t="str">
        <v/>
      </c>
      <c r="O11" s="513" t="str">
        <v/>
      </c>
      <c r="P11" s="513" t="str">
        <v/>
      </c>
      <c r="Q11" s="513" t="str">
        <v/>
      </c>
      <c r="R11" s="513" t="str">
        <v/>
      </c>
      <c r="S11" s="513" t="str">
        <v/>
      </c>
      <c r="T11" s="513" t="str">
        <v/>
      </c>
      <c r="U11" s="513" t="str">
        <v/>
      </c>
      <c r="V11" s="513" t="str">
        <v/>
      </c>
      <c r="W11" s="513" t="str">
        <v/>
      </c>
      <c r="X11" s="513" t="str">
        <v/>
      </c>
      <c r="Y11" s="513" t="str">
        <v/>
      </c>
      <c r="Z11" s="513" t="str">
        <v/>
      </c>
      <c r="AA11" s="513" t="str">
        <v/>
      </c>
      <c r="AB11" s="513" t="str">
        <v/>
      </c>
      <c r="AC11" s="513" t="str">
        <v/>
      </c>
      <c r="AD11" s="513" t="str">
        <v/>
      </c>
      <c r="AE11" s="513" t="str">
        <v/>
      </c>
      <c r="AF11" s="513" t="str">
        <v/>
      </c>
      <c r="AG11" s="513" t="str">
        <v/>
      </c>
      <c r="AH11" s="513" t="str">
        <v/>
      </c>
      <c r="AI11" s="513" t="str">
        <v/>
      </c>
      <c r="AJ11" s="513" t="str">
        <v/>
      </c>
      <c r="AK11" s="513" t="str">
        <v/>
      </c>
      <c r="AL11" s="513" t="str">
        <v/>
      </c>
      <c r="AM11" s="513" t="str">
        <v/>
      </c>
      <c r="AN11" s="513" t="str">
        <v/>
      </c>
      <c r="AO11" s="513" t="str">
        <v/>
      </c>
      <c r="AP11" s="513" t="str">
        <v/>
      </c>
      <c r="AQ11" s="513" t="str">
        <v/>
      </c>
      <c r="AR11" s="513" t="str">
        <v/>
      </c>
      <c r="AS11" s="513" t="str">
        <v/>
      </c>
      <c r="AT11" s="513" t="str">
        <v/>
      </c>
      <c r="AU11" s="513" t="str">
        <v/>
      </c>
      <c r="AV11" s="513" t="str">
        <v/>
      </c>
      <c r="AW11" s="513" t="str">
        <v/>
      </c>
      <c r="AX11" s="513" t="str">
        <v/>
      </c>
      <c r="AY11" s="513" t="str">
        <v/>
      </c>
      <c r="AZ11" s="513" t="str">
        <v/>
      </c>
      <c r="BA11" s="513" t="str">
        <v/>
      </c>
      <c r="BB11" s="217" t="str">
        <v/>
      </c>
      <c r="BC11" s="217" t="str">
        <v/>
      </c>
      <c r="BD11" s="217" t="str">
        <v/>
      </c>
      <c r="BE11" s="217" t="str">
        <v/>
      </c>
      <c r="BF11" s="217" t="str">
        <v/>
      </c>
      <c r="BG11" s="217" t="str">
        <v/>
      </c>
      <c r="BH11" s="217" t="str">
        <v/>
      </c>
      <c r="BI11" s="217" t="str">
        <v/>
      </c>
      <c r="BJ11" s="217" t="str">
        <v/>
      </c>
      <c r="BK11" s="217" t="str">
        <v/>
      </c>
      <c r="BL11" s="217" t="str">
        <v/>
      </c>
      <c r="BM11" s="217" t="str">
        <v/>
      </c>
      <c r="BN11" s="217" t="str">
        <v/>
      </c>
      <c r="BO11" s="217" t="str">
        <v/>
      </c>
      <c r="BP11" s="217" t="str">
        <v/>
      </c>
      <c r="BQ11" s="217" t="str">
        <v/>
      </c>
      <c r="BR11" s="217" t="str">
        <v/>
      </c>
      <c r="BS11" s="217" t="str">
        <v/>
      </c>
      <c r="BT11" s="217" t="str">
        <v/>
      </c>
      <c r="BU11" s="217" t="str">
        <v/>
      </c>
      <c r="BV11" s="207"/>
      <c r="BX11" s="1271"/>
      <c r="BY11" s="1272"/>
      <c r="BZ11" s="1265"/>
      <c r="CA11" s="1265"/>
      <c r="CB11" s="1265"/>
    </row>
    <row r="12" spans="1:80" ht="21.75" customHeight="1" thickBot="1">
      <c r="B12" s="417"/>
      <c r="C12" s="201" t="s">
        <v>605</v>
      </c>
      <c r="D12" s="514" t="str">
        <f t="array" ref="D12:BU12">IF(TRANSPOSE('Investment Track Record (4)'!M19:M170)=0,"",TRANSPOSE('Investment Track Record (4)'!M19:M170))</f>
        <v/>
      </c>
      <c r="E12" s="515" t="str">
        <v/>
      </c>
      <c r="F12" s="515" t="str">
        <v/>
      </c>
      <c r="G12" s="515" t="str">
        <v/>
      </c>
      <c r="H12" s="515" t="str">
        <v/>
      </c>
      <c r="I12" s="515" t="str">
        <v/>
      </c>
      <c r="J12" s="515" t="str">
        <v/>
      </c>
      <c r="K12" s="515" t="str">
        <v/>
      </c>
      <c r="L12" s="515" t="str">
        <v/>
      </c>
      <c r="M12" s="515" t="str">
        <v/>
      </c>
      <c r="N12" s="515" t="str">
        <v/>
      </c>
      <c r="O12" s="515" t="str">
        <v/>
      </c>
      <c r="P12" s="515" t="str">
        <v/>
      </c>
      <c r="Q12" s="515" t="str">
        <v/>
      </c>
      <c r="R12" s="515" t="str">
        <v/>
      </c>
      <c r="S12" s="515" t="str">
        <v/>
      </c>
      <c r="T12" s="515" t="str">
        <v/>
      </c>
      <c r="U12" s="515" t="str">
        <v/>
      </c>
      <c r="V12" s="515" t="str">
        <v/>
      </c>
      <c r="W12" s="515" t="str">
        <v/>
      </c>
      <c r="X12" s="515" t="str">
        <v/>
      </c>
      <c r="Y12" s="515" t="str">
        <v/>
      </c>
      <c r="Z12" s="515" t="str">
        <v/>
      </c>
      <c r="AA12" s="515" t="str">
        <v/>
      </c>
      <c r="AB12" s="515" t="str">
        <v/>
      </c>
      <c r="AC12" s="515" t="str">
        <v/>
      </c>
      <c r="AD12" s="515" t="str">
        <v/>
      </c>
      <c r="AE12" s="515" t="str">
        <v/>
      </c>
      <c r="AF12" s="515" t="str">
        <v/>
      </c>
      <c r="AG12" s="515" t="str">
        <v/>
      </c>
      <c r="AH12" s="515" t="str">
        <v/>
      </c>
      <c r="AI12" s="515" t="str">
        <v/>
      </c>
      <c r="AJ12" s="515" t="str">
        <v/>
      </c>
      <c r="AK12" s="515" t="str">
        <v/>
      </c>
      <c r="AL12" s="515" t="str">
        <v/>
      </c>
      <c r="AM12" s="515" t="str">
        <v/>
      </c>
      <c r="AN12" s="515" t="str">
        <v/>
      </c>
      <c r="AO12" s="515" t="str">
        <v/>
      </c>
      <c r="AP12" s="515" t="str">
        <v/>
      </c>
      <c r="AQ12" s="515" t="str">
        <v/>
      </c>
      <c r="AR12" s="515" t="str">
        <v/>
      </c>
      <c r="AS12" s="515" t="str">
        <v/>
      </c>
      <c r="AT12" s="515" t="str">
        <v/>
      </c>
      <c r="AU12" s="515" t="str">
        <v/>
      </c>
      <c r="AV12" s="515" t="str">
        <v/>
      </c>
      <c r="AW12" s="515" t="str">
        <v/>
      </c>
      <c r="AX12" s="515" t="str">
        <v/>
      </c>
      <c r="AY12" s="515" t="str">
        <v/>
      </c>
      <c r="AZ12" s="515" t="str">
        <v/>
      </c>
      <c r="BA12" s="515" t="str">
        <v/>
      </c>
      <c r="BB12" s="218" t="str">
        <v/>
      </c>
      <c r="BC12" s="218" t="str">
        <v/>
      </c>
      <c r="BD12" s="218" t="str">
        <v/>
      </c>
      <c r="BE12" s="218" t="str">
        <v/>
      </c>
      <c r="BF12" s="218" t="str">
        <v/>
      </c>
      <c r="BG12" s="218" t="str">
        <v/>
      </c>
      <c r="BH12" s="218" t="str">
        <v/>
      </c>
      <c r="BI12" s="218" t="str">
        <v/>
      </c>
      <c r="BJ12" s="218" t="str">
        <v/>
      </c>
      <c r="BK12" s="218" t="str">
        <v/>
      </c>
      <c r="BL12" s="218" t="str">
        <v/>
      </c>
      <c r="BM12" s="218" t="str">
        <v/>
      </c>
      <c r="BN12" s="218" t="str">
        <v/>
      </c>
      <c r="BO12" s="218" t="str">
        <v/>
      </c>
      <c r="BP12" s="218" t="str">
        <v/>
      </c>
      <c r="BQ12" s="218" t="str">
        <v/>
      </c>
      <c r="BR12" s="218" t="str">
        <v/>
      </c>
      <c r="BS12" s="218" t="str">
        <v/>
      </c>
      <c r="BT12" s="218" t="str">
        <v/>
      </c>
      <c r="BU12" s="218" t="str">
        <v/>
      </c>
      <c r="BV12" s="207"/>
      <c r="BX12" s="1271"/>
      <c r="BY12" s="1272"/>
      <c r="BZ12" s="1265"/>
      <c r="CA12" s="1265"/>
      <c r="CB12" s="1265"/>
    </row>
    <row r="13" spans="1:80" ht="27" customHeight="1" thickBot="1">
      <c r="B13" s="398" t="s">
        <v>606</v>
      </c>
      <c r="C13" s="399" t="s">
        <v>607</v>
      </c>
      <c r="D13" s="1266"/>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c r="BG13" s="1267"/>
      <c r="BH13" s="1267"/>
      <c r="BI13" s="1267"/>
      <c r="BJ13" s="1267"/>
      <c r="BK13" s="1267"/>
      <c r="BL13" s="1267"/>
      <c r="BM13" s="1267"/>
      <c r="BN13" s="1267"/>
      <c r="BO13" s="1267"/>
      <c r="BP13" s="1267"/>
      <c r="BQ13" s="1267"/>
      <c r="BR13" s="1267"/>
      <c r="BS13" s="1267"/>
      <c r="BT13" s="1267"/>
      <c r="BU13" s="1267"/>
      <c r="BV13" s="1267"/>
      <c r="BX13" s="279"/>
      <c r="BY13" s="279"/>
      <c r="BZ13" s="279"/>
      <c r="CA13" s="279"/>
      <c r="CB13" s="279"/>
    </row>
    <row r="14" spans="1:80">
      <c r="A14" s="301">
        <f>DATE(B14,12,31)</f>
        <v>366</v>
      </c>
      <c r="B14" s="660">
        <f>YEAR(MIN('Investment Track Record (4)'!P19:P170))</f>
        <v>1900</v>
      </c>
      <c r="C14" s="661" cm="1">
        <f t="array" ref="C14">DATE(INDEX($B:$B,14+4*INT((ROW()-14)/4)), CHOOSE(MOD(ROW()-14,4)+1, 3,6,9,12), CHOOSE(MOD(ROW()-14,4)+1, 31,30,30,31))</f>
        <v>91</v>
      </c>
      <c r="D14" s="650"/>
      <c r="E14" s="651"/>
      <c r="F14" s="651"/>
      <c r="G14" s="651"/>
      <c r="H14" s="651"/>
      <c r="I14" s="651"/>
      <c r="J14" s="651"/>
      <c r="K14" s="651"/>
      <c r="L14" s="651"/>
      <c r="M14" s="651"/>
      <c r="N14" s="651"/>
      <c r="O14" s="651"/>
      <c r="P14" s="503">
        <v>0</v>
      </c>
      <c r="Q14" s="503">
        <v>0</v>
      </c>
      <c r="R14" s="503">
        <v>0</v>
      </c>
      <c r="S14" s="503">
        <v>0</v>
      </c>
      <c r="T14" s="503">
        <v>0</v>
      </c>
      <c r="U14" s="503">
        <v>0</v>
      </c>
      <c r="V14" s="503">
        <v>0</v>
      </c>
      <c r="W14" s="503">
        <v>0</v>
      </c>
      <c r="X14" s="503">
        <v>0</v>
      </c>
      <c r="Y14" s="503">
        <v>0</v>
      </c>
      <c r="Z14" s="503">
        <v>0</v>
      </c>
      <c r="AA14" s="503">
        <v>0</v>
      </c>
      <c r="AB14" s="503">
        <v>0</v>
      </c>
      <c r="AC14" s="503">
        <v>0</v>
      </c>
      <c r="AD14" s="503">
        <v>0</v>
      </c>
      <c r="AE14" s="503">
        <v>0</v>
      </c>
      <c r="AF14" s="503">
        <v>0</v>
      </c>
      <c r="AG14" s="503">
        <v>0</v>
      </c>
      <c r="AH14" s="503">
        <v>0</v>
      </c>
      <c r="AI14" s="503">
        <v>0</v>
      </c>
      <c r="AJ14" s="503">
        <v>0</v>
      </c>
      <c r="AK14" s="503">
        <v>0</v>
      </c>
      <c r="AL14" s="503">
        <v>0</v>
      </c>
      <c r="AM14" s="503">
        <v>0</v>
      </c>
      <c r="AN14" s="503">
        <v>0</v>
      </c>
      <c r="AO14" s="503">
        <v>0</v>
      </c>
      <c r="AP14" s="503">
        <v>0</v>
      </c>
      <c r="AQ14" s="503">
        <v>0</v>
      </c>
      <c r="AR14" s="503">
        <v>0</v>
      </c>
      <c r="AS14" s="503">
        <v>0</v>
      </c>
      <c r="AT14" s="503">
        <v>0</v>
      </c>
      <c r="AU14" s="503">
        <v>0</v>
      </c>
      <c r="AV14" s="503">
        <v>0</v>
      </c>
      <c r="AW14" s="503">
        <v>0</v>
      </c>
      <c r="AX14" s="503">
        <v>0</v>
      </c>
      <c r="AY14" s="503">
        <v>0</v>
      </c>
      <c r="AZ14" s="503">
        <v>0</v>
      </c>
      <c r="BA14" s="503">
        <v>0</v>
      </c>
      <c r="BB14" s="161">
        <v>0</v>
      </c>
      <c r="BC14" s="161">
        <v>0</v>
      </c>
      <c r="BD14" s="161">
        <v>0</v>
      </c>
      <c r="BE14" s="161">
        <v>0</v>
      </c>
      <c r="BF14" s="161">
        <v>0</v>
      </c>
      <c r="BG14" s="161">
        <v>0</v>
      </c>
      <c r="BH14" s="161">
        <v>0</v>
      </c>
      <c r="BI14" s="161">
        <v>0</v>
      </c>
      <c r="BJ14" s="161">
        <v>0</v>
      </c>
      <c r="BK14" s="161">
        <v>0</v>
      </c>
      <c r="BL14" s="161">
        <v>0</v>
      </c>
      <c r="BM14" s="161">
        <v>0</v>
      </c>
      <c r="BN14" s="161">
        <v>0</v>
      </c>
      <c r="BO14" s="161">
        <v>0</v>
      </c>
      <c r="BP14" s="161">
        <v>0</v>
      </c>
      <c r="BQ14" s="161">
        <v>0</v>
      </c>
      <c r="BR14" s="161">
        <v>0</v>
      </c>
      <c r="BS14" s="161">
        <v>0</v>
      </c>
      <c r="BT14" s="161">
        <v>0</v>
      </c>
      <c r="BU14" s="161">
        <v>0</v>
      </c>
      <c r="BV14" s="162"/>
      <c r="BX14" s="530">
        <f t="shared" ref="BX14:BX66" si="2">SUMIF($D$7:$BU$7,"R",$D14:$BU14)</f>
        <v>0</v>
      </c>
      <c r="BY14" s="530">
        <f t="shared" ref="BY14:BY66" si="3">SUMIF($D$7:$BU$7,"U",$D14:$BU14)</f>
        <v>0</v>
      </c>
      <c r="BZ14" s="530">
        <f>SUM(BX14:BY14)</f>
        <v>0</v>
      </c>
      <c r="CA14" s="659"/>
      <c r="CB14" s="530">
        <f>BZ14-(ABS(CA14))</f>
        <v>0</v>
      </c>
    </row>
    <row r="15" spans="1:80">
      <c r="A15" s="301"/>
      <c r="B15" s="662"/>
      <c r="C15" s="661" cm="1">
        <f t="array" ref="C15">DATE(INDEX($B:$B,14+4*INT((ROW()-14)/4)), CHOOSE(MOD(ROW()-14,4)+1, 3,6,9,12), CHOOSE(MOD(ROW()-14,4)+1, 31,30,30,31))</f>
        <v>182</v>
      </c>
      <c r="D15" s="650"/>
      <c r="E15" s="651"/>
      <c r="F15" s="651"/>
      <c r="G15" s="651"/>
      <c r="H15" s="651"/>
      <c r="I15" s="651"/>
      <c r="J15" s="651"/>
      <c r="K15" s="651"/>
      <c r="L15" s="651"/>
      <c r="M15" s="651"/>
      <c r="N15" s="651"/>
      <c r="O15" s="651"/>
      <c r="P15" s="503"/>
      <c r="Q15" s="503"/>
      <c r="R15" s="503"/>
      <c r="S15" s="503"/>
      <c r="T15" s="503"/>
      <c r="U15" s="503"/>
      <c r="V15" s="503"/>
      <c r="W15" s="503"/>
      <c r="X15" s="503"/>
      <c r="Y15" s="503"/>
      <c r="Z15" s="503"/>
      <c r="AA15" s="503"/>
      <c r="AB15" s="503"/>
      <c r="AC15" s="503"/>
      <c r="AD15" s="503"/>
      <c r="AE15" s="503"/>
      <c r="AF15" s="503"/>
      <c r="AG15" s="503"/>
      <c r="AH15" s="503"/>
      <c r="AI15" s="503"/>
      <c r="AJ15" s="503"/>
      <c r="AK15" s="503"/>
      <c r="AL15" s="503"/>
      <c r="AM15" s="503"/>
      <c r="AN15" s="503"/>
      <c r="AO15" s="503"/>
      <c r="AP15" s="503"/>
      <c r="AQ15" s="503"/>
      <c r="AR15" s="503"/>
      <c r="AS15" s="503"/>
      <c r="AT15" s="503"/>
      <c r="AU15" s="503"/>
      <c r="AV15" s="503"/>
      <c r="AW15" s="503"/>
      <c r="AX15" s="503"/>
      <c r="AY15" s="503"/>
      <c r="AZ15" s="503"/>
      <c r="BA15" s="503"/>
      <c r="BB15" s="161"/>
      <c r="BC15" s="161"/>
      <c r="BD15" s="161"/>
      <c r="BE15" s="161"/>
      <c r="BF15" s="161"/>
      <c r="BG15" s="161"/>
      <c r="BH15" s="161"/>
      <c r="BI15" s="161"/>
      <c r="BJ15" s="161"/>
      <c r="BK15" s="161"/>
      <c r="BL15" s="161"/>
      <c r="BM15" s="161"/>
      <c r="BN15" s="161"/>
      <c r="BO15" s="161"/>
      <c r="BP15" s="161"/>
      <c r="BQ15" s="161"/>
      <c r="BR15" s="161"/>
      <c r="BS15" s="161"/>
      <c r="BT15" s="161"/>
      <c r="BU15" s="161"/>
      <c r="BV15" s="162"/>
      <c r="BX15" s="530">
        <f t="shared" si="2"/>
        <v>0</v>
      </c>
      <c r="BY15" s="530">
        <f t="shared" si="3"/>
        <v>0</v>
      </c>
      <c r="BZ15" s="530">
        <f t="shared" ref="BZ15:BZ65" si="4">SUM(BX15:BY15)</f>
        <v>0</v>
      </c>
      <c r="CA15" s="659"/>
      <c r="CB15" s="530">
        <f t="shared" ref="CB15:CB66" si="5">BZ15-(ABS(CA15))</f>
        <v>0</v>
      </c>
    </row>
    <row r="16" spans="1:80">
      <c r="A16" s="301"/>
      <c r="B16" s="662"/>
      <c r="C16" s="661" cm="1">
        <f t="array" ref="C16">DATE(INDEX($B:$B,14+4*INT((ROW()-14)/4)), CHOOSE(MOD(ROW()-14,4)+1, 3,6,9,12), CHOOSE(MOD(ROW()-14,4)+1, 31,30,30,31))</f>
        <v>274</v>
      </c>
      <c r="D16" s="650"/>
      <c r="E16" s="651"/>
      <c r="F16" s="651"/>
      <c r="G16" s="651"/>
      <c r="H16" s="651"/>
      <c r="I16" s="651"/>
      <c r="J16" s="651"/>
      <c r="K16" s="651"/>
      <c r="L16" s="651"/>
      <c r="M16" s="651"/>
      <c r="N16" s="651"/>
      <c r="O16" s="651"/>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161"/>
      <c r="BC16" s="161"/>
      <c r="BD16" s="161"/>
      <c r="BE16" s="161"/>
      <c r="BF16" s="161"/>
      <c r="BG16" s="161"/>
      <c r="BH16" s="161"/>
      <c r="BI16" s="161"/>
      <c r="BJ16" s="161"/>
      <c r="BK16" s="161"/>
      <c r="BL16" s="161"/>
      <c r="BM16" s="161"/>
      <c r="BN16" s="161"/>
      <c r="BO16" s="161"/>
      <c r="BP16" s="161"/>
      <c r="BQ16" s="161"/>
      <c r="BR16" s="161"/>
      <c r="BS16" s="161"/>
      <c r="BT16" s="161"/>
      <c r="BU16" s="161"/>
      <c r="BV16" s="162"/>
      <c r="BX16" s="530">
        <f t="shared" si="2"/>
        <v>0</v>
      </c>
      <c r="BY16" s="530">
        <f t="shared" si="3"/>
        <v>0</v>
      </c>
      <c r="BZ16" s="530">
        <f t="shared" si="4"/>
        <v>0</v>
      </c>
      <c r="CA16" s="659"/>
      <c r="CB16" s="530">
        <f t="shared" si="5"/>
        <v>0</v>
      </c>
    </row>
    <row r="17" spans="1:80">
      <c r="A17" s="301"/>
      <c r="B17" s="662"/>
      <c r="C17" s="663" cm="1">
        <f t="array" ref="C17">DATE(INDEX($B:$B,14+4*INT((ROW()-14)/4)), CHOOSE(MOD(ROW()-14,4)+1, 3,6,9,12), CHOOSE(MOD(ROW()-14,4)+1, 31,30,30,31))</f>
        <v>366</v>
      </c>
      <c r="D17" s="656"/>
      <c r="E17" s="657"/>
      <c r="F17" s="657"/>
      <c r="G17" s="657"/>
      <c r="H17" s="657"/>
      <c r="I17" s="657"/>
      <c r="J17" s="657"/>
      <c r="K17" s="657"/>
      <c r="L17" s="657"/>
      <c r="M17" s="657"/>
      <c r="N17" s="657"/>
      <c r="O17" s="657"/>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504"/>
      <c r="AO17" s="504"/>
      <c r="AP17" s="504"/>
      <c r="AQ17" s="504"/>
      <c r="AR17" s="504"/>
      <c r="AS17" s="504"/>
      <c r="AT17" s="504"/>
      <c r="AU17" s="504"/>
      <c r="AV17" s="504"/>
      <c r="AW17" s="504"/>
      <c r="AX17" s="504"/>
      <c r="AY17" s="504"/>
      <c r="AZ17" s="504"/>
      <c r="BA17" s="504"/>
      <c r="BB17" s="220"/>
      <c r="BC17" s="220"/>
      <c r="BD17" s="220"/>
      <c r="BE17" s="220"/>
      <c r="BF17" s="220"/>
      <c r="BG17" s="220"/>
      <c r="BH17" s="220"/>
      <c r="BI17" s="220"/>
      <c r="BJ17" s="220"/>
      <c r="BK17" s="220"/>
      <c r="BL17" s="220"/>
      <c r="BM17" s="220"/>
      <c r="BN17" s="220"/>
      <c r="BO17" s="220"/>
      <c r="BP17" s="220"/>
      <c r="BQ17" s="220"/>
      <c r="BR17" s="220"/>
      <c r="BS17" s="220"/>
      <c r="BT17" s="220"/>
      <c r="BU17" s="220"/>
      <c r="BV17" s="162"/>
      <c r="BX17" s="530">
        <f t="shared" si="2"/>
        <v>0</v>
      </c>
      <c r="BY17" s="530">
        <f t="shared" si="3"/>
        <v>0</v>
      </c>
      <c r="BZ17" s="530">
        <f t="shared" si="4"/>
        <v>0</v>
      </c>
      <c r="CA17" s="659"/>
      <c r="CB17" s="530">
        <f t="shared" si="5"/>
        <v>0</v>
      </c>
    </row>
    <row r="18" spans="1:80" ht="12.75" customHeight="1">
      <c r="A18" s="392">
        <f>A14+365</f>
        <v>731</v>
      </c>
      <c r="B18" s="664">
        <f>B14+1</f>
        <v>1901</v>
      </c>
      <c r="C18" s="661" cm="1">
        <f t="array" ref="C18">DATE(INDEX($B:$B,14+4*INT((ROW()-14)/4)), CHOOSE(MOD(ROW()-14,4)+1, 3,6,9,12), CHOOSE(MOD(ROW()-14,4)+1, 31,30,30,31))</f>
        <v>456</v>
      </c>
      <c r="D18" s="650"/>
      <c r="E18" s="651"/>
      <c r="F18" s="651"/>
      <c r="G18" s="651"/>
      <c r="H18" s="651"/>
      <c r="I18" s="651"/>
      <c r="J18" s="651"/>
      <c r="K18" s="651"/>
      <c r="L18" s="651"/>
      <c r="M18" s="651"/>
      <c r="N18" s="651"/>
      <c r="O18" s="651"/>
      <c r="P18" s="503">
        <v>0</v>
      </c>
      <c r="Q18" s="503">
        <v>0</v>
      </c>
      <c r="R18" s="503">
        <v>0</v>
      </c>
      <c r="S18" s="503">
        <v>0</v>
      </c>
      <c r="T18" s="503">
        <v>0</v>
      </c>
      <c r="U18" s="503">
        <v>0</v>
      </c>
      <c r="V18" s="503">
        <v>0</v>
      </c>
      <c r="W18" s="503">
        <v>0</v>
      </c>
      <c r="X18" s="503">
        <v>0</v>
      </c>
      <c r="Y18" s="503">
        <v>0</v>
      </c>
      <c r="Z18" s="503">
        <v>0</v>
      </c>
      <c r="AA18" s="503">
        <v>0</v>
      </c>
      <c r="AB18" s="503">
        <v>0</v>
      </c>
      <c r="AC18" s="503">
        <v>0</v>
      </c>
      <c r="AD18" s="503">
        <v>0</v>
      </c>
      <c r="AE18" s="503">
        <v>0</v>
      </c>
      <c r="AF18" s="503">
        <v>0</v>
      </c>
      <c r="AG18" s="503">
        <v>0</v>
      </c>
      <c r="AH18" s="503">
        <v>0</v>
      </c>
      <c r="AI18" s="503">
        <v>0</v>
      </c>
      <c r="AJ18" s="503">
        <v>0</v>
      </c>
      <c r="AK18" s="503">
        <v>0</v>
      </c>
      <c r="AL18" s="503">
        <v>0</v>
      </c>
      <c r="AM18" s="503">
        <v>0</v>
      </c>
      <c r="AN18" s="503">
        <v>0</v>
      </c>
      <c r="AO18" s="503">
        <v>0</v>
      </c>
      <c r="AP18" s="503">
        <v>0</v>
      </c>
      <c r="AQ18" s="503">
        <v>0</v>
      </c>
      <c r="AR18" s="503">
        <v>0</v>
      </c>
      <c r="AS18" s="503">
        <v>0</v>
      </c>
      <c r="AT18" s="503">
        <v>0</v>
      </c>
      <c r="AU18" s="503">
        <v>0</v>
      </c>
      <c r="AV18" s="503">
        <v>0</v>
      </c>
      <c r="AW18" s="503">
        <v>0</v>
      </c>
      <c r="AX18" s="503">
        <v>0</v>
      </c>
      <c r="AY18" s="503">
        <v>0</v>
      </c>
      <c r="AZ18" s="503">
        <v>0</v>
      </c>
      <c r="BA18" s="503">
        <v>0</v>
      </c>
      <c r="BB18" s="161">
        <v>0</v>
      </c>
      <c r="BC18" s="161">
        <v>0</v>
      </c>
      <c r="BD18" s="161">
        <v>0</v>
      </c>
      <c r="BE18" s="161">
        <v>0</v>
      </c>
      <c r="BF18" s="161">
        <v>0</v>
      </c>
      <c r="BG18" s="161">
        <v>0</v>
      </c>
      <c r="BH18" s="161">
        <v>0</v>
      </c>
      <c r="BI18" s="161">
        <v>0</v>
      </c>
      <c r="BJ18" s="161">
        <v>0</v>
      </c>
      <c r="BK18" s="161">
        <v>0</v>
      </c>
      <c r="BL18" s="161">
        <v>0</v>
      </c>
      <c r="BM18" s="161">
        <v>0</v>
      </c>
      <c r="BN18" s="161">
        <v>0</v>
      </c>
      <c r="BO18" s="161">
        <v>0</v>
      </c>
      <c r="BP18" s="161">
        <v>0</v>
      </c>
      <c r="BQ18" s="161">
        <v>0</v>
      </c>
      <c r="BR18" s="161">
        <v>0</v>
      </c>
      <c r="BS18" s="161">
        <v>0</v>
      </c>
      <c r="BT18" s="161">
        <v>0</v>
      </c>
      <c r="BU18" s="161">
        <v>0</v>
      </c>
      <c r="BV18" s="652"/>
      <c r="BW18" s="653"/>
      <c r="BX18" s="530">
        <f t="shared" si="2"/>
        <v>0</v>
      </c>
      <c r="BY18" s="530">
        <f t="shared" si="3"/>
        <v>0</v>
      </c>
      <c r="BZ18" s="530">
        <f t="shared" si="4"/>
        <v>0</v>
      </c>
      <c r="CA18" s="659"/>
      <c r="CB18" s="530">
        <f t="shared" si="5"/>
        <v>0</v>
      </c>
    </row>
    <row r="19" spans="1:80" ht="12.75" customHeight="1">
      <c r="A19" s="301"/>
      <c r="B19" s="662"/>
      <c r="C19" s="661" cm="1">
        <f t="array" ref="C19">DATE(INDEX($B:$B,14+4*INT((ROW()-14)/4)), CHOOSE(MOD(ROW()-14,4)+1, 3,6,9,12), CHOOSE(MOD(ROW()-14,4)+1, 31,30,30,31))</f>
        <v>547</v>
      </c>
      <c r="D19" s="650"/>
      <c r="E19" s="651"/>
      <c r="F19" s="651"/>
      <c r="G19" s="651"/>
      <c r="H19" s="651"/>
      <c r="I19" s="651"/>
      <c r="J19" s="651"/>
      <c r="K19" s="651"/>
      <c r="L19" s="651"/>
      <c r="M19" s="651"/>
      <c r="N19" s="651"/>
      <c r="O19" s="651"/>
      <c r="P19" s="503"/>
      <c r="Q19" s="503"/>
      <c r="R19" s="503"/>
      <c r="S19" s="503"/>
      <c r="T19" s="503"/>
      <c r="U19" s="503"/>
      <c r="V19" s="503"/>
      <c r="W19" s="503"/>
      <c r="X19" s="503"/>
      <c r="Y19" s="503"/>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161"/>
      <c r="BC19" s="161"/>
      <c r="BD19" s="161"/>
      <c r="BE19" s="161"/>
      <c r="BF19" s="161"/>
      <c r="BG19" s="161"/>
      <c r="BH19" s="161"/>
      <c r="BI19" s="161"/>
      <c r="BJ19" s="161"/>
      <c r="BK19" s="161"/>
      <c r="BL19" s="161"/>
      <c r="BM19" s="161"/>
      <c r="BN19" s="161"/>
      <c r="BO19" s="161"/>
      <c r="BP19" s="161"/>
      <c r="BQ19" s="161"/>
      <c r="BR19" s="161"/>
      <c r="BS19" s="161"/>
      <c r="BT19" s="161"/>
      <c r="BU19" s="161"/>
      <c r="BV19" s="654"/>
      <c r="BW19" s="655"/>
      <c r="BX19" s="530">
        <f t="shared" si="2"/>
        <v>0</v>
      </c>
      <c r="BY19" s="530">
        <f t="shared" si="3"/>
        <v>0</v>
      </c>
      <c r="BZ19" s="530">
        <f t="shared" si="4"/>
        <v>0</v>
      </c>
      <c r="CA19" s="659"/>
      <c r="CB19" s="530">
        <f t="shared" si="5"/>
        <v>0</v>
      </c>
    </row>
    <row r="20" spans="1:80" ht="12.75" customHeight="1">
      <c r="A20" s="301"/>
      <c r="B20" s="662"/>
      <c r="C20" s="661" cm="1">
        <f t="array" ref="C20">DATE(INDEX($B:$B,14+4*INT((ROW()-14)/4)), CHOOSE(MOD(ROW()-14,4)+1, 3,6,9,12), CHOOSE(MOD(ROW()-14,4)+1, 31,30,30,31))</f>
        <v>639</v>
      </c>
      <c r="D20" s="650"/>
      <c r="E20" s="651"/>
      <c r="F20" s="651"/>
      <c r="G20" s="651"/>
      <c r="H20" s="651"/>
      <c r="I20" s="651"/>
      <c r="J20" s="651"/>
      <c r="K20" s="651"/>
      <c r="L20" s="651"/>
      <c r="M20" s="651"/>
      <c r="N20" s="651"/>
      <c r="O20" s="651"/>
      <c r="P20" s="503"/>
      <c r="Q20" s="503"/>
      <c r="R20" s="503"/>
      <c r="S20" s="503"/>
      <c r="T20" s="503"/>
      <c r="U20" s="503"/>
      <c r="V20" s="503"/>
      <c r="W20" s="503"/>
      <c r="X20" s="503"/>
      <c r="Y20" s="503"/>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161"/>
      <c r="BC20" s="161"/>
      <c r="BD20" s="161"/>
      <c r="BE20" s="161"/>
      <c r="BF20" s="161"/>
      <c r="BG20" s="161"/>
      <c r="BH20" s="161"/>
      <c r="BI20" s="161"/>
      <c r="BJ20" s="161"/>
      <c r="BK20" s="161"/>
      <c r="BL20" s="161"/>
      <c r="BM20" s="161"/>
      <c r="BN20" s="161"/>
      <c r="BO20" s="161"/>
      <c r="BP20" s="161"/>
      <c r="BQ20" s="161"/>
      <c r="BR20" s="161"/>
      <c r="BS20" s="161"/>
      <c r="BT20" s="161"/>
      <c r="BU20" s="161"/>
      <c r="BV20" s="654"/>
      <c r="BW20" s="655"/>
      <c r="BX20" s="530">
        <f t="shared" si="2"/>
        <v>0</v>
      </c>
      <c r="BY20" s="530">
        <f t="shared" si="3"/>
        <v>0</v>
      </c>
      <c r="BZ20" s="530">
        <f t="shared" si="4"/>
        <v>0</v>
      </c>
      <c r="CA20" s="659"/>
      <c r="CB20" s="530">
        <f t="shared" si="5"/>
        <v>0</v>
      </c>
    </row>
    <row r="21" spans="1:80" ht="12.75" customHeight="1">
      <c r="A21" s="301"/>
      <c r="B21" s="662"/>
      <c r="C21" s="663" cm="1">
        <f t="array" ref="C21">DATE(INDEX($B:$B,14+4*INT((ROW()-14)/4)), CHOOSE(MOD(ROW()-14,4)+1, 3,6,9,12), CHOOSE(MOD(ROW()-14,4)+1, 31,30,30,31))</f>
        <v>731</v>
      </c>
      <c r="D21" s="656"/>
      <c r="E21" s="657"/>
      <c r="F21" s="657"/>
      <c r="G21" s="651"/>
      <c r="H21" s="657"/>
      <c r="I21" s="657"/>
      <c r="J21" s="657"/>
      <c r="K21" s="657"/>
      <c r="L21" s="657"/>
      <c r="M21" s="657"/>
      <c r="N21" s="657"/>
      <c r="O21" s="657"/>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220"/>
      <c r="BC21" s="220"/>
      <c r="BD21" s="220"/>
      <c r="BE21" s="220"/>
      <c r="BF21" s="220"/>
      <c r="BG21" s="220"/>
      <c r="BH21" s="220"/>
      <c r="BI21" s="220"/>
      <c r="BJ21" s="220"/>
      <c r="BK21" s="220"/>
      <c r="BL21" s="220"/>
      <c r="BM21" s="220"/>
      <c r="BN21" s="220"/>
      <c r="BO21" s="220"/>
      <c r="BP21" s="220"/>
      <c r="BQ21" s="220"/>
      <c r="BR21" s="220"/>
      <c r="BS21" s="220"/>
      <c r="BT21" s="220"/>
      <c r="BU21" s="220"/>
      <c r="BV21" s="654"/>
      <c r="BW21" s="655"/>
      <c r="BX21" s="530">
        <f t="shared" si="2"/>
        <v>0</v>
      </c>
      <c r="BY21" s="530">
        <f t="shared" si="3"/>
        <v>0</v>
      </c>
      <c r="BZ21" s="530">
        <f t="shared" si="4"/>
        <v>0</v>
      </c>
      <c r="CA21" s="659"/>
      <c r="CB21" s="530">
        <f t="shared" si="5"/>
        <v>0</v>
      </c>
    </row>
    <row r="22" spans="1:80" ht="12.75" customHeight="1">
      <c r="A22" s="392">
        <f>A18+365</f>
        <v>1096</v>
      </c>
      <c r="B22" s="664">
        <f>B18+1</f>
        <v>1902</v>
      </c>
      <c r="C22" s="661" cm="1">
        <f t="array" ref="C22">DATE(INDEX($B:$B,14+4*INT((ROW()-14)/4)), CHOOSE(MOD(ROW()-14,4)+1, 3,6,9,12), CHOOSE(MOD(ROW()-14,4)+1, 31,30,30,31))</f>
        <v>821</v>
      </c>
      <c r="D22" s="650"/>
      <c r="E22" s="651"/>
      <c r="F22" s="651"/>
      <c r="G22" s="651"/>
      <c r="H22" s="651"/>
      <c r="I22" s="651"/>
      <c r="J22" s="651"/>
      <c r="K22" s="651"/>
      <c r="L22" s="651"/>
      <c r="M22" s="651"/>
      <c r="N22" s="651"/>
      <c r="O22" s="651"/>
      <c r="P22" s="503">
        <v>0</v>
      </c>
      <c r="Q22" s="503">
        <v>0</v>
      </c>
      <c r="R22" s="503">
        <v>0</v>
      </c>
      <c r="S22" s="503">
        <v>0</v>
      </c>
      <c r="T22" s="503">
        <v>0</v>
      </c>
      <c r="U22" s="503">
        <v>0</v>
      </c>
      <c r="V22" s="503">
        <v>0</v>
      </c>
      <c r="W22" s="503">
        <v>0</v>
      </c>
      <c r="X22" s="503">
        <v>0</v>
      </c>
      <c r="Y22" s="503">
        <v>0</v>
      </c>
      <c r="Z22" s="503">
        <v>0</v>
      </c>
      <c r="AA22" s="503">
        <v>0</v>
      </c>
      <c r="AB22" s="503">
        <v>0</v>
      </c>
      <c r="AC22" s="503">
        <v>0</v>
      </c>
      <c r="AD22" s="503">
        <v>0</v>
      </c>
      <c r="AE22" s="503">
        <v>0</v>
      </c>
      <c r="AF22" s="503">
        <v>0</v>
      </c>
      <c r="AG22" s="503">
        <v>0</v>
      </c>
      <c r="AH22" s="503">
        <v>0</v>
      </c>
      <c r="AI22" s="503">
        <v>0</v>
      </c>
      <c r="AJ22" s="503">
        <v>0</v>
      </c>
      <c r="AK22" s="503">
        <v>0</v>
      </c>
      <c r="AL22" s="503">
        <v>0</v>
      </c>
      <c r="AM22" s="503">
        <v>0</v>
      </c>
      <c r="AN22" s="503">
        <v>0</v>
      </c>
      <c r="AO22" s="503">
        <v>0</v>
      </c>
      <c r="AP22" s="503">
        <v>0</v>
      </c>
      <c r="AQ22" s="503">
        <v>0</v>
      </c>
      <c r="AR22" s="503">
        <v>0</v>
      </c>
      <c r="AS22" s="503">
        <v>0</v>
      </c>
      <c r="AT22" s="503">
        <v>0</v>
      </c>
      <c r="AU22" s="503">
        <v>0</v>
      </c>
      <c r="AV22" s="503">
        <v>0</v>
      </c>
      <c r="AW22" s="503">
        <v>0</v>
      </c>
      <c r="AX22" s="503">
        <v>0</v>
      </c>
      <c r="AY22" s="503">
        <v>0</v>
      </c>
      <c r="AZ22" s="503">
        <v>0</v>
      </c>
      <c r="BA22" s="503">
        <v>0</v>
      </c>
      <c r="BB22" s="161">
        <v>0</v>
      </c>
      <c r="BC22" s="161">
        <v>0</v>
      </c>
      <c r="BD22" s="161">
        <v>0</v>
      </c>
      <c r="BE22" s="161">
        <v>0</v>
      </c>
      <c r="BF22" s="161">
        <v>0</v>
      </c>
      <c r="BG22" s="161">
        <v>0</v>
      </c>
      <c r="BH22" s="161">
        <v>0</v>
      </c>
      <c r="BI22" s="161">
        <v>0</v>
      </c>
      <c r="BJ22" s="161">
        <v>0</v>
      </c>
      <c r="BK22" s="161">
        <v>0</v>
      </c>
      <c r="BL22" s="161">
        <v>0</v>
      </c>
      <c r="BM22" s="161">
        <v>0</v>
      </c>
      <c r="BN22" s="161">
        <v>0</v>
      </c>
      <c r="BO22" s="161">
        <v>0</v>
      </c>
      <c r="BP22" s="161">
        <v>0</v>
      </c>
      <c r="BQ22" s="161">
        <v>0</v>
      </c>
      <c r="BR22" s="161">
        <v>0</v>
      </c>
      <c r="BS22" s="161">
        <v>0</v>
      </c>
      <c r="BT22" s="161">
        <v>0</v>
      </c>
      <c r="BU22" s="161">
        <v>0</v>
      </c>
      <c r="BV22" s="652"/>
      <c r="BW22" s="653"/>
      <c r="BX22" s="530">
        <f t="shared" si="2"/>
        <v>0</v>
      </c>
      <c r="BY22" s="530">
        <f t="shared" si="3"/>
        <v>0</v>
      </c>
      <c r="BZ22" s="530">
        <f t="shared" si="4"/>
        <v>0</v>
      </c>
      <c r="CA22" s="659"/>
      <c r="CB22" s="530">
        <f t="shared" si="5"/>
        <v>0</v>
      </c>
    </row>
    <row r="23" spans="1:80" ht="12.75" customHeight="1">
      <c r="A23" s="301"/>
      <c r="B23" s="662"/>
      <c r="C23" s="661" cm="1">
        <f t="array" ref="C23">DATE(INDEX($B:$B,14+4*INT((ROW()-14)/4)), CHOOSE(MOD(ROW()-14,4)+1, 3,6,9,12), CHOOSE(MOD(ROW()-14,4)+1, 31,30,30,31))</f>
        <v>912</v>
      </c>
      <c r="D23" s="650"/>
      <c r="E23" s="651"/>
      <c r="F23" s="651"/>
      <c r="G23" s="651"/>
      <c r="H23" s="651"/>
      <c r="I23" s="651"/>
      <c r="J23" s="651"/>
      <c r="K23" s="651"/>
      <c r="L23" s="651"/>
      <c r="M23" s="651"/>
      <c r="N23" s="651"/>
      <c r="O23" s="651"/>
      <c r="P23" s="503"/>
      <c r="Q23" s="503"/>
      <c r="R23" s="503"/>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161"/>
      <c r="BC23" s="161"/>
      <c r="BD23" s="161"/>
      <c r="BE23" s="161"/>
      <c r="BF23" s="161"/>
      <c r="BG23" s="161"/>
      <c r="BH23" s="161"/>
      <c r="BI23" s="161"/>
      <c r="BJ23" s="161"/>
      <c r="BK23" s="161"/>
      <c r="BL23" s="161"/>
      <c r="BM23" s="161"/>
      <c r="BN23" s="161"/>
      <c r="BO23" s="161"/>
      <c r="BP23" s="161"/>
      <c r="BQ23" s="161"/>
      <c r="BR23" s="161"/>
      <c r="BS23" s="161"/>
      <c r="BT23" s="161"/>
      <c r="BU23" s="161"/>
      <c r="BV23" s="654"/>
      <c r="BW23" s="655"/>
      <c r="BX23" s="530">
        <f t="shared" si="2"/>
        <v>0</v>
      </c>
      <c r="BY23" s="530">
        <f t="shared" si="3"/>
        <v>0</v>
      </c>
      <c r="BZ23" s="530">
        <f t="shared" si="4"/>
        <v>0</v>
      </c>
      <c r="CA23" s="659"/>
      <c r="CB23" s="530">
        <f t="shared" si="5"/>
        <v>0</v>
      </c>
    </row>
    <row r="24" spans="1:80" ht="12.75" customHeight="1">
      <c r="A24" s="301"/>
      <c r="B24" s="662"/>
      <c r="C24" s="661" cm="1">
        <f t="array" ref="C24">DATE(INDEX($B:$B,14+4*INT((ROW()-14)/4)), CHOOSE(MOD(ROW()-14,4)+1, 3,6,9,12), CHOOSE(MOD(ROW()-14,4)+1, 31,30,30,31))</f>
        <v>1004</v>
      </c>
      <c r="D24" s="650"/>
      <c r="E24" s="651"/>
      <c r="F24" s="651"/>
      <c r="G24" s="651"/>
      <c r="H24" s="651"/>
      <c r="I24" s="651"/>
      <c r="J24" s="651"/>
      <c r="K24" s="651"/>
      <c r="L24" s="651"/>
      <c r="M24" s="651"/>
      <c r="N24" s="651"/>
      <c r="O24" s="651"/>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161"/>
      <c r="BC24" s="161"/>
      <c r="BD24" s="161"/>
      <c r="BE24" s="161"/>
      <c r="BF24" s="161"/>
      <c r="BG24" s="161"/>
      <c r="BH24" s="161"/>
      <c r="BI24" s="161"/>
      <c r="BJ24" s="161"/>
      <c r="BK24" s="161"/>
      <c r="BL24" s="161"/>
      <c r="BM24" s="161"/>
      <c r="BN24" s="161"/>
      <c r="BO24" s="161"/>
      <c r="BP24" s="161"/>
      <c r="BQ24" s="161"/>
      <c r="BR24" s="161"/>
      <c r="BS24" s="161"/>
      <c r="BT24" s="161"/>
      <c r="BU24" s="161"/>
      <c r="BV24" s="654"/>
      <c r="BW24" s="655"/>
      <c r="BX24" s="530">
        <f t="shared" si="2"/>
        <v>0</v>
      </c>
      <c r="BY24" s="530">
        <f t="shared" si="3"/>
        <v>0</v>
      </c>
      <c r="BZ24" s="530">
        <f t="shared" si="4"/>
        <v>0</v>
      </c>
      <c r="CA24" s="659"/>
      <c r="CB24" s="530">
        <f t="shared" si="5"/>
        <v>0</v>
      </c>
    </row>
    <row r="25" spans="1:80" ht="12.75" customHeight="1">
      <c r="A25" s="301"/>
      <c r="B25" s="662"/>
      <c r="C25" s="663" cm="1">
        <f t="array" ref="C25">DATE(INDEX($B:$B,14+4*INT((ROW()-14)/4)), CHOOSE(MOD(ROW()-14,4)+1, 3,6,9,12), CHOOSE(MOD(ROW()-14,4)+1, 31,30,30,31))</f>
        <v>1096</v>
      </c>
      <c r="D25" s="656"/>
      <c r="E25" s="657"/>
      <c r="F25" s="657"/>
      <c r="G25" s="651"/>
      <c r="H25" s="657"/>
      <c r="I25" s="657"/>
      <c r="J25" s="657"/>
      <c r="K25" s="657"/>
      <c r="L25" s="657"/>
      <c r="M25" s="657"/>
      <c r="N25" s="657"/>
      <c r="O25" s="657"/>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220"/>
      <c r="BC25" s="220"/>
      <c r="BD25" s="220"/>
      <c r="BE25" s="220"/>
      <c r="BF25" s="220"/>
      <c r="BG25" s="220"/>
      <c r="BH25" s="220"/>
      <c r="BI25" s="220"/>
      <c r="BJ25" s="220"/>
      <c r="BK25" s="220"/>
      <c r="BL25" s="220"/>
      <c r="BM25" s="220"/>
      <c r="BN25" s="220"/>
      <c r="BO25" s="220"/>
      <c r="BP25" s="220"/>
      <c r="BQ25" s="220"/>
      <c r="BR25" s="220"/>
      <c r="BS25" s="220"/>
      <c r="BT25" s="220"/>
      <c r="BU25" s="220"/>
      <c r="BV25" s="654"/>
      <c r="BW25" s="655"/>
      <c r="BX25" s="530">
        <f t="shared" si="2"/>
        <v>0</v>
      </c>
      <c r="BY25" s="530">
        <f t="shared" si="3"/>
        <v>0</v>
      </c>
      <c r="BZ25" s="530">
        <f t="shared" si="4"/>
        <v>0</v>
      </c>
      <c r="CA25" s="659"/>
      <c r="CB25" s="530">
        <f t="shared" si="5"/>
        <v>0</v>
      </c>
    </row>
    <row r="26" spans="1:80" ht="12.75" customHeight="1">
      <c r="A26" s="392">
        <f>A22+365</f>
        <v>1461</v>
      </c>
      <c r="B26" s="664">
        <f>B22+1</f>
        <v>1903</v>
      </c>
      <c r="C26" s="661" cm="1">
        <f t="array" ref="C26">DATE(INDEX($B:$B,14+4*INT((ROW()-14)/4)), CHOOSE(MOD(ROW()-14,4)+1, 3,6,9,12), CHOOSE(MOD(ROW()-14,4)+1, 31,30,30,31))</f>
        <v>1186</v>
      </c>
      <c r="D26" s="650"/>
      <c r="E26" s="651"/>
      <c r="F26" s="651"/>
      <c r="G26" s="651"/>
      <c r="H26" s="651"/>
      <c r="I26" s="651"/>
      <c r="J26" s="651"/>
      <c r="K26" s="651"/>
      <c r="L26" s="651"/>
      <c r="M26" s="651"/>
      <c r="N26" s="651"/>
      <c r="O26" s="651"/>
      <c r="P26" s="503">
        <v>0</v>
      </c>
      <c r="Q26" s="503">
        <v>0</v>
      </c>
      <c r="R26" s="503">
        <v>0</v>
      </c>
      <c r="S26" s="503">
        <v>0</v>
      </c>
      <c r="T26" s="503">
        <v>0</v>
      </c>
      <c r="U26" s="503">
        <v>0</v>
      </c>
      <c r="V26" s="503">
        <v>0</v>
      </c>
      <c r="W26" s="503">
        <v>0</v>
      </c>
      <c r="X26" s="503">
        <v>0</v>
      </c>
      <c r="Y26" s="503">
        <v>0</v>
      </c>
      <c r="Z26" s="503">
        <v>0</v>
      </c>
      <c r="AA26" s="503">
        <v>0</v>
      </c>
      <c r="AB26" s="503">
        <v>0</v>
      </c>
      <c r="AC26" s="503">
        <v>0</v>
      </c>
      <c r="AD26" s="503">
        <v>0</v>
      </c>
      <c r="AE26" s="503">
        <v>0</v>
      </c>
      <c r="AF26" s="503">
        <v>0</v>
      </c>
      <c r="AG26" s="503">
        <v>0</v>
      </c>
      <c r="AH26" s="503">
        <v>0</v>
      </c>
      <c r="AI26" s="503">
        <v>0</v>
      </c>
      <c r="AJ26" s="503">
        <v>0</v>
      </c>
      <c r="AK26" s="503">
        <v>0</v>
      </c>
      <c r="AL26" s="503">
        <v>0</v>
      </c>
      <c r="AM26" s="503">
        <v>0</v>
      </c>
      <c r="AN26" s="503">
        <v>0</v>
      </c>
      <c r="AO26" s="503">
        <v>0</v>
      </c>
      <c r="AP26" s="503">
        <v>0</v>
      </c>
      <c r="AQ26" s="503">
        <v>0</v>
      </c>
      <c r="AR26" s="503">
        <v>0</v>
      </c>
      <c r="AS26" s="503">
        <v>0</v>
      </c>
      <c r="AT26" s="503">
        <v>0</v>
      </c>
      <c r="AU26" s="503">
        <v>0</v>
      </c>
      <c r="AV26" s="503">
        <v>0</v>
      </c>
      <c r="AW26" s="503">
        <v>0</v>
      </c>
      <c r="AX26" s="503">
        <v>0</v>
      </c>
      <c r="AY26" s="503">
        <v>0</v>
      </c>
      <c r="AZ26" s="503">
        <v>0</v>
      </c>
      <c r="BA26" s="503">
        <v>0</v>
      </c>
      <c r="BB26" s="161">
        <v>0</v>
      </c>
      <c r="BC26" s="161">
        <v>0</v>
      </c>
      <c r="BD26" s="161">
        <v>0</v>
      </c>
      <c r="BE26" s="161">
        <v>0</v>
      </c>
      <c r="BF26" s="161">
        <v>0</v>
      </c>
      <c r="BG26" s="161">
        <v>0</v>
      </c>
      <c r="BH26" s="161">
        <v>0</v>
      </c>
      <c r="BI26" s="161">
        <v>0</v>
      </c>
      <c r="BJ26" s="161">
        <v>0</v>
      </c>
      <c r="BK26" s="161">
        <v>0</v>
      </c>
      <c r="BL26" s="161">
        <v>0</v>
      </c>
      <c r="BM26" s="161">
        <v>0</v>
      </c>
      <c r="BN26" s="161">
        <v>0</v>
      </c>
      <c r="BO26" s="161">
        <v>0</v>
      </c>
      <c r="BP26" s="161">
        <v>0</v>
      </c>
      <c r="BQ26" s="161">
        <v>0</v>
      </c>
      <c r="BR26" s="161">
        <v>0</v>
      </c>
      <c r="BS26" s="161">
        <v>0</v>
      </c>
      <c r="BT26" s="161">
        <v>0</v>
      </c>
      <c r="BU26" s="161">
        <v>0</v>
      </c>
      <c r="BV26" s="652"/>
      <c r="BW26" s="653"/>
      <c r="BX26" s="530">
        <f t="shared" si="2"/>
        <v>0</v>
      </c>
      <c r="BY26" s="530">
        <f t="shared" si="3"/>
        <v>0</v>
      </c>
      <c r="BZ26" s="530">
        <f t="shared" si="4"/>
        <v>0</v>
      </c>
      <c r="CA26" s="659"/>
      <c r="CB26" s="530">
        <f t="shared" si="5"/>
        <v>0</v>
      </c>
    </row>
    <row r="27" spans="1:80" ht="12.75" customHeight="1">
      <c r="A27" s="301"/>
      <c r="B27" s="662"/>
      <c r="C27" s="661" cm="1">
        <f t="array" ref="C27">DATE(INDEX($B:$B,14+4*INT((ROW()-14)/4)), CHOOSE(MOD(ROW()-14,4)+1, 3,6,9,12), CHOOSE(MOD(ROW()-14,4)+1, 31,30,30,31))</f>
        <v>1277</v>
      </c>
      <c r="D27" s="650"/>
      <c r="E27" s="651"/>
      <c r="F27" s="651"/>
      <c r="G27" s="651"/>
      <c r="H27" s="651"/>
      <c r="I27" s="651"/>
      <c r="J27" s="651"/>
      <c r="K27" s="651"/>
      <c r="L27" s="651"/>
      <c r="M27" s="651"/>
      <c r="N27" s="651"/>
      <c r="O27" s="651"/>
      <c r="P27" s="503"/>
      <c r="Q27" s="503"/>
      <c r="R27" s="503"/>
      <c r="S27" s="503"/>
      <c r="T27" s="503"/>
      <c r="U27" s="503"/>
      <c r="V27" s="503"/>
      <c r="W27" s="503"/>
      <c r="X27" s="503"/>
      <c r="Y27" s="503"/>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161"/>
      <c r="BC27" s="161"/>
      <c r="BD27" s="161"/>
      <c r="BE27" s="161"/>
      <c r="BF27" s="161"/>
      <c r="BG27" s="161"/>
      <c r="BH27" s="161"/>
      <c r="BI27" s="161"/>
      <c r="BJ27" s="161"/>
      <c r="BK27" s="161"/>
      <c r="BL27" s="161"/>
      <c r="BM27" s="161"/>
      <c r="BN27" s="161"/>
      <c r="BO27" s="161"/>
      <c r="BP27" s="161"/>
      <c r="BQ27" s="161"/>
      <c r="BR27" s="161"/>
      <c r="BS27" s="161"/>
      <c r="BT27" s="161"/>
      <c r="BU27" s="161"/>
      <c r="BV27" s="654"/>
      <c r="BW27" s="655"/>
      <c r="BX27" s="530">
        <f t="shared" si="2"/>
        <v>0</v>
      </c>
      <c r="BY27" s="530">
        <f t="shared" si="3"/>
        <v>0</v>
      </c>
      <c r="BZ27" s="530">
        <f t="shared" si="4"/>
        <v>0</v>
      </c>
      <c r="CA27" s="659"/>
      <c r="CB27" s="530">
        <f t="shared" si="5"/>
        <v>0</v>
      </c>
    </row>
    <row r="28" spans="1:80" ht="12.75" customHeight="1">
      <c r="A28" s="301"/>
      <c r="B28" s="662"/>
      <c r="C28" s="661" cm="1">
        <f t="array" ref="C28">DATE(INDEX($B:$B,14+4*INT((ROW()-14)/4)), CHOOSE(MOD(ROW()-14,4)+1, 3,6,9,12), CHOOSE(MOD(ROW()-14,4)+1, 31,30,30,31))</f>
        <v>1369</v>
      </c>
      <c r="D28" s="650"/>
      <c r="E28" s="651"/>
      <c r="F28" s="651"/>
      <c r="G28" s="651"/>
      <c r="H28" s="651"/>
      <c r="I28" s="651"/>
      <c r="J28" s="651"/>
      <c r="K28" s="651"/>
      <c r="L28" s="651"/>
      <c r="M28" s="651"/>
      <c r="N28" s="651"/>
      <c r="O28" s="651"/>
      <c r="P28" s="503"/>
      <c r="Q28" s="503"/>
      <c r="R28" s="503"/>
      <c r="S28" s="503"/>
      <c r="T28" s="503"/>
      <c r="U28" s="503"/>
      <c r="V28" s="503"/>
      <c r="W28" s="503"/>
      <c r="X28" s="503"/>
      <c r="Y28" s="503"/>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161"/>
      <c r="BC28" s="161"/>
      <c r="BD28" s="161"/>
      <c r="BE28" s="161"/>
      <c r="BF28" s="161"/>
      <c r="BG28" s="161"/>
      <c r="BH28" s="161"/>
      <c r="BI28" s="161"/>
      <c r="BJ28" s="161"/>
      <c r="BK28" s="161"/>
      <c r="BL28" s="161"/>
      <c r="BM28" s="161"/>
      <c r="BN28" s="161"/>
      <c r="BO28" s="161"/>
      <c r="BP28" s="161"/>
      <c r="BQ28" s="161"/>
      <c r="BR28" s="161"/>
      <c r="BS28" s="161"/>
      <c r="BT28" s="161"/>
      <c r="BU28" s="161"/>
      <c r="BV28" s="654"/>
      <c r="BW28" s="655"/>
      <c r="BX28" s="530">
        <f t="shared" si="2"/>
        <v>0</v>
      </c>
      <c r="BY28" s="530">
        <f t="shared" si="3"/>
        <v>0</v>
      </c>
      <c r="BZ28" s="530">
        <f t="shared" si="4"/>
        <v>0</v>
      </c>
      <c r="CA28" s="659"/>
      <c r="CB28" s="530">
        <f t="shared" si="5"/>
        <v>0</v>
      </c>
    </row>
    <row r="29" spans="1:80" ht="12.75" customHeight="1">
      <c r="A29" s="301"/>
      <c r="B29" s="662"/>
      <c r="C29" s="663" cm="1">
        <f t="array" ref="C29">DATE(INDEX($B:$B,14+4*INT((ROW()-14)/4)), CHOOSE(MOD(ROW()-14,4)+1, 3,6,9,12), CHOOSE(MOD(ROW()-14,4)+1, 31,30,30,31))</f>
        <v>1461</v>
      </c>
      <c r="D29" s="656"/>
      <c r="E29" s="657"/>
      <c r="F29" s="657"/>
      <c r="G29" s="651"/>
      <c r="H29" s="657"/>
      <c r="I29" s="657"/>
      <c r="J29" s="657"/>
      <c r="K29" s="657"/>
      <c r="L29" s="657"/>
      <c r="M29" s="657"/>
      <c r="N29" s="657"/>
      <c r="O29" s="657"/>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220"/>
      <c r="BC29" s="220"/>
      <c r="BD29" s="220"/>
      <c r="BE29" s="220"/>
      <c r="BF29" s="220"/>
      <c r="BG29" s="220"/>
      <c r="BH29" s="220"/>
      <c r="BI29" s="220"/>
      <c r="BJ29" s="220"/>
      <c r="BK29" s="220"/>
      <c r="BL29" s="220"/>
      <c r="BM29" s="220"/>
      <c r="BN29" s="220"/>
      <c r="BO29" s="220"/>
      <c r="BP29" s="220"/>
      <c r="BQ29" s="220"/>
      <c r="BR29" s="220"/>
      <c r="BS29" s="220"/>
      <c r="BT29" s="220"/>
      <c r="BU29" s="220"/>
      <c r="BV29" s="654"/>
      <c r="BW29" s="655"/>
      <c r="BX29" s="530">
        <f t="shared" si="2"/>
        <v>0</v>
      </c>
      <c r="BY29" s="530">
        <f t="shared" si="3"/>
        <v>0</v>
      </c>
      <c r="BZ29" s="530">
        <f t="shared" si="4"/>
        <v>0</v>
      </c>
      <c r="CA29" s="659"/>
      <c r="CB29" s="530">
        <f t="shared" si="5"/>
        <v>0</v>
      </c>
    </row>
    <row r="30" spans="1:80" ht="12.75" customHeight="1">
      <c r="A30" s="392">
        <f>A26+365</f>
        <v>1826</v>
      </c>
      <c r="B30" s="664">
        <f>B26+1</f>
        <v>1904</v>
      </c>
      <c r="C30" s="661" cm="1">
        <f t="array" ref="C30">DATE(INDEX($B:$B,14+4*INT((ROW()-14)/4)), CHOOSE(MOD(ROW()-14,4)+1, 3,6,9,12), CHOOSE(MOD(ROW()-14,4)+1, 31,30,30,31))</f>
        <v>1552</v>
      </c>
      <c r="D30" s="650"/>
      <c r="E30" s="651"/>
      <c r="F30" s="651"/>
      <c r="G30" s="651"/>
      <c r="H30" s="651"/>
      <c r="I30" s="651"/>
      <c r="J30" s="651"/>
      <c r="K30" s="651"/>
      <c r="L30" s="651"/>
      <c r="M30" s="651"/>
      <c r="N30" s="651"/>
      <c r="O30" s="651"/>
      <c r="P30" s="503">
        <v>0</v>
      </c>
      <c r="Q30" s="503">
        <v>0</v>
      </c>
      <c r="R30" s="503">
        <v>0</v>
      </c>
      <c r="S30" s="503">
        <v>0</v>
      </c>
      <c r="T30" s="503">
        <v>0</v>
      </c>
      <c r="U30" s="503">
        <v>0</v>
      </c>
      <c r="V30" s="503">
        <v>0</v>
      </c>
      <c r="W30" s="503">
        <v>0</v>
      </c>
      <c r="X30" s="503">
        <v>0</v>
      </c>
      <c r="Y30" s="503">
        <v>0</v>
      </c>
      <c r="Z30" s="503">
        <v>0</v>
      </c>
      <c r="AA30" s="503">
        <v>0</v>
      </c>
      <c r="AB30" s="503">
        <v>0</v>
      </c>
      <c r="AC30" s="503">
        <v>0</v>
      </c>
      <c r="AD30" s="503">
        <v>0</v>
      </c>
      <c r="AE30" s="503">
        <v>0</v>
      </c>
      <c r="AF30" s="503">
        <v>0</v>
      </c>
      <c r="AG30" s="503">
        <v>0</v>
      </c>
      <c r="AH30" s="503">
        <v>0</v>
      </c>
      <c r="AI30" s="503">
        <v>0</v>
      </c>
      <c r="AJ30" s="503">
        <v>0</v>
      </c>
      <c r="AK30" s="503">
        <v>0</v>
      </c>
      <c r="AL30" s="503">
        <v>0</v>
      </c>
      <c r="AM30" s="503">
        <v>0</v>
      </c>
      <c r="AN30" s="503">
        <v>0</v>
      </c>
      <c r="AO30" s="503">
        <v>0</v>
      </c>
      <c r="AP30" s="503">
        <v>0</v>
      </c>
      <c r="AQ30" s="503">
        <v>0</v>
      </c>
      <c r="AR30" s="503">
        <v>0</v>
      </c>
      <c r="AS30" s="503">
        <v>0</v>
      </c>
      <c r="AT30" s="503">
        <v>0</v>
      </c>
      <c r="AU30" s="503">
        <v>0</v>
      </c>
      <c r="AV30" s="503">
        <v>0</v>
      </c>
      <c r="AW30" s="503">
        <v>0</v>
      </c>
      <c r="AX30" s="503">
        <v>0</v>
      </c>
      <c r="AY30" s="503">
        <v>0</v>
      </c>
      <c r="AZ30" s="503">
        <v>0</v>
      </c>
      <c r="BA30" s="503">
        <v>0</v>
      </c>
      <c r="BB30" s="161">
        <v>0</v>
      </c>
      <c r="BC30" s="161">
        <v>0</v>
      </c>
      <c r="BD30" s="161">
        <v>0</v>
      </c>
      <c r="BE30" s="161">
        <v>0</v>
      </c>
      <c r="BF30" s="161">
        <v>0</v>
      </c>
      <c r="BG30" s="161">
        <v>0</v>
      </c>
      <c r="BH30" s="161">
        <v>0</v>
      </c>
      <c r="BI30" s="161">
        <v>0</v>
      </c>
      <c r="BJ30" s="161">
        <v>0</v>
      </c>
      <c r="BK30" s="161">
        <v>0</v>
      </c>
      <c r="BL30" s="161">
        <v>0</v>
      </c>
      <c r="BM30" s="161">
        <v>0</v>
      </c>
      <c r="BN30" s="161">
        <v>0</v>
      </c>
      <c r="BO30" s="161">
        <v>0</v>
      </c>
      <c r="BP30" s="161">
        <v>0</v>
      </c>
      <c r="BQ30" s="161">
        <v>0</v>
      </c>
      <c r="BR30" s="161">
        <v>0</v>
      </c>
      <c r="BS30" s="161">
        <v>0</v>
      </c>
      <c r="BT30" s="161">
        <v>0</v>
      </c>
      <c r="BU30" s="161">
        <v>0</v>
      </c>
      <c r="BV30" s="652"/>
      <c r="BW30" s="653"/>
      <c r="BX30" s="530">
        <f t="shared" si="2"/>
        <v>0</v>
      </c>
      <c r="BY30" s="530">
        <f t="shared" si="3"/>
        <v>0</v>
      </c>
      <c r="BZ30" s="530">
        <f t="shared" si="4"/>
        <v>0</v>
      </c>
      <c r="CA30" s="659"/>
      <c r="CB30" s="530">
        <f t="shared" si="5"/>
        <v>0</v>
      </c>
    </row>
    <row r="31" spans="1:80" ht="12.75" customHeight="1">
      <c r="A31" s="301"/>
      <c r="B31" s="662"/>
      <c r="C31" s="661" cm="1">
        <f t="array" ref="C31">DATE(INDEX($B:$B,14+4*INT((ROW()-14)/4)), CHOOSE(MOD(ROW()-14,4)+1, 3,6,9,12), CHOOSE(MOD(ROW()-14,4)+1, 31,30,30,31))</f>
        <v>1643</v>
      </c>
      <c r="D31" s="650"/>
      <c r="E31" s="651"/>
      <c r="F31" s="651"/>
      <c r="G31" s="651"/>
      <c r="H31" s="651"/>
      <c r="I31" s="651"/>
      <c r="J31" s="651"/>
      <c r="K31" s="651"/>
      <c r="L31" s="651"/>
      <c r="M31" s="651"/>
      <c r="N31" s="651"/>
      <c r="O31" s="651"/>
      <c r="P31" s="503"/>
      <c r="Q31" s="503"/>
      <c r="R31" s="503"/>
      <c r="S31" s="503"/>
      <c r="T31" s="503"/>
      <c r="U31" s="503"/>
      <c r="V31" s="503"/>
      <c r="W31" s="503"/>
      <c r="X31" s="503"/>
      <c r="Y31" s="503"/>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161"/>
      <c r="BC31" s="161"/>
      <c r="BD31" s="161"/>
      <c r="BE31" s="161"/>
      <c r="BF31" s="161"/>
      <c r="BG31" s="161"/>
      <c r="BH31" s="161"/>
      <c r="BI31" s="161"/>
      <c r="BJ31" s="161"/>
      <c r="BK31" s="161"/>
      <c r="BL31" s="161"/>
      <c r="BM31" s="161"/>
      <c r="BN31" s="161"/>
      <c r="BO31" s="161"/>
      <c r="BP31" s="161"/>
      <c r="BQ31" s="161"/>
      <c r="BR31" s="161"/>
      <c r="BS31" s="161"/>
      <c r="BT31" s="161"/>
      <c r="BU31" s="161"/>
      <c r="BV31" s="654"/>
      <c r="BW31" s="655"/>
      <c r="BX31" s="530">
        <f t="shared" si="2"/>
        <v>0</v>
      </c>
      <c r="BY31" s="530">
        <f t="shared" si="3"/>
        <v>0</v>
      </c>
      <c r="BZ31" s="530">
        <f t="shared" si="4"/>
        <v>0</v>
      </c>
      <c r="CA31" s="659"/>
      <c r="CB31" s="530">
        <f t="shared" si="5"/>
        <v>0</v>
      </c>
    </row>
    <row r="32" spans="1:80" ht="12.75" customHeight="1">
      <c r="A32" s="301"/>
      <c r="B32" s="662"/>
      <c r="C32" s="661" cm="1">
        <f t="array" ref="C32">DATE(INDEX($B:$B,14+4*INT((ROW()-14)/4)), CHOOSE(MOD(ROW()-14,4)+1, 3,6,9,12), CHOOSE(MOD(ROW()-14,4)+1, 31,30,30,31))</f>
        <v>1735</v>
      </c>
      <c r="D32" s="650"/>
      <c r="E32" s="651"/>
      <c r="F32" s="651"/>
      <c r="G32" s="651"/>
      <c r="H32" s="651"/>
      <c r="I32" s="651"/>
      <c r="J32" s="651"/>
      <c r="K32" s="651"/>
      <c r="L32" s="651"/>
      <c r="M32" s="651"/>
      <c r="N32" s="651"/>
      <c r="O32" s="651"/>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161"/>
      <c r="BC32" s="161"/>
      <c r="BD32" s="161"/>
      <c r="BE32" s="161"/>
      <c r="BF32" s="161"/>
      <c r="BG32" s="161"/>
      <c r="BH32" s="161"/>
      <c r="BI32" s="161"/>
      <c r="BJ32" s="161"/>
      <c r="BK32" s="161"/>
      <c r="BL32" s="161"/>
      <c r="BM32" s="161"/>
      <c r="BN32" s="161"/>
      <c r="BO32" s="161"/>
      <c r="BP32" s="161"/>
      <c r="BQ32" s="161"/>
      <c r="BR32" s="161"/>
      <c r="BS32" s="161"/>
      <c r="BT32" s="161"/>
      <c r="BU32" s="161"/>
      <c r="BV32" s="654"/>
      <c r="BW32" s="655"/>
      <c r="BX32" s="530">
        <f t="shared" si="2"/>
        <v>0</v>
      </c>
      <c r="BY32" s="530">
        <f t="shared" si="3"/>
        <v>0</v>
      </c>
      <c r="BZ32" s="530">
        <f t="shared" si="4"/>
        <v>0</v>
      </c>
      <c r="CA32" s="659"/>
      <c r="CB32" s="530">
        <f t="shared" si="5"/>
        <v>0</v>
      </c>
    </row>
    <row r="33" spans="1:80" ht="12.75" customHeight="1">
      <c r="A33" s="301"/>
      <c r="B33" s="662"/>
      <c r="C33" s="663" cm="1">
        <f t="array" ref="C33">DATE(INDEX($B:$B,14+4*INT((ROW()-14)/4)), CHOOSE(MOD(ROW()-14,4)+1, 3,6,9,12), CHOOSE(MOD(ROW()-14,4)+1, 31,30,30,31))</f>
        <v>1827</v>
      </c>
      <c r="D33" s="656"/>
      <c r="E33" s="657"/>
      <c r="F33" s="657"/>
      <c r="G33" s="651"/>
      <c r="H33" s="657"/>
      <c r="I33" s="657"/>
      <c r="J33" s="657"/>
      <c r="K33" s="657"/>
      <c r="L33" s="657"/>
      <c r="M33" s="657"/>
      <c r="N33" s="657"/>
      <c r="O33" s="657"/>
      <c r="P33" s="504"/>
      <c r="Q33" s="504"/>
      <c r="R33" s="504"/>
      <c r="S33" s="504"/>
      <c r="T33" s="504"/>
      <c r="U33" s="504"/>
      <c r="V33" s="504"/>
      <c r="W33" s="504"/>
      <c r="X33" s="504"/>
      <c r="Y33" s="504"/>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220"/>
      <c r="BC33" s="220"/>
      <c r="BD33" s="220"/>
      <c r="BE33" s="220"/>
      <c r="BF33" s="220"/>
      <c r="BG33" s="220"/>
      <c r="BH33" s="220"/>
      <c r="BI33" s="220"/>
      <c r="BJ33" s="220"/>
      <c r="BK33" s="220"/>
      <c r="BL33" s="220"/>
      <c r="BM33" s="220"/>
      <c r="BN33" s="220"/>
      <c r="BO33" s="220"/>
      <c r="BP33" s="220"/>
      <c r="BQ33" s="220"/>
      <c r="BR33" s="220"/>
      <c r="BS33" s="220"/>
      <c r="BT33" s="220"/>
      <c r="BU33" s="220"/>
      <c r="BV33" s="654"/>
      <c r="BW33" s="655"/>
      <c r="BX33" s="530">
        <f t="shared" si="2"/>
        <v>0</v>
      </c>
      <c r="BY33" s="530">
        <f t="shared" si="3"/>
        <v>0</v>
      </c>
      <c r="BZ33" s="530">
        <f t="shared" si="4"/>
        <v>0</v>
      </c>
      <c r="CA33" s="659"/>
      <c r="CB33" s="530">
        <f t="shared" si="5"/>
        <v>0</v>
      </c>
    </row>
    <row r="34" spans="1:80" ht="12.75" customHeight="1">
      <c r="A34" s="392">
        <f>A30+365</f>
        <v>2191</v>
      </c>
      <c r="B34" s="664">
        <f>B30+1</f>
        <v>1905</v>
      </c>
      <c r="C34" s="661" cm="1">
        <f t="array" ref="C34">DATE(INDEX($B:$B,14+4*INT((ROW()-14)/4)), CHOOSE(MOD(ROW()-14,4)+1, 3,6,9,12), CHOOSE(MOD(ROW()-14,4)+1, 31,30,30,31))</f>
        <v>1917</v>
      </c>
      <c r="D34" s="650"/>
      <c r="E34" s="651"/>
      <c r="F34" s="651"/>
      <c r="G34" s="651"/>
      <c r="H34" s="651"/>
      <c r="I34" s="651"/>
      <c r="J34" s="651"/>
      <c r="K34" s="651"/>
      <c r="L34" s="651"/>
      <c r="M34" s="651"/>
      <c r="N34" s="651"/>
      <c r="O34" s="651"/>
      <c r="P34" s="503">
        <v>0</v>
      </c>
      <c r="Q34" s="503">
        <v>0</v>
      </c>
      <c r="R34" s="503">
        <v>0</v>
      </c>
      <c r="S34" s="503">
        <v>0</v>
      </c>
      <c r="T34" s="503">
        <v>0</v>
      </c>
      <c r="U34" s="503">
        <v>0</v>
      </c>
      <c r="V34" s="503">
        <v>0</v>
      </c>
      <c r="W34" s="503">
        <v>0</v>
      </c>
      <c r="X34" s="503">
        <v>0</v>
      </c>
      <c r="Y34" s="503">
        <v>0</v>
      </c>
      <c r="Z34" s="503">
        <v>0</v>
      </c>
      <c r="AA34" s="503">
        <v>0</v>
      </c>
      <c r="AB34" s="503">
        <v>0</v>
      </c>
      <c r="AC34" s="503">
        <v>0</v>
      </c>
      <c r="AD34" s="503">
        <v>0</v>
      </c>
      <c r="AE34" s="503">
        <v>0</v>
      </c>
      <c r="AF34" s="503">
        <v>0</v>
      </c>
      <c r="AG34" s="503">
        <v>0</v>
      </c>
      <c r="AH34" s="503">
        <v>0</v>
      </c>
      <c r="AI34" s="503">
        <v>0</v>
      </c>
      <c r="AJ34" s="503">
        <v>0</v>
      </c>
      <c r="AK34" s="503">
        <v>0</v>
      </c>
      <c r="AL34" s="503">
        <v>0</v>
      </c>
      <c r="AM34" s="503">
        <v>0</v>
      </c>
      <c r="AN34" s="503">
        <v>0</v>
      </c>
      <c r="AO34" s="503">
        <v>0</v>
      </c>
      <c r="AP34" s="503">
        <v>0</v>
      </c>
      <c r="AQ34" s="503">
        <v>0</v>
      </c>
      <c r="AR34" s="503">
        <v>0</v>
      </c>
      <c r="AS34" s="503">
        <v>0</v>
      </c>
      <c r="AT34" s="503">
        <v>0</v>
      </c>
      <c r="AU34" s="503">
        <v>0</v>
      </c>
      <c r="AV34" s="503">
        <v>0</v>
      </c>
      <c r="AW34" s="503">
        <v>0</v>
      </c>
      <c r="AX34" s="503">
        <v>0</v>
      </c>
      <c r="AY34" s="503">
        <v>0</v>
      </c>
      <c r="AZ34" s="503">
        <v>0</v>
      </c>
      <c r="BA34" s="503">
        <v>0</v>
      </c>
      <c r="BB34" s="161">
        <v>0</v>
      </c>
      <c r="BC34" s="161">
        <v>0</v>
      </c>
      <c r="BD34" s="161">
        <v>0</v>
      </c>
      <c r="BE34" s="161">
        <v>0</v>
      </c>
      <c r="BF34" s="161">
        <v>0</v>
      </c>
      <c r="BG34" s="161">
        <v>0</v>
      </c>
      <c r="BH34" s="161">
        <v>0</v>
      </c>
      <c r="BI34" s="161">
        <v>0</v>
      </c>
      <c r="BJ34" s="161">
        <v>0</v>
      </c>
      <c r="BK34" s="161">
        <v>0</v>
      </c>
      <c r="BL34" s="161">
        <v>0</v>
      </c>
      <c r="BM34" s="161">
        <v>0</v>
      </c>
      <c r="BN34" s="161">
        <v>0</v>
      </c>
      <c r="BO34" s="161">
        <v>0</v>
      </c>
      <c r="BP34" s="161">
        <v>0</v>
      </c>
      <c r="BQ34" s="161">
        <v>0</v>
      </c>
      <c r="BR34" s="161">
        <v>0</v>
      </c>
      <c r="BS34" s="161">
        <v>0</v>
      </c>
      <c r="BT34" s="161">
        <v>0</v>
      </c>
      <c r="BU34" s="161">
        <v>0</v>
      </c>
      <c r="BV34" s="652"/>
      <c r="BW34" s="653"/>
      <c r="BX34" s="530">
        <f t="shared" si="2"/>
        <v>0</v>
      </c>
      <c r="BY34" s="530">
        <f t="shared" si="3"/>
        <v>0</v>
      </c>
      <c r="BZ34" s="530">
        <f t="shared" si="4"/>
        <v>0</v>
      </c>
      <c r="CA34" s="659"/>
      <c r="CB34" s="530">
        <f t="shared" si="5"/>
        <v>0</v>
      </c>
    </row>
    <row r="35" spans="1:80" ht="12.75" customHeight="1">
      <c r="A35" s="301"/>
      <c r="B35" s="662"/>
      <c r="C35" s="661" cm="1">
        <f t="array" ref="C35">DATE(INDEX($B:$B,14+4*INT((ROW()-14)/4)), CHOOSE(MOD(ROW()-14,4)+1, 3,6,9,12), CHOOSE(MOD(ROW()-14,4)+1, 31,30,30,31))</f>
        <v>2008</v>
      </c>
      <c r="D35" s="650"/>
      <c r="E35" s="651"/>
      <c r="F35" s="651"/>
      <c r="G35" s="651"/>
      <c r="H35" s="651"/>
      <c r="I35" s="651"/>
      <c r="J35" s="651"/>
      <c r="K35" s="651"/>
      <c r="L35" s="651"/>
      <c r="M35" s="651"/>
      <c r="N35" s="651"/>
      <c r="O35" s="651"/>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161"/>
      <c r="BC35" s="161"/>
      <c r="BD35" s="161"/>
      <c r="BE35" s="161"/>
      <c r="BF35" s="161"/>
      <c r="BG35" s="161"/>
      <c r="BH35" s="161"/>
      <c r="BI35" s="161"/>
      <c r="BJ35" s="161"/>
      <c r="BK35" s="161"/>
      <c r="BL35" s="161"/>
      <c r="BM35" s="161"/>
      <c r="BN35" s="161"/>
      <c r="BO35" s="161"/>
      <c r="BP35" s="161"/>
      <c r="BQ35" s="161"/>
      <c r="BR35" s="161"/>
      <c r="BS35" s="161"/>
      <c r="BT35" s="161"/>
      <c r="BU35" s="161"/>
      <c r="BV35" s="654"/>
      <c r="BW35" s="655"/>
      <c r="BX35" s="530">
        <f t="shared" si="2"/>
        <v>0</v>
      </c>
      <c r="BY35" s="530">
        <f t="shared" si="3"/>
        <v>0</v>
      </c>
      <c r="BZ35" s="530">
        <f t="shared" si="4"/>
        <v>0</v>
      </c>
      <c r="CA35" s="659"/>
      <c r="CB35" s="530">
        <f t="shared" si="5"/>
        <v>0</v>
      </c>
    </row>
    <row r="36" spans="1:80" ht="12.75" customHeight="1">
      <c r="A36" s="301"/>
      <c r="B36" s="662"/>
      <c r="C36" s="661" cm="1">
        <f t="array" ref="C36">DATE(INDEX($B:$B,14+4*INT((ROW()-14)/4)), CHOOSE(MOD(ROW()-14,4)+1, 3,6,9,12), CHOOSE(MOD(ROW()-14,4)+1, 31,30,30,31))</f>
        <v>2100</v>
      </c>
      <c r="D36" s="650"/>
      <c r="E36" s="651"/>
      <c r="F36" s="651"/>
      <c r="G36" s="651"/>
      <c r="H36" s="651"/>
      <c r="I36" s="651"/>
      <c r="J36" s="651"/>
      <c r="K36" s="651"/>
      <c r="L36" s="651"/>
      <c r="M36" s="651"/>
      <c r="N36" s="651"/>
      <c r="O36" s="651"/>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161"/>
      <c r="BC36" s="161"/>
      <c r="BD36" s="161"/>
      <c r="BE36" s="161"/>
      <c r="BF36" s="161"/>
      <c r="BG36" s="161"/>
      <c r="BH36" s="161"/>
      <c r="BI36" s="161"/>
      <c r="BJ36" s="161"/>
      <c r="BK36" s="161"/>
      <c r="BL36" s="161"/>
      <c r="BM36" s="161"/>
      <c r="BN36" s="161"/>
      <c r="BO36" s="161"/>
      <c r="BP36" s="161"/>
      <c r="BQ36" s="161"/>
      <c r="BR36" s="161"/>
      <c r="BS36" s="161"/>
      <c r="BT36" s="161"/>
      <c r="BU36" s="161"/>
      <c r="BV36" s="654"/>
      <c r="BW36" s="655"/>
      <c r="BX36" s="530">
        <f t="shared" si="2"/>
        <v>0</v>
      </c>
      <c r="BY36" s="530">
        <f t="shared" si="3"/>
        <v>0</v>
      </c>
      <c r="BZ36" s="530">
        <f t="shared" si="4"/>
        <v>0</v>
      </c>
      <c r="CA36" s="659"/>
      <c r="CB36" s="530">
        <f t="shared" si="5"/>
        <v>0</v>
      </c>
    </row>
    <row r="37" spans="1:80" ht="12.75" customHeight="1">
      <c r="A37" s="301"/>
      <c r="B37" s="662"/>
      <c r="C37" s="663" cm="1">
        <f t="array" ref="C37">DATE(INDEX($B:$B,14+4*INT((ROW()-14)/4)), CHOOSE(MOD(ROW()-14,4)+1, 3,6,9,12), CHOOSE(MOD(ROW()-14,4)+1, 31,30,30,31))</f>
        <v>2192</v>
      </c>
      <c r="D37" s="656"/>
      <c r="E37" s="657"/>
      <c r="F37" s="657"/>
      <c r="G37" s="657"/>
      <c r="H37" s="657"/>
      <c r="I37" s="657"/>
      <c r="J37" s="657"/>
      <c r="K37" s="657"/>
      <c r="L37" s="657"/>
      <c r="M37" s="657"/>
      <c r="N37" s="657"/>
      <c r="O37" s="657"/>
      <c r="P37" s="504"/>
      <c r="Q37" s="504"/>
      <c r="R37" s="504"/>
      <c r="S37" s="504"/>
      <c r="T37" s="504"/>
      <c r="U37" s="504"/>
      <c r="V37" s="504"/>
      <c r="W37" s="504"/>
      <c r="X37" s="504"/>
      <c r="Y37" s="504"/>
      <c r="Z37" s="504"/>
      <c r="AA37" s="504"/>
      <c r="AB37" s="504"/>
      <c r="AC37" s="504"/>
      <c r="AD37" s="504"/>
      <c r="AE37" s="504"/>
      <c r="AF37" s="504"/>
      <c r="AG37" s="504"/>
      <c r="AH37" s="504"/>
      <c r="AI37" s="504"/>
      <c r="AJ37" s="504"/>
      <c r="AK37" s="504"/>
      <c r="AL37" s="504"/>
      <c r="AM37" s="504"/>
      <c r="AN37" s="504"/>
      <c r="AO37" s="504"/>
      <c r="AP37" s="504"/>
      <c r="AQ37" s="504"/>
      <c r="AR37" s="504"/>
      <c r="AS37" s="504"/>
      <c r="AT37" s="504"/>
      <c r="AU37" s="504"/>
      <c r="AV37" s="504"/>
      <c r="AW37" s="504"/>
      <c r="AX37" s="504"/>
      <c r="AY37" s="504"/>
      <c r="AZ37" s="504"/>
      <c r="BA37" s="504">
        <v>0</v>
      </c>
      <c r="BB37" s="220"/>
      <c r="BC37" s="220"/>
      <c r="BD37" s="220"/>
      <c r="BE37" s="220"/>
      <c r="BF37" s="220"/>
      <c r="BG37" s="220"/>
      <c r="BH37" s="220"/>
      <c r="BI37" s="220"/>
      <c r="BJ37" s="220"/>
      <c r="BK37" s="220"/>
      <c r="BL37" s="220"/>
      <c r="BM37" s="220"/>
      <c r="BN37" s="220"/>
      <c r="BO37" s="220"/>
      <c r="BP37" s="220"/>
      <c r="BQ37" s="220"/>
      <c r="BR37" s="220"/>
      <c r="BS37" s="220"/>
      <c r="BT37" s="220"/>
      <c r="BU37" s="220"/>
      <c r="BV37" s="654"/>
      <c r="BW37" s="655"/>
      <c r="BX37" s="530">
        <f t="shared" si="2"/>
        <v>0</v>
      </c>
      <c r="BY37" s="530">
        <f t="shared" si="3"/>
        <v>0</v>
      </c>
      <c r="BZ37" s="530">
        <f t="shared" si="4"/>
        <v>0</v>
      </c>
      <c r="CA37" s="659"/>
      <c r="CB37" s="530">
        <f t="shared" si="5"/>
        <v>0</v>
      </c>
    </row>
    <row r="38" spans="1:80" ht="12.75" customHeight="1">
      <c r="A38" s="392">
        <f>A34+365</f>
        <v>2556</v>
      </c>
      <c r="B38" s="664">
        <f>B34+1</f>
        <v>1906</v>
      </c>
      <c r="C38" s="661" cm="1">
        <f t="array" ref="C38">DATE(INDEX($B:$B,14+4*INT((ROW()-14)/4)), CHOOSE(MOD(ROW()-14,4)+1, 3,6,9,12), CHOOSE(MOD(ROW()-14,4)+1, 31,30,30,31))</f>
        <v>2282</v>
      </c>
      <c r="D38" s="650"/>
      <c r="E38" s="651"/>
      <c r="F38" s="651"/>
      <c r="G38" s="651"/>
      <c r="H38" s="651"/>
      <c r="I38" s="651"/>
      <c r="J38" s="651"/>
      <c r="K38" s="651"/>
      <c r="L38" s="651"/>
      <c r="M38" s="651"/>
      <c r="N38" s="651"/>
      <c r="O38" s="651"/>
      <c r="P38" s="503">
        <v>0</v>
      </c>
      <c r="Q38" s="503">
        <v>0</v>
      </c>
      <c r="R38" s="503">
        <v>0</v>
      </c>
      <c r="S38" s="503">
        <v>0</v>
      </c>
      <c r="T38" s="503">
        <v>0</v>
      </c>
      <c r="U38" s="503">
        <v>0</v>
      </c>
      <c r="V38" s="503">
        <v>0</v>
      </c>
      <c r="W38" s="503">
        <v>0</v>
      </c>
      <c r="X38" s="503">
        <v>0</v>
      </c>
      <c r="Y38" s="503">
        <v>0</v>
      </c>
      <c r="Z38" s="503">
        <v>0</v>
      </c>
      <c r="AA38" s="503">
        <v>0</v>
      </c>
      <c r="AB38" s="503">
        <v>0</v>
      </c>
      <c r="AC38" s="503">
        <v>0</v>
      </c>
      <c r="AD38" s="503">
        <v>0</v>
      </c>
      <c r="AE38" s="503">
        <v>0</v>
      </c>
      <c r="AF38" s="503">
        <v>0</v>
      </c>
      <c r="AG38" s="503">
        <v>0</v>
      </c>
      <c r="AH38" s="503">
        <v>0</v>
      </c>
      <c r="AI38" s="503">
        <v>0</v>
      </c>
      <c r="AJ38" s="503">
        <v>0</v>
      </c>
      <c r="AK38" s="503">
        <v>0</v>
      </c>
      <c r="AL38" s="503">
        <v>0</v>
      </c>
      <c r="AM38" s="503">
        <v>0</v>
      </c>
      <c r="AN38" s="503">
        <v>0</v>
      </c>
      <c r="AO38" s="503">
        <v>0</v>
      </c>
      <c r="AP38" s="503">
        <v>0</v>
      </c>
      <c r="AQ38" s="503">
        <v>0</v>
      </c>
      <c r="AR38" s="503">
        <v>0</v>
      </c>
      <c r="AS38" s="503">
        <v>0</v>
      </c>
      <c r="AT38" s="503">
        <v>0</v>
      </c>
      <c r="AU38" s="503">
        <v>0</v>
      </c>
      <c r="AV38" s="503">
        <v>0</v>
      </c>
      <c r="AW38" s="503">
        <v>0</v>
      </c>
      <c r="AX38" s="503">
        <v>0</v>
      </c>
      <c r="AY38" s="503">
        <v>0</v>
      </c>
      <c r="AZ38" s="503">
        <v>0</v>
      </c>
      <c r="BA38" s="503">
        <v>0</v>
      </c>
      <c r="BB38" s="161">
        <v>0</v>
      </c>
      <c r="BC38" s="161">
        <v>0</v>
      </c>
      <c r="BD38" s="161">
        <v>0</v>
      </c>
      <c r="BE38" s="161">
        <v>0</v>
      </c>
      <c r="BF38" s="161">
        <v>0</v>
      </c>
      <c r="BG38" s="161">
        <v>0</v>
      </c>
      <c r="BH38" s="161">
        <v>0</v>
      </c>
      <c r="BI38" s="161">
        <v>0</v>
      </c>
      <c r="BJ38" s="161">
        <v>0</v>
      </c>
      <c r="BK38" s="161">
        <v>0</v>
      </c>
      <c r="BL38" s="161">
        <v>0</v>
      </c>
      <c r="BM38" s="161">
        <v>0</v>
      </c>
      <c r="BN38" s="161">
        <v>0</v>
      </c>
      <c r="BO38" s="161">
        <v>0</v>
      </c>
      <c r="BP38" s="161">
        <v>0</v>
      </c>
      <c r="BQ38" s="161">
        <v>0</v>
      </c>
      <c r="BR38" s="161">
        <v>0</v>
      </c>
      <c r="BS38" s="161">
        <v>0</v>
      </c>
      <c r="BT38" s="161">
        <v>0</v>
      </c>
      <c r="BU38" s="161">
        <v>0</v>
      </c>
      <c r="BV38" s="652"/>
      <c r="BW38" s="653"/>
      <c r="BX38" s="530">
        <f t="shared" si="2"/>
        <v>0</v>
      </c>
      <c r="BY38" s="530">
        <f t="shared" si="3"/>
        <v>0</v>
      </c>
      <c r="BZ38" s="530">
        <f t="shared" si="4"/>
        <v>0</v>
      </c>
      <c r="CA38" s="659"/>
      <c r="CB38" s="530">
        <f t="shared" si="5"/>
        <v>0</v>
      </c>
    </row>
    <row r="39" spans="1:80" ht="12.75" customHeight="1">
      <c r="A39" s="301"/>
      <c r="B39" s="662"/>
      <c r="C39" s="661" cm="1">
        <f t="array" ref="C39">DATE(INDEX($B:$B,14+4*INT((ROW()-14)/4)), CHOOSE(MOD(ROW()-14,4)+1, 3,6,9,12), CHOOSE(MOD(ROW()-14,4)+1, 31,30,30,31))</f>
        <v>2373</v>
      </c>
      <c r="D39" s="650"/>
      <c r="E39" s="651"/>
      <c r="F39" s="651"/>
      <c r="G39" s="651"/>
      <c r="H39" s="651"/>
      <c r="I39" s="651"/>
      <c r="J39" s="651"/>
      <c r="K39" s="651"/>
      <c r="L39" s="651"/>
      <c r="M39" s="651"/>
      <c r="N39" s="651"/>
      <c r="O39" s="651"/>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161"/>
      <c r="BC39" s="161"/>
      <c r="BD39" s="161"/>
      <c r="BE39" s="161"/>
      <c r="BF39" s="161"/>
      <c r="BG39" s="161"/>
      <c r="BH39" s="161"/>
      <c r="BI39" s="161"/>
      <c r="BJ39" s="161"/>
      <c r="BK39" s="161"/>
      <c r="BL39" s="161"/>
      <c r="BM39" s="161"/>
      <c r="BN39" s="161"/>
      <c r="BO39" s="161"/>
      <c r="BP39" s="161"/>
      <c r="BQ39" s="161"/>
      <c r="BR39" s="161"/>
      <c r="BS39" s="161"/>
      <c r="BT39" s="161"/>
      <c r="BU39" s="161"/>
      <c r="BV39" s="654"/>
      <c r="BW39" s="655"/>
      <c r="BX39" s="530">
        <f t="shared" si="2"/>
        <v>0</v>
      </c>
      <c r="BY39" s="530">
        <f t="shared" si="3"/>
        <v>0</v>
      </c>
      <c r="BZ39" s="530">
        <f t="shared" si="4"/>
        <v>0</v>
      </c>
      <c r="CA39" s="659"/>
      <c r="CB39" s="530">
        <f t="shared" si="5"/>
        <v>0</v>
      </c>
    </row>
    <row r="40" spans="1:80" ht="12.75" customHeight="1">
      <c r="A40" s="301"/>
      <c r="B40" s="662"/>
      <c r="C40" s="661" cm="1">
        <f t="array" ref="C40">DATE(INDEX($B:$B,14+4*INT((ROW()-14)/4)), CHOOSE(MOD(ROW()-14,4)+1, 3,6,9,12), CHOOSE(MOD(ROW()-14,4)+1, 31,30,30,31))</f>
        <v>2465</v>
      </c>
      <c r="D40" s="650"/>
      <c r="E40" s="651"/>
      <c r="F40" s="651"/>
      <c r="G40" s="651"/>
      <c r="H40" s="651"/>
      <c r="I40" s="651"/>
      <c r="J40" s="651"/>
      <c r="K40" s="651"/>
      <c r="L40" s="651"/>
      <c r="M40" s="651"/>
      <c r="N40" s="651"/>
      <c r="O40" s="651"/>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161"/>
      <c r="BC40" s="161"/>
      <c r="BD40" s="161"/>
      <c r="BE40" s="161"/>
      <c r="BF40" s="161"/>
      <c r="BG40" s="161"/>
      <c r="BH40" s="161"/>
      <c r="BI40" s="161"/>
      <c r="BJ40" s="161"/>
      <c r="BK40" s="161"/>
      <c r="BL40" s="161"/>
      <c r="BM40" s="161"/>
      <c r="BN40" s="161"/>
      <c r="BO40" s="161"/>
      <c r="BP40" s="161"/>
      <c r="BQ40" s="161"/>
      <c r="BR40" s="161"/>
      <c r="BS40" s="161"/>
      <c r="BT40" s="161"/>
      <c r="BU40" s="161"/>
      <c r="BV40" s="654"/>
      <c r="BW40" s="655"/>
      <c r="BX40" s="530">
        <f t="shared" si="2"/>
        <v>0</v>
      </c>
      <c r="BY40" s="530">
        <f t="shared" si="3"/>
        <v>0</v>
      </c>
      <c r="BZ40" s="530">
        <f t="shared" si="4"/>
        <v>0</v>
      </c>
      <c r="CA40" s="659"/>
      <c r="CB40" s="530">
        <f t="shared" si="5"/>
        <v>0</v>
      </c>
    </row>
    <row r="41" spans="1:80" ht="12.75" customHeight="1">
      <c r="A41" s="301"/>
      <c r="B41" s="662"/>
      <c r="C41" s="663" cm="1">
        <f t="array" ref="C41">DATE(INDEX($B:$B,14+4*INT((ROW()-14)/4)), CHOOSE(MOD(ROW()-14,4)+1, 3,6,9,12), CHOOSE(MOD(ROW()-14,4)+1, 31,30,30,31))</f>
        <v>2557</v>
      </c>
      <c r="D41" s="656"/>
      <c r="E41" s="657"/>
      <c r="F41" s="657"/>
      <c r="G41" s="657"/>
      <c r="H41" s="657"/>
      <c r="I41" s="657"/>
      <c r="J41" s="657"/>
      <c r="K41" s="657"/>
      <c r="L41" s="657"/>
      <c r="M41" s="657"/>
      <c r="N41" s="657"/>
      <c r="O41" s="657"/>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220"/>
      <c r="BC41" s="220"/>
      <c r="BD41" s="220"/>
      <c r="BE41" s="220"/>
      <c r="BF41" s="220"/>
      <c r="BG41" s="220"/>
      <c r="BH41" s="220"/>
      <c r="BI41" s="220"/>
      <c r="BJ41" s="220"/>
      <c r="BK41" s="220"/>
      <c r="BL41" s="220"/>
      <c r="BM41" s="220"/>
      <c r="BN41" s="220"/>
      <c r="BO41" s="220"/>
      <c r="BP41" s="220"/>
      <c r="BQ41" s="220"/>
      <c r="BR41" s="220"/>
      <c r="BS41" s="220"/>
      <c r="BT41" s="220"/>
      <c r="BU41" s="220"/>
      <c r="BV41" s="654"/>
      <c r="BW41" s="655"/>
      <c r="BX41" s="530">
        <f t="shared" si="2"/>
        <v>0</v>
      </c>
      <c r="BY41" s="530">
        <f t="shared" si="3"/>
        <v>0</v>
      </c>
      <c r="BZ41" s="530">
        <f t="shared" si="4"/>
        <v>0</v>
      </c>
      <c r="CA41" s="659"/>
      <c r="CB41" s="530">
        <f t="shared" si="5"/>
        <v>0</v>
      </c>
    </row>
    <row r="42" spans="1:80" ht="12.75" customHeight="1">
      <c r="A42" s="392">
        <f>A38+365</f>
        <v>2921</v>
      </c>
      <c r="B42" s="664">
        <f>B38+1</f>
        <v>1907</v>
      </c>
      <c r="C42" s="661" cm="1">
        <f t="array" ref="C42">DATE(INDEX($B:$B,14+4*INT((ROW()-14)/4)), CHOOSE(MOD(ROW()-14,4)+1, 3,6,9,12), CHOOSE(MOD(ROW()-14,4)+1, 31,30,30,31))</f>
        <v>2647</v>
      </c>
      <c r="D42" s="650"/>
      <c r="E42" s="651"/>
      <c r="F42" s="651"/>
      <c r="G42" s="651"/>
      <c r="H42" s="651"/>
      <c r="I42" s="651"/>
      <c r="J42" s="651"/>
      <c r="K42" s="651"/>
      <c r="L42" s="651"/>
      <c r="M42" s="651"/>
      <c r="N42" s="651"/>
      <c r="O42" s="651"/>
      <c r="P42" s="503">
        <v>0</v>
      </c>
      <c r="Q42" s="503">
        <v>0</v>
      </c>
      <c r="R42" s="503">
        <v>0</v>
      </c>
      <c r="S42" s="503">
        <v>0</v>
      </c>
      <c r="T42" s="503">
        <v>0</v>
      </c>
      <c r="U42" s="503">
        <v>0</v>
      </c>
      <c r="V42" s="503">
        <v>0</v>
      </c>
      <c r="W42" s="503">
        <v>0</v>
      </c>
      <c r="X42" s="503">
        <v>0</v>
      </c>
      <c r="Y42" s="503">
        <v>0</v>
      </c>
      <c r="Z42" s="503">
        <v>0</v>
      </c>
      <c r="AA42" s="503">
        <v>0</v>
      </c>
      <c r="AB42" s="503">
        <v>0</v>
      </c>
      <c r="AC42" s="503">
        <v>0</v>
      </c>
      <c r="AD42" s="503">
        <v>0</v>
      </c>
      <c r="AE42" s="503">
        <v>0</v>
      </c>
      <c r="AF42" s="503">
        <v>0</v>
      </c>
      <c r="AG42" s="503">
        <v>0</v>
      </c>
      <c r="AH42" s="503">
        <v>0</v>
      </c>
      <c r="AI42" s="503">
        <v>0</v>
      </c>
      <c r="AJ42" s="503">
        <v>0</v>
      </c>
      <c r="AK42" s="503">
        <v>0</v>
      </c>
      <c r="AL42" s="503">
        <v>0</v>
      </c>
      <c r="AM42" s="503">
        <v>0</v>
      </c>
      <c r="AN42" s="503">
        <v>0</v>
      </c>
      <c r="AO42" s="503">
        <v>0</v>
      </c>
      <c r="AP42" s="503">
        <v>0</v>
      </c>
      <c r="AQ42" s="503">
        <v>0</v>
      </c>
      <c r="AR42" s="503">
        <v>0</v>
      </c>
      <c r="AS42" s="503">
        <v>0</v>
      </c>
      <c r="AT42" s="503">
        <v>0</v>
      </c>
      <c r="AU42" s="503">
        <v>0</v>
      </c>
      <c r="AV42" s="503">
        <v>0</v>
      </c>
      <c r="AW42" s="503">
        <v>0</v>
      </c>
      <c r="AX42" s="503">
        <v>0</v>
      </c>
      <c r="AY42" s="503">
        <v>0</v>
      </c>
      <c r="AZ42" s="503">
        <v>0</v>
      </c>
      <c r="BA42" s="503">
        <v>0</v>
      </c>
      <c r="BB42" s="161">
        <v>0</v>
      </c>
      <c r="BC42" s="161">
        <v>0</v>
      </c>
      <c r="BD42" s="161">
        <v>0</v>
      </c>
      <c r="BE42" s="161">
        <v>0</v>
      </c>
      <c r="BF42" s="161">
        <v>0</v>
      </c>
      <c r="BG42" s="161">
        <v>0</v>
      </c>
      <c r="BH42" s="161">
        <v>0</v>
      </c>
      <c r="BI42" s="161">
        <v>0</v>
      </c>
      <c r="BJ42" s="161">
        <v>0</v>
      </c>
      <c r="BK42" s="161">
        <v>0</v>
      </c>
      <c r="BL42" s="161">
        <v>0</v>
      </c>
      <c r="BM42" s="161">
        <v>0</v>
      </c>
      <c r="BN42" s="161">
        <v>0</v>
      </c>
      <c r="BO42" s="161">
        <v>0</v>
      </c>
      <c r="BP42" s="161">
        <v>0</v>
      </c>
      <c r="BQ42" s="161">
        <v>0</v>
      </c>
      <c r="BR42" s="161">
        <v>0</v>
      </c>
      <c r="BS42" s="161">
        <v>0</v>
      </c>
      <c r="BT42" s="161">
        <v>0</v>
      </c>
      <c r="BU42" s="161">
        <v>0</v>
      </c>
      <c r="BV42" s="652"/>
      <c r="BW42" s="653"/>
      <c r="BX42" s="530">
        <f t="shared" si="2"/>
        <v>0</v>
      </c>
      <c r="BY42" s="530">
        <f t="shared" si="3"/>
        <v>0</v>
      </c>
      <c r="BZ42" s="530">
        <f t="shared" si="4"/>
        <v>0</v>
      </c>
      <c r="CA42" s="659"/>
      <c r="CB42" s="530">
        <f t="shared" si="5"/>
        <v>0</v>
      </c>
    </row>
    <row r="43" spans="1:80" ht="12.75" customHeight="1">
      <c r="A43" s="301"/>
      <c r="B43" s="662"/>
      <c r="C43" s="661" cm="1">
        <f t="array" ref="C43">DATE(INDEX($B:$B,14+4*INT((ROW()-14)/4)), CHOOSE(MOD(ROW()-14,4)+1, 3,6,9,12), CHOOSE(MOD(ROW()-14,4)+1, 31,30,30,31))</f>
        <v>2738</v>
      </c>
      <c r="D43" s="650"/>
      <c r="E43" s="651"/>
      <c r="F43" s="651"/>
      <c r="G43" s="651"/>
      <c r="H43" s="651"/>
      <c r="I43" s="651"/>
      <c r="J43" s="651"/>
      <c r="K43" s="651"/>
      <c r="L43" s="651"/>
      <c r="M43" s="651"/>
      <c r="N43" s="651"/>
      <c r="O43" s="651"/>
      <c r="P43" s="503"/>
      <c r="Q43" s="503"/>
      <c r="R43" s="503"/>
      <c r="S43" s="503"/>
      <c r="T43" s="503"/>
      <c r="U43" s="503"/>
      <c r="V43" s="503"/>
      <c r="W43" s="503"/>
      <c r="X43" s="503"/>
      <c r="Y43" s="503"/>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161"/>
      <c r="BC43" s="161"/>
      <c r="BD43" s="161"/>
      <c r="BE43" s="161"/>
      <c r="BF43" s="161"/>
      <c r="BG43" s="161"/>
      <c r="BH43" s="161"/>
      <c r="BI43" s="161"/>
      <c r="BJ43" s="161"/>
      <c r="BK43" s="161"/>
      <c r="BL43" s="161"/>
      <c r="BM43" s="161"/>
      <c r="BN43" s="161"/>
      <c r="BO43" s="161"/>
      <c r="BP43" s="161"/>
      <c r="BQ43" s="161"/>
      <c r="BR43" s="161"/>
      <c r="BS43" s="161"/>
      <c r="BT43" s="161"/>
      <c r="BU43" s="161"/>
      <c r="BV43" s="654"/>
      <c r="BW43" s="655"/>
      <c r="BX43" s="530">
        <f t="shared" si="2"/>
        <v>0</v>
      </c>
      <c r="BY43" s="530">
        <f t="shared" si="3"/>
        <v>0</v>
      </c>
      <c r="BZ43" s="530">
        <f t="shared" si="4"/>
        <v>0</v>
      </c>
      <c r="CA43" s="659"/>
      <c r="CB43" s="530">
        <f t="shared" si="5"/>
        <v>0</v>
      </c>
    </row>
    <row r="44" spans="1:80" ht="12.75" customHeight="1">
      <c r="A44" s="301"/>
      <c r="B44" s="662"/>
      <c r="C44" s="661" cm="1">
        <f t="array" ref="C44">DATE(INDEX($B:$B,14+4*INT((ROW()-14)/4)), CHOOSE(MOD(ROW()-14,4)+1, 3,6,9,12), CHOOSE(MOD(ROW()-14,4)+1, 31,30,30,31))</f>
        <v>2830</v>
      </c>
      <c r="D44" s="650"/>
      <c r="E44" s="651"/>
      <c r="F44" s="651"/>
      <c r="G44" s="651"/>
      <c r="H44" s="651"/>
      <c r="I44" s="651"/>
      <c r="J44" s="651"/>
      <c r="K44" s="651"/>
      <c r="L44" s="651"/>
      <c r="M44" s="651"/>
      <c r="N44" s="651"/>
      <c r="O44" s="651"/>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161"/>
      <c r="BC44" s="161"/>
      <c r="BD44" s="161"/>
      <c r="BE44" s="161"/>
      <c r="BF44" s="161"/>
      <c r="BG44" s="161"/>
      <c r="BH44" s="161"/>
      <c r="BI44" s="161"/>
      <c r="BJ44" s="161"/>
      <c r="BK44" s="161"/>
      <c r="BL44" s="161"/>
      <c r="BM44" s="161"/>
      <c r="BN44" s="161"/>
      <c r="BO44" s="161"/>
      <c r="BP44" s="161"/>
      <c r="BQ44" s="161"/>
      <c r="BR44" s="161"/>
      <c r="BS44" s="161"/>
      <c r="BT44" s="161"/>
      <c r="BU44" s="161"/>
      <c r="BV44" s="654"/>
      <c r="BW44" s="655"/>
      <c r="BX44" s="530">
        <f t="shared" si="2"/>
        <v>0</v>
      </c>
      <c r="BY44" s="530">
        <f t="shared" si="3"/>
        <v>0</v>
      </c>
      <c r="BZ44" s="530">
        <f t="shared" si="4"/>
        <v>0</v>
      </c>
      <c r="CA44" s="659"/>
      <c r="CB44" s="530">
        <f t="shared" si="5"/>
        <v>0</v>
      </c>
    </row>
    <row r="45" spans="1:80" ht="12.75" customHeight="1">
      <c r="A45" s="301"/>
      <c r="B45" s="662"/>
      <c r="C45" s="663" cm="1">
        <f t="array" ref="C45">DATE(INDEX($B:$B,14+4*INT((ROW()-14)/4)), CHOOSE(MOD(ROW()-14,4)+1, 3,6,9,12), CHOOSE(MOD(ROW()-14,4)+1, 31,30,30,31))</f>
        <v>2922</v>
      </c>
      <c r="D45" s="656"/>
      <c r="E45" s="657"/>
      <c r="F45" s="657"/>
      <c r="G45" s="657"/>
      <c r="H45" s="657"/>
      <c r="I45" s="657"/>
      <c r="J45" s="657"/>
      <c r="K45" s="657"/>
      <c r="L45" s="657"/>
      <c r="M45" s="657"/>
      <c r="N45" s="657"/>
      <c r="O45" s="657"/>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220"/>
      <c r="BC45" s="220"/>
      <c r="BD45" s="220"/>
      <c r="BE45" s="220"/>
      <c r="BF45" s="220"/>
      <c r="BG45" s="220"/>
      <c r="BH45" s="220"/>
      <c r="BI45" s="220"/>
      <c r="BJ45" s="220"/>
      <c r="BK45" s="220"/>
      <c r="BL45" s="220"/>
      <c r="BM45" s="220"/>
      <c r="BN45" s="220"/>
      <c r="BO45" s="220"/>
      <c r="BP45" s="220"/>
      <c r="BQ45" s="220"/>
      <c r="BR45" s="220"/>
      <c r="BS45" s="220"/>
      <c r="BT45" s="220"/>
      <c r="BU45" s="220"/>
      <c r="BV45" s="654"/>
      <c r="BW45" s="655"/>
      <c r="BX45" s="530">
        <f t="shared" si="2"/>
        <v>0</v>
      </c>
      <c r="BY45" s="530">
        <f t="shared" si="3"/>
        <v>0</v>
      </c>
      <c r="BZ45" s="530">
        <f t="shared" si="4"/>
        <v>0</v>
      </c>
      <c r="CA45" s="659"/>
      <c r="CB45" s="530">
        <f t="shared" si="5"/>
        <v>0</v>
      </c>
    </row>
    <row r="46" spans="1:80" ht="12.75" customHeight="1">
      <c r="A46" s="392">
        <f>A42+365</f>
        <v>3286</v>
      </c>
      <c r="B46" s="664">
        <f>B42+1</f>
        <v>1908</v>
      </c>
      <c r="C46" s="661" cm="1">
        <f t="array" ref="C46">DATE(INDEX($B:$B,14+4*INT((ROW()-14)/4)), CHOOSE(MOD(ROW()-14,4)+1, 3,6,9,12), CHOOSE(MOD(ROW()-14,4)+1, 31,30,30,31))</f>
        <v>3013</v>
      </c>
      <c r="D46" s="650"/>
      <c r="E46" s="651"/>
      <c r="F46" s="651"/>
      <c r="G46" s="651"/>
      <c r="H46" s="651"/>
      <c r="I46" s="651"/>
      <c r="J46" s="651"/>
      <c r="K46" s="651"/>
      <c r="L46" s="651"/>
      <c r="M46" s="651"/>
      <c r="N46" s="651"/>
      <c r="O46" s="651"/>
      <c r="P46" s="503">
        <v>0</v>
      </c>
      <c r="Q46" s="503">
        <v>0</v>
      </c>
      <c r="R46" s="503">
        <v>0</v>
      </c>
      <c r="S46" s="503">
        <v>0</v>
      </c>
      <c r="T46" s="503">
        <v>0</v>
      </c>
      <c r="U46" s="503">
        <v>0</v>
      </c>
      <c r="V46" s="503">
        <v>0</v>
      </c>
      <c r="W46" s="503">
        <v>0</v>
      </c>
      <c r="X46" s="503">
        <v>0</v>
      </c>
      <c r="Y46" s="503">
        <v>0</v>
      </c>
      <c r="Z46" s="503">
        <v>0</v>
      </c>
      <c r="AA46" s="503">
        <v>0</v>
      </c>
      <c r="AB46" s="503">
        <v>0</v>
      </c>
      <c r="AC46" s="503">
        <v>0</v>
      </c>
      <c r="AD46" s="503">
        <v>0</v>
      </c>
      <c r="AE46" s="503">
        <v>0</v>
      </c>
      <c r="AF46" s="503">
        <v>0</v>
      </c>
      <c r="AG46" s="503">
        <v>0</v>
      </c>
      <c r="AH46" s="503">
        <v>0</v>
      </c>
      <c r="AI46" s="503">
        <v>0</v>
      </c>
      <c r="AJ46" s="503">
        <v>0</v>
      </c>
      <c r="AK46" s="503">
        <v>0</v>
      </c>
      <c r="AL46" s="503">
        <v>0</v>
      </c>
      <c r="AM46" s="503">
        <v>0</v>
      </c>
      <c r="AN46" s="503">
        <v>0</v>
      </c>
      <c r="AO46" s="503">
        <v>0</v>
      </c>
      <c r="AP46" s="503">
        <v>0</v>
      </c>
      <c r="AQ46" s="503">
        <v>0</v>
      </c>
      <c r="AR46" s="503">
        <v>0</v>
      </c>
      <c r="AS46" s="503">
        <v>0</v>
      </c>
      <c r="AT46" s="503">
        <v>0</v>
      </c>
      <c r="AU46" s="503">
        <v>0</v>
      </c>
      <c r="AV46" s="503">
        <v>0</v>
      </c>
      <c r="AW46" s="503">
        <v>0</v>
      </c>
      <c r="AX46" s="503">
        <v>0</v>
      </c>
      <c r="AY46" s="503">
        <v>0</v>
      </c>
      <c r="AZ46" s="503">
        <v>0</v>
      </c>
      <c r="BA46" s="503">
        <v>0</v>
      </c>
      <c r="BB46" s="161">
        <v>0</v>
      </c>
      <c r="BC46" s="161">
        <v>0</v>
      </c>
      <c r="BD46" s="161">
        <v>0</v>
      </c>
      <c r="BE46" s="161">
        <v>0</v>
      </c>
      <c r="BF46" s="161">
        <v>0</v>
      </c>
      <c r="BG46" s="161">
        <v>0</v>
      </c>
      <c r="BH46" s="161">
        <v>0</v>
      </c>
      <c r="BI46" s="161">
        <v>0</v>
      </c>
      <c r="BJ46" s="161">
        <v>0</v>
      </c>
      <c r="BK46" s="161">
        <v>0</v>
      </c>
      <c r="BL46" s="161">
        <v>0</v>
      </c>
      <c r="BM46" s="161">
        <v>0</v>
      </c>
      <c r="BN46" s="161">
        <v>0</v>
      </c>
      <c r="BO46" s="161">
        <v>0</v>
      </c>
      <c r="BP46" s="161">
        <v>0</v>
      </c>
      <c r="BQ46" s="161">
        <v>0</v>
      </c>
      <c r="BR46" s="161">
        <v>0</v>
      </c>
      <c r="BS46" s="161">
        <v>0</v>
      </c>
      <c r="BT46" s="161">
        <v>0</v>
      </c>
      <c r="BU46" s="161">
        <v>0</v>
      </c>
      <c r="BV46" s="652"/>
      <c r="BW46" s="653"/>
      <c r="BX46" s="530">
        <f t="shared" si="2"/>
        <v>0</v>
      </c>
      <c r="BY46" s="530">
        <f t="shared" si="3"/>
        <v>0</v>
      </c>
      <c r="BZ46" s="530">
        <f t="shared" si="4"/>
        <v>0</v>
      </c>
      <c r="CA46" s="659"/>
      <c r="CB46" s="530">
        <f t="shared" si="5"/>
        <v>0</v>
      </c>
    </row>
    <row r="47" spans="1:80" ht="12.75" customHeight="1">
      <c r="A47" s="301"/>
      <c r="B47" s="662"/>
      <c r="C47" s="661" cm="1">
        <f t="array" ref="C47">DATE(INDEX($B:$B,14+4*INT((ROW()-14)/4)), CHOOSE(MOD(ROW()-14,4)+1, 3,6,9,12), CHOOSE(MOD(ROW()-14,4)+1, 31,30,30,31))</f>
        <v>3104</v>
      </c>
      <c r="D47" s="650"/>
      <c r="E47" s="651"/>
      <c r="F47" s="651"/>
      <c r="G47" s="651"/>
      <c r="H47" s="651"/>
      <c r="I47" s="651"/>
      <c r="J47" s="651"/>
      <c r="K47" s="651"/>
      <c r="L47" s="651"/>
      <c r="M47" s="651"/>
      <c r="N47" s="651"/>
      <c r="O47" s="651"/>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161"/>
      <c r="BC47" s="161"/>
      <c r="BD47" s="161"/>
      <c r="BE47" s="161"/>
      <c r="BF47" s="161"/>
      <c r="BG47" s="161"/>
      <c r="BH47" s="161"/>
      <c r="BI47" s="161"/>
      <c r="BJ47" s="161"/>
      <c r="BK47" s="161"/>
      <c r="BL47" s="161"/>
      <c r="BM47" s="161"/>
      <c r="BN47" s="161"/>
      <c r="BO47" s="161"/>
      <c r="BP47" s="161"/>
      <c r="BQ47" s="161"/>
      <c r="BR47" s="161"/>
      <c r="BS47" s="161"/>
      <c r="BT47" s="161"/>
      <c r="BU47" s="161"/>
      <c r="BV47" s="654"/>
      <c r="BW47" s="655"/>
      <c r="BX47" s="530">
        <f t="shared" si="2"/>
        <v>0</v>
      </c>
      <c r="BY47" s="530">
        <f t="shared" si="3"/>
        <v>0</v>
      </c>
      <c r="BZ47" s="530">
        <f t="shared" si="4"/>
        <v>0</v>
      </c>
      <c r="CA47" s="659"/>
      <c r="CB47" s="530">
        <f t="shared" si="5"/>
        <v>0</v>
      </c>
    </row>
    <row r="48" spans="1:80" ht="12.75" customHeight="1">
      <c r="A48" s="301"/>
      <c r="B48" s="662"/>
      <c r="C48" s="661" cm="1">
        <f t="array" ref="C48">DATE(INDEX($B:$B,14+4*INT((ROW()-14)/4)), CHOOSE(MOD(ROW()-14,4)+1, 3,6,9,12), CHOOSE(MOD(ROW()-14,4)+1, 31,30,30,31))</f>
        <v>3196</v>
      </c>
      <c r="D48" s="650"/>
      <c r="E48" s="651"/>
      <c r="F48" s="651"/>
      <c r="G48" s="651"/>
      <c r="H48" s="651"/>
      <c r="I48" s="651"/>
      <c r="J48" s="651"/>
      <c r="K48" s="651"/>
      <c r="L48" s="651"/>
      <c r="M48" s="651"/>
      <c r="N48" s="651"/>
      <c r="O48" s="651"/>
      <c r="P48" s="503"/>
      <c r="Q48" s="503"/>
      <c r="R48" s="503"/>
      <c r="S48" s="503"/>
      <c r="T48" s="503"/>
      <c r="U48" s="503"/>
      <c r="V48" s="503"/>
      <c r="W48" s="503"/>
      <c r="X48" s="503"/>
      <c r="Y48" s="50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161"/>
      <c r="BC48" s="161"/>
      <c r="BD48" s="161"/>
      <c r="BE48" s="161"/>
      <c r="BF48" s="161"/>
      <c r="BG48" s="161"/>
      <c r="BH48" s="161"/>
      <c r="BI48" s="161"/>
      <c r="BJ48" s="161"/>
      <c r="BK48" s="161"/>
      <c r="BL48" s="161"/>
      <c r="BM48" s="161"/>
      <c r="BN48" s="161"/>
      <c r="BO48" s="161"/>
      <c r="BP48" s="161"/>
      <c r="BQ48" s="161"/>
      <c r="BR48" s="161"/>
      <c r="BS48" s="161"/>
      <c r="BT48" s="161"/>
      <c r="BU48" s="161"/>
      <c r="BV48" s="654"/>
      <c r="BW48" s="655"/>
      <c r="BX48" s="530">
        <f t="shared" si="2"/>
        <v>0</v>
      </c>
      <c r="BY48" s="530">
        <f t="shared" si="3"/>
        <v>0</v>
      </c>
      <c r="BZ48" s="530">
        <f t="shared" si="4"/>
        <v>0</v>
      </c>
      <c r="CA48" s="659"/>
      <c r="CB48" s="530">
        <f t="shared" si="5"/>
        <v>0</v>
      </c>
    </row>
    <row r="49" spans="1:80" ht="12.75" customHeight="1">
      <c r="A49" s="301"/>
      <c r="B49" s="662"/>
      <c r="C49" s="663" cm="1">
        <f t="array" ref="C49">DATE(INDEX($B:$B,14+4*INT((ROW()-14)/4)), CHOOSE(MOD(ROW()-14,4)+1, 3,6,9,12), CHOOSE(MOD(ROW()-14,4)+1, 31,30,30,31))</f>
        <v>3288</v>
      </c>
      <c r="D49" s="656"/>
      <c r="E49" s="657"/>
      <c r="F49" s="657"/>
      <c r="G49" s="657"/>
      <c r="H49" s="657"/>
      <c r="I49" s="657"/>
      <c r="J49" s="657"/>
      <c r="K49" s="657"/>
      <c r="L49" s="657"/>
      <c r="M49" s="657"/>
      <c r="N49" s="657"/>
      <c r="O49" s="657"/>
      <c r="P49" s="504"/>
      <c r="Q49" s="504"/>
      <c r="R49" s="504"/>
      <c r="S49" s="504"/>
      <c r="T49" s="504"/>
      <c r="U49" s="504"/>
      <c r="V49" s="504"/>
      <c r="W49" s="504"/>
      <c r="X49" s="504"/>
      <c r="Y49" s="504"/>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4"/>
      <c r="AV49" s="504"/>
      <c r="AW49" s="504"/>
      <c r="AX49" s="504"/>
      <c r="AY49" s="504"/>
      <c r="AZ49" s="504"/>
      <c r="BA49" s="504"/>
      <c r="BB49" s="220"/>
      <c r="BC49" s="220"/>
      <c r="BD49" s="220"/>
      <c r="BE49" s="220"/>
      <c r="BF49" s="220"/>
      <c r="BG49" s="220"/>
      <c r="BH49" s="220"/>
      <c r="BI49" s="220"/>
      <c r="BJ49" s="220"/>
      <c r="BK49" s="220"/>
      <c r="BL49" s="220"/>
      <c r="BM49" s="220"/>
      <c r="BN49" s="220"/>
      <c r="BO49" s="220"/>
      <c r="BP49" s="220"/>
      <c r="BQ49" s="220"/>
      <c r="BR49" s="220"/>
      <c r="BS49" s="220"/>
      <c r="BT49" s="220"/>
      <c r="BU49" s="220"/>
      <c r="BV49" s="654"/>
      <c r="BW49" s="655"/>
      <c r="BX49" s="530">
        <f t="shared" si="2"/>
        <v>0</v>
      </c>
      <c r="BY49" s="530">
        <f t="shared" si="3"/>
        <v>0</v>
      </c>
      <c r="BZ49" s="530">
        <f t="shared" si="4"/>
        <v>0</v>
      </c>
      <c r="CA49" s="659"/>
      <c r="CB49" s="530">
        <f t="shared" si="5"/>
        <v>0</v>
      </c>
    </row>
    <row r="50" spans="1:80" ht="12.75" customHeight="1">
      <c r="A50" s="392">
        <f>A46+365</f>
        <v>3651</v>
      </c>
      <c r="B50" s="664">
        <f>B46+1</f>
        <v>1909</v>
      </c>
      <c r="C50" s="661" cm="1">
        <f t="array" ref="C50">DATE(INDEX($B:$B,14+4*INT((ROW()-14)/4)), CHOOSE(MOD(ROW()-14,4)+1, 3,6,9,12), CHOOSE(MOD(ROW()-14,4)+1, 31,30,30,31))</f>
        <v>3378</v>
      </c>
      <c r="D50" s="650"/>
      <c r="E50" s="651"/>
      <c r="F50" s="651"/>
      <c r="G50" s="651"/>
      <c r="H50" s="651"/>
      <c r="I50" s="651"/>
      <c r="J50" s="651"/>
      <c r="K50" s="651"/>
      <c r="L50" s="651"/>
      <c r="M50" s="651"/>
      <c r="N50" s="651"/>
      <c r="O50" s="651"/>
      <c r="P50" s="503">
        <v>0</v>
      </c>
      <c r="Q50" s="503">
        <v>0</v>
      </c>
      <c r="R50" s="503">
        <v>0</v>
      </c>
      <c r="S50" s="503">
        <v>0</v>
      </c>
      <c r="T50" s="503">
        <v>0</v>
      </c>
      <c r="U50" s="503">
        <v>0</v>
      </c>
      <c r="V50" s="503">
        <v>0</v>
      </c>
      <c r="W50" s="503">
        <v>0</v>
      </c>
      <c r="X50" s="503">
        <v>0</v>
      </c>
      <c r="Y50" s="503">
        <v>0</v>
      </c>
      <c r="Z50" s="503">
        <v>0</v>
      </c>
      <c r="AA50" s="503">
        <v>0</v>
      </c>
      <c r="AB50" s="503">
        <v>0</v>
      </c>
      <c r="AC50" s="503">
        <v>0</v>
      </c>
      <c r="AD50" s="503">
        <v>0</v>
      </c>
      <c r="AE50" s="503">
        <v>0</v>
      </c>
      <c r="AF50" s="503">
        <v>0</v>
      </c>
      <c r="AG50" s="503">
        <v>0</v>
      </c>
      <c r="AH50" s="503">
        <v>0</v>
      </c>
      <c r="AI50" s="503">
        <v>0</v>
      </c>
      <c r="AJ50" s="503">
        <v>0</v>
      </c>
      <c r="AK50" s="503">
        <v>0</v>
      </c>
      <c r="AL50" s="503">
        <v>0</v>
      </c>
      <c r="AM50" s="503">
        <v>0</v>
      </c>
      <c r="AN50" s="503">
        <v>0</v>
      </c>
      <c r="AO50" s="503">
        <v>0</v>
      </c>
      <c r="AP50" s="503">
        <v>0</v>
      </c>
      <c r="AQ50" s="503">
        <v>0</v>
      </c>
      <c r="AR50" s="503">
        <v>0</v>
      </c>
      <c r="AS50" s="503">
        <v>0</v>
      </c>
      <c r="AT50" s="503">
        <v>0</v>
      </c>
      <c r="AU50" s="503">
        <v>0</v>
      </c>
      <c r="AV50" s="503">
        <v>0</v>
      </c>
      <c r="AW50" s="503">
        <v>0</v>
      </c>
      <c r="AX50" s="503">
        <v>0</v>
      </c>
      <c r="AY50" s="503">
        <v>0</v>
      </c>
      <c r="AZ50" s="503">
        <v>0</v>
      </c>
      <c r="BA50" s="503">
        <v>0</v>
      </c>
      <c r="BB50" s="161">
        <v>0</v>
      </c>
      <c r="BC50" s="161">
        <v>0</v>
      </c>
      <c r="BD50" s="161">
        <v>0</v>
      </c>
      <c r="BE50" s="161">
        <v>0</v>
      </c>
      <c r="BF50" s="161">
        <v>0</v>
      </c>
      <c r="BG50" s="161">
        <v>0</v>
      </c>
      <c r="BH50" s="161">
        <v>0</v>
      </c>
      <c r="BI50" s="161">
        <v>0</v>
      </c>
      <c r="BJ50" s="161">
        <v>0</v>
      </c>
      <c r="BK50" s="161">
        <v>0</v>
      </c>
      <c r="BL50" s="161">
        <v>0</v>
      </c>
      <c r="BM50" s="161">
        <v>0</v>
      </c>
      <c r="BN50" s="161">
        <v>0</v>
      </c>
      <c r="BO50" s="161">
        <v>0</v>
      </c>
      <c r="BP50" s="161">
        <v>0</v>
      </c>
      <c r="BQ50" s="161">
        <v>0</v>
      </c>
      <c r="BR50" s="161">
        <v>0</v>
      </c>
      <c r="BS50" s="161">
        <v>0</v>
      </c>
      <c r="BT50" s="161">
        <v>0</v>
      </c>
      <c r="BU50" s="161">
        <v>0</v>
      </c>
      <c r="BV50" s="652"/>
      <c r="BW50" s="653"/>
      <c r="BX50" s="530">
        <f t="shared" si="2"/>
        <v>0</v>
      </c>
      <c r="BY50" s="530">
        <f t="shared" si="3"/>
        <v>0</v>
      </c>
      <c r="BZ50" s="530">
        <f t="shared" si="4"/>
        <v>0</v>
      </c>
      <c r="CA50" s="659"/>
      <c r="CB50" s="530">
        <f t="shared" si="5"/>
        <v>0</v>
      </c>
    </row>
    <row r="51" spans="1:80" ht="12.75" customHeight="1">
      <c r="A51" s="301"/>
      <c r="B51" s="662"/>
      <c r="C51" s="661" cm="1">
        <f t="array" ref="C51">DATE(INDEX($B:$B,14+4*INT((ROW()-14)/4)), CHOOSE(MOD(ROW()-14,4)+1, 3,6,9,12), CHOOSE(MOD(ROW()-14,4)+1, 31,30,30,31))</f>
        <v>3469</v>
      </c>
      <c r="D51" s="650"/>
      <c r="E51" s="651"/>
      <c r="F51" s="651"/>
      <c r="G51" s="651"/>
      <c r="H51" s="651"/>
      <c r="I51" s="651"/>
      <c r="J51" s="651"/>
      <c r="K51" s="651"/>
      <c r="L51" s="651"/>
      <c r="M51" s="651"/>
      <c r="N51" s="651"/>
      <c r="O51" s="651"/>
      <c r="P51" s="503"/>
      <c r="Q51" s="503"/>
      <c r="R51" s="503"/>
      <c r="S51" s="503"/>
      <c r="T51" s="503"/>
      <c r="U51" s="503"/>
      <c r="V51" s="503"/>
      <c r="W51" s="503"/>
      <c r="X51" s="50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161"/>
      <c r="BC51" s="161"/>
      <c r="BD51" s="161"/>
      <c r="BE51" s="161"/>
      <c r="BF51" s="161"/>
      <c r="BG51" s="161"/>
      <c r="BH51" s="161"/>
      <c r="BI51" s="161"/>
      <c r="BJ51" s="161"/>
      <c r="BK51" s="161"/>
      <c r="BL51" s="161"/>
      <c r="BM51" s="161"/>
      <c r="BN51" s="161"/>
      <c r="BO51" s="161"/>
      <c r="BP51" s="161"/>
      <c r="BQ51" s="161"/>
      <c r="BR51" s="161"/>
      <c r="BS51" s="161"/>
      <c r="BT51" s="161"/>
      <c r="BU51" s="161"/>
      <c r="BV51" s="654"/>
      <c r="BW51" s="655"/>
      <c r="BX51" s="530">
        <f t="shared" si="2"/>
        <v>0</v>
      </c>
      <c r="BY51" s="530">
        <f t="shared" si="3"/>
        <v>0</v>
      </c>
      <c r="BZ51" s="530">
        <f t="shared" si="4"/>
        <v>0</v>
      </c>
      <c r="CA51" s="659"/>
      <c r="CB51" s="530">
        <f t="shared" si="5"/>
        <v>0</v>
      </c>
    </row>
    <row r="52" spans="1:80" ht="12.75" customHeight="1">
      <c r="A52" s="301"/>
      <c r="B52" s="662"/>
      <c r="C52" s="661" cm="1">
        <f t="array" ref="C52">DATE(INDEX($B:$B,14+4*INT((ROW()-14)/4)), CHOOSE(MOD(ROW()-14,4)+1, 3,6,9,12), CHOOSE(MOD(ROW()-14,4)+1, 31,30,30,31))</f>
        <v>3561</v>
      </c>
      <c r="D52" s="650"/>
      <c r="E52" s="651"/>
      <c r="F52" s="651"/>
      <c r="G52" s="651"/>
      <c r="H52" s="651"/>
      <c r="I52" s="651"/>
      <c r="J52" s="651"/>
      <c r="K52" s="651"/>
      <c r="L52" s="651"/>
      <c r="M52" s="651"/>
      <c r="N52" s="651"/>
      <c r="O52" s="651"/>
      <c r="P52" s="503"/>
      <c r="Q52" s="503"/>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161"/>
      <c r="BC52" s="161"/>
      <c r="BD52" s="161"/>
      <c r="BE52" s="161"/>
      <c r="BF52" s="161"/>
      <c r="BG52" s="161"/>
      <c r="BH52" s="161"/>
      <c r="BI52" s="161"/>
      <c r="BJ52" s="161"/>
      <c r="BK52" s="161"/>
      <c r="BL52" s="161"/>
      <c r="BM52" s="161"/>
      <c r="BN52" s="161"/>
      <c r="BO52" s="161"/>
      <c r="BP52" s="161"/>
      <c r="BQ52" s="161"/>
      <c r="BR52" s="161"/>
      <c r="BS52" s="161"/>
      <c r="BT52" s="161"/>
      <c r="BU52" s="161"/>
      <c r="BV52" s="654"/>
      <c r="BW52" s="655"/>
      <c r="BX52" s="530">
        <f t="shared" si="2"/>
        <v>0</v>
      </c>
      <c r="BY52" s="530">
        <f t="shared" si="3"/>
        <v>0</v>
      </c>
      <c r="BZ52" s="530">
        <f t="shared" si="4"/>
        <v>0</v>
      </c>
      <c r="CA52" s="659"/>
      <c r="CB52" s="530">
        <f t="shared" si="5"/>
        <v>0</v>
      </c>
    </row>
    <row r="53" spans="1:80" ht="12.75" customHeight="1">
      <c r="A53" s="301"/>
      <c r="B53" s="662"/>
      <c r="C53" s="663" cm="1">
        <f t="array" ref="C53">DATE(INDEX($B:$B,14+4*INT((ROW()-14)/4)), CHOOSE(MOD(ROW()-14,4)+1, 3,6,9,12), CHOOSE(MOD(ROW()-14,4)+1, 31,30,30,31))</f>
        <v>3653</v>
      </c>
      <c r="D53" s="656"/>
      <c r="E53" s="657"/>
      <c r="F53" s="657"/>
      <c r="G53" s="657"/>
      <c r="H53" s="657"/>
      <c r="I53" s="657"/>
      <c r="J53" s="657"/>
      <c r="K53" s="657"/>
      <c r="L53" s="657"/>
      <c r="M53" s="657"/>
      <c r="N53" s="657"/>
      <c r="O53" s="657"/>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220"/>
      <c r="BC53" s="220"/>
      <c r="BD53" s="220"/>
      <c r="BE53" s="220"/>
      <c r="BF53" s="220"/>
      <c r="BG53" s="220"/>
      <c r="BH53" s="220"/>
      <c r="BI53" s="220"/>
      <c r="BJ53" s="220"/>
      <c r="BK53" s="220"/>
      <c r="BL53" s="220"/>
      <c r="BM53" s="220"/>
      <c r="BN53" s="220"/>
      <c r="BO53" s="220"/>
      <c r="BP53" s="220"/>
      <c r="BQ53" s="220"/>
      <c r="BR53" s="220"/>
      <c r="BS53" s="220"/>
      <c r="BT53" s="220"/>
      <c r="BU53" s="220"/>
      <c r="BV53" s="654"/>
      <c r="BW53" s="655"/>
      <c r="BX53" s="530">
        <f t="shared" si="2"/>
        <v>0</v>
      </c>
      <c r="BY53" s="530">
        <f t="shared" si="3"/>
        <v>0</v>
      </c>
      <c r="BZ53" s="530">
        <f t="shared" si="4"/>
        <v>0</v>
      </c>
      <c r="CA53" s="659"/>
      <c r="CB53" s="530">
        <f t="shared" si="5"/>
        <v>0</v>
      </c>
    </row>
    <row r="54" spans="1:80" ht="12.75" customHeight="1">
      <c r="A54" s="392">
        <f>A50+365</f>
        <v>4016</v>
      </c>
      <c r="B54" s="664">
        <f>B50+1</f>
        <v>1910</v>
      </c>
      <c r="C54" s="661" cm="1">
        <f t="array" ref="C54">DATE(INDEX($B:$B,14+4*INT((ROW()-14)/4)), CHOOSE(MOD(ROW()-14,4)+1, 3,6,9,12), CHOOSE(MOD(ROW()-14,4)+1, 31,30,30,31))</f>
        <v>3743</v>
      </c>
      <c r="D54" s="650"/>
      <c r="E54" s="651"/>
      <c r="F54" s="651"/>
      <c r="G54" s="651"/>
      <c r="H54" s="651"/>
      <c r="I54" s="651"/>
      <c r="J54" s="651"/>
      <c r="K54" s="651"/>
      <c r="L54" s="651"/>
      <c r="M54" s="651"/>
      <c r="N54" s="651"/>
      <c r="O54" s="651"/>
      <c r="P54" s="503">
        <v>0</v>
      </c>
      <c r="Q54" s="503">
        <v>0</v>
      </c>
      <c r="R54" s="503">
        <v>0</v>
      </c>
      <c r="S54" s="503">
        <v>0</v>
      </c>
      <c r="T54" s="503">
        <v>0</v>
      </c>
      <c r="U54" s="503">
        <v>0</v>
      </c>
      <c r="V54" s="503">
        <v>0</v>
      </c>
      <c r="W54" s="503">
        <v>0</v>
      </c>
      <c r="X54" s="503">
        <v>0</v>
      </c>
      <c r="Y54" s="503">
        <v>0</v>
      </c>
      <c r="Z54" s="503">
        <v>0</v>
      </c>
      <c r="AA54" s="503">
        <v>0</v>
      </c>
      <c r="AB54" s="503">
        <v>0</v>
      </c>
      <c r="AC54" s="503">
        <v>0</v>
      </c>
      <c r="AD54" s="503">
        <v>0</v>
      </c>
      <c r="AE54" s="503">
        <v>0</v>
      </c>
      <c r="AF54" s="503">
        <v>0</v>
      </c>
      <c r="AG54" s="503">
        <v>0</v>
      </c>
      <c r="AH54" s="503">
        <v>0</v>
      </c>
      <c r="AI54" s="503">
        <v>0</v>
      </c>
      <c r="AJ54" s="503">
        <v>0</v>
      </c>
      <c r="AK54" s="503">
        <v>0</v>
      </c>
      <c r="AL54" s="503">
        <v>0</v>
      </c>
      <c r="AM54" s="503">
        <v>0</v>
      </c>
      <c r="AN54" s="503">
        <v>0</v>
      </c>
      <c r="AO54" s="503">
        <v>0</v>
      </c>
      <c r="AP54" s="503">
        <v>0</v>
      </c>
      <c r="AQ54" s="503">
        <v>0</v>
      </c>
      <c r="AR54" s="503">
        <v>0</v>
      </c>
      <c r="AS54" s="503">
        <v>0</v>
      </c>
      <c r="AT54" s="503">
        <v>0</v>
      </c>
      <c r="AU54" s="503">
        <v>0</v>
      </c>
      <c r="AV54" s="503">
        <v>0</v>
      </c>
      <c r="AW54" s="503">
        <v>0</v>
      </c>
      <c r="AX54" s="503">
        <v>0</v>
      </c>
      <c r="AY54" s="503">
        <v>0</v>
      </c>
      <c r="AZ54" s="503">
        <v>0</v>
      </c>
      <c r="BA54" s="503">
        <v>0</v>
      </c>
      <c r="BB54" s="161">
        <v>0</v>
      </c>
      <c r="BC54" s="161">
        <v>0</v>
      </c>
      <c r="BD54" s="161">
        <v>0</v>
      </c>
      <c r="BE54" s="161">
        <v>0</v>
      </c>
      <c r="BF54" s="161">
        <v>0</v>
      </c>
      <c r="BG54" s="161">
        <v>0</v>
      </c>
      <c r="BH54" s="161">
        <v>0</v>
      </c>
      <c r="BI54" s="161">
        <v>0</v>
      </c>
      <c r="BJ54" s="161">
        <v>0</v>
      </c>
      <c r="BK54" s="161">
        <v>0</v>
      </c>
      <c r="BL54" s="161">
        <v>0</v>
      </c>
      <c r="BM54" s="161">
        <v>0</v>
      </c>
      <c r="BN54" s="161">
        <v>0</v>
      </c>
      <c r="BO54" s="161">
        <v>0</v>
      </c>
      <c r="BP54" s="161">
        <v>0</v>
      </c>
      <c r="BQ54" s="161">
        <v>0</v>
      </c>
      <c r="BR54" s="161">
        <v>0</v>
      </c>
      <c r="BS54" s="161">
        <v>0</v>
      </c>
      <c r="BT54" s="161">
        <v>0</v>
      </c>
      <c r="BU54" s="161">
        <v>0</v>
      </c>
      <c r="BV54" s="652"/>
      <c r="BW54" s="653"/>
      <c r="BX54" s="530">
        <f t="shared" si="2"/>
        <v>0</v>
      </c>
      <c r="BY54" s="530">
        <f t="shared" si="3"/>
        <v>0</v>
      </c>
      <c r="BZ54" s="530">
        <f t="shared" si="4"/>
        <v>0</v>
      </c>
      <c r="CA54" s="659"/>
      <c r="CB54" s="530">
        <f t="shared" si="5"/>
        <v>0</v>
      </c>
    </row>
    <row r="55" spans="1:80" ht="12.75" customHeight="1">
      <c r="A55" s="301"/>
      <c r="B55" s="662"/>
      <c r="C55" s="661" cm="1">
        <f t="array" ref="C55">DATE(INDEX($B:$B,14+4*INT((ROW()-14)/4)), CHOOSE(MOD(ROW()-14,4)+1, 3,6,9,12), CHOOSE(MOD(ROW()-14,4)+1, 31,30,30,31))</f>
        <v>3834</v>
      </c>
      <c r="D55" s="650"/>
      <c r="E55" s="651"/>
      <c r="F55" s="651"/>
      <c r="G55" s="651"/>
      <c r="H55" s="651"/>
      <c r="I55" s="651"/>
      <c r="J55" s="651"/>
      <c r="K55" s="651"/>
      <c r="L55" s="651"/>
      <c r="M55" s="651"/>
      <c r="N55" s="651"/>
      <c r="O55" s="651"/>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161"/>
      <c r="BC55" s="161"/>
      <c r="BD55" s="161"/>
      <c r="BE55" s="161"/>
      <c r="BF55" s="161"/>
      <c r="BG55" s="161"/>
      <c r="BH55" s="161"/>
      <c r="BI55" s="161"/>
      <c r="BJ55" s="161"/>
      <c r="BK55" s="161"/>
      <c r="BL55" s="161"/>
      <c r="BM55" s="161"/>
      <c r="BN55" s="161"/>
      <c r="BO55" s="161"/>
      <c r="BP55" s="161"/>
      <c r="BQ55" s="161"/>
      <c r="BR55" s="161"/>
      <c r="BS55" s="161"/>
      <c r="BT55" s="161"/>
      <c r="BU55" s="161"/>
      <c r="BV55" s="654"/>
      <c r="BW55" s="655"/>
      <c r="BX55" s="530">
        <f t="shared" si="2"/>
        <v>0</v>
      </c>
      <c r="BY55" s="530">
        <f t="shared" si="3"/>
        <v>0</v>
      </c>
      <c r="BZ55" s="530">
        <f t="shared" si="4"/>
        <v>0</v>
      </c>
      <c r="CA55" s="659"/>
      <c r="CB55" s="530">
        <f t="shared" si="5"/>
        <v>0</v>
      </c>
    </row>
    <row r="56" spans="1:80" ht="12.75" customHeight="1">
      <c r="A56" s="301"/>
      <c r="B56" s="662"/>
      <c r="C56" s="661" cm="1">
        <f t="array" ref="C56">DATE(INDEX($B:$B,14+4*INT((ROW()-14)/4)), CHOOSE(MOD(ROW()-14,4)+1, 3,6,9,12), CHOOSE(MOD(ROW()-14,4)+1, 31,30,30,31))</f>
        <v>3926</v>
      </c>
      <c r="D56" s="650"/>
      <c r="E56" s="651"/>
      <c r="F56" s="651"/>
      <c r="G56" s="651"/>
      <c r="H56" s="651"/>
      <c r="I56" s="651"/>
      <c r="J56" s="651"/>
      <c r="K56" s="651"/>
      <c r="L56" s="651"/>
      <c r="M56" s="651"/>
      <c r="N56" s="651"/>
      <c r="O56" s="651"/>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161"/>
      <c r="BC56" s="161"/>
      <c r="BD56" s="161"/>
      <c r="BE56" s="161"/>
      <c r="BF56" s="161"/>
      <c r="BG56" s="161"/>
      <c r="BH56" s="161"/>
      <c r="BI56" s="161"/>
      <c r="BJ56" s="161"/>
      <c r="BK56" s="161"/>
      <c r="BL56" s="161"/>
      <c r="BM56" s="161"/>
      <c r="BN56" s="161"/>
      <c r="BO56" s="161"/>
      <c r="BP56" s="161"/>
      <c r="BQ56" s="161"/>
      <c r="BR56" s="161"/>
      <c r="BS56" s="161"/>
      <c r="BT56" s="161"/>
      <c r="BU56" s="161"/>
      <c r="BV56" s="654"/>
      <c r="BW56" s="655"/>
      <c r="BX56" s="530">
        <f t="shared" si="2"/>
        <v>0</v>
      </c>
      <c r="BY56" s="530">
        <f t="shared" si="3"/>
        <v>0</v>
      </c>
      <c r="BZ56" s="530">
        <f t="shared" si="4"/>
        <v>0</v>
      </c>
      <c r="CA56" s="659"/>
      <c r="CB56" s="530">
        <f t="shared" si="5"/>
        <v>0</v>
      </c>
    </row>
    <row r="57" spans="1:80" ht="12.75" customHeight="1">
      <c r="A57" s="301"/>
      <c r="B57" s="662"/>
      <c r="C57" s="663" cm="1">
        <f t="array" ref="C57">DATE(INDEX($B:$B,14+4*INT((ROW()-14)/4)), CHOOSE(MOD(ROW()-14,4)+1, 3,6,9,12), CHOOSE(MOD(ROW()-14,4)+1, 31,30,30,31))</f>
        <v>4018</v>
      </c>
      <c r="D57" s="656"/>
      <c r="E57" s="657"/>
      <c r="F57" s="657"/>
      <c r="G57" s="657"/>
      <c r="H57" s="657"/>
      <c r="I57" s="657"/>
      <c r="J57" s="657"/>
      <c r="K57" s="657"/>
      <c r="L57" s="657"/>
      <c r="M57" s="657"/>
      <c r="N57" s="657"/>
      <c r="O57" s="657"/>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4"/>
      <c r="AZ57" s="504"/>
      <c r="BA57" s="504"/>
      <c r="BB57" s="220"/>
      <c r="BC57" s="220"/>
      <c r="BD57" s="220"/>
      <c r="BE57" s="220"/>
      <c r="BF57" s="220"/>
      <c r="BG57" s="220"/>
      <c r="BH57" s="220"/>
      <c r="BI57" s="220"/>
      <c r="BJ57" s="220"/>
      <c r="BK57" s="220"/>
      <c r="BL57" s="220"/>
      <c r="BM57" s="220"/>
      <c r="BN57" s="220"/>
      <c r="BO57" s="220"/>
      <c r="BP57" s="220"/>
      <c r="BQ57" s="220"/>
      <c r="BR57" s="220"/>
      <c r="BS57" s="220"/>
      <c r="BT57" s="220"/>
      <c r="BU57" s="220"/>
      <c r="BV57" s="654"/>
      <c r="BW57" s="655"/>
      <c r="BX57" s="530">
        <f t="shared" si="2"/>
        <v>0</v>
      </c>
      <c r="BY57" s="530">
        <f t="shared" si="3"/>
        <v>0</v>
      </c>
      <c r="BZ57" s="530">
        <f t="shared" si="4"/>
        <v>0</v>
      </c>
      <c r="CA57" s="659"/>
      <c r="CB57" s="530">
        <f t="shared" si="5"/>
        <v>0</v>
      </c>
    </row>
    <row r="58" spans="1:80" ht="12.75" customHeight="1">
      <c r="A58" s="392">
        <f>A54+365</f>
        <v>4381</v>
      </c>
      <c r="B58" s="664">
        <f>B54+1</f>
        <v>1911</v>
      </c>
      <c r="C58" s="661" cm="1">
        <f t="array" ref="C58">DATE(INDEX($B:$B,14+4*INT((ROW()-14)/4)), CHOOSE(MOD(ROW()-14,4)+1, 3,6,9,12), CHOOSE(MOD(ROW()-14,4)+1, 31,30,30,31))</f>
        <v>4108</v>
      </c>
      <c r="D58" s="650"/>
      <c r="E58" s="651"/>
      <c r="F58" s="651"/>
      <c r="G58" s="651"/>
      <c r="H58" s="651"/>
      <c r="I58" s="651"/>
      <c r="J58" s="651"/>
      <c r="K58" s="651"/>
      <c r="L58" s="651"/>
      <c r="M58" s="651"/>
      <c r="N58" s="651"/>
      <c r="O58" s="651"/>
      <c r="P58" s="503">
        <v>0</v>
      </c>
      <c r="Q58" s="503">
        <v>0</v>
      </c>
      <c r="R58" s="503">
        <v>0</v>
      </c>
      <c r="S58" s="503">
        <v>0</v>
      </c>
      <c r="T58" s="503">
        <v>0</v>
      </c>
      <c r="U58" s="503">
        <v>0</v>
      </c>
      <c r="V58" s="503">
        <v>0</v>
      </c>
      <c r="W58" s="503">
        <v>0</v>
      </c>
      <c r="X58" s="503">
        <v>0</v>
      </c>
      <c r="Y58" s="503">
        <v>0</v>
      </c>
      <c r="Z58" s="503">
        <v>0</v>
      </c>
      <c r="AA58" s="503">
        <v>0</v>
      </c>
      <c r="AB58" s="503">
        <v>0</v>
      </c>
      <c r="AC58" s="503">
        <v>0</v>
      </c>
      <c r="AD58" s="503">
        <v>0</v>
      </c>
      <c r="AE58" s="503">
        <v>0</v>
      </c>
      <c r="AF58" s="503">
        <v>0</v>
      </c>
      <c r="AG58" s="503">
        <v>0</v>
      </c>
      <c r="AH58" s="503">
        <v>0</v>
      </c>
      <c r="AI58" s="503">
        <v>0</v>
      </c>
      <c r="AJ58" s="503">
        <v>0</v>
      </c>
      <c r="AK58" s="503">
        <v>0</v>
      </c>
      <c r="AL58" s="503">
        <v>0</v>
      </c>
      <c r="AM58" s="503">
        <v>0</v>
      </c>
      <c r="AN58" s="503">
        <v>0</v>
      </c>
      <c r="AO58" s="503">
        <v>0</v>
      </c>
      <c r="AP58" s="503">
        <v>0</v>
      </c>
      <c r="AQ58" s="503">
        <v>0</v>
      </c>
      <c r="AR58" s="503">
        <v>0</v>
      </c>
      <c r="AS58" s="503">
        <v>0</v>
      </c>
      <c r="AT58" s="503">
        <v>0</v>
      </c>
      <c r="AU58" s="503">
        <v>0</v>
      </c>
      <c r="AV58" s="503">
        <v>0</v>
      </c>
      <c r="AW58" s="503">
        <v>0</v>
      </c>
      <c r="AX58" s="503">
        <v>0</v>
      </c>
      <c r="AY58" s="503">
        <v>0</v>
      </c>
      <c r="AZ58" s="503">
        <v>0</v>
      </c>
      <c r="BA58" s="503">
        <v>0</v>
      </c>
      <c r="BB58" s="161">
        <v>0</v>
      </c>
      <c r="BC58" s="161">
        <v>0</v>
      </c>
      <c r="BD58" s="161">
        <v>0</v>
      </c>
      <c r="BE58" s="161">
        <v>0</v>
      </c>
      <c r="BF58" s="161">
        <v>0</v>
      </c>
      <c r="BG58" s="161">
        <v>0</v>
      </c>
      <c r="BH58" s="161">
        <v>0</v>
      </c>
      <c r="BI58" s="161">
        <v>0</v>
      </c>
      <c r="BJ58" s="161">
        <v>0</v>
      </c>
      <c r="BK58" s="161">
        <v>0</v>
      </c>
      <c r="BL58" s="161">
        <v>0</v>
      </c>
      <c r="BM58" s="161">
        <v>0</v>
      </c>
      <c r="BN58" s="161">
        <v>0</v>
      </c>
      <c r="BO58" s="161">
        <v>0</v>
      </c>
      <c r="BP58" s="161">
        <v>0</v>
      </c>
      <c r="BQ58" s="161">
        <v>0</v>
      </c>
      <c r="BR58" s="161">
        <v>0</v>
      </c>
      <c r="BS58" s="161">
        <v>0</v>
      </c>
      <c r="BT58" s="161">
        <v>0</v>
      </c>
      <c r="BU58" s="161">
        <v>0</v>
      </c>
      <c r="BV58" s="652"/>
      <c r="BW58" s="653"/>
      <c r="BX58" s="530">
        <f t="shared" si="2"/>
        <v>0</v>
      </c>
      <c r="BY58" s="530">
        <f t="shared" si="3"/>
        <v>0</v>
      </c>
      <c r="BZ58" s="530">
        <f t="shared" si="4"/>
        <v>0</v>
      </c>
      <c r="CA58" s="659"/>
      <c r="CB58" s="530">
        <f t="shared" si="5"/>
        <v>0</v>
      </c>
    </row>
    <row r="59" spans="1:80" ht="12.75" customHeight="1">
      <c r="A59" s="301"/>
      <c r="B59" s="662"/>
      <c r="C59" s="661" cm="1">
        <f t="array" ref="C59">DATE(INDEX($B:$B,14+4*INT((ROW()-14)/4)), CHOOSE(MOD(ROW()-14,4)+1, 3,6,9,12), CHOOSE(MOD(ROW()-14,4)+1, 31,30,30,31))</f>
        <v>4199</v>
      </c>
      <c r="D59" s="650"/>
      <c r="E59" s="651"/>
      <c r="F59" s="651"/>
      <c r="G59" s="651"/>
      <c r="H59" s="651"/>
      <c r="I59" s="651"/>
      <c r="J59" s="651"/>
      <c r="K59" s="651"/>
      <c r="L59" s="651"/>
      <c r="M59" s="651"/>
      <c r="N59" s="651"/>
      <c r="O59" s="651"/>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161"/>
      <c r="BC59" s="161"/>
      <c r="BD59" s="161"/>
      <c r="BE59" s="161"/>
      <c r="BF59" s="161"/>
      <c r="BG59" s="161"/>
      <c r="BH59" s="161"/>
      <c r="BI59" s="161"/>
      <c r="BJ59" s="161"/>
      <c r="BK59" s="161"/>
      <c r="BL59" s="161"/>
      <c r="BM59" s="161"/>
      <c r="BN59" s="161"/>
      <c r="BO59" s="161"/>
      <c r="BP59" s="161"/>
      <c r="BQ59" s="161"/>
      <c r="BR59" s="161"/>
      <c r="BS59" s="161"/>
      <c r="BT59" s="161"/>
      <c r="BU59" s="161"/>
      <c r="BV59" s="654"/>
      <c r="BW59" s="655"/>
      <c r="BX59" s="530">
        <f t="shared" si="2"/>
        <v>0</v>
      </c>
      <c r="BY59" s="530">
        <f t="shared" si="3"/>
        <v>0</v>
      </c>
      <c r="BZ59" s="530">
        <f t="shared" si="4"/>
        <v>0</v>
      </c>
      <c r="CA59" s="659"/>
      <c r="CB59" s="530">
        <f t="shared" si="5"/>
        <v>0</v>
      </c>
    </row>
    <row r="60" spans="1:80" ht="12.75" customHeight="1">
      <c r="A60" s="301"/>
      <c r="B60" s="662"/>
      <c r="C60" s="661" cm="1">
        <f t="array" ref="C60">DATE(INDEX($B:$B,14+4*INT((ROW()-14)/4)), CHOOSE(MOD(ROW()-14,4)+1, 3,6,9,12), CHOOSE(MOD(ROW()-14,4)+1, 31,30,30,31))</f>
        <v>4291</v>
      </c>
      <c r="D60" s="650"/>
      <c r="E60" s="651"/>
      <c r="F60" s="651"/>
      <c r="G60" s="651"/>
      <c r="H60" s="651"/>
      <c r="I60" s="651"/>
      <c r="J60" s="651"/>
      <c r="K60" s="651"/>
      <c r="L60" s="651"/>
      <c r="M60" s="651"/>
      <c r="N60" s="651"/>
      <c r="O60" s="651"/>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161"/>
      <c r="BC60" s="161"/>
      <c r="BD60" s="161"/>
      <c r="BE60" s="161"/>
      <c r="BF60" s="161"/>
      <c r="BG60" s="161"/>
      <c r="BH60" s="161"/>
      <c r="BI60" s="161"/>
      <c r="BJ60" s="161"/>
      <c r="BK60" s="161"/>
      <c r="BL60" s="161"/>
      <c r="BM60" s="161"/>
      <c r="BN60" s="161"/>
      <c r="BO60" s="161"/>
      <c r="BP60" s="161"/>
      <c r="BQ60" s="161"/>
      <c r="BR60" s="161"/>
      <c r="BS60" s="161"/>
      <c r="BT60" s="161"/>
      <c r="BU60" s="161"/>
      <c r="BV60" s="654"/>
      <c r="BW60" s="655"/>
      <c r="BX60" s="530">
        <f t="shared" si="2"/>
        <v>0</v>
      </c>
      <c r="BY60" s="530">
        <f t="shared" si="3"/>
        <v>0</v>
      </c>
      <c r="BZ60" s="530">
        <f t="shared" si="4"/>
        <v>0</v>
      </c>
      <c r="CA60" s="659"/>
      <c r="CB60" s="530">
        <f t="shared" si="5"/>
        <v>0</v>
      </c>
    </row>
    <row r="61" spans="1:80" ht="12.75" customHeight="1">
      <c r="A61" s="301"/>
      <c r="B61" s="662"/>
      <c r="C61" s="663" cm="1">
        <f t="array" ref="C61">DATE(INDEX($B:$B,14+4*INT((ROW()-14)/4)), CHOOSE(MOD(ROW()-14,4)+1, 3,6,9,12), CHOOSE(MOD(ROW()-14,4)+1, 31,30,30,31))</f>
        <v>4383</v>
      </c>
      <c r="D61" s="656"/>
      <c r="E61" s="657"/>
      <c r="F61" s="657"/>
      <c r="G61" s="657"/>
      <c r="H61" s="657"/>
      <c r="I61" s="657"/>
      <c r="J61" s="657"/>
      <c r="K61" s="657"/>
      <c r="L61" s="657"/>
      <c r="M61" s="657"/>
      <c r="N61" s="657"/>
      <c r="O61" s="657"/>
      <c r="P61" s="504"/>
      <c r="Q61" s="504"/>
      <c r="R61" s="504"/>
      <c r="S61" s="504"/>
      <c r="T61" s="504"/>
      <c r="U61" s="504"/>
      <c r="V61" s="504"/>
      <c r="W61" s="504"/>
      <c r="X61" s="504"/>
      <c r="Y61" s="504"/>
      <c r="Z61" s="504"/>
      <c r="AA61" s="504"/>
      <c r="AB61" s="504"/>
      <c r="AC61" s="504"/>
      <c r="AD61" s="504"/>
      <c r="AE61" s="504"/>
      <c r="AF61" s="504"/>
      <c r="AG61" s="504"/>
      <c r="AH61" s="504"/>
      <c r="AI61" s="504"/>
      <c r="AJ61" s="504"/>
      <c r="AK61" s="504"/>
      <c r="AL61" s="504"/>
      <c r="AM61" s="504"/>
      <c r="AN61" s="504"/>
      <c r="AO61" s="504"/>
      <c r="AP61" s="504"/>
      <c r="AQ61" s="504"/>
      <c r="AR61" s="504"/>
      <c r="AS61" s="504"/>
      <c r="AT61" s="504"/>
      <c r="AU61" s="504"/>
      <c r="AV61" s="504"/>
      <c r="AW61" s="504"/>
      <c r="AX61" s="504"/>
      <c r="AY61" s="504"/>
      <c r="AZ61" s="504"/>
      <c r="BA61" s="504"/>
      <c r="BB61" s="220"/>
      <c r="BC61" s="220"/>
      <c r="BD61" s="220"/>
      <c r="BE61" s="220"/>
      <c r="BF61" s="220"/>
      <c r="BG61" s="220"/>
      <c r="BH61" s="220"/>
      <c r="BI61" s="220"/>
      <c r="BJ61" s="220"/>
      <c r="BK61" s="220"/>
      <c r="BL61" s="220"/>
      <c r="BM61" s="220"/>
      <c r="BN61" s="220"/>
      <c r="BO61" s="220"/>
      <c r="BP61" s="220"/>
      <c r="BQ61" s="220"/>
      <c r="BR61" s="220"/>
      <c r="BS61" s="220"/>
      <c r="BT61" s="220"/>
      <c r="BU61" s="220"/>
      <c r="BV61" s="654"/>
      <c r="BW61" s="655"/>
      <c r="BX61" s="530">
        <f t="shared" si="2"/>
        <v>0</v>
      </c>
      <c r="BY61" s="530">
        <f t="shared" si="3"/>
        <v>0</v>
      </c>
      <c r="BZ61" s="530">
        <f t="shared" si="4"/>
        <v>0</v>
      </c>
      <c r="CA61" s="659"/>
      <c r="CB61" s="530">
        <f t="shared" si="5"/>
        <v>0</v>
      </c>
    </row>
    <row r="62" spans="1:80" ht="12.75" customHeight="1">
      <c r="A62" s="392">
        <f>A58+365</f>
        <v>4746</v>
      </c>
      <c r="B62" s="664">
        <f>B58+1</f>
        <v>1912</v>
      </c>
      <c r="C62" s="661" cm="1">
        <f t="array" ref="C62">DATE(INDEX($B:$B,14+4*INT((ROW()-14)/4)), CHOOSE(MOD(ROW()-14,4)+1, 3,6,9,12), CHOOSE(MOD(ROW()-14,4)+1, 31,30,30,31))</f>
        <v>4474</v>
      </c>
      <c r="D62" s="650"/>
      <c r="E62" s="651"/>
      <c r="F62" s="651"/>
      <c r="G62" s="651"/>
      <c r="H62" s="651"/>
      <c r="I62" s="651"/>
      <c r="J62" s="651"/>
      <c r="K62" s="651"/>
      <c r="L62" s="651"/>
      <c r="M62" s="651"/>
      <c r="N62" s="651"/>
      <c r="O62" s="651"/>
      <c r="P62" s="503">
        <v>0</v>
      </c>
      <c r="Q62" s="503">
        <v>0</v>
      </c>
      <c r="R62" s="503">
        <v>0</v>
      </c>
      <c r="S62" s="503">
        <v>0</v>
      </c>
      <c r="T62" s="503">
        <v>0</v>
      </c>
      <c r="U62" s="503">
        <v>0</v>
      </c>
      <c r="V62" s="503">
        <v>0</v>
      </c>
      <c r="W62" s="503">
        <v>0</v>
      </c>
      <c r="X62" s="503">
        <v>0</v>
      </c>
      <c r="Y62" s="503">
        <v>0</v>
      </c>
      <c r="Z62" s="503">
        <v>0</v>
      </c>
      <c r="AA62" s="503">
        <v>0</v>
      </c>
      <c r="AB62" s="503">
        <v>0</v>
      </c>
      <c r="AC62" s="503">
        <v>0</v>
      </c>
      <c r="AD62" s="503">
        <v>0</v>
      </c>
      <c r="AE62" s="503">
        <v>0</v>
      </c>
      <c r="AF62" s="503">
        <v>0</v>
      </c>
      <c r="AG62" s="503">
        <v>0</v>
      </c>
      <c r="AH62" s="503">
        <v>0</v>
      </c>
      <c r="AI62" s="503">
        <v>0</v>
      </c>
      <c r="AJ62" s="503">
        <v>0</v>
      </c>
      <c r="AK62" s="503">
        <v>0</v>
      </c>
      <c r="AL62" s="503">
        <v>0</v>
      </c>
      <c r="AM62" s="503">
        <v>0</v>
      </c>
      <c r="AN62" s="503">
        <v>0</v>
      </c>
      <c r="AO62" s="503">
        <v>0</v>
      </c>
      <c r="AP62" s="503">
        <v>0</v>
      </c>
      <c r="AQ62" s="503">
        <v>0</v>
      </c>
      <c r="AR62" s="503">
        <v>0</v>
      </c>
      <c r="AS62" s="503">
        <v>0</v>
      </c>
      <c r="AT62" s="503">
        <v>0</v>
      </c>
      <c r="AU62" s="503">
        <v>0</v>
      </c>
      <c r="AV62" s="503">
        <v>0</v>
      </c>
      <c r="AW62" s="503">
        <v>0</v>
      </c>
      <c r="AX62" s="503">
        <v>0</v>
      </c>
      <c r="AY62" s="503">
        <v>0</v>
      </c>
      <c r="AZ62" s="503">
        <v>0</v>
      </c>
      <c r="BA62" s="503">
        <v>0</v>
      </c>
      <c r="BB62" s="161">
        <v>0</v>
      </c>
      <c r="BC62" s="161">
        <v>0</v>
      </c>
      <c r="BD62" s="161">
        <v>0</v>
      </c>
      <c r="BE62" s="161">
        <v>0</v>
      </c>
      <c r="BF62" s="161">
        <v>0</v>
      </c>
      <c r="BG62" s="161">
        <v>0</v>
      </c>
      <c r="BH62" s="161">
        <v>0</v>
      </c>
      <c r="BI62" s="161">
        <v>0</v>
      </c>
      <c r="BJ62" s="161">
        <v>0</v>
      </c>
      <c r="BK62" s="161">
        <v>0</v>
      </c>
      <c r="BL62" s="161">
        <v>0</v>
      </c>
      <c r="BM62" s="161">
        <v>0</v>
      </c>
      <c r="BN62" s="161">
        <v>0</v>
      </c>
      <c r="BO62" s="161">
        <v>0</v>
      </c>
      <c r="BP62" s="161">
        <v>0</v>
      </c>
      <c r="BQ62" s="161">
        <v>0</v>
      </c>
      <c r="BR62" s="161">
        <v>0</v>
      </c>
      <c r="BS62" s="161">
        <v>0</v>
      </c>
      <c r="BT62" s="161">
        <v>0</v>
      </c>
      <c r="BU62" s="161">
        <v>0</v>
      </c>
      <c r="BV62" s="652"/>
      <c r="BW62" s="653"/>
      <c r="BX62" s="530">
        <f t="shared" si="2"/>
        <v>0</v>
      </c>
      <c r="BY62" s="530">
        <f t="shared" si="3"/>
        <v>0</v>
      </c>
      <c r="BZ62" s="530">
        <f t="shared" si="4"/>
        <v>0</v>
      </c>
      <c r="CA62" s="659"/>
      <c r="CB62" s="530">
        <f t="shared" si="5"/>
        <v>0</v>
      </c>
    </row>
    <row r="63" spans="1:80" ht="12.75" customHeight="1">
      <c r="A63" s="301"/>
      <c r="B63" s="662"/>
      <c r="C63" s="661" cm="1">
        <f t="array" ref="C63">DATE(INDEX($B:$B,14+4*INT((ROW()-14)/4)), CHOOSE(MOD(ROW()-14,4)+1, 3,6,9,12), CHOOSE(MOD(ROW()-14,4)+1, 31,30,30,31))</f>
        <v>4565</v>
      </c>
      <c r="D63" s="650"/>
      <c r="E63" s="651"/>
      <c r="F63" s="651"/>
      <c r="G63" s="651"/>
      <c r="H63" s="651"/>
      <c r="I63" s="651"/>
      <c r="J63" s="651"/>
      <c r="K63" s="651"/>
      <c r="L63" s="651"/>
      <c r="M63" s="651"/>
      <c r="N63" s="651"/>
      <c r="O63" s="651"/>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AU63" s="503"/>
      <c r="AV63" s="503"/>
      <c r="AW63" s="503"/>
      <c r="AX63" s="503"/>
      <c r="AY63" s="503"/>
      <c r="AZ63" s="503"/>
      <c r="BA63" s="503"/>
      <c r="BB63" s="161"/>
      <c r="BC63" s="161"/>
      <c r="BD63" s="161"/>
      <c r="BE63" s="161"/>
      <c r="BF63" s="161"/>
      <c r="BG63" s="161"/>
      <c r="BH63" s="161"/>
      <c r="BI63" s="161"/>
      <c r="BJ63" s="161"/>
      <c r="BK63" s="161"/>
      <c r="BL63" s="161"/>
      <c r="BM63" s="161"/>
      <c r="BN63" s="161"/>
      <c r="BO63" s="161"/>
      <c r="BP63" s="161"/>
      <c r="BQ63" s="161"/>
      <c r="BR63" s="161"/>
      <c r="BS63" s="161"/>
      <c r="BT63" s="161"/>
      <c r="BU63" s="161"/>
      <c r="BV63" s="654"/>
      <c r="BW63" s="655"/>
      <c r="BX63" s="530">
        <f t="shared" si="2"/>
        <v>0</v>
      </c>
      <c r="BY63" s="530">
        <f t="shared" si="3"/>
        <v>0</v>
      </c>
      <c r="BZ63" s="530">
        <f t="shared" si="4"/>
        <v>0</v>
      </c>
      <c r="CA63" s="659"/>
      <c r="CB63" s="530">
        <f t="shared" si="5"/>
        <v>0</v>
      </c>
    </row>
    <row r="64" spans="1:80" ht="12.75" customHeight="1">
      <c r="A64" s="301"/>
      <c r="B64" s="662"/>
      <c r="C64" s="661" cm="1">
        <f t="array" ref="C64">DATE(INDEX($B:$B,14+4*INT((ROW()-14)/4)), CHOOSE(MOD(ROW()-14,4)+1, 3,6,9,12), CHOOSE(MOD(ROW()-14,4)+1, 31,30,30,31))</f>
        <v>4657</v>
      </c>
      <c r="D64" s="650"/>
      <c r="E64" s="651"/>
      <c r="F64" s="651"/>
      <c r="G64" s="651"/>
      <c r="H64" s="651"/>
      <c r="I64" s="651"/>
      <c r="J64" s="651"/>
      <c r="K64" s="651"/>
      <c r="L64" s="651"/>
      <c r="M64" s="651"/>
      <c r="N64" s="651"/>
      <c r="O64" s="651"/>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161"/>
      <c r="BC64" s="161"/>
      <c r="BD64" s="161"/>
      <c r="BE64" s="161"/>
      <c r="BF64" s="161"/>
      <c r="BG64" s="161"/>
      <c r="BH64" s="161"/>
      <c r="BI64" s="161"/>
      <c r="BJ64" s="161"/>
      <c r="BK64" s="161"/>
      <c r="BL64" s="161"/>
      <c r="BM64" s="161"/>
      <c r="BN64" s="161"/>
      <c r="BO64" s="161"/>
      <c r="BP64" s="161"/>
      <c r="BQ64" s="161"/>
      <c r="BR64" s="161"/>
      <c r="BS64" s="161"/>
      <c r="BT64" s="161"/>
      <c r="BU64" s="161"/>
      <c r="BV64" s="654"/>
      <c r="BW64" s="655"/>
      <c r="BX64" s="530">
        <f t="shared" si="2"/>
        <v>0</v>
      </c>
      <c r="BY64" s="530">
        <f t="shared" si="3"/>
        <v>0</v>
      </c>
      <c r="BZ64" s="530">
        <f t="shared" si="4"/>
        <v>0</v>
      </c>
      <c r="CA64" s="659"/>
      <c r="CB64" s="530">
        <f t="shared" si="5"/>
        <v>0</v>
      </c>
    </row>
    <row r="65" spans="1:81" ht="12.75" customHeight="1">
      <c r="A65" s="301"/>
      <c r="B65" s="662"/>
      <c r="C65" s="661" cm="1">
        <f t="array" ref="C65">DATE(INDEX($B:$B,14+4*INT((ROW()-14)/4)), CHOOSE(MOD(ROW()-14,4)+1, 3,6,9,12), CHOOSE(MOD(ROW()-14,4)+1, 31,30,30,31))</f>
        <v>4749</v>
      </c>
      <c r="D65" s="650"/>
      <c r="E65" s="657"/>
      <c r="F65" s="657"/>
      <c r="G65" s="657"/>
      <c r="H65" s="657"/>
      <c r="I65" s="657"/>
      <c r="J65" s="657"/>
      <c r="K65" s="657"/>
      <c r="L65" s="657"/>
      <c r="M65" s="657"/>
      <c r="N65" s="657"/>
      <c r="O65" s="657"/>
      <c r="P65" s="504"/>
      <c r="Q65" s="504"/>
      <c r="R65" s="504"/>
      <c r="S65" s="504"/>
      <c r="T65" s="504"/>
      <c r="U65" s="504"/>
      <c r="V65" s="504"/>
      <c r="W65" s="504"/>
      <c r="X65" s="504"/>
      <c r="Y65" s="504"/>
      <c r="Z65" s="504"/>
      <c r="AA65" s="504"/>
      <c r="AB65" s="504"/>
      <c r="AC65" s="504"/>
      <c r="AD65" s="504"/>
      <c r="AE65" s="504"/>
      <c r="AF65" s="504"/>
      <c r="AG65" s="504"/>
      <c r="AH65" s="504"/>
      <c r="AI65" s="504"/>
      <c r="AJ65" s="504"/>
      <c r="AK65" s="504"/>
      <c r="AL65" s="504"/>
      <c r="AM65" s="504"/>
      <c r="AN65" s="504"/>
      <c r="AO65" s="504"/>
      <c r="AP65" s="504"/>
      <c r="AQ65" s="504"/>
      <c r="AR65" s="504"/>
      <c r="AS65" s="504"/>
      <c r="AT65" s="504"/>
      <c r="AU65" s="504"/>
      <c r="AV65" s="504"/>
      <c r="AW65" s="504"/>
      <c r="AX65" s="504"/>
      <c r="AY65" s="504"/>
      <c r="AZ65" s="504"/>
      <c r="BA65" s="504"/>
      <c r="BB65" s="220"/>
      <c r="BC65" s="220"/>
      <c r="BD65" s="220"/>
      <c r="BE65" s="220"/>
      <c r="BF65" s="220"/>
      <c r="BG65" s="220"/>
      <c r="BH65" s="220"/>
      <c r="BI65" s="220"/>
      <c r="BJ65" s="220"/>
      <c r="BK65" s="220"/>
      <c r="BL65" s="220"/>
      <c r="BM65" s="220"/>
      <c r="BN65" s="220"/>
      <c r="BO65" s="220"/>
      <c r="BP65" s="220"/>
      <c r="BQ65" s="220"/>
      <c r="BR65" s="220"/>
      <c r="BS65" s="220"/>
      <c r="BT65" s="220"/>
      <c r="BU65" s="220"/>
      <c r="BV65" s="654"/>
      <c r="BW65" s="655"/>
      <c r="BX65" s="530">
        <f t="shared" si="2"/>
        <v>0</v>
      </c>
      <c r="BY65" s="530">
        <f t="shared" si="3"/>
        <v>0</v>
      </c>
      <c r="BZ65" s="530">
        <f t="shared" si="4"/>
        <v>0</v>
      </c>
      <c r="CA65" s="659"/>
      <c r="CB65" s="530">
        <f t="shared" si="5"/>
        <v>0</v>
      </c>
    </row>
    <row r="66" spans="1:81" ht="23.25" customHeight="1" thickBot="1">
      <c r="A66" s="393"/>
      <c r="B66" s="394" t="s">
        <v>608</v>
      </c>
      <c r="C66" s="402">
        <v>44012</v>
      </c>
      <c r="D66" s="505"/>
      <c r="E66" s="505"/>
      <c r="F66" s="505"/>
      <c r="G66" s="505"/>
      <c r="H66" s="505"/>
      <c r="I66" s="505"/>
      <c r="J66" s="505"/>
      <c r="K66" s="505"/>
      <c r="L66" s="505"/>
      <c r="M66" s="505"/>
      <c r="N66" s="505"/>
      <c r="O66" s="505"/>
      <c r="P66" s="506">
        <v>0</v>
      </c>
      <c r="Q66" s="506">
        <v>0</v>
      </c>
      <c r="R66" s="506">
        <v>0</v>
      </c>
      <c r="S66" s="506">
        <v>0</v>
      </c>
      <c r="T66" s="506">
        <v>0</v>
      </c>
      <c r="U66" s="506">
        <v>0</v>
      </c>
      <c r="V66" s="506">
        <v>0</v>
      </c>
      <c r="W66" s="506">
        <v>0</v>
      </c>
      <c r="X66" s="506">
        <v>0</v>
      </c>
      <c r="Y66" s="506">
        <v>0</v>
      </c>
      <c r="Z66" s="506">
        <v>0</v>
      </c>
      <c r="AA66" s="506">
        <v>0</v>
      </c>
      <c r="AB66" s="506">
        <v>0</v>
      </c>
      <c r="AC66" s="506">
        <v>0</v>
      </c>
      <c r="AD66" s="506">
        <v>0</v>
      </c>
      <c r="AE66" s="506">
        <v>0</v>
      </c>
      <c r="AF66" s="506">
        <v>0</v>
      </c>
      <c r="AG66" s="507">
        <v>0</v>
      </c>
      <c r="AH66" s="506">
        <v>0</v>
      </c>
      <c r="AI66" s="506">
        <v>0</v>
      </c>
      <c r="AJ66" s="506">
        <v>0</v>
      </c>
      <c r="AK66" s="506">
        <v>0</v>
      </c>
      <c r="AL66" s="506">
        <v>0</v>
      </c>
      <c r="AM66" s="506">
        <v>0</v>
      </c>
      <c r="AN66" s="506">
        <v>0</v>
      </c>
      <c r="AO66" s="506">
        <v>0</v>
      </c>
      <c r="AP66" s="506">
        <v>0</v>
      </c>
      <c r="AQ66" s="506">
        <v>0</v>
      </c>
      <c r="AR66" s="506">
        <v>0</v>
      </c>
      <c r="AS66" s="506">
        <v>0</v>
      </c>
      <c r="AT66" s="506">
        <v>0</v>
      </c>
      <c r="AU66" s="506">
        <v>0</v>
      </c>
      <c r="AV66" s="506">
        <v>0</v>
      </c>
      <c r="AW66" s="506">
        <v>0</v>
      </c>
      <c r="AX66" s="506">
        <v>0</v>
      </c>
      <c r="AY66" s="506">
        <v>0</v>
      </c>
      <c r="AZ66" s="506">
        <v>0</v>
      </c>
      <c r="BA66" s="506">
        <v>0</v>
      </c>
      <c r="BB66" s="395">
        <v>0</v>
      </c>
      <c r="BC66" s="395">
        <v>0</v>
      </c>
      <c r="BD66" s="395">
        <v>0</v>
      </c>
      <c r="BE66" s="395">
        <v>0</v>
      </c>
      <c r="BF66" s="395">
        <v>0</v>
      </c>
      <c r="BG66" s="395">
        <v>0</v>
      </c>
      <c r="BH66" s="395">
        <v>0</v>
      </c>
      <c r="BI66" s="395">
        <v>0</v>
      </c>
      <c r="BJ66" s="395">
        <v>0</v>
      </c>
      <c r="BK66" s="395">
        <v>0</v>
      </c>
      <c r="BL66" s="395">
        <v>0</v>
      </c>
      <c r="BM66" s="397">
        <v>0</v>
      </c>
      <c r="BN66" s="396">
        <v>0</v>
      </c>
      <c r="BO66" s="395">
        <v>0</v>
      </c>
      <c r="BP66" s="395">
        <v>0</v>
      </c>
      <c r="BQ66" s="395">
        <v>0</v>
      </c>
      <c r="BR66" s="395">
        <v>0</v>
      </c>
      <c r="BS66" s="395">
        <v>0</v>
      </c>
      <c r="BT66" s="395">
        <v>0</v>
      </c>
      <c r="BU66" s="395">
        <v>0</v>
      </c>
      <c r="BV66" s="652"/>
      <c r="BW66" s="658" t="s">
        <v>609</v>
      </c>
      <c r="BX66" s="530">
        <f t="shared" si="2"/>
        <v>0</v>
      </c>
      <c r="BY66" s="530">
        <f t="shared" si="3"/>
        <v>0</v>
      </c>
      <c r="BZ66" s="530">
        <f>SUM(BX66:BY66)</f>
        <v>0</v>
      </c>
      <c r="CA66" s="659"/>
      <c r="CB66" s="530">
        <f t="shared" si="5"/>
        <v>0</v>
      </c>
    </row>
    <row r="67" spans="1:81" ht="24" customHeight="1">
      <c r="B67" s="221"/>
      <c r="C67" s="221"/>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222"/>
      <c r="BR67" s="222"/>
      <c r="BS67" s="222"/>
      <c r="BT67" s="222"/>
      <c r="BU67" s="222"/>
      <c r="BV67" s="219"/>
      <c r="BW67" s="223"/>
      <c r="BX67" s="219"/>
      <c r="BY67" s="219"/>
      <c r="BZ67" s="219"/>
      <c r="CA67" s="219"/>
      <c r="CB67" s="219"/>
    </row>
    <row r="68" spans="1:81" s="163" customFormat="1" ht="11.25" thickBot="1">
      <c r="B68" s="164"/>
      <c r="C68" s="164"/>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row>
    <row r="69" spans="1:81" ht="12" customHeight="1">
      <c r="B69" s="417" t="s">
        <v>610</v>
      </c>
      <c r="C69" s="201" t="s">
        <v>595</v>
      </c>
      <c r="D69" s="212" t="str">
        <f t="shared" ref="D69:BO70" si="6">D7</f>
        <v/>
      </c>
      <c r="E69" s="213" t="str">
        <f t="shared" si="6"/>
        <v/>
      </c>
      <c r="F69" s="213" t="str">
        <f t="shared" si="6"/>
        <v/>
      </c>
      <c r="G69" s="213" t="str">
        <f t="shared" si="6"/>
        <v/>
      </c>
      <c r="H69" s="213" t="str">
        <f t="shared" si="6"/>
        <v/>
      </c>
      <c r="I69" s="213" t="str">
        <f t="shared" si="6"/>
        <v/>
      </c>
      <c r="J69" s="213" t="str">
        <f t="shared" si="6"/>
        <v/>
      </c>
      <c r="K69" s="213" t="str">
        <f t="shared" si="6"/>
        <v/>
      </c>
      <c r="L69" s="213" t="str">
        <f t="shared" si="6"/>
        <v/>
      </c>
      <c r="M69" s="213" t="str">
        <f t="shared" si="6"/>
        <v/>
      </c>
      <c r="N69" s="213" t="str">
        <f t="shared" si="6"/>
        <v/>
      </c>
      <c r="O69" s="213" t="str">
        <f t="shared" si="6"/>
        <v/>
      </c>
      <c r="P69" s="213" t="str">
        <f t="shared" si="6"/>
        <v/>
      </c>
      <c r="Q69" s="213" t="str">
        <f t="shared" si="6"/>
        <v/>
      </c>
      <c r="R69" s="213" t="str">
        <f t="shared" si="6"/>
        <v/>
      </c>
      <c r="S69" s="213" t="str">
        <f t="shared" si="6"/>
        <v/>
      </c>
      <c r="T69" s="213" t="str">
        <f t="shared" si="6"/>
        <v/>
      </c>
      <c r="U69" s="213" t="str">
        <f t="shared" si="6"/>
        <v/>
      </c>
      <c r="V69" s="213" t="str">
        <f t="shared" si="6"/>
        <v/>
      </c>
      <c r="W69" s="213" t="str">
        <f t="shared" si="6"/>
        <v/>
      </c>
      <c r="X69" s="213" t="str">
        <f t="shared" si="6"/>
        <v/>
      </c>
      <c r="Y69" s="213" t="str">
        <f t="shared" si="6"/>
        <v/>
      </c>
      <c r="Z69" s="213" t="str">
        <f t="shared" si="6"/>
        <v/>
      </c>
      <c r="AA69" s="213" t="str">
        <f t="shared" si="6"/>
        <v/>
      </c>
      <c r="AB69" s="213" t="str">
        <f t="shared" si="6"/>
        <v/>
      </c>
      <c r="AC69" s="213" t="str">
        <f t="shared" si="6"/>
        <v/>
      </c>
      <c r="AD69" s="213" t="str">
        <f t="shared" si="6"/>
        <v/>
      </c>
      <c r="AE69" s="213" t="str">
        <f t="shared" si="6"/>
        <v/>
      </c>
      <c r="AF69" s="213" t="str">
        <f t="shared" si="6"/>
        <v/>
      </c>
      <c r="AG69" s="213" t="str">
        <f t="shared" si="6"/>
        <v/>
      </c>
      <c r="AH69" s="213" t="str">
        <f t="shared" si="6"/>
        <v/>
      </c>
      <c r="AI69" s="213" t="str">
        <f t="shared" si="6"/>
        <v/>
      </c>
      <c r="AJ69" s="213" t="str">
        <f t="shared" si="6"/>
        <v/>
      </c>
      <c r="AK69" s="213" t="str">
        <f t="shared" si="6"/>
        <v/>
      </c>
      <c r="AL69" s="213" t="str">
        <f t="shared" si="6"/>
        <v/>
      </c>
      <c r="AM69" s="213" t="str">
        <f t="shared" si="6"/>
        <v/>
      </c>
      <c r="AN69" s="213" t="str">
        <f t="shared" si="6"/>
        <v/>
      </c>
      <c r="AO69" s="213" t="str">
        <f t="shared" si="6"/>
        <v/>
      </c>
      <c r="AP69" s="213" t="str">
        <f t="shared" si="6"/>
        <v/>
      </c>
      <c r="AQ69" s="213" t="str">
        <f t="shared" si="6"/>
        <v/>
      </c>
      <c r="AR69" s="213" t="str">
        <f t="shared" si="6"/>
        <v/>
      </c>
      <c r="AS69" s="213" t="str">
        <f t="shared" si="6"/>
        <v/>
      </c>
      <c r="AT69" s="213" t="str">
        <f t="shared" si="6"/>
        <v/>
      </c>
      <c r="AU69" s="213" t="str">
        <f t="shared" si="6"/>
        <v/>
      </c>
      <c r="AV69" s="213" t="str">
        <f t="shared" si="6"/>
        <v/>
      </c>
      <c r="AW69" s="213" t="str">
        <f t="shared" si="6"/>
        <v/>
      </c>
      <c r="AX69" s="213" t="str">
        <f t="shared" si="6"/>
        <v/>
      </c>
      <c r="AY69" s="213" t="str">
        <f t="shared" si="6"/>
        <v/>
      </c>
      <c r="AZ69" s="213" t="str">
        <f t="shared" si="6"/>
        <v/>
      </c>
      <c r="BA69" s="213" t="str">
        <f t="shared" si="6"/>
        <v/>
      </c>
      <c r="BB69" s="213" t="str">
        <f t="shared" si="6"/>
        <v/>
      </c>
      <c r="BC69" s="213" t="str">
        <f t="shared" si="6"/>
        <v/>
      </c>
      <c r="BD69" s="213" t="str">
        <f t="shared" si="6"/>
        <v/>
      </c>
      <c r="BE69" s="213" t="str">
        <f t="shared" si="6"/>
        <v/>
      </c>
      <c r="BF69" s="213" t="str">
        <f t="shared" si="6"/>
        <v/>
      </c>
      <c r="BG69" s="213" t="str">
        <f t="shared" si="6"/>
        <v/>
      </c>
      <c r="BH69" s="213" t="str">
        <f t="shared" si="6"/>
        <v/>
      </c>
      <c r="BI69" s="213" t="str">
        <f t="shared" si="6"/>
        <v/>
      </c>
      <c r="BJ69" s="213" t="str">
        <f t="shared" si="6"/>
        <v/>
      </c>
      <c r="BK69" s="213" t="str">
        <f t="shared" si="6"/>
        <v/>
      </c>
      <c r="BL69" s="213" t="str">
        <f t="shared" si="6"/>
        <v/>
      </c>
      <c r="BM69" s="213" t="str">
        <f t="shared" si="6"/>
        <v/>
      </c>
      <c r="BN69" s="213" t="str">
        <f t="shared" si="6"/>
        <v/>
      </c>
      <c r="BO69" s="213" t="str">
        <f t="shared" si="6"/>
        <v/>
      </c>
      <c r="BP69" s="213" t="str">
        <f t="shared" ref="BP69:BU70" si="7">BP7</f>
        <v/>
      </c>
      <c r="BQ69" s="213" t="str">
        <f t="shared" si="7"/>
        <v/>
      </c>
      <c r="BR69" s="213" t="str">
        <f t="shared" si="7"/>
        <v/>
      </c>
      <c r="BS69" s="213" t="str">
        <f t="shared" si="7"/>
        <v/>
      </c>
      <c r="BT69" s="213" t="str">
        <f t="shared" si="7"/>
        <v/>
      </c>
      <c r="BU69" s="213" t="str">
        <f t="shared" si="7"/>
        <v/>
      </c>
      <c r="BV69" s="207"/>
      <c r="BW69" s="165"/>
      <c r="BX69" s="224"/>
      <c r="BY69" s="225"/>
      <c r="BZ69" s="226"/>
      <c r="CA69" s="227" t="s">
        <v>73</v>
      </c>
      <c r="CB69" s="227"/>
    </row>
    <row r="70" spans="1:81" ht="21.75" customHeight="1">
      <c r="A70" s="166"/>
      <c r="C70" s="201" t="s">
        <v>601</v>
      </c>
      <c r="D70" s="214">
        <f t="shared" si="6"/>
        <v>0</v>
      </c>
      <c r="E70" s="1023">
        <f t="shared" si="6"/>
        <v>0</v>
      </c>
      <c r="F70" s="1023">
        <f t="shared" si="6"/>
        <v>0</v>
      </c>
      <c r="G70" s="1023">
        <f t="shared" si="6"/>
        <v>0</v>
      </c>
      <c r="H70" s="1023">
        <f t="shared" si="6"/>
        <v>0</v>
      </c>
      <c r="I70" s="1023">
        <f t="shared" si="6"/>
        <v>0</v>
      </c>
      <c r="J70" s="1023">
        <f t="shared" si="6"/>
        <v>0</v>
      </c>
      <c r="K70" s="1023">
        <f t="shared" si="6"/>
        <v>0</v>
      </c>
      <c r="L70" s="1023">
        <f t="shared" si="6"/>
        <v>0</v>
      </c>
      <c r="M70" s="1023">
        <f t="shared" si="6"/>
        <v>0</v>
      </c>
      <c r="N70" s="1023">
        <f t="shared" si="6"/>
        <v>0</v>
      </c>
      <c r="O70" s="1023">
        <f t="shared" si="6"/>
        <v>0</v>
      </c>
      <c r="P70" s="1023">
        <f t="shared" si="6"/>
        <v>0</v>
      </c>
      <c r="Q70" s="1023">
        <f t="shared" si="6"/>
        <v>0</v>
      </c>
      <c r="R70" s="1023">
        <f t="shared" si="6"/>
        <v>0</v>
      </c>
      <c r="S70" s="1023">
        <f t="shared" si="6"/>
        <v>0</v>
      </c>
      <c r="T70" s="1023">
        <f t="shared" si="6"/>
        <v>0</v>
      </c>
      <c r="U70" s="1023">
        <f t="shared" si="6"/>
        <v>0</v>
      </c>
      <c r="V70" s="1023">
        <f t="shared" si="6"/>
        <v>0</v>
      </c>
      <c r="W70" s="1023">
        <f t="shared" si="6"/>
        <v>0</v>
      </c>
      <c r="X70" s="1023">
        <f t="shared" si="6"/>
        <v>0</v>
      </c>
      <c r="Y70" s="1023">
        <f t="shared" si="6"/>
        <v>0</v>
      </c>
      <c r="Z70" s="1023">
        <f t="shared" si="6"/>
        <v>0</v>
      </c>
      <c r="AA70" s="1023">
        <f t="shared" si="6"/>
        <v>0</v>
      </c>
      <c r="AB70" s="1023">
        <f t="shared" si="6"/>
        <v>0</v>
      </c>
      <c r="AC70" s="1023">
        <f t="shared" si="6"/>
        <v>0</v>
      </c>
      <c r="AD70" s="1023">
        <f t="shared" si="6"/>
        <v>0</v>
      </c>
      <c r="AE70" s="1023">
        <f t="shared" si="6"/>
        <v>0</v>
      </c>
      <c r="AF70" s="1023">
        <f t="shared" si="6"/>
        <v>0</v>
      </c>
      <c r="AG70" s="1023">
        <f t="shared" si="6"/>
        <v>0</v>
      </c>
      <c r="AH70" s="1023">
        <f t="shared" si="6"/>
        <v>0</v>
      </c>
      <c r="AI70" s="1023">
        <f t="shared" si="6"/>
        <v>0</v>
      </c>
      <c r="AJ70" s="1023">
        <f t="shared" si="6"/>
        <v>0</v>
      </c>
      <c r="AK70" s="1023">
        <f t="shared" si="6"/>
        <v>0</v>
      </c>
      <c r="AL70" s="1023">
        <f t="shared" si="6"/>
        <v>0</v>
      </c>
      <c r="AM70" s="1023">
        <f t="shared" si="6"/>
        <v>0</v>
      </c>
      <c r="AN70" s="1023">
        <f t="shared" si="6"/>
        <v>0</v>
      </c>
      <c r="AO70" s="1023">
        <f t="shared" si="6"/>
        <v>0</v>
      </c>
      <c r="AP70" s="1023">
        <f t="shared" si="6"/>
        <v>0</v>
      </c>
      <c r="AQ70" s="1023">
        <f t="shared" si="6"/>
        <v>0</v>
      </c>
      <c r="AR70" s="1023">
        <f t="shared" si="6"/>
        <v>0</v>
      </c>
      <c r="AS70" s="1023">
        <f t="shared" si="6"/>
        <v>0</v>
      </c>
      <c r="AT70" s="1023">
        <f t="shared" si="6"/>
        <v>0</v>
      </c>
      <c r="AU70" s="1023">
        <f t="shared" si="6"/>
        <v>0</v>
      </c>
      <c r="AV70" s="1023">
        <f t="shared" si="6"/>
        <v>0</v>
      </c>
      <c r="AW70" s="1023">
        <f t="shared" si="6"/>
        <v>0</v>
      </c>
      <c r="AX70" s="1023">
        <f t="shared" si="6"/>
        <v>0</v>
      </c>
      <c r="AY70" s="1023">
        <f t="shared" si="6"/>
        <v>0</v>
      </c>
      <c r="AZ70" s="1023">
        <f t="shared" si="6"/>
        <v>0</v>
      </c>
      <c r="BA70" s="1023">
        <f t="shared" si="6"/>
        <v>0</v>
      </c>
      <c r="BB70" s="1023">
        <f t="shared" si="6"/>
        <v>0</v>
      </c>
      <c r="BC70" s="1023">
        <f t="shared" si="6"/>
        <v>0</v>
      </c>
      <c r="BD70" s="1023">
        <f t="shared" si="6"/>
        <v>0</v>
      </c>
      <c r="BE70" s="1023">
        <f t="shared" si="6"/>
        <v>0</v>
      </c>
      <c r="BF70" s="1023">
        <f t="shared" si="6"/>
        <v>0</v>
      </c>
      <c r="BG70" s="1023">
        <f t="shared" si="6"/>
        <v>0</v>
      </c>
      <c r="BH70" s="1023">
        <f t="shared" si="6"/>
        <v>0</v>
      </c>
      <c r="BI70" s="1023">
        <f t="shared" si="6"/>
        <v>0</v>
      </c>
      <c r="BJ70" s="1023">
        <f t="shared" si="6"/>
        <v>0</v>
      </c>
      <c r="BK70" s="1023">
        <f t="shared" si="6"/>
        <v>0</v>
      </c>
      <c r="BL70" s="1023">
        <f t="shared" si="6"/>
        <v>0</v>
      </c>
      <c r="BM70" s="1023">
        <f t="shared" si="6"/>
        <v>0</v>
      </c>
      <c r="BN70" s="1023">
        <f t="shared" si="6"/>
        <v>0</v>
      </c>
      <c r="BO70" s="1023">
        <f t="shared" si="6"/>
        <v>0</v>
      </c>
      <c r="BP70" s="1023">
        <f t="shared" si="7"/>
        <v>0</v>
      </c>
      <c r="BQ70" s="1023">
        <f t="shared" si="7"/>
        <v>0</v>
      </c>
      <c r="BR70" s="1023">
        <f t="shared" si="7"/>
        <v>0</v>
      </c>
      <c r="BS70" s="1023">
        <f t="shared" si="7"/>
        <v>0</v>
      </c>
      <c r="BT70" s="1023">
        <f t="shared" si="7"/>
        <v>0</v>
      </c>
      <c r="BU70" s="1023">
        <f t="shared" si="7"/>
        <v>0</v>
      </c>
      <c r="BV70" s="207"/>
      <c r="BW70" s="1268" t="str">
        <f>Overview!B7</f>
        <v>Applicant Fund Name</v>
      </c>
      <c r="BX70" s="1269"/>
      <c r="BY70" s="1269"/>
      <c r="BZ70" s="1270"/>
      <c r="CA70" s="167" t="s">
        <v>73</v>
      </c>
      <c r="CB70" s="167"/>
    </row>
    <row r="71" spans="1:81" ht="25.5" customHeight="1">
      <c r="B71" s="416"/>
      <c r="C71" s="201" t="s">
        <v>604</v>
      </c>
      <c r="D71" s="216" t="str">
        <f t="shared" ref="D71:BO72" si="8">D11</f>
        <v/>
      </c>
      <c r="E71" s="228" t="str">
        <f t="shared" si="8"/>
        <v/>
      </c>
      <c r="F71" s="228" t="str">
        <f t="shared" si="8"/>
        <v/>
      </c>
      <c r="G71" s="228" t="str">
        <f t="shared" si="8"/>
        <v/>
      </c>
      <c r="H71" s="228" t="str">
        <f t="shared" si="8"/>
        <v/>
      </c>
      <c r="I71" s="228" t="str">
        <f t="shared" si="8"/>
        <v/>
      </c>
      <c r="J71" s="228" t="str">
        <f t="shared" si="8"/>
        <v/>
      </c>
      <c r="K71" s="228" t="str">
        <f t="shared" si="8"/>
        <v/>
      </c>
      <c r="L71" s="228" t="str">
        <f t="shared" si="8"/>
        <v/>
      </c>
      <c r="M71" s="228" t="str">
        <f t="shared" si="8"/>
        <v/>
      </c>
      <c r="N71" s="228" t="str">
        <f t="shared" si="8"/>
        <v/>
      </c>
      <c r="O71" s="228" t="str">
        <f t="shared" si="8"/>
        <v/>
      </c>
      <c r="P71" s="228" t="str">
        <f t="shared" si="8"/>
        <v/>
      </c>
      <c r="Q71" s="228" t="str">
        <f t="shared" si="8"/>
        <v/>
      </c>
      <c r="R71" s="228" t="str">
        <f t="shared" si="8"/>
        <v/>
      </c>
      <c r="S71" s="228" t="str">
        <f t="shared" si="8"/>
        <v/>
      </c>
      <c r="T71" s="228" t="str">
        <f t="shared" si="8"/>
        <v/>
      </c>
      <c r="U71" s="228" t="str">
        <f t="shared" si="8"/>
        <v/>
      </c>
      <c r="V71" s="228" t="str">
        <f t="shared" si="8"/>
        <v/>
      </c>
      <c r="W71" s="228" t="str">
        <f t="shared" si="8"/>
        <v/>
      </c>
      <c r="X71" s="228" t="str">
        <f t="shared" si="8"/>
        <v/>
      </c>
      <c r="Y71" s="228" t="str">
        <f t="shared" si="8"/>
        <v/>
      </c>
      <c r="Z71" s="228" t="str">
        <f t="shared" si="8"/>
        <v/>
      </c>
      <c r="AA71" s="228" t="str">
        <f t="shared" si="8"/>
        <v/>
      </c>
      <c r="AB71" s="228" t="str">
        <f t="shared" si="8"/>
        <v/>
      </c>
      <c r="AC71" s="228" t="str">
        <f t="shared" si="8"/>
        <v/>
      </c>
      <c r="AD71" s="228" t="str">
        <f t="shared" si="8"/>
        <v/>
      </c>
      <c r="AE71" s="228" t="str">
        <f t="shared" si="8"/>
        <v/>
      </c>
      <c r="AF71" s="228" t="str">
        <f t="shared" si="8"/>
        <v/>
      </c>
      <c r="AG71" s="228" t="str">
        <f t="shared" si="8"/>
        <v/>
      </c>
      <c r="AH71" s="228" t="str">
        <f t="shared" si="8"/>
        <v/>
      </c>
      <c r="AI71" s="228" t="str">
        <f t="shared" si="8"/>
        <v/>
      </c>
      <c r="AJ71" s="228" t="str">
        <f t="shared" si="8"/>
        <v/>
      </c>
      <c r="AK71" s="228" t="str">
        <f t="shared" si="8"/>
        <v/>
      </c>
      <c r="AL71" s="228" t="str">
        <f t="shared" si="8"/>
        <v/>
      </c>
      <c r="AM71" s="228" t="str">
        <f t="shared" si="8"/>
        <v/>
      </c>
      <c r="AN71" s="228" t="str">
        <f t="shared" si="8"/>
        <v/>
      </c>
      <c r="AO71" s="228" t="str">
        <f t="shared" si="8"/>
        <v/>
      </c>
      <c r="AP71" s="228" t="str">
        <f t="shared" si="8"/>
        <v/>
      </c>
      <c r="AQ71" s="228" t="str">
        <f t="shared" si="8"/>
        <v/>
      </c>
      <c r="AR71" s="228" t="str">
        <f t="shared" si="8"/>
        <v/>
      </c>
      <c r="AS71" s="228" t="str">
        <f t="shared" si="8"/>
        <v/>
      </c>
      <c r="AT71" s="228" t="str">
        <f t="shared" si="8"/>
        <v/>
      </c>
      <c r="AU71" s="228" t="str">
        <f t="shared" si="8"/>
        <v/>
      </c>
      <c r="AV71" s="228" t="str">
        <f t="shared" si="8"/>
        <v/>
      </c>
      <c r="AW71" s="228" t="str">
        <f t="shared" si="8"/>
        <v/>
      </c>
      <c r="AX71" s="228" t="str">
        <f t="shared" si="8"/>
        <v/>
      </c>
      <c r="AY71" s="228" t="str">
        <f t="shared" si="8"/>
        <v/>
      </c>
      <c r="AZ71" s="228" t="str">
        <f t="shared" si="8"/>
        <v/>
      </c>
      <c r="BA71" s="228" t="str">
        <f t="shared" si="8"/>
        <v/>
      </c>
      <c r="BB71" s="228" t="str">
        <f t="shared" si="8"/>
        <v/>
      </c>
      <c r="BC71" s="228" t="str">
        <f t="shared" si="8"/>
        <v/>
      </c>
      <c r="BD71" s="228" t="str">
        <f t="shared" si="8"/>
        <v/>
      </c>
      <c r="BE71" s="228" t="str">
        <f t="shared" si="8"/>
        <v/>
      </c>
      <c r="BF71" s="228" t="str">
        <f t="shared" si="8"/>
        <v/>
      </c>
      <c r="BG71" s="228" t="str">
        <f t="shared" si="8"/>
        <v/>
      </c>
      <c r="BH71" s="228" t="str">
        <f t="shared" si="8"/>
        <v/>
      </c>
      <c r="BI71" s="228" t="str">
        <f t="shared" si="8"/>
        <v/>
      </c>
      <c r="BJ71" s="228" t="str">
        <f t="shared" si="8"/>
        <v/>
      </c>
      <c r="BK71" s="228" t="str">
        <f t="shared" si="8"/>
        <v/>
      </c>
      <c r="BL71" s="228" t="str">
        <f t="shared" si="8"/>
        <v/>
      </c>
      <c r="BM71" s="228" t="str">
        <f t="shared" si="8"/>
        <v/>
      </c>
      <c r="BN71" s="228" t="str">
        <f t="shared" si="8"/>
        <v/>
      </c>
      <c r="BO71" s="228" t="str">
        <f t="shared" si="8"/>
        <v/>
      </c>
      <c r="BP71" s="228" t="str">
        <f t="shared" ref="BP71:BU72" si="9">BP11</f>
        <v/>
      </c>
      <c r="BQ71" s="228" t="str">
        <f t="shared" si="9"/>
        <v/>
      </c>
      <c r="BR71" s="228" t="str">
        <f t="shared" si="9"/>
        <v/>
      </c>
      <c r="BS71" s="228" t="str">
        <f t="shared" si="9"/>
        <v/>
      </c>
      <c r="BT71" s="228" t="str">
        <f t="shared" si="9"/>
        <v/>
      </c>
      <c r="BU71" s="228" t="str">
        <f t="shared" si="9"/>
        <v/>
      </c>
      <c r="BV71" s="207"/>
      <c r="BW71" s="229" t="s">
        <v>611</v>
      </c>
      <c r="BX71" s="230"/>
      <c r="BY71" s="230"/>
      <c r="BZ71" s="231"/>
      <c r="CA71" s="232" t="s">
        <v>73</v>
      </c>
      <c r="CB71" s="232"/>
    </row>
    <row r="72" spans="1:81" s="160" customFormat="1" ht="25.5" customHeight="1" thickBot="1">
      <c r="B72" s="415"/>
      <c r="C72" s="201" t="s">
        <v>605</v>
      </c>
      <c r="D72" s="516" t="str">
        <f>D12</f>
        <v/>
      </c>
      <c r="E72" s="516" t="str">
        <f t="shared" si="8"/>
        <v/>
      </c>
      <c r="F72" s="516" t="str">
        <f t="shared" si="8"/>
        <v/>
      </c>
      <c r="G72" s="516" t="str">
        <f t="shared" si="8"/>
        <v/>
      </c>
      <c r="H72" s="516" t="str">
        <f t="shared" si="8"/>
        <v/>
      </c>
      <c r="I72" s="516" t="str">
        <f t="shared" si="8"/>
        <v/>
      </c>
      <c r="J72" s="516" t="str">
        <f t="shared" si="8"/>
        <v/>
      </c>
      <c r="K72" s="516" t="str">
        <f t="shared" si="8"/>
        <v/>
      </c>
      <c r="L72" s="516" t="str">
        <f t="shared" si="8"/>
        <v/>
      </c>
      <c r="M72" s="516" t="str">
        <f t="shared" si="8"/>
        <v/>
      </c>
      <c r="N72" s="516" t="str">
        <f t="shared" si="8"/>
        <v/>
      </c>
      <c r="O72" s="516" t="str">
        <f t="shared" si="8"/>
        <v/>
      </c>
      <c r="P72" s="516" t="str">
        <f t="shared" si="8"/>
        <v/>
      </c>
      <c r="Q72" s="516" t="str">
        <f t="shared" si="8"/>
        <v/>
      </c>
      <c r="R72" s="516" t="str">
        <f t="shared" si="8"/>
        <v/>
      </c>
      <c r="S72" s="516" t="str">
        <f t="shared" si="8"/>
        <v/>
      </c>
      <c r="T72" s="516" t="str">
        <f t="shared" si="8"/>
        <v/>
      </c>
      <c r="U72" s="516" t="str">
        <f t="shared" si="8"/>
        <v/>
      </c>
      <c r="V72" s="516" t="str">
        <f t="shared" si="8"/>
        <v/>
      </c>
      <c r="W72" s="516" t="str">
        <f t="shared" si="8"/>
        <v/>
      </c>
      <c r="X72" s="516" t="str">
        <f t="shared" si="8"/>
        <v/>
      </c>
      <c r="Y72" s="516" t="str">
        <f t="shared" si="8"/>
        <v/>
      </c>
      <c r="Z72" s="516" t="str">
        <f t="shared" si="8"/>
        <v/>
      </c>
      <c r="AA72" s="516" t="str">
        <f t="shared" si="8"/>
        <v/>
      </c>
      <c r="AB72" s="516" t="str">
        <f t="shared" si="8"/>
        <v/>
      </c>
      <c r="AC72" s="516" t="str">
        <f t="shared" si="8"/>
        <v/>
      </c>
      <c r="AD72" s="516" t="str">
        <f t="shared" si="8"/>
        <v/>
      </c>
      <c r="AE72" s="516" t="str">
        <f t="shared" si="8"/>
        <v/>
      </c>
      <c r="AF72" s="516" t="str">
        <f t="shared" si="8"/>
        <v/>
      </c>
      <c r="AG72" s="516" t="str">
        <f t="shared" si="8"/>
        <v/>
      </c>
      <c r="AH72" s="516" t="str">
        <f t="shared" si="8"/>
        <v/>
      </c>
      <c r="AI72" s="516" t="str">
        <f t="shared" si="8"/>
        <v/>
      </c>
      <c r="AJ72" s="516" t="str">
        <f t="shared" si="8"/>
        <v/>
      </c>
      <c r="AK72" s="516" t="str">
        <f t="shared" si="8"/>
        <v/>
      </c>
      <c r="AL72" s="516" t="str">
        <f t="shared" si="8"/>
        <v/>
      </c>
      <c r="AM72" s="516" t="str">
        <f t="shared" si="8"/>
        <v/>
      </c>
      <c r="AN72" s="516" t="str">
        <f t="shared" si="8"/>
        <v/>
      </c>
      <c r="AO72" s="516" t="str">
        <f t="shared" si="8"/>
        <v/>
      </c>
      <c r="AP72" s="516" t="str">
        <f t="shared" si="8"/>
        <v/>
      </c>
      <c r="AQ72" s="516" t="str">
        <f t="shared" si="8"/>
        <v/>
      </c>
      <c r="AR72" s="516" t="str">
        <f t="shared" si="8"/>
        <v/>
      </c>
      <c r="AS72" s="516" t="str">
        <f t="shared" si="8"/>
        <v/>
      </c>
      <c r="AT72" s="516" t="str">
        <f t="shared" si="8"/>
        <v/>
      </c>
      <c r="AU72" s="516" t="str">
        <f t="shared" si="8"/>
        <v/>
      </c>
      <c r="AV72" s="516" t="str">
        <f t="shared" si="8"/>
        <v/>
      </c>
      <c r="AW72" s="516" t="str">
        <f t="shared" si="8"/>
        <v/>
      </c>
      <c r="AX72" s="516" t="str">
        <f t="shared" si="8"/>
        <v/>
      </c>
      <c r="AY72" s="516" t="str">
        <f t="shared" si="8"/>
        <v/>
      </c>
      <c r="AZ72" s="516" t="str">
        <f t="shared" si="8"/>
        <v/>
      </c>
      <c r="BA72" s="516" t="str">
        <f t="shared" si="8"/>
        <v/>
      </c>
      <c r="BB72" s="418" t="str">
        <f t="shared" si="8"/>
        <v/>
      </c>
      <c r="BC72" s="418" t="str">
        <f t="shared" si="8"/>
        <v/>
      </c>
      <c r="BD72" s="418" t="str">
        <f t="shared" si="8"/>
        <v/>
      </c>
      <c r="BE72" s="418" t="str">
        <f t="shared" si="8"/>
        <v/>
      </c>
      <c r="BF72" s="418" t="str">
        <f t="shared" si="8"/>
        <v/>
      </c>
      <c r="BG72" s="418" t="str">
        <f t="shared" si="8"/>
        <v/>
      </c>
      <c r="BH72" s="418" t="str">
        <f t="shared" si="8"/>
        <v/>
      </c>
      <c r="BI72" s="418" t="str">
        <f t="shared" si="8"/>
        <v/>
      </c>
      <c r="BJ72" s="418" t="str">
        <f t="shared" si="8"/>
        <v/>
      </c>
      <c r="BK72" s="418" t="str">
        <f t="shared" si="8"/>
        <v/>
      </c>
      <c r="BL72" s="418" t="str">
        <f t="shared" si="8"/>
        <v/>
      </c>
      <c r="BM72" s="418" t="str">
        <f t="shared" si="8"/>
        <v/>
      </c>
      <c r="BN72" s="418" t="str">
        <f t="shared" si="8"/>
        <v/>
      </c>
      <c r="BO72" s="418" t="str">
        <f t="shared" si="8"/>
        <v/>
      </c>
      <c r="BP72" s="418" t="str">
        <f t="shared" si="9"/>
        <v/>
      </c>
      <c r="BQ72" s="418" t="str">
        <f t="shared" si="9"/>
        <v/>
      </c>
      <c r="BR72" s="418" t="str">
        <f t="shared" si="9"/>
        <v/>
      </c>
      <c r="BS72" s="418" t="str">
        <f t="shared" si="9"/>
        <v/>
      </c>
      <c r="BT72" s="418" t="str">
        <f t="shared" si="9"/>
        <v/>
      </c>
      <c r="BU72" s="418" t="str">
        <f t="shared" si="9"/>
        <v/>
      </c>
      <c r="BW72" s="168"/>
      <c r="BX72" s="233" t="s">
        <v>612</v>
      </c>
      <c r="BY72" s="233" t="s">
        <v>613</v>
      </c>
      <c r="BZ72" s="234" t="s">
        <v>614</v>
      </c>
      <c r="CA72" s="235"/>
      <c r="CB72" s="235"/>
      <c r="CC72" s="726"/>
    </row>
    <row r="73" spans="1:81" hidden="1">
      <c r="B73" s="414"/>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70"/>
      <c r="BW73" s="236"/>
      <c r="BX73" s="237"/>
      <c r="BY73" s="237"/>
      <c r="BZ73" s="237"/>
      <c r="CA73" s="238"/>
      <c r="CB73" s="238"/>
      <c r="CC73" s="163"/>
    </row>
    <row r="74" spans="1:81" s="171" customFormat="1" ht="11.25" customHeight="1">
      <c r="B74" s="413"/>
      <c r="C74" s="205" t="s">
        <v>615</v>
      </c>
      <c r="D74" s="517" t="str" cm="1">
        <f t="array" ref="D74">IFERROR(XIRR(_xlfn._xlws.FILTER(D14:D66,(D14:D66&lt;&gt;0)*(D14:D66&lt;&gt;"")),_xlfn._xlws.FILTER($C$14:$C$66,(D14:D66&lt;&gt;0)*(D14:D66&lt;&gt;""))),"NoCashFlows")</f>
        <v>NoCashFlows</v>
      </c>
      <c r="E74" s="517" t="str" cm="1">
        <f t="array" ref="E74">IFERROR(XIRR(_xlfn._xlws.FILTER(E14:E66,(E14:E66&lt;&gt;0)*(E14:E66&lt;&gt;"")),_xlfn._xlws.FILTER($C$14:$C$66,(E14:E66&lt;&gt;0)*(E14:E66&lt;&gt;""))),"NoCashFlows")</f>
        <v>NoCashFlows</v>
      </c>
      <c r="F74" s="517" t="str" cm="1">
        <f t="array" ref="F74">IFERROR(XIRR(_xlfn._xlws.FILTER(F14:F66,(F14:F66&lt;&gt;0)*(F14:F66&lt;&gt;"")),_xlfn._xlws.FILTER($C$14:$C$66,(F14:F66&lt;&gt;0)*(F14:F66&lt;&gt;""))),"NoCashFlows")</f>
        <v>NoCashFlows</v>
      </c>
      <c r="G74" s="517" t="str" cm="1">
        <f t="array" ref="G74">IFERROR(XIRR(_xlfn._xlws.FILTER(G14:G66,(G14:G66&lt;&gt;0)*(G14:G66&lt;&gt;"")),_xlfn._xlws.FILTER($C$14:$C$66,(G14:G66&lt;&gt;0)*(G14:G66&lt;&gt;""))),"NoCashFlows")</f>
        <v>NoCashFlows</v>
      </c>
      <c r="H74" s="517" t="str" cm="1">
        <f t="array" ref="H74">IFERROR(XIRR(_xlfn._xlws.FILTER(H14:H66,(H14:H66&lt;&gt;0)*(H14:H66&lt;&gt;"")),_xlfn._xlws.FILTER($C$14:$C$66,(H14:H66&lt;&gt;0)*(H14:H66&lt;&gt;""))),"NoCashFlows")</f>
        <v>NoCashFlows</v>
      </c>
      <c r="I74" s="517" t="str" cm="1">
        <f t="array" ref="I74">IFERROR(XIRR(_xlfn._xlws.FILTER(I14:I66,(I14:I66&lt;&gt;0)*(I14:I66&lt;&gt;"")),_xlfn._xlws.FILTER($C$14:$C$66,(I14:I66&lt;&gt;0)*(I14:I66&lt;&gt;""))),"NoCashFlows")</f>
        <v>NoCashFlows</v>
      </c>
      <c r="J74" s="517" t="str" cm="1">
        <f t="array" ref="J74">IFERROR(XIRR(_xlfn._xlws.FILTER(J14:J66,(J14:J66&lt;&gt;0)*(J14:J66&lt;&gt;"")),_xlfn._xlws.FILTER($C$14:$C$66,(J14:J66&lt;&gt;0)*(J14:J66&lt;&gt;""))),"NoCashFlows")</f>
        <v>NoCashFlows</v>
      </c>
      <c r="K74" s="517" t="str" cm="1">
        <f t="array" ref="K74">IFERROR(XIRR(_xlfn._xlws.FILTER(K14:K66,(K14:K66&lt;&gt;0)*(K14:K66&lt;&gt;"")),_xlfn._xlws.FILTER($C$14:$C$66,(K14:K66&lt;&gt;0)*(K14:K66&lt;&gt;""))),"NoCashFlows")</f>
        <v>NoCashFlows</v>
      </c>
      <c r="L74" s="517" t="str" cm="1">
        <f t="array" ref="L74">IFERROR(XIRR(_xlfn._xlws.FILTER(L14:L66,(L14:L66&lt;&gt;0)*(L14:L66&lt;&gt;"")),_xlfn._xlws.FILTER($C$14:$C$66,(L14:L66&lt;&gt;0)*(L14:L66&lt;&gt;""))),"NoCashFlows")</f>
        <v>NoCashFlows</v>
      </c>
      <c r="M74" s="517" t="str" cm="1">
        <f t="array" ref="M74">IFERROR(XIRR(_xlfn._xlws.FILTER(M14:M66,(M14:M66&lt;&gt;0)*(M14:M66&lt;&gt;"")),_xlfn._xlws.FILTER($C$14:$C$66,(M14:M66&lt;&gt;0)*(M14:M66&lt;&gt;""))),"NoCashFlows")</f>
        <v>NoCashFlows</v>
      </c>
      <c r="N74" s="517" t="str" cm="1">
        <f t="array" ref="N74">IFERROR(XIRR(_xlfn._xlws.FILTER(N14:N66,(N14:N66&lt;&gt;0)*(N14:N66&lt;&gt;"")),_xlfn._xlws.FILTER($C$14:$C$66,(N14:N66&lt;&gt;0)*(N14:N66&lt;&gt;""))),"NoCashFlows")</f>
        <v>NoCashFlows</v>
      </c>
      <c r="O74" s="517" t="str" cm="1">
        <f t="array" ref="O74">IFERROR(XIRR(_xlfn._xlws.FILTER(O14:O66,(O14:O66&lt;&gt;0)*(O14:O66&lt;&gt;"")),_xlfn._xlws.FILTER($C$14:$C$66,(O14:O66&lt;&gt;0)*(O14:O66&lt;&gt;""))),"NoCashFlows")</f>
        <v>NoCashFlows</v>
      </c>
      <c r="P74" s="517" t="str" cm="1">
        <f t="array" ref="P74">IFERROR(XIRR(_xlfn._xlws.FILTER(P14:P66,(P14:P66&lt;&gt;0)*(P14:P66&lt;&gt;"")),_xlfn._xlws.FILTER($C$14:$C$66,(P14:P66&lt;&gt;0)*(P14:P66&lt;&gt;""))),"NoCashFlows")</f>
        <v>NoCashFlows</v>
      </c>
      <c r="Q74" s="517" t="str" cm="1">
        <f t="array" ref="Q74">IFERROR(XIRR(_xlfn._xlws.FILTER(Q14:Q66,(Q14:Q66&lt;&gt;0)*(Q14:Q66&lt;&gt;"")),_xlfn._xlws.FILTER($C$14:$C$66,(Q14:Q66&lt;&gt;0)*(Q14:Q66&lt;&gt;""))),"NoCashFlows")</f>
        <v>NoCashFlows</v>
      </c>
      <c r="R74" s="517" t="str" cm="1">
        <f t="array" ref="R74">IFERROR(XIRR(_xlfn._xlws.FILTER(R14:R66,(R14:R66&lt;&gt;0)*(R14:R66&lt;&gt;"")),_xlfn._xlws.FILTER($C$14:$C$66,(R14:R66&lt;&gt;0)*(R14:R66&lt;&gt;""))),"NoCashFlows")</f>
        <v>NoCashFlows</v>
      </c>
      <c r="S74" s="517" t="str" cm="1">
        <f t="array" ref="S74">IFERROR(XIRR(_xlfn._xlws.FILTER(S14:S66,(S14:S66&lt;&gt;0)*(S14:S66&lt;&gt;"")),_xlfn._xlws.FILTER($C$14:$C$66,(S14:S66&lt;&gt;0)*(S14:S66&lt;&gt;""))),"NoCashFlows")</f>
        <v>NoCashFlows</v>
      </c>
      <c r="T74" s="517" t="str" cm="1">
        <f t="array" ref="T74">IFERROR(XIRR(_xlfn._xlws.FILTER(T14:T66,(T14:T66&lt;&gt;0)*(T14:T66&lt;&gt;"")),_xlfn._xlws.FILTER($C$14:$C$66,(T14:T66&lt;&gt;0)*(T14:T66&lt;&gt;""))),"NoCashFlows")</f>
        <v>NoCashFlows</v>
      </c>
      <c r="U74" s="517" t="str" cm="1">
        <f t="array" ref="U74">IFERROR(XIRR(_xlfn._xlws.FILTER(U14:U66,(U14:U66&lt;&gt;0)*(U14:U66&lt;&gt;"")),_xlfn._xlws.FILTER($C$14:$C$66,(U14:U66&lt;&gt;0)*(U14:U66&lt;&gt;""))),"NoCashFlows")</f>
        <v>NoCashFlows</v>
      </c>
      <c r="V74" s="517" t="str" cm="1">
        <f t="array" ref="V74">IFERROR(XIRR(_xlfn._xlws.FILTER(V14:V66,(V14:V66&lt;&gt;0)*(V14:V66&lt;&gt;"")),_xlfn._xlws.FILTER($C$14:$C$66,(V14:V66&lt;&gt;0)*(V14:V66&lt;&gt;""))),"NoCashFlows")</f>
        <v>NoCashFlows</v>
      </c>
      <c r="W74" s="517" t="str" cm="1">
        <f t="array" ref="W74">IFERROR(XIRR(_xlfn._xlws.FILTER(W14:W66,(W14:W66&lt;&gt;0)*(W14:W66&lt;&gt;"")),_xlfn._xlws.FILTER($C$14:$C$66,(W14:W66&lt;&gt;0)*(W14:W66&lt;&gt;""))),"NoCashFlows")</f>
        <v>NoCashFlows</v>
      </c>
      <c r="X74" s="517" t="str" cm="1">
        <f t="array" ref="X74">IFERROR(XIRR(_xlfn._xlws.FILTER(X14:X66,(X14:X66&lt;&gt;0)*(X14:X66&lt;&gt;"")),_xlfn._xlws.FILTER($C$14:$C$66,(X14:X66&lt;&gt;0)*(X14:X66&lt;&gt;""))),"NoCashFlows")</f>
        <v>NoCashFlows</v>
      </c>
      <c r="Y74" s="517" t="str" cm="1">
        <f t="array" ref="Y74">IFERROR(XIRR(_xlfn._xlws.FILTER(Y14:Y66,(Y14:Y66&lt;&gt;0)*(Y14:Y66&lt;&gt;"")),_xlfn._xlws.FILTER($C$14:$C$66,(Y14:Y66&lt;&gt;0)*(Y14:Y66&lt;&gt;""))),"NoCashFlows")</f>
        <v>NoCashFlows</v>
      </c>
      <c r="Z74" s="517" t="str" cm="1">
        <f t="array" ref="Z74">IFERROR(XIRR(_xlfn._xlws.FILTER(Z14:Z66,(Z14:Z66&lt;&gt;0)*(Z14:Z66&lt;&gt;"")),_xlfn._xlws.FILTER($C$14:$C$66,(Z14:Z66&lt;&gt;0)*(Z14:Z66&lt;&gt;""))),"NoCashFlows")</f>
        <v>NoCashFlows</v>
      </c>
      <c r="AA74" s="517" t="str" cm="1">
        <f t="array" ref="AA74">IFERROR(XIRR(_xlfn._xlws.FILTER(AA14:AA66,(AA14:AA66&lt;&gt;0)*(AA14:AA66&lt;&gt;"")),_xlfn._xlws.FILTER($C$14:$C$66,(AA14:AA66&lt;&gt;0)*(AA14:AA66&lt;&gt;""))),"NoCashFlows")</f>
        <v>NoCashFlows</v>
      </c>
      <c r="AB74" s="517" t="str" cm="1">
        <f t="array" ref="AB74">IFERROR(XIRR(_xlfn._xlws.FILTER(AB14:AB66,(AB14:AB66&lt;&gt;0)*(AB14:AB66&lt;&gt;"")),_xlfn._xlws.FILTER($C$14:$C$66,(AB14:AB66&lt;&gt;0)*(AB14:AB66&lt;&gt;""))),"NoCashFlows")</f>
        <v>NoCashFlows</v>
      </c>
      <c r="AC74" s="517" t="str" cm="1">
        <f t="array" ref="AC74">IFERROR(XIRR(_xlfn._xlws.FILTER(AC14:AC66,(AC14:AC66&lt;&gt;0)*(AC14:AC66&lt;&gt;"")),_xlfn._xlws.FILTER($C$14:$C$66,(AC14:AC66&lt;&gt;0)*(AC14:AC66&lt;&gt;""))),"NoCashFlows")</f>
        <v>NoCashFlows</v>
      </c>
      <c r="AD74" s="517" t="str" cm="1">
        <f t="array" ref="AD74">IFERROR(XIRR(_xlfn._xlws.FILTER(AD14:AD66,(AD14:AD66&lt;&gt;0)*(AD14:AD66&lt;&gt;"")),_xlfn._xlws.FILTER($C$14:$C$66,(AD14:AD66&lt;&gt;0)*(AD14:AD66&lt;&gt;""))),"NoCashFlows")</f>
        <v>NoCashFlows</v>
      </c>
      <c r="AE74" s="517" t="str" cm="1">
        <f t="array" ref="AE74">IFERROR(XIRR(_xlfn._xlws.FILTER(AE14:AE66,(AE14:AE66&lt;&gt;0)*(AE14:AE66&lt;&gt;"")),_xlfn._xlws.FILTER($C$14:$C$66,(AE14:AE66&lt;&gt;0)*(AE14:AE66&lt;&gt;""))),"NoCashFlows")</f>
        <v>NoCashFlows</v>
      </c>
      <c r="AF74" s="517" t="str" cm="1">
        <f t="array" ref="AF74">IFERROR(XIRR(_xlfn._xlws.FILTER(AF14:AF66,(AF14:AF66&lt;&gt;0)*(AF14:AF66&lt;&gt;"")),_xlfn._xlws.FILTER($C$14:$C$66,(AF14:AF66&lt;&gt;0)*(AF14:AF66&lt;&gt;""))),"NoCashFlows")</f>
        <v>NoCashFlows</v>
      </c>
      <c r="AG74" s="517" t="str" cm="1">
        <f t="array" ref="AG74">IFERROR(XIRR(_xlfn._xlws.FILTER(AG14:AG66,(AG14:AG66&lt;&gt;0)*(AG14:AG66&lt;&gt;"")),_xlfn._xlws.FILTER($C$14:$C$66,(AG14:AG66&lt;&gt;0)*(AG14:AG66&lt;&gt;""))),"NoCashFlows")</f>
        <v>NoCashFlows</v>
      </c>
      <c r="AH74" s="517" t="str" cm="1">
        <f t="array" ref="AH74">IFERROR(XIRR(_xlfn._xlws.FILTER(AH14:AH66,(AH14:AH66&lt;&gt;0)*(AH14:AH66&lt;&gt;"")),_xlfn._xlws.FILTER($C$14:$C$66,(AH14:AH66&lt;&gt;0)*(AH14:AH66&lt;&gt;""))),"NoCashFlows")</f>
        <v>NoCashFlows</v>
      </c>
      <c r="AI74" s="517" t="str" cm="1">
        <f t="array" ref="AI74">IFERROR(XIRR(_xlfn._xlws.FILTER(AI14:AI66,(AI14:AI66&lt;&gt;0)*(AI14:AI66&lt;&gt;"")),_xlfn._xlws.FILTER($C$14:$C$66,(AI14:AI66&lt;&gt;0)*(AI14:AI66&lt;&gt;""))),"NoCashFlows")</f>
        <v>NoCashFlows</v>
      </c>
      <c r="AJ74" s="517" t="str" cm="1">
        <f t="array" ref="AJ74">IFERROR(XIRR(_xlfn._xlws.FILTER(AJ14:AJ66,(AJ14:AJ66&lt;&gt;0)*(AJ14:AJ66&lt;&gt;"")),_xlfn._xlws.FILTER($C$14:$C$66,(AJ14:AJ66&lt;&gt;0)*(AJ14:AJ66&lt;&gt;""))),"NoCashFlows")</f>
        <v>NoCashFlows</v>
      </c>
      <c r="AK74" s="517" t="str" cm="1">
        <f t="array" ref="AK74">IFERROR(XIRR(_xlfn._xlws.FILTER(AK14:AK66,(AK14:AK66&lt;&gt;0)*(AK14:AK66&lt;&gt;"")),_xlfn._xlws.FILTER($C$14:$C$66,(AK14:AK66&lt;&gt;0)*(AK14:AK66&lt;&gt;""))),"NoCashFlows")</f>
        <v>NoCashFlows</v>
      </c>
      <c r="AL74" s="517" t="str" cm="1">
        <f t="array" ref="AL74">IFERROR(XIRR(_xlfn._xlws.FILTER(AL14:AL66,(AL14:AL66&lt;&gt;0)*(AL14:AL66&lt;&gt;"")),_xlfn._xlws.FILTER($C$14:$C$66,(AL14:AL66&lt;&gt;0)*(AL14:AL66&lt;&gt;""))),"NoCashFlows")</f>
        <v>NoCashFlows</v>
      </c>
      <c r="AM74" s="517" t="str" cm="1">
        <f t="array" ref="AM74">IFERROR(XIRR(_xlfn._xlws.FILTER(AM14:AM66,(AM14:AM66&lt;&gt;0)*(AM14:AM66&lt;&gt;"")),_xlfn._xlws.FILTER($C$14:$C$66,(AM14:AM66&lt;&gt;0)*(AM14:AM66&lt;&gt;""))),"NoCashFlows")</f>
        <v>NoCashFlows</v>
      </c>
      <c r="AN74" s="517" t="str" cm="1">
        <f t="array" ref="AN74">IFERROR(XIRR(_xlfn._xlws.FILTER(AN14:AN66,(AN14:AN66&lt;&gt;0)*(AN14:AN66&lt;&gt;"")),_xlfn._xlws.FILTER($C$14:$C$66,(AN14:AN66&lt;&gt;0)*(AN14:AN66&lt;&gt;""))),"NoCashFlows")</f>
        <v>NoCashFlows</v>
      </c>
      <c r="AO74" s="517" t="str" cm="1">
        <f t="array" ref="AO74">IFERROR(XIRR(_xlfn._xlws.FILTER(AO14:AO66,(AO14:AO66&lt;&gt;0)*(AO14:AO66&lt;&gt;"")),_xlfn._xlws.FILTER($C$14:$C$66,(AO14:AO66&lt;&gt;0)*(AO14:AO66&lt;&gt;""))),"NoCashFlows")</f>
        <v>NoCashFlows</v>
      </c>
      <c r="AP74" s="517" t="str" cm="1">
        <f t="array" ref="AP74">IFERROR(XIRR(_xlfn._xlws.FILTER(AP14:AP66,(AP14:AP66&lt;&gt;0)*(AP14:AP66&lt;&gt;"")),_xlfn._xlws.FILTER($C$14:$C$66,(AP14:AP66&lt;&gt;0)*(AP14:AP66&lt;&gt;""))),"NoCashFlows")</f>
        <v>NoCashFlows</v>
      </c>
      <c r="AQ74" s="517" t="str" cm="1">
        <f t="array" ref="AQ74">IFERROR(XIRR(_xlfn._xlws.FILTER(AQ14:AQ66,(AQ14:AQ66&lt;&gt;0)*(AQ14:AQ66&lt;&gt;"")),_xlfn._xlws.FILTER($C$14:$C$66,(AQ14:AQ66&lt;&gt;0)*(AQ14:AQ66&lt;&gt;""))),"NoCashFlows")</f>
        <v>NoCashFlows</v>
      </c>
      <c r="AR74" s="517" t="str" cm="1">
        <f t="array" ref="AR74">IFERROR(XIRR(_xlfn._xlws.FILTER(AR14:AR66,(AR14:AR66&lt;&gt;0)*(AR14:AR66&lt;&gt;"")),_xlfn._xlws.FILTER($C$14:$C$66,(AR14:AR66&lt;&gt;0)*(AR14:AR66&lt;&gt;""))),"NoCashFlows")</f>
        <v>NoCashFlows</v>
      </c>
      <c r="AS74" s="517" t="str" cm="1">
        <f t="array" ref="AS74">IFERROR(XIRR(_xlfn._xlws.FILTER(AS14:AS66,(AS14:AS66&lt;&gt;0)*(AS14:AS66&lt;&gt;"")),_xlfn._xlws.FILTER($C$14:$C$66,(AS14:AS66&lt;&gt;0)*(AS14:AS66&lt;&gt;""))),"NoCashFlows")</f>
        <v>NoCashFlows</v>
      </c>
      <c r="AT74" s="517" t="str" cm="1">
        <f t="array" ref="AT74">IFERROR(XIRR(_xlfn._xlws.FILTER(AT14:AT66,(AT14:AT66&lt;&gt;0)*(AT14:AT66&lt;&gt;"")),_xlfn._xlws.FILTER($C$14:$C$66,(AT14:AT66&lt;&gt;0)*(AT14:AT66&lt;&gt;""))),"NoCashFlows")</f>
        <v>NoCashFlows</v>
      </c>
      <c r="AU74" s="517" t="str" cm="1">
        <f t="array" ref="AU74">IFERROR(XIRR(_xlfn._xlws.FILTER(AU14:AU66,(AU14:AU66&lt;&gt;0)*(AU14:AU66&lt;&gt;"")),_xlfn._xlws.FILTER($C$14:$C$66,(AU14:AU66&lt;&gt;0)*(AU14:AU66&lt;&gt;""))),"NoCashFlows")</f>
        <v>NoCashFlows</v>
      </c>
      <c r="AV74" s="517" t="str" cm="1">
        <f t="array" ref="AV74">IFERROR(XIRR(_xlfn._xlws.FILTER(AV14:AV66,(AV14:AV66&lt;&gt;0)*(AV14:AV66&lt;&gt;"")),_xlfn._xlws.FILTER($C$14:$C$66,(AV14:AV66&lt;&gt;0)*(AV14:AV66&lt;&gt;""))),"NoCashFlows")</f>
        <v>NoCashFlows</v>
      </c>
      <c r="AW74" s="517" t="str" cm="1">
        <f t="array" ref="AW74">IFERROR(XIRR(_xlfn._xlws.FILTER(AW14:AW66,(AW14:AW66&lt;&gt;0)*(AW14:AW66&lt;&gt;"")),_xlfn._xlws.FILTER($C$14:$C$66,(AW14:AW66&lt;&gt;0)*(AW14:AW66&lt;&gt;""))),"NoCashFlows")</f>
        <v>NoCashFlows</v>
      </c>
      <c r="AX74" s="517" t="str" cm="1">
        <f t="array" ref="AX74">IFERROR(XIRR(_xlfn._xlws.FILTER(AX14:AX66,(AX14:AX66&lt;&gt;0)*(AX14:AX66&lt;&gt;"")),_xlfn._xlws.FILTER($C$14:$C$66,(AX14:AX66&lt;&gt;0)*(AX14:AX66&lt;&gt;""))),"NoCashFlows")</f>
        <v>NoCashFlows</v>
      </c>
      <c r="AY74" s="517" t="str" cm="1">
        <f t="array" ref="AY74">IFERROR(XIRR(_xlfn._xlws.FILTER(AY14:AY66,(AY14:AY66&lt;&gt;0)*(AY14:AY66&lt;&gt;"")),_xlfn._xlws.FILTER($C$14:$C$66,(AY14:AY66&lt;&gt;0)*(AY14:AY66&lt;&gt;""))),"NoCashFlows")</f>
        <v>NoCashFlows</v>
      </c>
      <c r="AZ74" s="517" t="str" cm="1">
        <f t="array" ref="AZ74">IFERROR(XIRR(_xlfn._xlws.FILTER(AZ14:AZ66,(AZ14:AZ66&lt;&gt;0)*(AZ14:AZ66&lt;&gt;"")),_xlfn._xlws.FILTER($C$14:$C$66,(AZ14:AZ66&lt;&gt;0)*(AZ14:AZ66&lt;&gt;""))),"NoCashFlows")</f>
        <v>NoCashFlows</v>
      </c>
      <c r="BA74" s="517" t="str" cm="1">
        <f t="array" ref="BA74">IFERROR(XIRR(_xlfn._xlws.FILTER(BA14:BA66,(BA14:BA66&lt;&gt;0)*(BA14:BA66&lt;&gt;"")),_xlfn._xlws.FILTER($C$14:$C$66,(BA14:BA66&lt;&gt;0)*(BA14:BA66&lt;&gt;""))),"NoCashFlows")</f>
        <v>NoCashFlows</v>
      </c>
      <c r="BB74" s="298" t="str" cm="1">
        <f t="array" ref="BB74">IFERROR(XIRR(_xlfn._xlws.FILTER(BB14:BB66,(BB14:BB66&lt;&gt;0)*(BB14:BB66&lt;&gt;"")),_xlfn._xlws.FILTER($C$14:$C$66,(BB14:BB66&lt;&gt;0)*(BB14:BB66&lt;&gt;""))),"NoCashFlows")</f>
        <v>NoCashFlows</v>
      </c>
      <c r="BC74" s="298" t="str" cm="1">
        <f t="array" ref="BC74">IFERROR(XIRR(_xlfn._xlws.FILTER(BC14:BC66,(BC14:BC66&lt;&gt;0)*(BC14:BC66&lt;&gt;"")),_xlfn._xlws.FILTER($C$14:$C$66,(BC14:BC66&lt;&gt;0)*(BC14:BC66&lt;&gt;""))),"NoCashFlows")</f>
        <v>NoCashFlows</v>
      </c>
      <c r="BD74" s="298" t="str" cm="1">
        <f t="array" ref="BD74">IFERROR(XIRR(_xlfn._xlws.FILTER(BD14:BD66,(BD14:BD66&lt;&gt;0)*(BD14:BD66&lt;&gt;"")),_xlfn._xlws.FILTER($C$14:$C$66,(BD14:BD66&lt;&gt;0)*(BD14:BD66&lt;&gt;""))),"NoCashFlows")</f>
        <v>NoCashFlows</v>
      </c>
      <c r="BE74" s="298" t="str" cm="1">
        <f t="array" ref="BE74">IFERROR(XIRR(_xlfn._xlws.FILTER(BE14:BE66,(BE14:BE66&lt;&gt;0)*(BE14:BE66&lt;&gt;"")),_xlfn._xlws.FILTER($C$14:$C$66,(BE14:BE66&lt;&gt;0)*(BE14:BE66&lt;&gt;""))),"NoCashFlows")</f>
        <v>NoCashFlows</v>
      </c>
      <c r="BF74" s="298" t="str" cm="1">
        <f t="array" ref="BF74">IFERROR(XIRR(_xlfn._xlws.FILTER(BF14:BF66,(BF14:BF66&lt;&gt;0)*(BF14:BF66&lt;&gt;"")),_xlfn._xlws.FILTER($C$14:$C$66,(BF14:BF66&lt;&gt;0)*(BF14:BF66&lt;&gt;""))),"NoCashFlows")</f>
        <v>NoCashFlows</v>
      </c>
      <c r="BG74" s="298" t="str" cm="1">
        <f t="array" ref="BG74">IFERROR(XIRR(_xlfn._xlws.FILTER(BG14:BG66,(BG14:BG66&lt;&gt;0)*(BG14:BG66&lt;&gt;"")),_xlfn._xlws.FILTER($C$14:$C$66,(BG14:BG66&lt;&gt;0)*(BG14:BG66&lt;&gt;""))),"NoCashFlows")</f>
        <v>NoCashFlows</v>
      </c>
      <c r="BH74" s="298" t="str" cm="1">
        <f t="array" ref="BH74">IFERROR(XIRR(_xlfn._xlws.FILTER(BH14:BH66,(BH14:BH66&lt;&gt;0)*(BH14:BH66&lt;&gt;"")),_xlfn._xlws.FILTER($C$14:$C$66,(BH14:BH66&lt;&gt;0)*(BH14:BH66&lt;&gt;""))),"NoCashFlows")</f>
        <v>NoCashFlows</v>
      </c>
      <c r="BI74" s="298" t="str" cm="1">
        <f t="array" ref="BI74">IFERROR(XIRR(_xlfn._xlws.FILTER(BI14:BI66,(BI14:BI66&lt;&gt;0)*(BI14:BI66&lt;&gt;"")),_xlfn._xlws.FILTER($C$14:$C$66,(BI14:BI66&lt;&gt;0)*(BI14:BI66&lt;&gt;""))),"NoCashFlows")</f>
        <v>NoCashFlows</v>
      </c>
      <c r="BJ74" s="298" t="str" cm="1">
        <f t="array" ref="BJ74">IFERROR(XIRR(_xlfn._xlws.FILTER(BJ14:BJ66,(BJ14:BJ66&lt;&gt;0)*(BJ14:BJ66&lt;&gt;"")),_xlfn._xlws.FILTER($C$14:$C$66,(BJ14:BJ66&lt;&gt;0)*(BJ14:BJ66&lt;&gt;""))),"NoCashFlows")</f>
        <v>NoCashFlows</v>
      </c>
      <c r="BK74" s="298" t="str" cm="1">
        <f t="array" ref="BK74">IFERROR(XIRR(_xlfn._xlws.FILTER(BK14:BK66,(BK14:BK66&lt;&gt;0)*(BK14:BK66&lt;&gt;"")),_xlfn._xlws.FILTER($C$14:$C$66,(BK14:BK66&lt;&gt;0)*(BK14:BK66&lt;&gt;""))),"NoCashFlows")</f>
        <v>NoCashFlows</v>
      </c>
      <c r="BL74" s="298" t="str" cm="1">
        <f t="array" ref="BL74">IFERROR(XIRR(_xlfn._xlws.FILTER(BL14:BL66,(BL14:BL66&lt;&gt;0)*(BL14:BL66&lt;&gt;"")),_xlfn._xlws.FILTER($C$14:$C$66,(BL14:BL66&lt;&gt;0)*(BL14:BL66&lt;&gt;""))),"NoCashFlows")</f>
        <v>NoCashFlows</v>
      </c>
      <c r="BM74" s="298" t="str" cm="1">
        <f t="array" ref="BM74">IFERROR(XIRR(_xlfn._xlws.FILTER(BM14:BM66,(BM14:BM66&lt;&gt;0)*(BM14:BM66&lt;&gt;"")),_xlfn._xlws.FILTER($C$14:$C$66,(BM14:BM66&lt;&gt;0)*(BM14:BM66&lt;&gt;""))),"NoCashFlows")</f>
        <v>NoCashFlows</v>
      </c>
      <c r="BN74" s="298" t="str" cm="1">
        <f t="array" ref="BN74">IFERROR(XIRR(_xlfn._xlws.FILTER(BN14:BN66,(BN14:BN66&lt;&gt;0)*(BN14:BN66&lt;&gt;"")),_xlfn._xlws.FILTER($C$14:$C$66,(BN14:BN66&lt;&gt;0)*(BN14:BN66&lt;&gt;""))),"NoCashFlows")</f>
        <v>NoCashFlows</v>
      </c>
      <c r="BO74" s="298" t="str" cm="1">
        <f t="array" ref="BO74">IFERROR(XIRR(_xlfn._xlws.FILTER(BO14:BO66,(BO14:BO66&lt;&gt;0)*(BO14:BO66&lt;&gt;"")),_xlfn._xlws.FILTER($C$14:$C$66,(BO14:BO66&lt;&gt;0)*(BO14:BO66&lt;&gt;""))),"NoCashFlows")</f>
        <v>NoCashFlows</v>
      </c>
      <c r="BP74" s="298" t="str" cm="1">
        <f t="array" ref="BP74">IFERROR(XIRR(_xlfn._xlws.FILTER(BP14:BP66,(BP14:BP66&lt;&gt;0)*(BP14:BP66&lt;&gt;"")),_xlfn._xlws.FILTER($C$14:$C$66,(BP14:BP66&lt;&gt;0)*(BP14:BP66&lt;&gt;""))),"NoCashFlows")</f>
        <v>NoCashFlows</v>
      </c>
      <c r="BQ74" s="298" t="str" cm="1">
        <f t="array" ref="BQ74">IFERROR(XIRR(_xlfn._xlws.FILTER(BQ14:BQ66,(BQ14:BQ66&lt;&gt;0)*(BQ14:BQ66&lt;&gt;"")),_xlfn._xlws.FILTER($C$14:$C$66,(BQ14:BQ66&lt;&gt;0)*(BQ14:BQ66&lt;&gt;""))),"NoCashFlows")</f>
        <v>NoCashFlows</v>
      </c>
      <c r="BR74" s="298" t="str" cm="1">
        <f t="array" ref="BR74">IFERROR(XIRR(_xlfn._xlws.FILTER(BR14:BR66,(BR14:BR66&lt;&gt;0)*(BR14:BR66&lt;&gt;"")),_xlfn._xlws.FILTER($C$14:$C$66,(BR14:BR66&lt;&gt;0)*(BR14:BR66&lt;&gt;""))),"NoCashFlows")</f>
        <v>NoCashFlows</v>
      </c>
      <c r="BS74" s="298" t="str" cm="1">
        <f t="array" ref="BS74">IFERROR(XIRR(_xlfn._xlws.FILTER(BS14:BS66,(BS14:BS66&lt;&gt;0)*(BS14:BS66&lt;&gt;"")),_xlfn._xlws.FILTER($C$14:$C$66,(BS14:BS66&lt;&gt;0)*(BS14:BS66&lt;&gt;""))),"NoCashFlows")</f>
        <v>NoCashFlows</v>
      </c>
      <c r="BT74" s="298" t="str" cm="1">
        <f t="array" ref="BT74">IFERROR(XIRR(_xlfn._xlws.FILTER(BT14:BT66,(BT14:BT66&lt;&gt;0)*(BT14:BT66&lt;&gt;"")),_xlfn._xlws.FILTER($C$14:$C$66,(BT14:BT66&lt;&gt;0)*(BT14:BT66&lt;&gt;""))),"NoCashFlows")</f>
        <v>NoCashFlows</v>
      </c>
      <c r="BU74" s="298" t="str" cm="1">
        <f t="array" ref="BU74">IFERROR(XIRR(_xlfn._xlws.FILTER(BU14:BU66,(BU14:BU66&lt;&gt;0)*(BU14:BU66&lt;&gt;"")),_xlfn._xlws.FILTER($C$14:$C$66,(BU14:BU66&lt;&gt;0)*(BU14:BU66&lt;&gt;""))),"NoCashFlows")</f>
        <v>NoCashFlows</v>
      </c>
      <c r="BV74" s="419"/>
      <c r="BW74" s="173" t="s">
        <v>616</v>
      </c>
      <c r="BX74" s="553" t="str" cm="1">
        <f t="array" ref="BX74">IFERROR(XIRR(_xlfn._xlws.FILTER(BX14:BX66,(BX14:BX66&lt;&gt;0)*(BX14:BX66&lt;&gt;"")),_xlfn._xlws.FILTER($C$14:$C$66,(BX14:BX66&lt;&gt;0)*(BX14:BX66&lt;&gt;""))),"NoCashFlows")</f>
        <v>NoCashFlows</v>
      </c>
      <c r="BY74" s="553" t="str" cm="1">
        <f t="array" ref="BY74">IFERROR(XIRR(_xlfn._xlws.FILTER(BY14:BY66,(BY14:BY66&lt;&gt;0)*(BY14:BY66&lt;&gt;"")),_xlfn._xlws.FILTER($C$14:$C$66,(BY14:BY66&lt;&gt;0)*(BY14:BY66&lt;&gt;""))),"NoCashFlows")</f>
        <v>NoCashFlows</v>
      </c>
      <c r="BZ74" s="553" t="str" cm="1">
        <f t="array" ref="BZ74">IFERROR(XIRR(_xlfn._xlws.FILTER(BZ14:BZ66,(BZ14:BZ66&lt;&gt;0)*(BZ14:BZ66&lt;&gt;"")),_xlfn._xlws.FILTER($C$14:$C$66,(BZ14:BZ66&lt;&gt;0)*(BZ14:BZ66&lt;&gt;""))),"NoCashFlows")</f>
        <v>NoCashFlows</v>
      </c>
      <c r="CA74" s="174"/>
      <c r="CB74" s="174"/>
      <c r="CC74" s="727"/>
    </row>
    <row r="75" spans="1:81" s="171" customFormat="1" ht="11.25" customHeight="1">
      <c r="C75" s="201" t="s">
        <v>617</v>
      </c>
      <c r="D75" s="518" t="str">
        <f>IFERROR((D80+D81)/(D77),"")</f>
        <v/>
      </c>
      <c r="E75" s="518" t="str">
        <f t="shared" ref="E75:BP75" si="10">IFERROR((E80+E81)/(E77),"")</f>
        <v/>
      </c>
      <c r="F75" s="518" t="str">
        <f t="shared" si="10"/>
        <v/>
      </c>
      <c r="G75" s="518" t="str">
        <f t="shared" si="10"/>
        <v/>
      </c>
      <c r="H75" s="518" t="str">
        <f t="shared" si="10"/>
        <v/>
      </c>
      <c r="I75" s="518" t="str">
        <f t="shared" si="10"/>
        <v/>
      </c>
      <c r="J75" s="518" t="str">
        <f t="shared" si="10"/>
        <v/>
      </c>
      <c r="K75" s="518" t="str">
        <f t="shared" si="10"/>
        <v/>
      </c>
      <c r="L75" s="518" t="str">
        <f t="shared" si="10"/>
        <v/>
      </c>
      <c r="M75" s="518" t="str">
        <f t="shared" si="10"/>
        <v/>
      </c>
      <c r="N75" s="518" t="str">
        <f t="shared" si="10"/>
        <v/>
      </c>
      <c r="O75" s="518" t="str">
        <f t="shared" si="10"/>
        <v/>
      </c>
      <c r="P75" s="518" t="str">
        <f t="shared" si="10"/>
        <v/>
      </c>
      <c r="Q75" s="518" t="str">
        <f t="shared" si="10"/>
        <v/>
      </c>
      <c r="R75" s="518" t="str">
        <f t="shared" si="10"/>
        <v/>
      </c>
      <c r="S75" s="518" t="str">
        <f t="shared" si="10"/>
        <v/>
      </c>
      <c r="T75" s="518" t="str">
        <f t="shared" si="10"/>
        <v/>
      </c>
      <c r="U75" s="518" t="str">
        <f t="shared" si="10"/>
        <v/>
      </c>
      <c r="V75" s="518" t="str">
        <f t="shared" si="10"/>
        <v/>
      </c>
      <c r="W75" s="518" t="str">
        <f t="shared" si="10"/>
        <v/>
      </c>
      <c r="X75" s="518" t="str">
        <f t="shared" si="10"/>
        <v/>
      </c>
      <c r="Y75" s="518" t="str">
        <f t="shared" si="10"/>
        <v/>
      </c>
      <c r="Z75" s="518" t="str">
        <f t="shared" si="10"/>
        <v/>
      </c>
      <c r="AA75" s="518" t="str">
        <f t="shared" si="10"/>
        <v/>
      </c>
      <c r="AB75" s="518" t="str">
        <f t="shared" si="10"/>
        <v/>
      </c>
      <c r="AC75" s="518" t="str">
        <f t="shared" si="10"/>
        <v/>
      </c>
      <c r="AD75" s="518" t="str">
        <f t="shared" si="10"/>
        <v/>
      </c>
      <c r="AE75" s="518" t="str">
        <f t="shared" si="10"/>
        <v/>
      </c>
      <c r="AF75" s="518" t="str">
        <f t="shared" si="10"/>
        <v/>
      </c>
      <c r="AG75" s="518" t="str">
        <f t="shared" si="10"/>
        <v/>
      </c>
      <c r="AH75" s="518" t="str">
        <f t="shared" si="10"/>
        <v/>
      </c>
      <c r="AI75" s="518" t="str">
        <f t="shared" si="10"/>
        <v/>
      </c>
      <c r="AJ75" s="518" t="str">
        <f t="shared" si="10"/>
        <v/>
      </c>
      <c r="AK75" s="518" t="str">
        <f t="shared" si="10"/>
        <v/>
      </c>
      <c r="AL75" s="518" t="str">
        <f t="shared" si="10"/>
        <v/>
      </c>
      <c r="AM75" s="518" t="str">
        <f t="shared" si="10"/>
        <v/>
      </c>
      <c r="AN75" s="518" t="str">
        <f t="shared" si="10"/>
        <v/>
      </c>
      <c r="AO75" s="518" t="str">
        <f t="shared" si="10"/>
        <v/>
      </c>
      <c r="AP75" s="518" t="str">
        <f t="shared" si="10"/>
        <v/>
      </c>
      <c r="AQ75" s="518" t="str">
        <f t="shared" si="10"/>
        <v/>
      </c>
      <c r="AR75" s="518" t="str">
        <f t="shared" si="10"/>
        <v/>
      </c>
      <c r="AS75" s="518" t="str">
        <f t="shared" si="10"/>
        <v/>
      </c>
      <c r="AT75" s="518" t="str">
        <f t="shared" si="10"/>
        <v/>
      </c>
      <c r="AU75" s="518" t="str">
        <f t="shared" si="10"/>
        <v/>
      </c>
      <c r="AV75" s="518" t="str">
        <f t="shared" si="10"/>
        <v/>
      </c>
      <c r="AW75" s="518" t="str">
        <f t="shared" si="10"/>
        <v/>
      </c>
      <c r="AX75" s="518" t="str">
        <f t="shared" si="10"/>
        <v/>
      </c>
      <c r="AY75" s="518" t="str">
        <f t="shared" si="10"/>
        <v/>
      </c>
      <c r="AZ75" s="518" t="str">
        <f t="shared" si="10"/>
        <v/>
      </c>
      <c r="BA75" s="518" t="str">
        <f t="shared" si="10"/>
        <v/>
      </c>
      <c r="BB75" s="239" t="str">
        <f t="shared" si="10"/>
        <v/>
      </c>
      <c r="BC75" s="239" t="str">
        <f t="shared" si="10"/>
        <v/>
      </c>
      <c r="BD75" s="239" t="str">
        <f t="shared" si="10"/>
        <v/>
      </c>
      <c r="BE75" s="239" t="str">
        <f t="shared" si="10"/>
        <v/>
      </c>
      <c r="BF75" s="239" t="str">
        <f t="shared" si="10"/>
        <v/>
      </c>
      <c r="BG75" s="239" t="str">
        <f t="shared" si="10"/>
        <v/>
      </c>
      <c r="BH75" s="239" t="str">
        <f t="shared" si="10"/>
        <v/>
      </c>
      <c r="BI75" s="239" t="str">
        <f t="shared" si="10"/>
        <v/>
      </c>
      <c r="BJ75" s="239" t="str">
        <f t="shared" si="10"/>
        <v/>
      </c>
      <c r="BK75" s="239" t="str">
        <f t="shared" si="10"/>
        <v/>
      </c>
      <c r="BL75" s="239" t="str">
        <f t="shared" si="10"/>
        <v/>
      </c>
      <c r="BM75" s="239" t="str">
        <f t="shared" si="10"/>
        <v/>
      </c>
      <c r="BN75" s="239" t="str">
        <f t="shared" si="10"/>
        <v/>
      </c>
      <c r="BO75" s="239" t="str">
        <f t="shared" si="10"/>
        <v/>
      </c>
      <c r="BP75" s="239" t="str">
        <f t="shared" si="10"/>
        <v/>
      </c>
      <c r="BQ75" s="239" t="str">
        <f t="shared" ref="BQ75:BU75" si="11">IFERROR((BQ80+BQ81)/(BQ77),"")</f>
        <v/>
      </c>
      <c r="BR75" s="239" t="str">
        <f t="shared" si="11"/>
        <v/>
      </c>
      <c r="BS75" s="239" t="str">
        <f t="shared" si="11"/>
        <v/>
      </c>
      <c r="BT75" s="239" t="str">
        <f t="shared" si="11"/>
        <v/>
      </c>
      <c r="BU75" s="239" t="str">
        <f t="shared" si="11"/>
        <v/>
      </c>
      <c r="BV75" s="172"/>
      <c r="BW75" s="173" t="s">
        <v>618</v>
      </c>
      <c r="BX75" s="549" t="e">
        <f>SUM(BX76:BX77)</f>
        <v>#DIV/0!</v>
      </c>
      <c r="BY75" s="549" t="e">
        <f>SUM(BY76:BY77)</f>
        <v>#DIV/0!</v>
      </c>
      <c r="BZ75" s="549" t="str">
        <f>IFERROR((BZ83+BZ84)/(BZ80),"")</f>
        <v/>
      </c>
      <c r="CA75" s="174"/>
      <c r="CB75" s="174"/>
      <c r="CC75" s="727"/>
    </row>
    <row r="76" spans="1:81" ht="11.25" customHeight="1">
      <c r="A76" s="176"/>
      <c r="C76" s="201"/>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177"/>
      <c r="BO76" s="177"/>
      <c r="BP76" s="177"/>
      <c r="BQ76" s="177"/>
      <c r="BR76" s="177"/>
      <c r="BS76" s="177"/>
      <c r="BT76" s="177"/>
      <c r="BU76" s="177"/>
      <c r="BV76" s="170"/>
      <c r="BW76" s="173" t="s">
        <v>619</v>
      </c>
      <c r="BX76" s="549" t="e">
        <f>SUMIF(D7:BU7,"R",TotalProceeds)/SUMIF(D7:BU7,"R",TotalFinCost)</f>
        <v>#DIV/0!</v>
      </c>
      <c r="BY76" s="549" t="e">
        <f>SUMIF(D7:BU7,"U",TotalProceeds)/SUMIF(D7:BU7,"U",TotalFinCost)</f>
        <v>#DIV/0!</v>
      </c>
      <c r="BZ76" s="549" t="e">
        <f>BZ83/BZ80</f>
        <v>#DIV/0!</v>
      </c>
      <c r="CA76" s="174"/>
      <c r="CB76" s="174"/>
      <c r="CC76" s="163"/>
    </row>
    <row r="77" spans="1:81" ht="11.25" customHeight="1">
      <c r="C77" s="205" t="s">
        <v>620</v>
      </c>
      <c r="D77" s="519" cm="1">
        <f t="array" ref="D77:BU77">IF(TRANSPOSE('Investment Track Record (4)'!R19:R88)=0,0,TRANSPOSE('Investment Track Record (4)'!R19:R88))</f>
        <v>0</v>
      </c>
      <c r="E77" s="519">
        <v>0</v>
      </c>
      <c r="F77" s="519">
        <v>0</v>
      </c>
      <c r="G77" s="519">
        <v>0</v>
      </c>
      <c r="H77" s="519">
        <v>0</v>
      </c>
      <c r="I77" s="519">
        <v>0</v>
      </c>
      <c r="J77" s="519">
        <v>0</v>
      </c>
      <c r="K77" s="519">
        <v>0</v>
      </c>
      <c r="L77" s="519">
        <v>0</v>
      </c>
      <c r="M77" s="519">
        <v>0</v>
      </c>
      <c r="N77" s="519">
        <v>0</v>
      </c>
      <c r="O77" s="519">
        <v>0</v>
      </c>
      <c r="P77" s="519">
        <v>0</v>
      </c>
      <c r="Q77" s="519">
        <v>0</v>
      </c>
      <c r="R77" s="519">
        <v>0</v>
      </c>
      <c r="S77" s="519">
        <v>0</v>
      </c>
      <c r="T77" s="519">
        <v>0</v>
      </c>
      <c r="U77" s="519">
        <v>0</v>
      </c>
      <c r="V77" s="519">
        <v>0</v>
      </c>
      <c r="W77" s="519">
        <v>0</v>
      </c>
      <c r="X77" s="519">
        <v>0</v>
      </c>
      <c r="Y77" s="519">
        <v>0</v>
      </c>
      <c r="Z77" s="519">
        <v>0</v>
      </c>
      <c r="AA77" s="519">
        <v>0</v>
      </c>
      <c r="AB77" s="519">
        <v>0</v>
      </c>
      <c r="AC77" s="519">
        <v>0</v>
      </c>
      <c r="AD77" s="519">
        <v>0</v>
      </c>
      <c r="AE77" s="519">
        <v>0</v>
      </c>
      <c r="AF77" s="519">
        <v>0</v>
      </c>
      <c r="AG77" s="519">
        <v>0</v>
      </c>
      <c r="AH77" s="519">
        <v>0</v>
      </c>
      <c r="AI77" s="519">
        <v>0</v>
      </c>
      <c r="AJ77" s="519">
        <v>0</v>
      </c>
      <c r="AK77" s="519">
        <v>0</v>
      </c>
      <c r="AL77" s="519">
        <v>0</v>
      </c>
      <c r="AM77" s="519">
        <v>0</v>
      </c>
      <c r="AN77" s="519">
        <v>0</v>
      </c>
      <c r="AO77" s="519">
        <v>0</v>
      </c>
      <c r="AP77" s="519">
        <v>0</v>
      </c>
      <c r="AQ77" s="519">
        <v>0</v>
      </c>
      <c r="AR77" s="519">
        <v>0</v>
      </c>
      <c r="AS77" s="519">
        <v>0</v>
      </c>
      <c r="AT77" s="519">
        <v>0</v>
      </c>
      <c r="AU77" s="519">
        <v>0</v>
      </c>
      <c r="AV77" s="519">
        <v>0</v>
      </c>
      <c r="AW77" s="519">
        <v>0</v>
      </c>
      <c r="AX77" s="519">
        <v>0</v>
      </c>
      <c r="AY77" s="519">
        <v>0</v>
      </c>
      <c r="AZ77" s="519">
        <v>0</v>
      </c>
      <c r="BA77" s="519">
        <v>0</v>
      </c>
      <c r="BB77" s="241">
        <v>0</v>
      </c>
      <c r="BC77" s="241">
        <v>0</v>
      </c>
      <c r="BD77" s="241">
        <v>0</v>
      </c>
      <c r="BE77" s="241">
        <v>0</v>
      </c>
      <c r="BF77" s="241">
        <v>0</v>
      </c>
      <c r="BG77" s="241">
        <v>0</v>
      </c>
      <c r="BH77" s="241">
        <v>0</v>
      </c>
      <c r="BI77" s="241">
        <v>0</v>
      </c>
      <c r="BJ77" s="241">
        <v>0</v>
      </c>
      <c r="BK77" s="241">
        <v>0</v>
      </c>
      <c r="BL77" s="241">
        <v>0</v>
      </c>
      <c r="BM77" s="241">
        <v>0</v>
      </c>
      <c r="BN77" s="241">
        <v>0</v>
      </c>
      <c r="BO77" s="241">
        <v>0</v>
      </c>
      <c r="BP77" s="241">
        <v>0</v>
      </c>
      <c r="BQ77" s="241">
        <v>0</v>
      </c>
      <c r="BR77" s="241">
        <v>0</v>
      </c>
      <c r="BS77" s="241">
        <v>0</v>
      </c>
      <c r="BT77" s="241">
        <v>0</v>
      </c>
      <c r="BU77" s="241">
        <v>0</v>
      </c>
      <c r="BV77" s="170"/>
      <c r="BW77" s="173" t="s">
        <v>621</v>
      </c>
      <c r="BX77" s="549" t="e">
        <f>SUMIF(D7:BU7,"R",ResValue)/SUMIF(D7:BU7,"R",TotalFinCost)</f>
        <v>#DIV/0!</v>
      </c>
      <c r="BY77" s="549" t="e">
        <f>SUMIF(D7:BU7,"U",ResValue)/SUMIF(D7:BU7,"U",TotalFinCost)</f>
        <v>#DIV/0!</v>
      </c>
      <c r="BZ77" s="549" t="e">
        <f>BZ84/BZ80</f>
        <v>#DIV/0!</v>
      </c>
      <c r="CA77" s="178"/>
      <c r="CB77" s="178"/>
      <c r="CC77" s="163"/>
    </row>
    <row r="78" spans="1:81" ht="11.25" customHeight="1">
      <c r="C78" s="201" t="s">
        <v>622</v>
      </c>
      <c r="D78" s="520" t="str">
        <f t="shared" ref="D78:BO78" si="12">IFERROR(D77/$BX$80,"")</f>
        <v/>
      </c>
      <c r="E78" s="520" t="str">
        <f t="shared" si="12"/>
        <v/>
      </c>
      <c r="F78" s="520" t="str">
        <f t="shared" si="12"/>
        <v/>
      </c>
      <c r="G78" s="520" t="str">
        <f t="shared" si="12"/>
        <v/>
      </c>
      <c r="H78" s="520" t="str">
        <f t="shared" si="12"/>
        <v/>
      </c>
      <c r="I78" s="520" t="str">
        <f t="shared" si="12"/>
        <v/>
      </c>
      <c r="J78" s="520" t="str">
        <f t="shared" si="12"/>
        <v/>
      </c>
      <c r="K78" s="520" t="str">
        <f t="shared" si="12"/>
        <v/>
      </c>
      <c r="L78" s="520" t="str">
        <f t="shared" si="12"/>
        <v/>
      </c>
      <c r="M78" s="520" t="str">
        <f t="shared" si="12"/>
        <v/>
      </c>
      <c r="N78" s="520" t="str">
        <f t="shared" si="12"/>
        <v/>
      </c>
      <c r="O78" s="520" t="str">
        <f t="shared" si="12"/>
        <v/>
      </c>
      <c r="P78" s="520" t="str">
        <f t="shared" si="12"/>
        <v/>
      </c>
      <c r="Q78" s="520" t="str">
        <f t="shared" si="12"/>
        <v/>
      </c>
      <c r="R78" s="520" t="str">
        <f t="shared" si="12"/>
        <v/>
      </c>
      <c r="S78" s="520" t="str">
        <f t="shared" si="12"/>
        <v/>
      </c>
      <c r="T78" s="520" t="str">
        <f t="shared" si="12"/>
        <v/>
      </c>
      <c r="U78" s="520" t="str">
        <f t="shared" si="12"/>
        <v/>
      </c>
      <c r="V78" s="520" t="str">
        <f t="shared" si="12"/>
        <v/>
      </c>
      <c r="W78" s="520" t="str">
        <f t="shared" si="12"/>
        <v/>
      </c>
      <c r="X78" s="520" t="str">
        <f t="shared" si="12"/>
        <v/>
      </c>
      <c r="Y78" s="520" t="str">
        <f t="shared" si="12"/>
        <v/>
      </c>
      <c r="Z78" s="520" t="str">
        <f t="shared" si="12"/>
        <v/>
      </c>
      <c r="AA78" s="520" t="str">
        <f t="shared" si="12"/>
        <v/>
      </c>
      <c r="AB78" s="520" t="str">
        <f t="shared" si="12"/>
        <v/>
      </c>
      <c r="AC78" s="520" t="str">
        <f t="shared" si="12"/>
        <v/>
      </c>
      <c r="AD78" s="520" t="str">
        <f t="shared" si="12"/>
        <v/>
      </c>
      <c r="AE78" s="520" t="str">
        <f t="shared" si="12"/>
        <v/>
      </c>
      <c r="AF78" s="520" t="str">
        <f t="shared" si="12"/>
        <v/>
      </c>
      <c r="AG78" s="520" t="str">
        <f t="shared" si="12"/>
        <v/>
      </c>
      <c r="AH78" s="520" t="str">
        <f t="shared" si="12"/>
        <v/>
      </c>
      <c r="AI78" s="520" t="str">
        <f t="shared" si="12"/>
        <v/>
      </c>
      <c r="AJ78" s="520" t="str">
        <f t="shared" si="12"/>
        <v/>
      </c>
      <c r="AK78" s="520" t="str">
        <f t="shared" si="12"/>
        <v/>
      </c>
      <c r="AL78" s="520" t="str">
        <f t="shared" si="12"/>
        <v/>
      </c>
      <c r="AM78" s="520" t="str">
        <f t="shared" si="12"/>
        <v/>
      </c>
      <c r="AN78" s="520" t="str">
        <f t="shared" si="12"/>
        <v/>
      </c>
      <c r="AO78" s="520" t="str">
        <f t="shared" si="12"/>
        <v/>
      </c>
      <c r="AP78" s="520" t="str">
        <f t="shared" si="12"/>
        <v/>
      </c>
      <c r="AQ78" s="520" t="str">
        <f t="shared" si="12"/>
        <v/>
      </c>
      <c r="AR78" s="520" t="str">
        <f t="shared" si="12"/>
        <v/>
      </c>
      <c r="AS78" s="520" t="str">
        <f t="shared" si="12"/>
        <v/>
      </c>
      <c r="AT78" s="520" t="str">
        <f t="shared" si="12"/>
        <v/>
      </c>
      <c r="AU78" s="520" t="str">
        <f t="shared" si="12"/>
        <v/>
      </c>
      <c r="AV78" s="520" t="str">
        <f t="shared" si="12"/>
        <v/>
      </c>
      <c r="AW78" s="520" t="str">
        <f t="shared" si="12"/>
        <v/>
      </c>
      <c r="AX78" s="520" t="str">
        <f t="shared" si="12"/>
        <v/>
      </c>
      <c r="AY78" s="520" t="str">
        <f t="shared" si="12"/>
        <v/>
      </c>
      <c r="AZ78" s="520" t="str">
        <f t="shared" si="12"/>
        <v/>
      </c>
      <c r="BA78" s="520" t="str">
        <f t="shared" si="12"/>
        <v/>
      </c>
      <c r="BB78" s="179" t="str">
        <f t="shared" si="12"/>
        <v/>
      </c>
      <c r="BC78" s="179" t="str">
        <f t="shared" si="12"/>
        <v/>
      </c>
      <c r="BD78" s="179" t="str">
        <f t="shared" si="12"/>
        <v/>
      </c>
      <c r="BE78" s="179" t="str">
        <f t="shared" si="12"/>
        <v/>
      </c>
      <c r="BF78" s="179" t="str">
        <f t="shared" si="12"/>
        <v/>
      </c>
      <c r="BG78" s="179" t="str">
        <f t="shared" si="12"/>
        <v/>
      </c>
      <c r="BH78" s="179" t="str">
        <f t="shared" si="12"/>
        <v/>
      </c>
      <c r="BI78" s="179" t="str">
        <f t="shared" si="12"/>
        <v/>
      </c>
      <c r="BJ78" s="179" t="str">
        <f t="shared" si="12"/>
        <v/>
      </c>
      <c r="BK78" s="179" t="str">
        <f t="shared" si="12"/>
        <v/>
      </c>
      <c r="BL78" s="179" t="str">
        <f t="shared" si="12"/>
        <v/>
      </c>
      <c r="BM78" s="179" t="str">
        <f t="shared" si="12"/>
        <v/>
      </c>
      <c r="BN78" s="179" t="str">
        <f t="shared" si="12"/>
        <v/>
      </c>
      <c r="BO78" s="179" t="str">
        <f t="shared" si="12"/>
        <v/>
      </c>
      <c r="BP78" s="179" t="str">
        <f t="shared" ref="BP78:BU78" si="13">IFERROR(BP77/$BX$80,"")</f>
        <v/>
      </c>
      <c r="BQ78" s="179" t="str">
        <f t="shared" si="13"/>
        <v/>
      </c>
      <c r="BR78" s="179" t="str">
        <f t="shared" si="13"/>
        <v/>
      </c>
      <c r="BS78" s="179" t="str">
        <f t="shared" si="13"/>
        <v/>
      </c>
      <c r="BT78" s="179" t="str">
        <f t="shared" si="13"/>
        <v/>
      </c>
      <c r="BU78" s="179" t="str">
        <f t="shared" si="13"/>
        <v/>
      </c>
      <c r="BV78" s="170"/>
      <c r="BW78" s="242"/>
      <c r="BX78" s="550"/>
      <c r="BY78" s="550"/>
      <c r="BZ78" s="550"/>
      <c r="CA78" s="243"/>
      <c r="CB78" s="243"/>
      <c r="CC78" s="163"/>
    </row>
    <row r="79" spans="1:81" ht="11.25" customHeight="1">
      <c r="C79" s="244"/>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180"/>
      <c r="BC79" s="180"/>
      <c r="BD79" s="180"/>
      <c r="BE79" s="180"/>
      <c r="BF79" s="180"/>
      <c r="BG79" s="180"/>
      <c r="BH79" s="180"/>
      <c r="BI79" s="180"/>
      <c r="BJ79" s="180"/>
      <c r="BK79" s="180"/>
      <c r="BL79" s="180"/>
      <c r="BM79" s="180"/>
      <c r="BN79" s="180"/>
      <c r="BO79" s="180"/>
      <c r="BP79" s="180"/>
      <c r="BQ79" s="180"/>
      <c r="BR79" s="180"/>
      <c r="BS79" s="180"/>
      <c r="BT79" s="180"/>
      <c r="BU79" s="180"/>
      <c r="BV79" s="170"/>
      <c r="BW79" s="192" t="s">
        <v>623</v>
      </c>
      <c r="BX79" s="551">
        <f>COUNTIF(D7:BU7,"R")</f>
        <v>0</v>
      </c>
      <c r="BY79" s="551">
        <f>(COUNTIF(D7:BU7,"U"))</f>
        <v>0</v>
      </c>
      <c r="BZ79" s="551">
        <f>SUM(BX79:BY79)</f>
        <v>0</v>
      </c>
      <c r="CA79" s="243"/>
      <c r="CB79" s="243"/>
      <c r="CC79" s="163"/>
    </row>
    <row r="80" spans="1:81" ht="17.25" customHeight="1">
      <c r="C80" s="205" t="s">
        <v>624</v>
      </c>
      <c r="D80" s="522">
        <f t="shared" ref="D80:BO80" si="14">IFERROR(SUM(D$14:D$65,D$77),"")</f>
        <v>0</v>
      </c>
      <c r="E80" s="522">
        <f t="shared" si="14"/>
        <v>0</v>
      </c>
      <c r="F80" s="522">
        <f t="shared" si="14"/>
        <v>0</v>
      </c>
      <c r="G80" s="522">
        <f t="shared" si="14"/>
        <v>0</v>
      </c>
      <c r="H80" s="522">
        <f t="shared" si="14"/>
        <v>0</v>
      </c>
      <c r="I80" s="522">
        <f t="shared" si="14"/>
        <v>0</v>
      </c>
      <c r="J80" s="522">
        <f t="shared" si="14"/>
        <v>0</v>
      </c>
      <c r="K80" s="522">
        <f t="shared" si="14"/>
        <v>0</v>
      </c>
      <c r="L80" s="522">
        <f t="shared" si="14"/>
        <v>0</v>
      </c>
      <c r="M80" s="522">
        <f t="shared" si="14"/>
        <v>0</v>
      </c>
      <c r="N80" s="522">
        <f t="shared" si="14"/>
        <v>0</v>
      </c>
      <c r="O80" s="522">
        <f t="shared" si="14"/>
        <v>0</v>
      </c>
      <c r="P80" s="522">
        <f t="shared" si="14"/>
        <v>0</v>
      </c>
      <c r="Q80" s="522">
        <f t="shared" si="14"/>
        <v>0</v>
      </c>
      <c r="R80" s="522">
        <f t="shared" si="14"/>
        <v>0</v>
      </c>
      <c r="S80" s="522">
        <f t="shared" si="14"/>
        <v>0</v>
      </c>
      <c r="T80" s="522">
        <f t="shared" si="14"/>
        <v>0</v>
      </c>
      <c r="U80" s="522">
        <f t="shared" si="14"/>
        <v>0</v>
      </c>
      <c r="V80" s="522">
        <f t="shared" si="14"/>
        <v>0</v>
      </c>
      <c r="W80" s="522">
        <f t="shared" si="14"/>
        <v>0</v>
      </c>
      <c r="X80" s="522">
        <f t="shared" si="14"/>
        <v>0</v>
      </c>
      <c r="Y80" s="522">
        <f t="shared" si="14"/>
        <v>0</v>
      </c>
      <c r="Z80" s="522">
        <f t="shared" si="14"/>
        <v>0</v>
      </c>
      <c r="AA80" s="522">
        <f t="shared" si="14"/>
        <v>0</v>
      </c>
      <c r="AB80" s="522">
        <f t="shared" si="14"/>
        <v>0</v>
      </c>
      <c r="AC80" s="522">
        <f t="shared" si="14"/>
        <v>0</v>
      </c>
      <c r="AD80" s="522">
        <f t="shared" si="14"/>
        <v>0</v>
      </c>
      <c r="AE80" s="522">
        <f t="shared" si="14"/>
        <v>0</v>
      </c>
      <c r="AF80" s="522">
        <f t="shared" si="14"/>
        <v>0</v>
      </c>
      <c r="AG80" s="522">
        <f t="shared" si="14"/>
        <v>0</v>
      </c>
      <c r="AH80" s="522">
        <f t="shared" si="14"/>
        <v>0</v>
      </c>
      <c r="AI80" s="522">
        <f t="shared" si="14"/>
        <v>0</v>
      </c>
      <c r="AJ80" s="522">
        <f t="shared" si="14"/>
        <v>0</v>
      </c>
      <c r="AK80" s="522">
        <f t="shared" si="14"/>
        <v>0</v>
      </c>
      <c r="AL80" s="522">
        <f t="shared" si="14"/>
        <v>0</v>
      </c>
      <c r="AM80" s="522">
        <f t="shared" si="14"/>
        <v>0</v>
      </c>
      <c r="AN80" s="522">
        <f t="shared" si="14"/>
        <v>0</v>
      </c>
      <c r="AO80" s="522">
        <f t="shared" si="14"/>
        <v>0</v>
      </c>
      <c r="AP80" s="522">
        <f t="shared" si="14"/>
        <v>0</v>
      </c>
      <c r="AQ80" s="522">
        <f t="shared" si="14"/>
        <v>0</v>
      </c>
      <c r="AR80" s="522">
        <f t="shared" si="14"/>
        <v>0</v>
      </c>
      <c r="AS80" s="522">
        <f t="shared" si="14"/>
        <v>0</v>
      </c>
      <c r="AT80" s="522">
        <f t="shared" si="14"/>
        <v>0</v>
      </c>
      <c r="AU80" s="522">
        <f t="shared" si="14"/>
        <v>0</v>
      </c>
      <c r="AV80" s="522">
        <f t="shared" si="14"/>
        <v>0</v>
      </c>
      <c r="AW80" s="522">
        <f t="shared" si="14"/>
        <v>0</v>
      </c>
      <c r="AX80" s="522">
        <f t="shared" si="14"/>
        <v>0</v>
      </c>
      <c r="AY80" s="522">
        <f t="shared" si="14"/>
        <v>0</v>
      </c>
      <c r="AZ80" s="522">
        <f t="shared" si="14"/>
        <v>0</v>
      </c>
      <c r="BA80" s="522">
        <f t="shared" si="14"/>
        <v>0</v>
      </c>
      <c r="BB80" s="181">
        <f t="shared" si="14"/>
        <v>0</v>
      </c>
      <c r="BC80" s="181">
        <f t="shared" si="14"/>
        <v>0</v>
      </c>
      <c r="BD80" s="181">
        <f t="shared" si="14"/>
        <v>0</v>
      </c>
      <c r="BE80" s="181">
        <f t="shared" si="14"/>
        <v>0</v>
      </c>
      <c r="BF80" s="181">
        <f t="shared" si="14"/>
        <v>0</v>
      </c>
      <c r="BG80" s="181">
        <f t="shared" si="14"/>
        <v>0</v>
      </c>
      <c r="BH80" s="181">
        <f t="shared" si="14"/>
        <v>0</v>
      </c>
      <c r="BI80" s="181">
        <f t="shared" si="14"/>
        <v>0</v>
      </c>
      <c r="BJ80" s="181">
        <f t="shared" si="14"/>
        <v>0</v>
      </c>
      <c r="BK80" s="181">
        <f t="shared" si="14"/>
        <v>0</v>
      </c>
      <c r="BL80" s="181">
        <f t="shared" si="14"/>
        <v>0</v>
      </c>
      <c r="BM80" s="181">
        <f t="shared" si="14"/>
        <v>0</v>
      </c>
      <c r="BN80" s="181">
        <f t="shared" si="14"/>
        <v>0</v>
      </c>
      <c r="BO80" s="181">
        <f t="shared" si="14"/>
        <v>0</v>
      </c>
      <c r="BP80" s="181">
        <f t="shared" ref="BP80:BU80" si="15">IFERROR(SUM(BP$14:BP$65,BP$77),"")</f>
        <v>0</v>
      </c>
      <c r="BQ80" s="181">
        <f t="shared" si="15"/>
        <v>0</v>
      </c>
      <c r="BR80" s="181">
        <f t="shared" si="15"/>
        <v>0</v>
      </c>
      <c r="BS80" s="181">
        <f t="shared" si="15"/>
        <v>0</v>
      </c>
      <c r="BT80" s="181">
        <f t="shared" si="15"/>
        <v>0</v>
      </c>
      <c r="BU80" s="181">
        <f t="shared" si="15"/>
        <v>0</v>
      </c>
      <c r="BV80" s="182"/>
      <c r="BW80" s="187" t="s">
        <v>620</v>
      </c>
      <c r="BX80" s="552">
        <f>SUMIF(D7:BU7,"R", D77:BU77)</f>
        <v>0</v>
      </c>
      <c r="BY80" s="552">
        <f>SUMIF(D7:BU7,"U", D77:BU77)</f>
        <v>0</v>
      </c>
      <c r="BZ80" s="552">
        <f>BX80+BY80</f>
        <v>0</v>
      </c>
      <c r="CA80" s="243"/>
      <c r="CB80" s="243"/>
      <c r="CC80" s="163"/>
    </row>
    <row r="81" spans="2:81" ht="11.25" customHeight="1">
      <c r="C81" s="205" t="s">
        <v>625</v>
      </c>
      <c r="D81" s="522">
        <f>D$66</f>
        <v>0</v>
      </c>
      <c r="E81" s="522">
        <f t="shared" ref="E81:BP81" si="16">E$66</f>
        <v>0</v>
      </c>
      <c r="F81" s="522">
        <f t="shared" si="16"/>
        <v>0</v>
      </c>
      <c r="G81" s="522">
        <f t="shared" si="16"/>
        <v>0</v>
      </c>
      <c r="H81" s="522">
        <f t="shared" si="16"/>
        <v>0</v>
      </c>
      <c r="I81" s="522">
        <f t="shared" si="16"/>
        <v>0</v>
      </c>
      <c r="J81" s="522">
        <f t="shared" si="16"/>
        <v>0</v>
      </c>
      <c r="K81" s="522">
        <f t="shared" si="16"/>
        <v>0</v>
      </c>
      <c r="L81" s="522">
        <f t="shared" si="16"/>
        <v>0</v>
      </c>
      <c r="M81" s="522">
        <f t="shared" si="16"/>
        <v>0</v>
      </c>
      <c r="N81" s="522">
        <f t="shared" si="16"/>
        <v>0</v>
      </c>
      <c r="O81" s="522">
        <f t="shared" si="16"/>
        <v>0</v>
      </c>
      <c r="P81" s="522">
        <f t="shared" si="16"/>
        <v>0</v>
      </c>
      <c r="Q81" s="522">
        <f t="shared" si="16"/>
        <v>0</v>
      </c>
      <c r="R81" s="522">
        <f t="shared" si="16"/>
        <v>0</v>
      </c>
      <c r="S81" s="522">
        <f t="shared" si="16"/>
        <v>0</v>
      </c>
      <c r="T81" s="522">
        <f t="shared" si="16"/>
        <v>0</v>
      </c>
      <c r="U81" s="522">
        <f t="shared" si="16"/>
        <v>0</v>
      </c>
      <c r="V81" s="522">
        <f t="shared" si="16"/>
        <v>0</v>
      </c>
      <c r="W81" s="522">
        <f t="shared" si="16"/>
        <v>0</v>
      </c>
      <c r="X81" s="522">
        <f t="shared" si="16"/>
        <v>0</v>
      </c>
      <c r="Y81" s="522">
        <f t="shared" si="16"/>
        <v>0</v>
      </c>
      <c r="Z81" s="522">
        <f t="shared" si="16"/>
        <v>0</v>
      </c>
      <c r="AA81" s="522">
        <f t="shared" si="16"/>
        <v>0</v>
      </c>
      <c r="AB81" s="522">
        <f t="shared" si="16"/>
        <v>0</v>
      </c>
      <c r="AC81" s="522">
        <f t="shared" si="16"/>
        <v>0</v>
      </c>
      <c r="AD81" s="522">
        <f t="shared" si="16"/>
        <v>0</v>
      </c>
      <c r="AE81" s="522">
        <f t="shared" si="16"/>
        <v>0</v>
      </c>
      <c r="AF81" s="522">
        <f t="shared" si="16"/>
        <v>0</v>
      </c>
      <c r="AG81" s="522">
        <f t="shared" si="16"/>
        <v>0</v>
      </c>
      <c r="AH81" s="522">
        <f t="shared" si="16"/>
        <v>0</v>
      </c>
      <c r="AI81" s="522">
        <f t="shared" si="16"/>
        <v>0</v>
      </c>
      <c r="AJ81" s="522">
        <f t="shared" si="16"/>
        <v>0</v>
      </c>
      <c r="AK81" s="522">
        <f t="shared" si="16"/>
        <v>0</v>
      </c>
      <c r="AL81" s="522">
        <f t="shared" si="16"/>
        <v>0</v>
      </c>
      <c r="AM81" s="522">
        <f t="shared" si="16"/>
        <v>0</v>
      </c>
      <c r="AN81" s="522">
        <f t="shared" si="16"/>
        <v>0</v>
      </c>
      <c r="AO81" s="522">
        <f t="shared" si="16"/>
        <v>0</v>
      </c>
      <c r="AP81" s="522">
        <f t="shared" si="16"/>
        <v>0</v>
      </c>
      <c r="AQ81" s="522">
        <f t="shared" si="16"/>
        <v>0</v>
      </c>
      <c r="AR81" s="522">
        <f t="shared" si="16"/>
        <v>0</v>
      </c>
      <c r="AS81" s="522">
        <f t="shared" si="16"/>
        <v>0</v>
      </c>
      <c r="AT81" s="522">
        <f t="shared" si="16"/>
        <v>0</v>
      </c>
      <c r="AU81" s="522">
        <f t="shared" si="16"/>
        <v>0</v>
      </c>
      <c r="AV81" s="522">
        <f t="shared" si="16"/>
        <v>0</v>
      </c>
      <c r="AW81" s="522">
        <f t="shared" si="16"/>
        <v>0</v>
      </c>
      <c r="AX81" s="522">
        <f t="shared" si="16"/>
        <v>0</v>
      </c>
      <c r="AY81" s="522">
        <f t="shared" si="16"/>
        <v>0</v>
      </c>
      <c r="AZ81" s="522">
        <f t="shared" si="16"/>
        <v>0</v>
      </c>
      <c r="BA81" s="522">
        <f t="shared" si="16"/>
        <v>0</v>
      </c>
      <c r="BB81" s="181">
        <f t="shared" si="16"/>
        <v>0</v>
      </c>
      <c r="BC81" s="181">
        <f t="shared" si="16"/>
        <v>0</v>
      </c>
      <c r="BD81" s="181">
        <f t="shared" si="16"/>
        <v>0</v>
      </c>
      <c r="BE81" s="181">
        <f t="shared" si="16"/>
        <v>0</v>
      </c>
      <c r="BF81" s="181">
        <f t="shared" si="16"/>
        <v>0</v>
      </c>
      <c r="BG81" s="181">
        <f t="shared" si="16"/>
        <v>0</v>
      </c>
      <c r="BH81" s="181">
        <f t="shared" si="16"/>
        <v>0</v>
      </c>
      <c r="BI81" s="181">
        <f t="shared" si="16"/>
        <v>0</v>
      </c>
      <c r="BJ81" s="181">
        <f t="shared" si="16"/>
        <v>0</v>
      </c>
      <c r="BK81" s="181">
        <f t="shared" si="16"/>
        <v>0</v>
      </c>
      <c r="BL81" s="181">
        <f t="shared" si="16"/>
        <v>0</v>
      </c>
      <c r="BM81" s="181">
        <f t="shared" si="16"/>
        <v>0</v>
      </c>
      <c r="BN81" s="181">
        <f t="shared" si="16"/>
        <v>0</v>
      </c>
      <c r="BO81" s="181">
        <f t="shared" si="16"/>
        <v>0</v>
      </c>
      <c r="BP81" s="181">
        <f t="shared" si="16"/>
        <v>0</v>
      </c>
      <c r="BQ81" s="181">
        <f t="shared" ref="BQ81:BU81" si="17">BQ$66</f>
        <v>0</v>
      </c>
      <c r="BR81" s="181">
        <f t="shared" si="17"/>
        <v>0</v>
      </c>
      <c r="BS81" s="181">
        <f t="shared" si="17"/>
        <v>0</v>
      </c>
      <c r="BT81" s="181">
        <f t="shared" si="17"/>
        <v>0</v>
      </c>
      <c r="BU81" s="181">
        <f t="shared" si="17"/>
        <v>0</v>
      </c>
      <c r="BV81" s="183"/>
      <c r="BW81" s="184" t="s">
        <v>626</v>
      </c>
      <c r="BX81" s="553" t="e">
        <f>BX80/F2DInvestedCap</f>
        <v>#DIV/0!</v>
      </c>
      <c r="BY81" s="553" t="e">
        <f>BY80/F2DInvestedCap</f>
        <v>#DIV/0!</v>
      </c>
      <c r="BZ81" s="553" t="e">
        <f>BZ80/F2DInvestedCap</f>
        <v>#DIV/0!</v>
      </c>
      <c r="CA81" s="243"/>
      <c r="CB81" s="243"/>
      <c r="CC81" s="163"/>
    </row>
    <row r="82" spans="2:81" ht="11.25" customHeight="1">
      <c r="C82" s="205"/>
      <c r="D82" s="522"/>
      <c r="E82" s="522"/>
      <c r="F82" s="522"/>
      <c r="G82" s="522"/>
      <c r="H82" s="522"/>
      <c r="I82" s="522"/>
      <c r="J82" s="522"/>
      <c r="K82" s="522"/>
      <c r="L82" s="522"/>
      <c r="M82" s="522"/>
      <c r="N82" s="522"/>
      <c r="O82" s="522"/>
      <c r="P82" s="522"/>
      <c r="Q82" s="522"/>
      <c r="R82" s="522"/>
      <c r="S82" s="522"/>
      <c r="T82" s="522"/>
      <c r="U82" s="522"/>
      <c r="V82" s="522"/>
      <c r="W82" s="522"/>
      <c r="X82" s="522"/>
      <c r="Y82" s="522"/>
      <c r="Z82" s="522"/>
      <c r="AA82" s="522"/>
      <c r="AB82" s="522"/>
      <c r="AC82" s="522"/>
      <c r="AD82" s="522"/>
      <c r="AE82" s="522"/>
      <c r="AF82" s="522"/>
      <c r="AG82" s="522"/>
      <c r="AH82" s="522"/>
      <c r="AI82" s="522"/>
      <c r="AJ82" s="522"/>
      <c r="AK82" s="522"/>
      <c r="AL82" s="522"/>
      <c r="AM82" s="522"/>
      <c r="AN82" s="522"/>
      <c r="AO82" s="522"/>
      <c r="AP82" s="522"/>
      <c r="AQ82" s="522"/>
      <c r="AR82" s="522"/>
      <c r="AS82" s="522"/>
      <c r="AT82" s="522"/>
      <c r="AU82" s="522"/>
      <c r="AV82" s="522"/>
      <c r="AW82" s="522"/>
      <c r="AX82" s="522"/>
      <c r="AY82" s="522"/>
      <c r="AZ82" s="522"/>
      <c r="BA82" s="522"/>
      <c r="BB82" s="181"/>
      <c r="BC82" s="181"/>
      <c r="BD82" s="181"/>
      <c r="BE82" s="181"/>
      <c r="BF82" s="181"/>
      <c r="BG82" s="181"/>
      <c r="BH82" s="181"/>
      <c r="BI82" s="181"/>
      <c r="BJ82" s="181"/>
      <c r="BK82" s="181"/>
      <c r="BL82" s="181"/>
      <c r="BM82" s="181"/>
      <c r="BN82" s="181"/>
      <c r="BO82" s="181"/>
      <c r="BP82" s="181"/>
      <c r="BQ82" s="181"/>
      <c r="BR82" s="181"/>
      <c r="BS82" s="181"/>
      <c r="BT82" s="181"/>
      <c r="BU82" s="181"/>
      <c r="BV82" s="186"/>
      <c r="BW82" s="185"/>
      <c r="BX82" s="550"/>
      <c r="BY82" s="550"/>
      <c r="BZ82" s="550"/>
      <c r="CA82" s="243"/>
      <c r="CB82" s="243"/>
      <c r="CC82" s="163"/>
    </row>
    <row r="83" spans="2:81" ht="11.25" customHeight="1">
      <c r="C83" s="205" t="s">
        <v>627</v>
      </c>
      <c r="D83" s="523">
        <f t="shared" ref="D83:BO83" si="18">IFERROR(-D77+D80+D81,"")</f>
        <v>0</v>
      </c>
      <c r="E83" s="523">
        <f t="shared" si="18"/>
        <v>0</v>
      </c>
      <c r="F83" s="523">
        <f t="shared" si="18"/>
        <v>0</v>
      </c>
      <c r="G83" s="523">
        <f t="shared" si="18"/>
        <v>0</v>
      </c>
      <c r="H83" s="523">
        <f t="shared" si="18"/>
        <v>0</v>
      </c>
      <c r="I83" s="523">
        <f t="shared" si="18"/>
        <v>0</v>
      </c>
      <c r="J83" s="523">
        <f t="shared" si="18"/>
        <v>0</v>
      </c>
      <c r="K83" s="523">
        <f t="shared" si="18"/>
        <v>0</v>
      </c>
      <c r="L83" s="523">
        <f t="shared" si="18"/>
        <v>0</v>
      </c>
      <c r="M83" s="523">
        <f t="shared" si="18"/>
        <v>0</v>
      </c>
      <c r="N83" s="523">
        <f t="shared" si="18"/>
        <v>0</v>
      </c>
      <c r="O83" s="523">
        <f t="shared" si="18"/>
        <v>0</v>
      </c>
      <c r="P83" s="523">
        <f t="shared" si="18"/>
        <v>0</v>
      </c>
      <c r="Q83" s="523">
        <f t="shared" si="18"/>
        <v>0</v>
      </c>
      <c r="R83" s="523">
        <f t="shared" si="18"/>
        <v>0</v>
      </c>
      <c r="S83" s="523">
        <f t="shared" si="18"/>
        <v>0</v>
      </c>
      <c r="T83" s="523">
        <f t="shared" si="18"/>
        <v>0</v>
      </c>
      <c r="U83" s="523">
        <f t="shared" si="18"/>
        <v>0</v>
      </c>
      <c r="V83" s="523">
        <f t="shared" si="18"/>
        <v>0</v>
      </c>
      <c r="W83" s="523">
        <f t="shared" si="18"/>
        <v>0</v>
      </c>
      <c r="X83" s="523">
        <f t="shared" si="18"/>
        <v>0</v>
      </c>
      <c r="Y83" s="523">
        <f t="shared" si="18"/>
        <v>0</v>
      </c>
      <c r="Z83" s="523">
        <f t="shared" si="18"/>
        <v>0</v>
      </c>
      <c r="AA83" s="523">
        <f t="shared" si="18"/>
        <v>0</v>
      </c>
      <c r="AB83" s="523">
        <f t="shared" si="18"/>
        <v>0</v>
      </c>
      <c r="AC83" s="523">
        <f t="shared" si="18"/>
        <v>0</v>
      </c>
      <c r="AD83" s="523">
        <f t="shared" si="18"/>
        <v>0</v>
      </c>
      <c r="AE83" s="523">
        <f t="shared" si="18"/>
        <v>0</v>
      </c>
      <c r="AF83" s="523">
        <f t="shared" si="18"/>
        <v>0</v>
      </c>
      <c r="AG83" s="523">
        <f t="shared" si="18"/>
        <v>0</v>
      </c>
      <c r="AH83" s="523">
        <f t="shared" si="18"/>
        <v>0</v>
      </c>
      <c r="AI83" s="523">
        <f t="shared" si="18"/>
        <v>0</v>
      </c>
      <c r="AJ83" s="523">
        <f t="shared" si="18"/>
        <v>0</v>
      </c>
      <c r="AK83" s="523">
        <f t="shared" si="18"/>
        <v>0</v>
      </c>
      <c r="AL83" s="523">
        <f t="shared" si="18"/>
        <v>0</v>
      </c>
      <c r="AM83" s="523">
        <f t="shared" si="18"/>
        <v>0</v>
      </c>
      <c r="AN83" s="523">
        <f t="shared" si="18"/>
        <v>0</v>
      </c>
      <c r="AO83" s="523">
        <f t="shared" si="18"/>
        <v>0</v>
      </c>
      <c r="AP83" s="523">
        <f t="shared" si="18"/>
        <v>0</v>
      </c>
      <c r="AQ83" s="523">
        <f t="shared" si="18"/>
        <v>0</v>
      </c>
      <c r="AR83" s="523">
        <f t="shared" si="18"/>
        <v>0</v>
      </c>
      <c r="AS83" s="523">
        <f t="shared" si="18"/>
        <v>0</v>
      </c>
      <c r="AT83" s="523">
        <f t="shared" si="18"/>
        <v>0</v>
      </c>
      <c r="AU83" s="523">
        <f t="shared" si="18"/>
        <v>0</v>
      </c>
      <c r="AV83" s="523">
        <f t="shared" si="18"/>
        <v>0</v>
      </c>
      <c r="AW83" s="523">
        <f t="shared" si="18"/>
        <v>0</v>
      </c>
      <c r="AX83" s="523">
        <f t="shared" si="18"/>
        <v>0</v>
      </c>
      <c r="AY83" s="523">
        <f t="shared" si="18"/>
        <v>0</v>
      </c>
      <c r="AZ83" s="523">
        <f t="shared" si="18"/>
        <v>0</v>
      </c>
      <c r="BA83" s="523">
        <f t="shared" si="18"/>
        <v>0</v>
      </c>
      <c r="BB83" s="245">
        <f t="shared" si="18"/>
        <v>0</v>
      </c>
      <c r="BC83" s="245">
        <f t="shared" si="18"/>
        <v>0</v>
      </c>
      <c r="BD83" s="245">
        <f t="shared" si="18"/>
        <v>0</v>
      </c>
      <c r="BE83" s="245">
        <f t="shared" si="18"/>
        <v>0</v>
      </c>
      <c r="BF83" s="245">
        <f t="shared" si="18"/>
        <v>0</v>
      </c>
      <c r="BG83" s="245">
        <f t="shared" si="18"/>
        <v>0</v>
      </c>
      <c r="BH83" s="245">
        <f t="shared" si="18"/>
        <v>0</v>
      </c>
      <c r="BI83" s="245">
        <f t="shared" si="18"/>
        <v>0</v>
      </c>
      <c r="BJ83" s="245">
        <f t="shared" si="18"/>
        <v>0</v>
      </c>
      <c r="BK83" s="245">
        <f t="shared" si="18"/>
        <v>0</v>
      </c>
      <c r="BL83" s="245">
        <f t="shared" si="18"/>
        <v>0</v>
      </c>
      <c r="BM83" s="245">
        <f t="shared" si="18"/>
        <v>0</v>
      </c>
      <c r="BN83" s="245">
        <f t="shared" si="18"/>
        <v>0</v>
      </c>
      <c r="BO83" s="245">
        <f t="shared" si="18"/>
        <v>0</v>
      </c>
      <c r="BP83" s="245">
        <f t="shared" ref="BP83:BU83" si="19">IFERROR(-BP77+BP80+BP81,"")</f>
        <v>0</v>
      </c>
      <c r="BQ83" s="245">
        <f t="shared" si="19"/>
        <v>0</v>
      </c>
      <c r="BR83" s="245">
        <f t="shared" si="19"/>
        <v>0</v>
      </c>
      <c r="BS83" s="245">
        <f t="shared" si="19"/>
        <v>0</v>
      </c>
      <c r="BT83" s="245">
        <f t="shared" si="19"/>
        <v>0</v>
      </c>
      <c r="BU83" s="245">
        <f t="shared" si="19"/>
        <v>0</v>
      </c>
      <c r="BV83" s="186"/>
      <c r="BW83" s="187" t="s">
        <v>628</v>
      </c>
      <c r="BX83" s="554">
        <f>SUMIF(D7:BU7,"R",TotalProceeds)</f>
        <v>0</v>
      </c>
      <c r="BY83" s="554">
        <f>SUMIF(D7:BU7,"U",TotalProceeds)</f>
        <v>0</v>
      </c>
      <c r="BZ83" s="554">
        <f>SUM(TotalProceeds)</f>
        <v>0</v>
      </c>
      <c r="CA83" s="243"/>
      <c r="CB83" s="243"/>
      <c r="CC83" s="163"/>
    </row>
    <row r="84" spans="2:81" ht="11.25" customHeight="1">
      <c r="C84" s="205"/>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07"/>
      <c r="BW84" s="187" t="s">
        <v>629</v>
      </c>
      <c r="BX84" s="554">
        <f>SUMIF(D7:BU7,"R",ResValue)</f>
        <v>0</v>
      </c>
      <c r="BY84" s="554">
        <f>SUMIF(D7:BU7,"U",ResValue)</f>
        <v>0</v>
      </c>
      <c r="BZ84" s="554">
        <f>SUM(ResValue)</f>
        <v>0</v>
      </c>
      <c r="CA84" s="243"/>
      <c r="CB84" s="243"/>
      <c r="CC84" s="163"/>
    </row>
    <row r="85" spans="2:81" ht="11.25" customHeight="1">
      <c r="C85" s="175"/>
      <c r="D85" s="198"/>
      <c r="E85" s="198"/>
      <c r="F85" s="198"/>
      <c r="G85" s="198"/>
      <c r="H85" s="198"/>
      <c r="I85" s="198"/>
      <c r="J85" s="198"/>
      <c r="K85" s="198"/>
      <c r="L85" s="198"/>
      <c r="M85" s="198"/>
      <c r="N85" s="198"/>
      <c r="O85" s="198"/>
      <c r="P85" s="193" t="str">
        <f t="shared" ref="P85:BO85" si="20">IFERROR(VLOOKUP(P$8,ActiveTable,2,FALSE),"")</f>
        <v/>
      </c>
      <c r="Q85" s="193" t="str">
        <f t="shared" si="20"/>
        <v/>
      </c>
      <c r="R85" s="193" t="str">
        <f t="shared" si="20"/>
        <v/>
      </c>
      <c r="S85" s="193" t="str">
        <f t="shared" si="20"/>
        <v/>
      </c>
      <c r="T85" s="193" t="str">
        <f t="shared" si="20"/>
        <v/>
      </c>
      <c r="U85" s="193" t="str">
        <f t="shared" si="20"/>
        <v/>
      </c>
      <c r="V85" s="193" t="str">
        <f t="shared" si="20"/>
        <v/>
      </c>
      <c r="W85" s="193" t="str">
        <f t="shared" si="20"/>
        <v/>
      </c>
      <c r="X85" s="193" t="str">
        <f t="shared" si="20"/>
        <v/>
      </c>
      <c r="Y85" s="193" t="str">
        <f t="shared" si="20"/>
        <v/>
      </c>
      <c r="Z85" s="193" t="str">
        <f t="shared" si="20"/>
        <v/>
      </c>
      <c r="AA85" s="193" t="str">
        <f t="shared" si="20"/>
        <v/>
      </c>
      <c r="AB85" s="193" t="str">
        <f t="shared" si="20"/>
        <v/>
      </c>
      <c r="AC85" s="193" t="str">
        <f t="shared" si="20"/>
        <v/>
      </c>
      <c r="AD85" s="193" t="str">
        <f t="shared" si="20"/>
        <v/>
      </c>
      <c r="AE85" s="193" t="str">
        <f t="shared" si="20"/>
        <v/>
      </c>
      <c r="AF85" s="193" t="str">
        <f t="shared" si="20"/>
        <v/>
      </c>
      <c r="AG85" s="193" t="str">
        <f t="shared" si="20"/>
        <v/>
      </c>
      <c r="AH85" s="193" t="str">
        <f t="shared" si="20"/>
        <v/>
      </c>
      <c r="AI85" s="193" t="str">
        <f t="shared" si="20"/>
        <v/>
      </c>
      <c r="AJ85" s="193" t="str">
        <f t="shared" si="20"/>
        <v/>
      </c>
      <c r="AK85" s="193" t="str">
        <f t="shared" si="20"/>
        <v/>
      </c>
      <c r="AL85" s="193" t="str">
        <f t="shared" si="20"/>
        <v/>
      </c>
      <c r="AM85" s="193" t="str">
        <f t="shared" si="20"/>
        <v/>
      </c>
      <c r="AN85" s="193" t="str">
        <f t="shared" si="20"/>
        <v/>
      </c>
      <c r="AO85" s="193" t="str">
        <f t="shared" si="20"/>
        <v/>
      </c>
      <c r="AP85" s="193" t="str">
        <f t="shared" si="20"/>
        <v/>
      </c>
      <c r="AQ85" s="193" t="str">
        <f t="shared" si="20"/>
        <v/>
      </c>
      <c r="AR85" s="193" t="str">
        <f t="shared" si="20"/>
        <v/>
      </c>
      <c r="AS85" s="193" t="str">
        <f t="shared" si="20"/>
        <v/>
      </c>
      <c r="AT85" s="193" t="str">
        <f t="shared" si="20"/>
        <v/>
      </c>
      <c r="AU85" s="193" t="str">
        <f t="shared" si="20"/>
        <v/>
      </c>
      <c r="AV85" s="193" t="str">
        <f t="shared" si="20"/>
        <v/>
      </c>
      <c r="AW85" s="193" t="str">
        <f t="shared" si="20"/>
        <v/>
      </c>
      <c r="AX85" s="193" t="str">
        <f t="shared" si="20"/>
        <v/>
      </c>
      <c r="AY85" s="193" t="str">
        <f t="shared" si="20"/>
        <v/>
      </c>
      <c r="AZ85" s="193" t="str">
        <f t="shared" si="20"/>
        <v/>
      </c>
      <c r="BA85" s="193" t="str">
        <f t="shared" si="20"/>
        <v/>
      </c>
      <c r="BB85" s="527" t="str">
        <f t="shared" si="20"/>
        <v/>
      </c>
      <c r="BC85" s="188" t="str">
        <f t="shared" si="20"/>
        <v/>
      </c>
      <c r="BD85" s="188" t="str">
        <f t="shared" si="20"/>
        <v/>
      </c>
      <c r="BE85" s="188" t="str">
        <f t="shared" si="20"/>
        <v/>
      </c>
      <c r="BF85" s="188" t="str">
        <f t="shared" si="20"/>
        <v/>
      </c>
      <c r="BG85" s="188" t="str">
        <f t="shared" si="20"/>
        <v/>
      </c>
      <c r="BH85" s="188" t="str">
        <f t="shared" si="20"/>
        <v/>
      </c>
      <c r="BI85" s="188" t="str">
        <f t="shared" si="20"/>
        <v/>
      </c>
      <c r="BJ85" s="188" t="str">
        <f t="shared" si="20"/>
        <v/>
      </c>
      <c r="BK85" s="188" t="str">
        <f t="shared" si="20"/>
        <v/>
      </c>
      <c r="BL85" s="188" t="str">
        <f t="shared" si="20"/>
        <v/>
      </c>
      <c r="BM85" s="188" t="str">
        <f t="shared" si="20"/>
        <v/>
      </c>
      <c r="BN85" s="188" t="str">
        <f t="shared" si="20"/>
        <v/>
      </c>
      <c r="BO85" s="188" t="str">
        <f t="shared" si="20"/>
        <v/>
      </c>
      <c r="BP85" s="188" t="str">
        <f t="shared" ref="BP85:BU85" si="21">IFERROR(VLOOKUP(BP$8,ActiveTable,2,FALSE),"")</f>
        <v/>
      </c>
      <c r="BQ85" s="188" t="str">
        <f t="shared" si="21"/>
        <v/>
      </c>
      <c r="BR85" s="188" t="str">
        <f t="shared" si="21"/>
        <v/>
      </c>
      <c r="BS85" s="188" t="str">
        <f t="shared" si="21"/>
        <v/>
      </c>
      <c r="BT85" s="188" t="str">
        <f t="shared" si="21"/>
        <v/>
      </c>
      <c r="BU85" s="188" t="str">
        <f t="shared" si="21"/>
        <v/>
      </c>
      <c r="BV85" s="207"/>
      <c r="BW85" s="187" t="s">
        <v>630</v>
      </c>
      <c r="BX85" s="554">
        <f>SUMIF(D7:BU7,"R",GainLoss)</f>
        <v>0</v>
      </c>
      <c r="BY85" s="554">
        <f>SUMIF(D7:BU7,"U",GainLoss)</f>
        <v>0</v>
      </c>
      <c r="BZ85" s="554">
        <f>SUM(GainLoss)</f>
        <v>0</v>
      </c>
      <c r="CA85" s="243"/>
      <c r="CB85" s="243"/>
      <c r="CC85" s="163"/>
    </row>
    <row r="86" spans="2:81" ht="11.25" customHeight="1">
      <c r="C86" s="175"/>
      <c r="D86" s="198"/>
      <c r="E86" s="198"/>
      <c r="F86" s="198"/>
      <c r="G86" s="198"/>
      <c r="H86" s="198"/>
      <c r="I86" s="198"/>
      <c r="J86" s="198"/>
      <c r="K86" s="198"/>
      <c r="L86" s="198"/>
      <c r="M86" s="198"/>
      <c r="N86" s="198"/>
      <c r="O86" s="198"/>
      <c r="P86" s="193" t="str">
        <f t="shared" ref="P86:BO86" si="22">IFERROR(VLOOKUP(P$8,ActiveTable,3,FALSE),"")</f>
        <v/>
      </c>
      <c r="Q86" s="193" t="str">
        <f t="shared" si="22"/>
        <v/>
      </c>
      <c r="R86" s="193" t="str">
        <f t="shared" si="22"/>
        <v/>
      </c>
      <c r="S86" s="193" t="str">
        <f t="shared" si="22"/>
        <v/>
      </c>
      <c r="T86" s="193" t="str">
        <f t="shared" si="22"/>
        <v/>
      </c>
      <c r="U86" s="193" t="str">
        <f t="shared" si="22"/>
        <v/>
      </c>
      <c r="V86" s="193" t="str">
        <f t="shared" si="22"/>
        <v/>
      </c>
      <c r="W86" s="193" t="str">
        <f t="shared" si="22"/>
        <v/>
      </c>
      <c r="X86" s="193" t="str">
        <f t="shared" si="22"/>
        <v/>
      </c>
      <c r="Y86" s="193" t="str">
        <f t="shared" si="22"/>
        <v/>
      </c>
      <c r="Z86" s="193" t="str">
        <f t="shared" si="22"/>
        <v/>
      </c>
      <c r="AA86" s="193" t="str">
        <f t="shared" si="22"/>
        <v/>
      </c>
      <c r="AB86" s="193" t="str">
        <f t="shared" si="22"/>
        <v/>
      </c>
      <c r="AC86" s="193" t="str">
        <f t="shared" si="22"/>
        <v/>
      </c>
      <c r="AD86" s="193" t="str">
        <f t="shared" si="22"/>
        <v/>
      </c>
      <c r="AE86" s="193" t="str">
        <f t="shared" si="22"/>
        <v/>
      </c>
      <c r="AF86" s="193" t="str">
        <f t="shared" si="22"/>
        <v/>
      </c>
      <c r="AG86" s="193" t="str">
        <f t="shared" si="22"/>
        <v/>
      </c>
      <c r="AH86" s="193" t="str">
        <f t="shared" si="22"/>
        <v/>
      </c>
      <c r="AI86" s="193" t="str">
        <f t="shared" si="22"/>
        <v/>
      </c>
      <c r="AJ86" s="193" t="str">
        <f t="shared" si="22"/>
        <v/>
      </c>
      <c r="AK86" s="193" t="str">
        <f t="shared" si="22"/>
        <v/>
      </c>
      <c r="AL86" s="193" t="str">
        <f t="shared" si="22"/>
        <v/>
      </c>
      <c r="AM86" s="193" t="str">
        <f t="shared" si="22"/>
        <v/>
      </c>
      <c r="AN86" s="193" t="str">
        <f t="shared" si="22"/>
        <v/>
      </c>
      <c r="AO86" s="193" t="str">
        <f t="shared" si="22"/>
        <v/>
      </c>
      <c r="AP86" s="193" t="str">
        <f t="shared" si="22"/>
        <v/>
      </c>
      <c r="AQ86" s="193" t="str">
        <f t="shared" si="22"/>
        <v/>
      </c>
      <c r="AR86" s="193" t="str">
        <f t="shared" si="22"/>
        <v/>
      </c>
      <c r="AS86" s="193" t="str">
        <f t="shared" si="22"/>
        <v/>
      </c>
      <c r="AT86" s="193" t="str">
        <f t="shared" si="22"/>
        <v/>
      </c>
      <c r="AU86" s="193" t="str">
        <f t="shared" si="22"/>
        <v/>
      </c>
      <c r="AV86" s="193" t="str">
        <f t="shared" si="22"/>
        <v/>
      </c>
      <c r="AW86" s="193" t="str">
        <f t="shared" si="22"/>
        <v/>
      </c>
      <c r="AX86" s="193" t="str">
        <f t="shared" si="22"/>
        <v/>
      </c>
      <c r="AY86" s="193" t="str">
        <f t="shared" si="22"/>
        <v/>
      </c>
      <c r="AZ86" s="193" t="str">
        <f t="shared" si="22"/>
        <v/>
      </c>
      <c r="BA86" s="193" t="str">
        <f t="shared" si="22"/>
        <v/>
      </c>
      <c r="BB86" s="528" t="str">
        <f t="shared" si="22"/>
        <v/>
      </c>
      <c r="BC86" s="189" t="str">
        <f t="shared" si="22"/>
        <v/>
      </c>
      <c r="BD86" s="189" t="str">
        <f t="shared" si="22"/>
        <v/>
      </c>
      <c r="BE86" s="189" t="str">
        <f t="shared" si="22"/>
        <v/>
      </c>
      <c r="BF86" s="189" t="str">
        <f t="shared" si="22"/>
        <v/>
      </c>
      <c r="BG86" s="189" t="str">
        <f t="shared" si="22"/>
        <v/>
      </c>
      <c r="BH86" s="189" t="str">
        <f t="shared" si="22"/>
        <v/>
      </c>
      <c r="BI86" s="189" t="str">
        <f t="shared" si="22"/>
        <v/>
      </c>
      <c r="BJ86" s="189" t="str">
        <f t="shared" si="22"/>
        <v/>
      </c>
      <c r="BK86" s="189" t="str">
        <f t="shared" si="22"/>
        <v/>
      </c>
      <c r="BL86" s="189" t="str">
        <f t="shared" si="22"/>
        <v/>
      </c>
      <c r="BM86" s="189" t="str">
        <f t="shared" si="22"/>
        <v/>
      </c>
      <c r="BN86" s="189" t="str">
        <f t="shared" si="22"/>
        <v/>
      </c>
      <c r="BO86" s="189" t="str">
        <f t="shared" si="22"/>
        <v/>
      </c>
      <c r="BP86" s="189" t="str">
        <f t="shared" ref="BP86:BU86" si="23">IFERROR(VLOOKUP(BP$8,ActiveTable,3,FALSE),"")</f>
        <v/>
      </c>
      <c r="BQ86" s="189" t="str">
        <f t="shared" si="23"/>
        <v/>
      </c>
      <c r="BR86" s="189" t="str">
        <f t="shared" si="23"/>
        <v/>
      </c>
      <c r="BS86" s="189" t="str">
        <f t="shared" si="23"/>
        <v/>
      </c>
      <c r="BT86" s="189" t="str">
        <f t="shared" si="23"/>
        <v/>
      </c>
      <c r="BU86" s="189" t="str">
        <f t="shared" si="23"/>
        <v/>
      </c>
      <c r="BV86" s="207"/>
      <c r="BW86" s="185"/>
      <c r="BX86" s="555"/>
      <c r="BY86" s="555"/>
      <c r="BZ86" s="554"/>
      <c r="CA86" s="243"/>
      <c r="CB86" s="243"/>
      <c r="CC86" s="163"/>
    </row>
    <row r="87" spans="2:81" ht="11.25" customHeight="1">
      <c r="C87" s="175"/>
      <c r="D87" s="198"/>
      <c r="E87" s="198"/>
      <c r="F87" s="198"/>
      <c r="G87" s="198"/>
      <c r="H87" s="198"/>
      <c r="I87" s="198"/>
      <c r="J87" s="198"/>
      <c r="K87" s="198"/>
      <c r="L87" s="198"/>
      <c r="M87" s="198"/>
      <c r="N87" s="198"/>
      <c r="O87" s="198"/>
      <c r="P87" s="193" t="str">
        <f t="shared" ref="P87:BO87" si="24">IFERROR(VLOOKUP(P$8,ActiveTable,4,FALSE),"")</f>
        <v/>
      </c>
      <c r="Q87" s="193" t="str">
        <f t="shared" si="24"/>
        <v/>
      </c>
      <c r="R87" s="193" t="str">
        <f t="shared" si="24"/>
        <v/>
      </c>
      <c r="S87" s="193" t="str">
        <f t="shared" si="24"/>
        <v/>
      </c>
      <c r="T87" s="193" t="str">
        <f t="shared" si="24"/>
        <v/>
      </c>
      <c r="U87" s="193" t="str">
        <f t="shared" si="24"/>
        <v/>
      </c>
      <c r="V87" s="193" t="str">
        <f t="shared" si="24"/>
        <v/>
      </c>
      <c r="W87" s="193" t="str">
        <f t="shared" si="24"/>
        <v/>
      </c>
      <c r="X87" s="193" t="str">
        <f t="shared" si="24"/>
        <v/>
      </c>
      <c r="Y87" s="193" t="str">
        <f t="shared" si="24"/>
        <v/>
      </c>
      <c r="Z87" s="193" t="str">
        <f t="shared" si="24"/>
        <v/>
      </c>
      <c r="AA87" s="193" t="str">
        <f t="shared" si="24"/>
        <v/>
      </c>
      <c r="AB87" s="193" t="str">
        <f t="shared" si="24"/>
        <v/>
      </c>
      <c r="AC87" s="193" t="str">
        <f t="shared" si="24"/>
        <v/>
      </c>
      <c r="AD87" s="193" t="str">
        <f t="shared" si="24"/>
        <v/>
      </c>
      <c r="AE87" s="193" t="str">
        <f t="shared" si="24"/>
        <v/>
      </c>
      <c r="AF87" s="193" t="str">
        <f t="shared" si="24"/>
        <v/>
      </c>
      <c r="AG87" s="193" t="str">
        <f t="shared" si="24"/>
        <v/>
      </c>
      <c r="AH87" s="193" t="str">
        <f t="shared" si="24"/>
        <v/>
      </c>
      <c r="AI87" s="193" t="str">
        <f t="shared" si="24"/>
        <v/>
      </c>
      <c r="AJ87" s="193" t="str">
        <f t="shared" si="24"/>
        <v/>
      </c>
      <c r="AK87" s="193" t="str">
        <f t="shared" si="24"/>
        <v/>
      </c>
      <c r="AL87" s="193" t="str">
        <f t="shared" si="24"/>
        <v/>
      </c>
      <c r="AM87" s="193" t="str">
        <f t="shared" si="24"/>
        <v/>
      </c>
      <c r="AN87" s="193" t="str">
        <f t="shared" si="24"/>
        <v/>
      </c>
      <c r="AO87" s="193" t="str">
        <f t="shared" si="24"/>
        <v/>
      </c>
      <c r="AP87" s="193" t="str">
        <f t="shared" si="24"/>
        <v/>
      </c>
      <c r="AQ87" s="193" t="str">
        <f t="shared" si="24"/>
        <v/>
      </c>
      <c r="AR87" s="193" t="str">
        <f t="shared" si="24"/>
        <v/>
      </c>
      <c r="AS87" s="193" t="str">
        <f t="shared" si="24"/>
        <v/>
      </c>
      <c r="AT87" s="193" t="str">
        <f t="shared" si="24"/>
        <v/>
      </c>
      <c r="AU87" s="193" t="str">
        <f t="shared" si="24"/>
        <v/>
      </c>
      <c r="AV87" s="193" t="str">
        <f t="shared" si="24"/>
        <v/>
      </c>
      <c r="AW87" s="193" t="str">
        <f t="shared" si="24"/>
        <v/>
      </c>
      <c r="AX87" s="193" t="str">
        <f t="shared" si="24"/>
        <v/>
      </c>
      <c r="AY87" s="193" t="str">
        <f t="shared" si="24"/>
        <v/>
      </c>
      <c r="AZ87" s="193" t="str">
        <f t="shared" si="24"/>
        <v/>
      </c>
      <c r="BA87" s="193" t="str">
        <f t="shared" si="24"/>
        <v/>
      </c>
      <c r="BB87" s="529" t="str">
        <f t="shared" si="24"/>
        <v/>
      </c>
      <c r="BC87" s="191" t="str">
        <f t="shared" si="24"/>
        <v/>
      </c>
      <c r="BD87" s="191" t="str">
        <f t="shared" si="24"/>
        <v/>
      </c>
      <c r="BE87" s="191" t="str">
        <f t="shared" si="24"/>
        <v/>
      </c>
      <c r="BF87" s="191" t="str">
        <f t="shared" si="24"/>
        <v/>
      </c>
      <c r="BG87" s="191" t="str">
        <f t="shared" si="24"/>
        <v/>
      </c>
      <c r="BH87" s="191" t="str">
        <f t="shared" si="24"/>
        <v/>
      </c>
      <c r="BI87" s="191" t="str">
        <f t="shared" si="24"/>
        <v/>
      </c>
      <c r="BJ87" s="191" t="str">
        <f t="shared" si="24"/>
        <v/>
      </c>
      <c r="BK87" s="191" t="str">
        <f t="shared" si="24"/>
        <v/>
      </c>
      <c r="BL87" s="191" t="str">
        <f t="shared" si="24"/>
        <v/>
      </c>
      <c r="BM87" s="191" t="str">
        <f t="shared" si="24"/>
        <v/>
      </c>
      <c r="BN87" s="191" t="str">
        <f t="shared" si="24"/>
        <v/>
      </c>
      <c r="BO87" s="191" t="str">
        <f t="shared" si="24"/>
        <v/>
      </c>
      <c r="BP87" s="191" t="str">
        <f t="shared" ref="BP87:BU87" si="25">IFERROR(VLOOKUP(BP$8,ActiveTable,4,FALSE),"")</f>
        <v/>
      </c>
      <c r="BQ87" s="191" t="str">
        <f t="shared" si="25"/>
        <v/>
      </c>
      <c r="BR87" s="191" t="str">
        <f t="shared" si="25"/>
        <v/>
      </c>
      <c r="BS87" s="191" t="str">
        <f t="shared" si="25"/>
        <v/>
      </c>
      <c r="BT87" s="191" t="str">
        <f t="shared" si="25"/>
        <v/>
      </c>
      <c r="BU87" s="191" t="str">
        <f t="shared" si="25"/>
        <v/>
      </c>
      <c r="BV87" s="207"/>
      <c r="BW87" s="192" t="s">
        <v>631</v>
      </c>
      <c r="BX87" s="554" t="e">
        <f>BX80/BX79</f>
        <v>#DIV/0!</v>
      </c>
      <c r="BY87" s="554" t="e">
        <f>BY80/BY79</f>
        <v>#DIV/0!</v>
      </c>
      <c r="BZ87" s="554" t="e">
        <f>BZ80/BZ79</f>
        <v>#DIV/0!</v>
      </c>
      <c r="CA87" s="243"/>
      <c r="CB87" s="243"/>
      <c r="CC87" s="163"/>
    </row>
    <row r="88" spans="2:81" ht="11.25" customHeight="1">
      <c r="C88" s="175"/>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c r="BM88" s="193"/>
      <c r="BN88" s="193"/>
      <c r="BO88" s="193"/>
      <c r="BP88" s="193"/>
      <c r="BQ88" s="193"/>
      <c r="BR88" s="193"/>
      <c r="BS88" s="193"/>
      <c r="BT88" s="193"/>
      <c r="BU88" s="193"/>
      <c r="BV88" s="194"/>
      <c r="BW88" s="196"/>
      <c r="BX88" s="556"/>
      <c r="BY88" s="550"/>
      <c r="BZ88" s="552"/>
      <c r="CA88" s="243"/>
      <c r="CB88" s="243"/>
      <c r="CC88" s="163"/>
    </row>
    <row r="89" spans="2:81" ht="12" customHeight="1" outlineLevel="1">
      <c r="C89" s="175" t="s">
        <v>632</v>
      </c>
      <c r="D89" s="284" t="str">
        <f t="shared" ref="D89:BO89" si="26">IFERROR(IF(D$10&lt;&gt;"",(D10-D9)/365,(ValuationDate-D9)/365),"")</f>
        <v/>
      </c>
      <c r="E89" s="284" t="str">
        <f t="shared" si="26"/>
        <v/>
      </c>
      <c r="F89" s="284" t="str">
        <f t="shared" si="26"/>
        <v/>
      </c>
      <c r="G89" s="284" t="str">
        <f t="shared" si="26"/>
        <v/>
      </c>
      <c r="H89" s="284" t="str">
        <f t="shared" si="26"/>
        <v/>
      </c>
      <c r="I89" s="284" t="str">
        <f t="shared" si="26"/>
        <v/>
      </c>
      <c r="J89" s="284" t="str">
        <f t="shared" si="26"/>
        <v/>
      </c>
      <c r="K89" s="284" t="str">
        <f t="shared" si="26"/>
        <v/>
      </c>
      <c r="L89" s="284" t="str">
        <f t="shared" si="26"/>
        <v/>
      </c>
      <c r="M89" s="284" t="str">
        <f t="shared" si="26"/>
        <v/>
      </c>
      <c r="N89" s="284" t="str">
        <f t="shared" si="26"/>
        <v/>
      </c>
      <c r="O89" s="284" t="str">
        <f t="shared" si="26"/>
        <v/>
      </c>
      <c r="P89" s="282" t="str">
        <f t="shared" si="26"/>
        <v/>
      </c>
      <c r="Q89" s="195" t="str">
        <f t="shared" si="26"/>
        <v/>
      </c>
      <c r="R89" s="195" t="str">
        <f t="shared" si="26"/>
        <v/>
      </c>
      <c r="S89" s="195" t="str">
        <f t="shared" si="26"/>
        <v/>
      </c>
      <c r="T89" s="195" t="str">
        <f t="shared" si="26"/>
        <v/>
      </c>
      <c r="U89" s="195" t="str">
        <f t="shared" si="26"/>
        <v/>
      </c>
      <c r="V89" s="195" t="str">
        <f t="shared" si="26"/>
        <v/>
      </c>
      <c r="W89" s="195" t="str">
        <f t="shared" si="26"/>
        <v/>
      </c>
      <c r="X89" s="195" t="str">
        <f t="shared" si="26"/>
        <v/>
      </c>
      <c r="Y89" s="195" t="str">
        <f t="shared" si="26"/>
        <v/>
      </c>
      <c r="Z89" s="195" t="str">
        <f t="shared" si="26"/>
        <v/>
      </c>
      <c r="AA89" s="195" t="str">
        <f t="shared" si="26"/>
        <v/>
      </c>
      <c r="AB89" s="195" t="str">
        <f t="shared" si="26"/>
        <v/>
      </c>
      <c r="AC89" s="195" t="str">
        <f t="shared" si="26"/>
        <v/>
      </c>
      <c r="AD89" s="195" t="str">
        <f t="shared" si="26"/>
        <v/>
      </c>
      <c r="AE89" s="195" t="str">
        <f t="shared" si="26"/>
        <v/>
      </c>
      <c r="AF89" s="195" t="str">
        <f t="shared" si="26"/>
        <v/>
      </c>
      <c r="AG89" s="195" t="str">
        <f t="shared" si="26"/>
        <v/>
      </c>
      <c r="AH89" s="195" t="str">
        <f t="shared" si="26"/>
        <v/>
      </c>
      <c r="AI89" s="195" t="str">
        <f t="shared" si="26"/>
        <v/>
      </c>
      <c r="AJ89" s="195" t="str">
        <f t="shared" si="26"/>
        <v/>
      </c>
      <c r="AK89" s="195" t="str">
        <f t="shared" si="26"/>
        <v/>
      </c>
      <c r="AL89" s="195" t="str">
        <f t="shared" si="26"/>
        <v/>
      </c>
      <c r="AM89" s="195" t="str">
        <f t="shared" si="26"/>
        <v/>
      </c>
      <c r="AN89" s="195" t="str">
        <f t="shared" si="26"/>
        <v/>
      </c>
      <c r="AO89" s="195" t="str">
        <f t="shared" si="26"/>
        <v/>
      </c>
      <c r="AP89" s="195" t="str">
        <f t="shared" si="26"/>
        <v/>
      </c>
      <c r="AQ89" s="195" t="str">
        <f t="shared" si="26"/>
        <v/>
      </c>
      <c r="AR89" s="195" t="str">
        <f t="shared" si="26"/>
        <v/>
      </c>
      <c r="AS89" s="195" t="str">
        <f t="shared" si="26"/>
        <v/>
      </c>
      <c r="AT89" s="195" t="str">
        <f t="shared" si="26"/>
        <v/>
      </c>
      <c r="AU89" s="195" t="str">
        <f t="shared" si="26"/>
        <v/>
      </c>
      <c r="AV89" s="195" t="str">
        <f t="shared" si="26"/>
        <v/>
      </c>
      <c r="AW89" s="195" t="str">
        <f t="shared" si="26"/>
        <v/>
      </c>
      <c r="AX89" s="195" t="str">
        <f t="shared" si="26"/>
        <v/>
      </c>
      <c r="AY89" s="195" t="str">
        <f t="shared" si="26"/>
        <v/>
      </c>
      <c r="AZ89" s="195" t="str">
        <f t="shared" si="26"/>
        <v/>
      </c>
      <c r="BA89" s="195" t="str">
        <f t="shared" si="26"/>
        <v/>
      </c>
      <c r="BB89" s="195" t="str">
        <f t="shared" si="26"/>
        <v/>
      </c>
      <c r="BC89" s="195" t="str">
        <f t="shared" si="26"/>
        <v/>
      </c>
      <c r="BD89" s="195" t="str">
        <f t="shared" si="26"/>
        <v/>
      </c>
      <c r="BE89" s="195" t="str">
        <f t="shared" si="26"/>
        <v/>
      </c>
      <c r="BF89" s="195" t="str">
        <f t="shared" si="26"/>
        <v/>
      </c>
      <c r="BG89" s="195" t="str">
        <f t="shared" si="26"/>
        <v/>
      </c>
      <c r="BH89" s="195" t="str">
        <f t="shared" si="26"/>
        <v/>
      </c>
      <c r="BI89" s="195" t="str">
        <f t="shared" si="26"/>
        <v/>
      </c>
      <c r="BJ89" s="195" t="str">
        <f t="shared" si="26"/>
        <v/>
      </c>
      <c r="BK89" s="195" t="str">
        <f t="shared" si="26"/>
        <v/>
      </c>
      <c r="BL89" s="195" t="str">
        <f t="shared" si="26"/>
        <v/>
      </c>
      <c r="BM89" s="195" t="str">
        <f t="shared" si="26"/>
        <v/>
      </c>
      <c r="BN89" s="195" t="str">
        <f t="shared" si="26"/>
        <v/>
      </c>
      <c r="BO89" s="195" t="str">
        <f t="shared" si="26"/>
        <v/>
      </c>
      <c r="BP89" s="195" t="str">
        <f t="shared" ref="BP89:BU89" si="27">IFERROR(IF(BP$10&lt;&gt;"",(BP10-BP9)/365,(ValuationDate-BP9)/365),"")</f>
        <v/>
      </c>
      <c r="BQ89" s="195" t="str">
        <f t="shared" si="27"/>
        <v/>
      </c>
      <c r="BR89" s="195" t="str">
        <f t="shared" si="27"/>
        <v/>
      </c>
      <c r="BS89" s="195" t="str">
        <f t="shared" si="27"/>
        <v/>
      </c>
      <c r="BT89" s="195" t="str">
        <f t="shared" si="27"/>
        <v/>
      </c>
      <c r="BU89" s="195" t="str">
        <f t="shared" si="27"/>
        <v/>
      </c>
      <c r="BV89" s="207"/>
      <c r="BW89" s="197" t="s">
        <v>633</v>
      </c>
      <c r="BX89" s="557" t="e">
        <f>SUMIFS(TotalFinCost,CurrentPay,"CP",D7:BU7,"R")/BX80</f>
        <v>#DIV/0!</v>
      </c>
      <c r="BY89" s="556" t="e">
        <f>SUMIFS(TotalFinCost,CurrentPay,"CP",D7:BU7,"U")/BY80</f>
        <v>#DIV/0!</v>
      </c>
      <c r="BZ89" s="556" t="e">
        <f>SUMIFS(TotalFinCost,CurrentPay,"CP")/BZ80</f>
        <v>#DIV/0!</v>
      </c>
      <c r="CA89" s="243"/>
      <c r="CB89" s="243"/>
      <c r="CC89" s="163"/>
    </row>
    <row r="90" spans="2:81" ht="11.25" customHeight="1" outlineLevel="1">
      <c r="C90" s="175" t="s">
        <v>634</v>
      </c>
      <c r="D90" s="524" t="str">
        <f t="shared" ref="D90:BO90" si="28">IF(D71 &lt;&gt; "", "CP", "NCP")</f>
        <v>NCP</v>
      </c>
      <c r="E90" s="524" t="str">
        <f t="shared" si="28"/>
        <v>NCP</v>
      </c>
      <c r="F90" s="524" t="str">
        <f t="shared" si="28"/>
        <v>NCP</v>
      </c>
      <c r="G90" s="524" t="str">
        <f t="shared" si="28"/>
        <v>NCP</v>
      </c>
      <c r="H90" s="524" t="str">
        <f t="shared" si="28"/>
        <v>NCP</v>
      </c>
      <c r="I90" s="524" t="str">
        <f t="shared" si="28"/>
        <v>NCP</v>
      </c>
      <c r="J90" s="524" t="str">
        <f t="shared" si="28"/>
        <v>NCP</v>
      </c>
      <c r="K90" s="524" t="str">
        <f t="shared" si="28"/>
        <v>NCP</v>
      </c>
      <c r="L90" s="524" t="str">
        <f t="shared" si="28"/>
        <v>NCP</v>
      </c>
      <c r="M90" s="524" t="str">
        <f t="shared" si="28"/>
        <v>NCP</v>
      </c>
      <c r="N90" s="524" t="str">
        <f t="shared" si="28"/>
        <v>NCP</v>
      </c>
      <c r="O90" s="524" t="str">
        <f t="shared" si="28"/>
        <v>NCP</v>
      </c>
      <c r="P90" s="525" t="str">
        <f t="shared" si="28"/>
        <v>NCP</v>
      </c>
      <c r="Q90" s="526" t="str">
        <f t="shared" si="28"/>
        <v>NCP</v>
      </c>
      <c r="R90" s="526" t="str">
        <f t="shared" si="28"/>
        <v>NCP</v>
      </c>
      <c r="S90" s="526" t="str">
        <f t="shared" si="28"/>
        <v>NCP</v>
      </c>
      <c r="T90" s="526" t="str">
        <f t="shared" si="28"/>
        <v>NCP</v>
      </c>
      <c r="U90" s="526" t="str">
        <f t="shared" si="28"/>
        <v>NCP</v>
      </c>
      <c r="V90" s="526" t="str">
        <f t="shared" si="28"/>
        <v>NCP</v>
      </c>
      <c r="W90" s="526" t="str">
        <f t="shared" si="28"/>
        <v>NCP</v>
      </c>
      <c r="X90" s="526" t="str">
        <f t="shared" si="28"/>
        <v>NCP</v>
      </c>
      <c r="Y90" s="526" t="str">
        <f t="shared" si="28"/>
        <v>NCP</v>
      </c>
      <c r="Z90" s="526" t="str">
        <f t="shared" si="28"/>
        <v>NCP</v>
      </c>
      <c r="AA90" s="526" t="str">
        <f t="shared" si="28"/>
        <v>NCP</v>
      </c>
      <c r="AB90" s="526" t="str">
        <f t="shared" si="28"/>
        <v>NCP</v>
      </c>
      <c r="AC90" s="526" t="str">
        <f t="shared" si="28"/>
        <v>NCP</v>
      </c>
      <c r="AD90" s="526" t="str">
        <f t="shared" si="28"/>
        <v>NCP</v>
      </c>
      <c r="AE90" s="526" t="str">
        <f t="shared" si="28"/>
        <v>NCP</v>
      </c>
      <c r="AF90" s="526" t="str">
        <f t="shared" si="28"/>
        <v>NCP</v>
      </c>
      <c r="AG90" s="526" t="str">
        <f t="shared" si="28"/>
        <v>NCP</v>
      </c>
      <c r="AH90" s="526" t="str">
        <f t="shared" si="28"/>
        <v>NCP</v>
      </c>
      <c r="AI90" s="526" t="str">
        <f t="shared" si="28"/>
        <v>NCP</v>
      </c>
      <c r="AJ90" s="526" t="str">
        <f t="shared" si="28"/>
        <v>NCP</v>
      </c>
      <c r="AK90" s="526" t="str">
        <f t="shared" si="28"/>
        <v>NCP</v>
      </c>
      <c r="AL90" s="526" t="str">
        <f t="shared" si="28"/>
        <v>NCP</v>
      </c>
      <c r="AM90" s="526" t="str">
        <f t="shared" si="28"/>
        <v>NCP</v>
      </c>
      <c r="AN90" s="526" t="str">
        <f t="shared" si="28"/>
        <v>NCP</v>
      </c>
      <c r="AO90" s="526" t="str">
        <f t="shared" si="28"/>
        <v>NCP</v>
      </c>
      <c r="AP90" s="526" t="str">
        <f t="shared" si="28"/>
        <v>NCP</v>
      </c>
      <c r="AQ90" s="526" t="str">
        <f t="shared" si="28"/>
        <v>NCP</v>
      </c>
      <c r="AR90" s="526" t="str">
        <f t="shared" si="28"/>
        <v>NCP</v>
      </c>
      <c r="AS90" s="526" t="str">
        <f t="shared" si="28"/>
        <v>NCP</v>
      </c>
      <c r="AT90" s="526" t="str">
        <f t="shared" si="28"/>
        <v>NCP</v>
      </c>
      <c r="AU90" s="526" t="str">
        <f t="shared" si="28"/>
        <v>NCP</v>
      </c>
      <c r="AV90" s="526" t="str">
        <f t="shared" si="28"/>
        <v>NCP</v>
      </c>
      <c r="AW90" s="526" t="str">
        <f t="shared" si="28"/>
        <v>NCP</v>
      </c>
      <c r="AX90" s="526" t="str">
        <f t="shared" si="28"/>
        <v>NCP</v>
      </c>
      <c r="AY90" s="526" t="str">
        <f t="shared" si="28"/>
        <v>NCP</v>
      </c>
      <c r="AZ90" s="526" t="str">
        <f t="shared" si="28"/>
        <v>NCP</v>
      </c>
      <c r="BA90" s="526" t="str">
        <f t="shared" si="28"/>
        <v>NCP</v>
      </c>
      <c r="BB90" s="190" t="str">
        <f t="shared" si="28"/>
        <v>NCP</v>
      </c>
      <c r="BC90" s="190" t="str">
        <f t="shared" si="28"/>
        <v>NCP</v>
      </c>
      <c r="BD90" s="190" t="str">
        <f t="shared" si="28"/>
        <v>NCP</v>
      </c>
      <c r="BE90" s="190" t="str">
        <f t="shared" si="28"/>
        <v>NCP</v>
      </c>
      <c r="BF90" s="190" t="str">
        <f t="shared" si="28"/>
        <v>NCP</v>
      </c>
      <c r="BG90" s="190" t="str">
        <f t="shared" si="28"/>
        <v>NCP</v>
      </c>
      <c r="BH90" s="190" t="str">
        <f t="shared" si="28"/>
        <v>NCP</v>
      </c>
      <c r="BI90" s="190" t="str">
        <f t="shared" si="28"/>
        <v>NCP</v>
      </c>
      <c r="BJ90" s="190" t="str">
        <f t="shared" si="28"/>
        <v>NCP</v>
      </c>
      <c r="BK90" s="190" t="str">
        <f t="shared" si="28"/>
        <v>NCP</v>
      </c>
      <c r="BL90" s="190" t="str">
        <f t="shared" si="28"/>
        <v>NCP</v>
      </c>
      <c r="BM90" s="190" t="str">
        <f t="shared" si="28"/>
        <v>NCP</v>
      </c>
      <c r="BN90" s="190" t="str">
        <f t="shared" si="28"/>
        <v>NCP</v>
      </c>
      <c r="BO90" s="190" t="str">
        <f t="shared" si="28"/>
        <v>NCP</v>
      </c>
      <c r="BP90" s="190" t="str">
        <f t="shared" ref="BP90:BU90" si="29">IF(BP71 &lt;&gt; "", "CP", "NCP")</f>
        <v>NCP</v>
      </c>
      <c r="BQ90" s="190" t="str">
        <f t="shared" si="29"/>
        <v>NCP</v>
      </c>
      <c r="BR90" s="190" t="str">
        <f t="shared" si="29"/>
        <v>NCP</v>
      </c>
      <c r="BS90" s="190" t="str">
        <f t="shared" si="29"/>
        <v>NCP</v>
      </c>
      <c r="BT90" s="190" t="str">
        <f t="shared" si="29"/>
        <v>NCP</v>
      </c>
      <c r="BU90" s="190" t="str">
        <f t="shared" si="29"/>
        <v>NCP</v>
      </c>
      <c r="BV90" s="207"/>
      <c r="BW90" s="192" t="s">
        <v>635</v>
      </c>
      <c r="BX90" s="557" t="e">
        <f>SUMIFS(TotalFinCost,CurrentPay,"NCP",D7:BU7,"R")/BX80</f>
        <v>#DIV/0!</v>
      </c>
      <c r="BY90" s="556" t="e">
        <f>SUMIFS(TotalFinCost,CurrentPay,"NCP",D7:BU7,"U")/BY80</f>
        <v>#DIV/0!</v>
      </c>
      <c r="BZ90" s="556" t="e">
        <f>SUMIFS(TotalFinCost,CurrentPay,"NCP")/BZ80</f>
        <v>#DIV/0!</v>
      </c>
      <c r="CA90" s="243"/>
      <c r="CB90" s="243"/>
      <c r="CC90" s="163"/>
    </row>
    <row r="91" spans="2:81" ht="11.25" customHeight="1" outlineLevel="1">
      <c r="C91" s="175" t="s">
        <v>636</v>
      </c>
      <c r="D91" s="285" cm="1">
        <f t="array" ref="D91:BU91">IF(TRANSPOSE('Investment Track Record (4)'!AS19:AS88)=0,0,TRANSPOSE('Investment Track Record (4)'!AS19:AS88))</f>
        <v>0</v>
      </c>
      <c r="E91" s="285">
        <v>0</v>
      </c>
      <c r="F91" s="285">
        <v>0</v>
      </c>
      <c r="G91" s="285">
        <v>0</v>
      </c>
      <c r="H91" s="285">
        <v>0</v>
      </c>
      <c r="I91" s="285">
        <v>0</v>
      </c>
      <c r="J91" s="285">
        <v>0</v>
      </c>
      <c r="K91" s="285">
        <v>0</v>
      </c>
      <c r="L91" s="285">
        <v>0</v>
      </c>
      <c r="M91" s="285">
        <v>0</v>
      </c>
      <c r="N91" s="285">
        <v>0</v>
      </c>
      <c r="O91" s="285">
        <v>0</v>
      </c>
      <c r="P91" s="302">
        <v>0</v>
      </c>
      <c r="Q91" s="303">
        <v>0</v>
      </c>
      <c r="R91" s="303">
        <v>0</v>
      </c>
      <c r="S91" s="303">
        <v>0</v>
      </c>
      <c r="T91" s="303">
        <v>0</v>
      </c>
      <c r="U91" s="303">
        <v>0</v>
      </c>
      <c r="V91" s="303">
        <v>0</v>
      </c>
      <c r="W91" s="303">
        <v>0</v>
      </c>
      <c r="X91" s="303">
        <v>0</v>
      </c>
      <c r="Y91" s="303">
        <v>0</v>
      </c>
      <c r="Z91" s="303">
        <v>0</v>
      </c>
      <c r="AA91" s="303">
        <v>0</v>
      </c>
      <c r="AB91" s="303">
        <v>0</v>
      </c>
      <c r="AC91" s="303">
        <v>0</v>
      </c>
      <c r="AD91" s="303">
        <v>0</v>
      </c>
      <c r="AE91" s="303">
        <v>0</v>
      </c>
      <c r="AF91" s="303">
        <v>0</v>
      </c>
      <c r="AG91" s="303">
        <v>0</v>
      </c>
      <c r="AH91" s="303">
        <v>0</v>
      </c>
      <c r="AI91" s="303">
        <v>0</v>
      </c>
      <c r="AJ91" s="303">
        <v>0</v>
      </c>
      <c r="AK91" s="303">
        <v>0</v>
      </c>
      <c r="AL91" s="303">
        <v>0</v>
      </c>
      <c r="AM91" s="303">
        <v>0</v>
      </c>
      <c r="AN91" s="303">
        <v>0</v>
      </c>
      <c r="AO91" s="303">
        <v>0</v>
      </c>
      <c r="AP91" s="303">
        <v>0</v>
      </c>
      <c r="AQ91" s="303">
        <v>0</v>
      </c>
      <c r="AR91" s="303">
        <v>0</v>
      </c>
      <c r="AS91" s="303">
        <v>0</v>
      </c>
      <c r="AT91" s="303">
        <v>0</v>
      </c>
      <c r="AU91" s="303">
        <v>0</v>
      </c>
      <c r="AV91" s="303">
        <v>0</v>
      </c>
      <c r="AW91" s="303">
        <v>0</v>
      </c>
      <c r="AX91" s="303">
        <v>0</v>
      </c>
      <c r="AY91" s="303">
        <v>0</v>
      </c>
      <c r="AZ91" s="303">
        <v>0</v>
      </c>
      <c r="BA91" s="303">
        <v>0</v>
      </c>
      <c r="BB91" s="303">
        <v>0</v>
      </c>
      <c r="BC91" s="303">
        <v>0</v>
      </c>
      <c r="BD91" s="303">
        <v>0</v>
      </c>
      <c r="BE91" s="303">
        <v>0</v>
      </c>
      <c r="BF91" s="303">
        <v>0</v>
      </c>
      <c r="BG91" s="303">
        <v>0</v>
      </c>
      <c r="BH91" s="303">
        <v>0</v>
      </c>
      <c r="BI91" s="303">
        <v>0</v>
      </c>
      <c r="BJ91" s="303">
        <v>0</v>
      </c>
      <c r="BK91" s="303">
        <v>0</v>
      </c>
      <c r="BL91" s="303">
        <v>0</v>
      </c>
      <c r="BM91" s="303">
        <v>0</v>
      </c>
      <c r="BN91" s="303">
        <v>0</v>
      </c>
      <c r="BO91" s="303">
        <v>0</v>
      </c>
      <c r="BP91" s="303">
        <v>0</v>
      </c>
      <c r="BQ91" s="303">
        <v>0</v>
      </c>
      <c r="BR91" s="303">
        <v>0</v>
      </c>
      <c r="BS91" s="303">
        <v>0</v>
      </c>
      <c r="BT91" s="303">
        <v>0</v>
      </c>
      <c r="BU91" s="303">
        <v>0</v>
      </c>
      <c r="BV91" s="247"/>
      <c r="BW91" s="168"/>
      <c r="BX91" s="556"/>
      <c r="BY91" s="550"/>
      <c r="BZ91" s="550"/>
      <c r="CA91" s="243"/>
      <c r="CB91" s="243"/>
      <c r="CC91" s="163"/>
    </row>
    <row r="92" spans="2:81" ht="11.25" customHeight="1" outlineLevel="1">
      <c r="B92" s="278" t="s">
        <v>637</v>
      </c>
      <c r="C92" s="175" t="s">
        <v>638</v>
      </c>
      <c r="D92" s="730" t="e">
        <f>_xlfn.XLOOKUP(D8, 'Investment Track Record (4)'!$B$19:$B$1003, 'Investment Track Record (4)'!$AG$19:$AG$1003, "N/A") / _xlfn.XLOOKUP(D8, 'Investment Track Record (4)'!$B$19:$B$1003, 'Investment Track Record (4)'!$AE$19:$AE$1003, "N/A")</f>
        <v>#VALUE!</v>
      </c>
      <c r="E92" s="730" t="e">
        <f>_xlfn.XLOOKUP(E8, 'Investment Track Record (4)'!$B$19:$B$1003, 'Investment Track Record (4)'!$AG$19:$AG$1003, "N/A") / _xlfn.XLOOKUP(E8, 'Investment Track Record (4)'!$B$19:$B$1003, 'Investment Track Record (4)'!$AE$19:$AE$1003, "N/A")</f>
        <v>#VALUE!</v>
      </c>
      <c r="F92" s="730" t="e">
        <f>_xlfn.XLOOKUP(F8, 'Investment Track Record (4)'!$B$19:$B$1003, 'Investment Track Record (4)'!$AG$19:$AG$1003, "N/A") / _xlfn.XLOOKUP(F8, 'Investment Track Record (4)'!$B$19:$B$1003, 'Investment Track Record (4)'!$AE$19:$AE$1003, "N/A")</f>
        <v>#VALUE!</v>
      </c>
      <c r="G92" s="730" t="e">
        <f>_xlfn.XLOOKUP(G8, 'Investment Track Record (4)'!$B$19:$B$1003, 'Investment Track Record (4)'!$AG$19:$AG$1003, "N/A") / _xlfn.XLOOKUP(G8, 'Investment Track Record (4)'!$B$19:$B$1003, 'Investment Track Record (4)'!$AE$19:$AE$1003, "N/A")</f>
        <v>#VALUE!</v>
      </c>
      <c r="H92" s="730" t="e">
        <f>_xlfn.XLOOKUP(H8, 'Investment Track Record (4)'!$B$19:$B$1003, 'Investment Track Record (4)'!$AG$19:$AG$1003, "N/A") / _xlfn.XLOOKUP(H8, 'Investment Track Record (4)'!$B$19:$B$1003, 'Investment Track Record (4)'!$AE$19:$AE$1003, "N/A")</f>
        <v>#VALUE!</v>
      </c>
      <c r="I92" s="730" t="e">
        <f>_xlfn.XLOOKUP(I8, 'Investment Track Record (4)'!$B$19:$B$1003, 'Investment Track Record (4)'!$AG$19:$AG$1003, "N/A") / _xlfn.XLOOKUP(I8, 'Investment Track Record (4)'!$B$19:$B$1003, 'Investment Track Record (4)'!$AE$19:$AE$1003, "N/A")</f>
        <v>#VALUE!</v>
      </c>
      <c r="J92" s="730" t="e">
        <f>_xlfn.XLOOKUP(J8, 'Investment Track Record (4)'!$B$19:$B$1003, 'Investment Track Record (4)'!$AG$19:$AG$1003, "N/A") / _xlfn.XLOOKUP(J8, 'Investment Track Record (4)'!$B$19:$B$1003, 'Investment Track Record (4)'!$AE$19:$AE$1003, "N/A")</f>
        <v>#VALUE!</v>
      </c>
      <c r="K92" s="730" t="e">
        <f>_xlfn.XLOOKUP(K8, 'Investment Track Record (4)'!$B$19:$B$1003, 'Investment Track Record (4)'!$AG$19:$AG$1003, "N/A") / _xlfn.XLOOKUP(K8, 'Investment Track Record (4)'!$B$19:$B$1003, 'Investment Track Record (4)'!$AE$19:$AE$1003, "N/A")</f>
        <v>#VALUE!</v>
      </c>
      <c r="L92" s="730" t="e">
        <f>_xlfn.XLOOKUP(L8, 'Investment Track Record (4)'!$B$19:$B$1003, 'Investment Track Record (4)'!$AG$19:$AG$1003, "N/A") / _xlfn.XLOOKUP(L8, 'Investment Track Record (4)'!$B$19:$B$1003, 'Investment Track Record (4)'!$AE$19:$AE$1003, "N/A")</f>
        <v>#VALUE!</v>
      </c>
      <c r="M92" s="730" t="e">
        <f>_xlfn.XLOOKUP(M8, 'Investment Track Record (4)'!$B$19:$B$1003, 'Investment Track Record (4)'!$AG$19:$AG$1003, "N/A") / _xlfn.XLOOKUP(M8, 'Investment Track Record (4)'!$B$19:$B$1003, 'Investment Track Record (4)'!$AE$19:$AE$1003, "N/A")</f>
        <v>#VALUE!</v>
      </c>
      <c r="N92" s="730" t="e">
        <f>_xlfn.XLOOKUP(N8, 'Investment Track Record (4)'!$B$19:$B$1003, 'Investment Track Record (4)'!$AG$19:$AG$1003, "N/A") / _xlfn.XLOOKUP(N8, 'Investment Track Record (4)'!$B$19:$B$1003, 'Investment Track Record (4)'!$AE$19:$AE$1003, "N/A")</f>
        <v>#VALUE!</v>
      </c>
      <c r="O92" s="730" t="e">
        <f>_xlfn.XLOOKUP(O8, 'Investment Track Record (4)'!$B$19:$B$1003, 'Investment Track Record (4)'!$AG$19:$AG$1003, "N/A") / _xlfn.XLOOKUP(O8, 'Investment Track Record (4)'!$B$19:$B$1003, 'Investment Track Record (4)'!$AE$19:$AE$1003, "N/A")</f>
        <v>#VALUE!</v>
      </c>
      <c r="P92" s="730" t="e">
        <f>_xlfn.XLOOKUP(P8, 'Investment Track Record (4)'!$B$19:$B$1003, 'Investment Track Record (4)'!$AG$19:$AG$1003, "N/A") / _xlfn.XLOOKUP(P8, 'Investment Track Record (4)'!$B$19:$B$1003, 'Investment Track Record (4)'!$AE$19:$AE$1003, "N/A")</f>
        <v>#VALUE!</v>
      </c>
      <c r="Q92" s="730" t="e">
        <f>_xlfn.XLOOKUP(Q8, 'Investment Track Record (4)'!$B$19:$B$1003, 'Investment Track Record (4)'!$AG$19:$AG$1003, "N/A") / _xlfn.XLOOKUP(Q8, 'Investment Track Record (4)'!$B$19:$B$1003, 'Investment Track Record (4)'!$AE$19:$AE$1003, "N/A")</f>
        <v>#VALUE!</v>
      </c>
      <c r="R92" s="730" t="e">
        <f>_xlfn.XLOOKUP(R8, 'Investment Track Record (4)'!$B$19:$B$1003, 'Investment Track Record (4)'!$AG$19:$AG$1003, "N/A") / _xlfn.XLOOKUP(R8, 'Investment Track Record (4)'!$B$19:$B$1003, 'Investment Track Record (4)'!$AE$19:$AE$1003, "N/A")</f>
        <v>#VALUE!</v>
      </c>
      <c r="S92" s="730" t="e">
        <f>_xlfn.XLOOKUP(S8, 'Investment Track Record (4)'!$B$19:$B$1003, 'Investment Track Record (4)'!$AG$19:$AG$1003, "N/A") / _xlfn.XLOOKUP(S8, 'Investment Track Record (4)'!$B$19:$B$1003, 'Investment Track Record (4)'!$AE$19:$AE$1003, "N/A")</f>
        <v>#VALUE!</v>
      </c>
      <c r="T92" s="730" t="e">
        <f>_xlfn.XLOOKUP(T8, 'Investment Track Record (4)'!$B$19:$B$1003, 'Investment Track Record (4)'!$AG$19:$AG$1003, "N/A") / _xlfn.XLOOKUP(T8, 'Investment Track Record (4)'!$B$19:$B$1003, 'Investment Track Record (4)'!$AE$19:$AE$1003, "N/A")</f>
        <v>#VALUE!</v>
      </c>
      <c r="U92" s="730" t="e">
        <f>_xlfn.XLOOKUP(U8, 'Investment Track Record (4)'!$B$19:$B$1003, 'Investment Track Record (4)'!$AG$19:$AG$1003, "N/A") / _xlfn.XLOOKUP(U8, 'Investment Track Record (4)'!$B$19:$B$1003, 'Investment Track Record (4)'!$AE$19:$AE$1003, "N/A")</f>
        <v>#VALUE!</v>
      </c>
      <c r="V92" s="730" t="e">
        <f>_xlfn.XLOOKUP(V8, 'Investment Track Record (4)'!$B$19:$B$1003, 'Investment Track Record (4)'!$AG$19:$AG$1003, "N/A") / _xlfn.XLOOKUP(V8, 'Investment Track Record (4)'!$B$19:$B$1003, 'Investment Track Record (4)'!$AE$19:$AE$1003, "N/A")</f>
        <v>#VALUE!</v>
      </c>
      <c r="W92" s="730" t="e">
        <f>_xlfn.XLOOKUP(W8, 'Investment Track Record (4)'!$B$19:$B$1003, 'Investment Track Record (4)'!$AG$19:$AG$1003, "N/A") / _xlfn.XLOOKUP(W8, 'Investment Track Record (4)'!$B$19:$B$1003, 'Investment Track Record (4)'!$AE$19:$AE$1003, "N/A")</f>
        <v>#VALUE!</v>
      </c>
      <c r="X92" s="730" t="e">
        <f>_xlfn.XLOOKUP(X8, 'Investment Track Record (4)'!$B$19:$B$1003, 'Investment Track Record (4)'!$AG$19:$AG$1003, "N/A") / _xlfn.XLOOKUP(X8, 'Investment Track Record (4)'!$B$19:$B$1003, 'Investment Track Record (4)'!$AE$19:$AE$1003, "N/A")</f>
        <v>#VALUE!</v>
      </c>
      <c r="Y92" s="730" t="e">
        <f>_xlfn.XLOOKUP(Y8, 'Investment Track Record (4)'!$B$19:$B$1003, 'Investment Track Record (4)'!$AG$19:$AG$1003, "N/A") / _xlfn.XLOOKUP(Y8, 'Investment Track Record (4)'!$B$19:$B$1003, 'Investment Track Record (4)'!$AE$19:$AE$1003, "N/A")</f>
        <v>#VALUE!</v>
      </c>
      <c r="Z92" s="730" t="e">
        <f>_xlfn.XLOOKUP(Z8, 'Investment Track Record (4)'!$B$19:$B$1003, 'Investment Track Record (4)'!$AG$19:$AG$1003, "N/A") / _xlfn.XLOOKUP(Z8, 'Investment Track Record (4)'!$B$19:$B$1003, 'Investment Track Record (4)'!$AE$19:$AE$1003, "N/A")</f>
        <v>#VALUE!</v>
      </c>
      <c r="AA92" s="730" t="e">
        <f>_xlfn.XLOOKUP(AA8, 'Investment Track Record (4)'!$B$19:$B$1003, 'Investment Track Record (4)'!$AG$19:$AG$1003, "N/A") / _xlfn.XLOOKUP(AA8, 'Investment Track Record (4)'!$B$19:$B$1003, 'Investment Track Record (4)'!$AE$19:$AE$1003, "N/A")</f>
        <v>#VALUE!</v>
      </c>
      <c r="AB92" s="730" t="e">
        <f>_xlfn.XLOOKUP(AB8, 'Investment Track Record (4)'!$B$19:$B$1003, 'Investment Track Record (4)'!$AG$19:$AG$1003, "N/A") / _xlfn.XLOOKUP(AB8, 'Investment Track Record (4)'!$B$19:$B$1003, 'Investment Track Record (4)'!$AE$19:$AE$1003, "N/A")</f>
        <v>#VALUE!</v>
      </c>
      <c r="AC92" s="730" t="e">
        <f>_xlfn.XLOOKUP(AC8, 'Investment Track Record (4)'!$B$19:$B$1003, 'Investment Track Record (4)'!$AG$19:$AG$1003, "N/A") / _xlfn.XLOOKUP(AC8, 'Investment Track Record (4)'!$B$19:$B$1003, 'Investment Track Record (4)'!$AE$19:$AE$1003, "N/A")</f>
        <v>#VALUE!</v>
      </c>
      <c r="AD92" s="730" t="e">
        <f>_xlfn.XLOOKUP(AD8, 'Investment Track Record (4)'!$B$19:$B$1003, 'Investment Track Record (4)'!$AG$19:$AG$1003, "N/A") / _xlfn.XLOOKUP(AD8, 'Investment Track Record (4)'!$B$19:$B$1003, 'Investment Track Record (4)'!$AE$19:$AE$1003, "N/A")</f>
        <v>#VALUE!</v>
      </c>
      <c r="AE92" s="730" t="e">
        <f>_xlfn.XLOOKUP(AE8, 'Investment Track Record (4)'!$B$19:$B$1003, 'Investment Track Record (4)'!$AG$19:$AG$1003, "N/A") / _xlfn.XLOOKUP(AE8, 'Investment Track Record (4)'!$B$19:$B$1003, 'Investment Track Record (4)'!$AE$19:$AE$1003, "N/A")</f>
        <v>#VALUE!</v>
      </c>
      <c r="AF92" s="730" t="e">
        <f>_xlfn.XLOOKUP(AF8, 'Investment Track Record (4)'!$B$19:$B$1003, 'Investment Track Record (4)'!$AG$19:$AG$1003, "N/A") / _xlfn.XLOOKUP(AF8, 'Investment Track Record (4)'!$B$19:$B$1003, 'Investment Track Record (4)'!$AE$19:$AE$1003, "N/A")</f>
        <v>#VALUE!</v>
      </c>
      <c r="AG92" s="730" t="e">
        <f>_xlfn.XLOOKUP(AG8, 'Investment Track Record (4)'!$B$19:$B$1003, 'Investment Track Record (4)'!$AG$19:$AG$1003, "N/A") / _xlfn.XLOOKUP(AG8, 'Investment Track Record (4)'!$B$19:$B$1003, 'Investment Track Record (4)'!$AE$19:$AE$1003, "N/A")</f>
        <v>#VALUE!</v>
      </c>
      <c r="AH92" s="730" t="e">
        <f>_xlfn.XLOOKUP(AH8, 'Investment Track Record (4)'!$B$19:$B$1003, 'Investment Track Record (4)'!$AG$19:$AG$1003, "N/A") / _xlfn.XLOOKUP(AH8, 'Investment Track Record (4)'!$B$19:$B$1003, 'Investment Track Record (4)'!$AE$19:$AE$1003, "N/A")</f>
        <v>#VALUE!</v>
      </c>
      <c r="AI92" s="730" t="e">
        <f>_xlfn.XLOOKUP(AI8, 'Investment Track Record (4)'!$B$19:$B$1003, 'Investment Track Record (4)'!$AG$19:$AG$1003, "N/A") / _xlfn.XLOOKUP(AI8, 'Investment Track Record (4)'!$B$19:$B$1003, 'Investment Track Record (4)'!$AE$19:$AE$1003, "N/A")</f>
        <v>#VALUE!</v>
      </c>
      <c r="AJ92" s="730" t="e">
        <f>_xlfn.XLOOKUP(AJ8, 'Investment Track Record (4)'!$B$19:$B$1003, 'Investment Track Record (4)'!$AG$19:$AG$1003, "N/A") / _xlfn.XLOOKUP(AJ8, 'Investment Track Record (4)'!$B$19:$B$1003, 'Investment Track Record (4)'!$AE$19:$AE$1003, "N/A")</f>
        <v>#VALUE!</v>
      </c>
      <c r="AK92" s="730" t="e">
        <f>_xlfn.XLOOKUP(AK8, 'Investment Track Record (4)'!$B$19:$B$1003, 'Investment Track Record (4)'!$AG$19:$AG$1003, "N/A") / _xlfn.XLOOKUP(AK8, 'Investment Track Record (4)'!$B$19:$B$1003, 'Investment Track Record (4)'!$AE$19:$AE$1003, "N/A")</f>
        <v>#VALUE!</v>
      </c>
      <c r="AL92" s="730" t="e">
        <f>_xlfn.XLOOKUP(AL8, 'Investment Track Record (4)'!$B$19:$B$1003, 'Investment Track Record (4)'!$AG$19:$AG$1003, "N/A") / _xlfn.XLOOKUP(AL8, 'Investment Track Record (4)'!$B$19:$B$1003, 'Investment Track Record (4)'!$AE$19:$AE$1003, "N/A")</f>
        <v>#VALUE!</v>
      </c>
      <c r="AM92" s="730" t="e">
        <f>_xlfn.XLOOKUP(AM8, 'Investment Track Record (4)'!$B$19:$B$1003, 'Investment Track Record (4)'!$AG$19:$AG$1003, "N/A") / _xlfn.XLOOKUP(AM8, 'Investment Track Record (4)'!$B$19:$B$1003, 'Investment Track Record (4)'!$AE$19:$AE$1003, "N/A")</f>
        <v>#VALUE!</v>
      </c>
      <c r="AN92" s="730" t="e">
        <f>_xlfn.XLOOKUP(AN8, 'Investment Track Record (4)'!$B$19:$B$1003, 'Investment Track Record (4)'!$AG$19:$AG$1003, "N/A") / _xlfn.XLOOKUP(AN8, 'Investment Track Record (4)'!$B$19:$B$1003, 'Investment Track Record (4)'!$AE$19:$AE$1003, "N/A")</f>
        <v>#VALUE!</v>
      </c>
      <c r="AO92" s="730" t="e">
        <f>_xlfn.XLOOKUP(AO8, 'Investment Track Record (4)'!$B$19:$B$1003, 'Investment Track Record (4)'!$AG$19:$AG$1003, "N/A") / _xlfn.XLOOKUP(AO8, 'Investment Track Record (4)'!$B$19:$B$1003, 'Investment Track Record (4)'!$AE$19:$AE$1003, "N/A")</f>
        <v>#VALUE!</v>
      </c>
      <c r="AP92" s="730" t="e">
        <f>_xlfn.XLOOKUP(AP8, 'Investment Track Record (4)'!$B$19:$B$1003, 'Investment Track Record (4)'!$AG$19:$AG$1003, "N/A") / _xlfn.XLOOKUP(AP8, 'Investment Track Record (4)'!$B$19:$B$1003, 'Investment Track Record (4)'!$AE$19:$AE$1003, "N/A")</f>
        <v>#VALUE!</v>
      </c>
      <c r="AQ92" s="730" t="e">
        <f>_xlfn.XLOOKUP(AQ8, 'Investment Track Record (4)'!$B$19:$B$1003, 'Investment Track Record (4)'!$AG$19:$AG$1003, "N/A") / _xlfn.XLOOKUP(AQ8, 'Investment Track Record (4)'!$B$19:$B$1003, 'Investment Track Record (4)'!$AE$19:$AE$1003, "N/A")</f>
        <v>#VALUE!</v>
      </c>
      <c r="AR92" s="730" t="e">
        <f>_xlfn.XLOOKUP(AR8, 'Investment Track Record (4)'!$B$19:$B$1003, 'Investment Track Record (4)'!$AG$19:$AG$1003, "N/A") / _xlfn.XLOOKUP(AR8, 'Investment Track Record (4)'!$B$19:$B$1003, 'Investment Track Record (4)'!$AE$19:$AE$1003, "N/A")</f>
        <v>#VALUE!</v>
      </c>
      <c r="AS92" s="730" t="e">
        <f>_xlfn.XLOOKUP(AS8, 'Investment Track Record (4)'!$B$19:$B$1003, 'Investment Track Record (4)'!$AG$19:$AG$1003, "N/A") / _xlfn.XLOOKUP(AS8, 'Investment Track Record (4)'!$B$19:$B$1003, 'Investment Track Record (4)'!$AE$19:$AE$1003, "N/A")</f>
        <v>#VALUE!</v>
      </c>
      <c r="AT92" s="730" t="e">
        <f>_xlfn.XLOOKUP(AT8, 'Investment Track Record (4)'!$B$19:$B$1003, 'Investment Track Record (4)'!$AG$19:$AG$1003, "N/A") / _xlfn.XLOOKUP(AT8, 'Investment Track Record (4)'!$B$19:$B$1003, 'Investment Track Record (4)'!$AE$19:$AE$1003, "N/A")</f>
        <v>#VALUE!</v>
      </c>
      <c r="AU92" s="730" t="e">
        <f>_xlfn.XLOOKUP(AU8, 'Investment Track Record (4)'!$B$19:$B$1003, 'Investment Track Record (4)'!$AG$19:$AG$1003, "N/A") / _xlfn.XLOOKUP(AU8, 'Investment Track Record (4)'!$B$19:$B$1003, 'Investment Track Record (4)'!$AE$19:$AE$1003, "N/A")</f>
        <v>#VALUE!</v>
      </c>
      <c r="AV92" s="730" t="e">
        <f>_xlfn.XLOOKUP(AV8, 'Investment Track Record (4)'!$B$19:$B$1003, 'Investment Track Record (4)'!$AG$19:$AG$1003, "N/A") / _xlfn.XLOOKUP(AV8, 'Investment Track Record (4)'!$B$19:$B$1003, 'Investment Track Record (4)'!$AE$19:$AE$1003, "N/A")</f>
        <v>#VALUE!</v>
      </c>
      <c r="AW92" s="730" t="e">
        <f>_xlfn.XLOOKUP(AW8, 'Investment Track Record (4)'!$B$19:$B$1003, 'Investment Track Record (4)'!$AG$19:$AG$1003, "N/A") / _xlfn.XLOOKUP(AW8, 'Investment Track Record (4)'!$B$19:$B$1003, 'Investment Track Record (4)'!$AE$19:$AE$1003, "N/A")</f>
        <v>#VALUE!</v>
      </c>
      <c r="AX92" s="730" t="e">
        <f>_xlfn.XLOOKUP(AX8, 'Investment Track Record (4)'!$B$19:$B$1003, 'Investment Track Record (4)'!$AG$19:$AG$1003, "N/A") / _xlfn.XLOOKUP(AX8, 'Investment Track Record (4)'!$B$19:$B$1003, 'Investment Track Record (4)'!$AE$19:$AE$1003, "N/A")</f>
        <v>#VALUE!</v>
      </c>
      <c r="AY92" s="730" t="e">
        <f>_xlfn.XLOOKUP(AY8, 'Investment Track Record (4)'!$B$19:$B$1003, 'Investment Track Record (4)'!$AG$19:$AG$1003, "N/A") / _xlfn.XLOOKUP(AY8, 'Investment Track Record (4)'!$B$19:$B$1003, 'Investment Track Record (4)'!$AE$19:$AE$1003, "N/A")</f>
        <v>#VALUE!</v>
      </c>
      <c r="AZ92" s="730" t="e">
        <f>_xlfn.XLOOKUP(AZ8, 'Investment Track Record (4)'!$B$19:$B$1003, 'Investment Track Record (4)'!$AG$19:$AG$1003, "N/A") / _xlfn.XLOOKUP(AZ8, 'Investment Track Record (4)'!$B$19:$B$1003, 'Investment Track Record (4)'!$AE$19:$AE$1003, "N/A")</f>
        <v>#VALUE!</v>
      </c>
      <c r="BA92" s="730" t="e">
        <f>_xlfn.XLOOKUP(BA8, 'Investment Track Record (4)'!$B$19:$B$1003, 'Investment Track Record (4)'!$AG$19:$AG$1003, "N/A") / _xlfn.XLOOKUP(BA8, 'Investment Track Record (4)'!$B$19:$B$1003, 'Investment Track Record (4)'!$AE$19:$AE$1003, "N/A")</f>
        <v>#VALUE!</v>
      </c>
      <c r="BB92" s="730" t="e">
        <f>_xlfn.XLOOKUP(BB8, 'Investment Track Record (4)'!$B$19:$B$1003, 'Investment Track Record (4)'!$AG$19:$AG$1003, "N/A") / _xlfn.XLOOKUP(BB8, 'Investment Track Record (4)'!$B$19:$B$1003, 'Investment Track Record (4)'!$AE$19:$AE$1003, "N/A")</f>
        <v>#VALUE!</v>
      </c>
      <c r="BC92" s="730" t="e">
        <f>_xlfn.XLOOKUP(BC8, 'Investment Track Record (4)'!$B$19:$B$1003, 'Investment Track Record (4)'!$AG$19:$AG$1003, "N/A") / _xlfn.XLOOKUP(BC8, 'Investment Track Record (4)'!$B$19:$B$1003, 'Investment Track Record (4)'!$AE$19:$AE$1003, "N/A")</f>
        <v>#VALUE!</v>
      </c>
      <c r="BD92" s="730" t="e">
        <f>_xlfn.XLOOKUP(BD8, 'Investment Track Record (4)'!$B$19:$B$1003, 'Investment Track Record (4)'!$AG$19:$AG$1003, "N/A") / _xlfn.XLOOKUP(BD8, 'Investment Track Record (4)'!$B$19:$B$1003, 'Investment Track Record (4)'!$AE$19:$AE$1003, "N/A")</f>
        <v>#VALUE!</v>
      </c>
      <c r="BE92" s="730" t="e">
        <f>_xlfn.XLOOKUP(BE8, 'Investment Track Record (4)'!$B$19:$B$1003, 'Investment Track Record (4)'!$AG$19:$AG$1003, "N/A") / _xlfn.XLOOKUP(BE8, 'Investment Track Record (4)'!$B$19:$B$1003, 'Investment Track Record (4)'!$AE$19:$AE$1003, "N/A")</f>
        <v>#VALUE!</v>
      </c>
      <c r="BF92" s="730" t="e">
        <f>_xlfn.XLOOKUP(BF8, 'Investment Track Record (4)'!$B$19:$B$1003, 'Investment Track Record (4)'!$AG$19:$AG$1003, "N/A") / _xlfn.XLOOKUP(BF8, 'Investment Track Record (4)'!$B$19:$B$1003, 'Investment Track Record (4)'!$AE$19:$AE$1003, "N/A")</f>
        <v>#VALUE!</v>
      </c>
      <c r="BG92" s="730" t="e">
        <f>_xlfn.XLOOKUP(BG8, 'Investment Track Record (4)'!$B$19:$B$1003, 'Investment Track Record (4)'!$AG$19:$AG$1003, "N/A") / _xlfn.XLOOKUP(BG8, 'Investment Track Record (4)'!$B$19:$B$1003, 'Investment Track Record (4)'!$AE$19:$AE$1003, "N/A")</f>
        <v>#VALUE!</v>
      </c>
      <c r="BH92" s="730" t="e">
        <f>_xlfn.XLOOKUP(BH8, 'Investment Track Record (4)'!$B$19:$B$1003, 'Investment Track Record (4)'!$AG$19:$AG$1003, "N/A") / _xlfn.XLOOKUP(BH8, 'Investment Track Record (4)'!$B$19:$B$1003, 'Investment Track Record (4)'!$AE$19:$AE$1003, "N/A")</f>
        <v>#VALUE!</v>
      </c>
      <c r="BI92" s="730" t="e">
        <f>_xlfn.XLOOKUP(BI8, 'Investment Track Record (4)'!$B$19:$B$1003, 'Investment Track Record (4)'!$AG$19:$AG$1003, "N/A") / _xlfn.XLOOKUP(BI8, 'Investment Track Record (4)'!$B$19:$B$1003, 'Investment Track Record (4)'!$AE$19:$AE$1003, "N/A")</f>
        <v>#VALUE!</v>
      </c>
      <c r="BJ92" s="730" t="e">
        <f>_xlfn.XLOOKUP(BJ8, 'Investment Track Record (4)'!$B$19:$B$1003, 'Investment Track Record (4)'!$AG$19:$AG$1003, "N/A") / _xlfn.XLOOKUP(BJ8, 'Investment Track Record (4)'!$B$19:$B$1003, 'Investment Track Record (4)'!$AE$19:$AE$1003, "N/A")</f>
        <v>#VALUE!</v>
      </c>
      <c r="BK92" s="730" t="e">
        <f>_xlfn.XLOOKUP(BK8, 'Investment Track Record (4)'!$B$19:$B$1003, 'Investment Track Record (4)'!$AG$19:$AG$1003, "N/A") / _xlfn.XLOOKUP(BK8, 'Investment Track Record (4)'!$B$19:$B$1003, 'Investment Track Record (4)'!$AE$19:$AE$1003, "N/A")</f>
        <v>#VALUE!</v>
      </c>
      <c r="BL92" s="730" t="e">
        <f>_xlfn.XLOOKUP(BL8, 'Investment Track Record (4)'!$B$19:$B$1003, 'Investment Track Record (4)'!$AG$19:$AG$1003, "N/A") / _xlfn.XLOOKUP(BL8, 'Investment Track Record (4)'!$B$19:$B$1003, 'Investment Track Record (4)'!$AE$19:$AE$1003, "N/A")</f>
        <v>#VALUE!</v>
      </c>
      <c r="BM92" s="730" t="e">
        <f>_xlfn.XLOOKUP(BM8, 'Investment Track Record (4)'!$B$19:$B$1003, 'Investment Track Record (4)'!$AG$19:$AG$1003, "N/A") / _xlfn.XLOOKUP(BM8, 'Investment Track Record (4)'!$B$19:$B$1003, 'Investment Track Record (4)'!$AE$19:$AE$1003, "N/A")</f>
        <v>#VALUE!</v>
      </c>
      <c r="BN92" s="730" t="e">
        <f>_xlfn.XLOOKUP(BN8, 'Investment Track Record (4)'!$B$19:$B$1003, 'Investment Track Record (4)'!$AG$19:$AG$1003, "N/A") / _xlfn.XLOOKUP(BN8, 'Investment Track Record (4)'!$B$19:$B$1003, 'Investment Track Record (4)'!$AE$19:$AE$1003, "N/A")</f>
        <v>#VALUE!</v>
      </c>
      <c r="BO92" s="730" t="e">
        <f>_xlfn.XLOOKUP(BO8, 'Investment Track Record (4)'!$B$19:$B$1003, 'Investment Track Record (4)'!$AG$19:$AG$1003, "N/A") / _xlfn.XLOOKUP(BO8, 'Investment Track Record (4)'!$B$19:$B$1003, 'Investment Track Record (4)'!$AE$19:$AE$1003, "N/A")</f>
        <v>#VALUE!</v>
      </c>
      <c r="BP92" s="730" t="e">
        <f>_xlfn.XLOOKUP(BP8, 'Investment Track Record (4)'!$B$19:$B$1003, 'Investment Track Record (4)'!$AG$19:$AG$1003, "N/A") / _xlfn.XLOOKUP(BP8, 'Investment Track Record (4)'!$B$19:$B$1003, 'Investment Track Record (4)'!$AE$19:$AE$1003, "N/A")</f>
        <v>#VALUE!</v>
      </c>
      <c r="BQ92" s="730" t="e">
        <f>_xlfn.XLOOKUP(BQ8, 'Investment Track Record (4)'!$B$19:$B$1003, 'Investment Track Record (4)'!$AG$19:$AG$1003, "N/A") / _xlfn.XLOOKUP(BQ8, 'Investment Track Record (4)'!$B$19:$B$1003, 'Investment Track Record (4)'!$AE$19:$AE$1003, "N/A")</f>
        <v>#VALUE!</v>
      </c>
      <c r="BR92" s="730" t="e">
        <f>_xlfn.XLOOKUP(BR8, 'Investment Track Record (4)'!$B$19:$B$1003, 'Investment Track Record (4)'!$AG$19:$AG$1003, "N/A") / _xlfn.XLOOKUP(BR8, 'Investment Track Record (4)'!$B$19:$B$1003, 'Investment Track Record (4)'!$AE$19:$AE$1003, "N/A")</f>
        <v>#VALUE!</v>
      </c>
      <c r="BS92" s="730" t="e">
        <f>_xlfn.XLOOKUP(BS8, 'Investment Track Record (4)'!$B$19:$B$1003, 'Investment Track Record (4)'!$AG$19:$AG$1003, "N/A") / _xlfn.XLOOKUP(BS8, 'Investment Track Record (4)'!$B$19:$B$1003, 'Investment Track Record (4)'!$AE$19:$AE$1003, "N/A")</f>
        <v>#VALUE!</v>
      </c>
      <c r="BT92" s="730" t="e">
        <f>_xlfn.XLOOKUP(BT8, 'Investment Track Record (4)'!$B$19:$B$1003, 'Investment Track Record (4)'!$AG$19:$AG$1003, "N/A") / _xlfn.XLOOKUP(BT8, 'Investment Track Record (4)'!$B$19:$B$1003, 'Investment Track Record (4)'!$AE$19:$AE$1003, "N/A")</f>
        <v>#VALUE!</v>
      </c>
      <c r="BU92" s="730" t="e">
        <f>_xlfn.XLOOKUP(BU8, 'Investment Track Record (4)'!$B$19:$B$1003, 'Investment Track Record (4)'!$AG$19:$AG$1003, "N/A") / _xlfn.XLOOKUP(BU8, 'Investment Track Record (4)'!$B$19:$B$1003, 'Investment Track Record (4)'!$AE$19:$AE$1003, "N/A")</f>
        <v>#VALUE!</v>
      </c>
      <c r="BV92" s="247"/>
      <c r="BW92" s="187" t="s">
        <v>639</v>
      </c>
      <c r="BX92" s="558" t="e">
        <f>-SUMIFS(GainLoss,D7:BU7,"R",GainLoss,"&lt;0")/BX80</f>
        <v>#DIV/0!</v>
      </c>
      <c r="BY92" s="556" t="e">
        <f>-SUMIFS(GainLoss,D7:BU7,"U",GainLoss,"&lt;0")/BY80</f>
        <v>#DIV/0!</v>
      </c>
      <c r="BZ92" s="556" t="e">
        <f>-SUMIFS(GainLoss,GainLoss,"&lt;0")/F2DInvestedCap</f>
        <v>#DIV/0!</v>
      </c>
      <c r="CA92" s="243"/>
      <c r="CB92" s="243"/>
      <c r="CC92" s="163"/>
    </row>
    <row r="93" spans="2:81" ht="11.25" customHeight="1" outlineLevel="1">
      <c r="B93" s="175"/>
      <c r="C93" s="175"/>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3"/>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c r="BM93" s="193"/>
      <c r="BN93" s="193"/>
      <c r="BO93" s="193"/>
      <c r="BP93" s="193"/>
      <c r="BQ93" s="193"/>
      <c r="BR93" s="193"/>
      <c r="BS93" s="193"/>
      <c r="BT93" s="193"/>
      <c r="BU93" s="193"/>
      <c r="BV93" s="207"/>
      <c r="BW93" s="168"/>
      <c r="BX93" s="559" t="s">
        <v>594</v>
      </c>
      <c r="BY93" s="560"/>
      <c r="BZ93" s="559"/>
      <c r="CA93" s="243"/>
      <c r="CB93" s="243"/>
      <c r="CC93" s="163"/>
    </row>
    <row r="94" spans="2:81" ht="12" customHeight="1" outlineLevel="1">
      <c r="B94" s="175"/>
      <c r="C94" s="175"/>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207"/>
      <c r="BW94" s="200" t="s">
        <v>640</v>
      </c>
      <c r="BX94" s="561" t="str">
        <f>IFERROR(AVERAGEIF(D7:BU7,"R",HoldPer),"")</f>
        <v/>
      </c>
      <c r="BY94" s="561" t="str">
        <f>IFERROR(AVERAGEIF(D7:BU7,"U",HoldPer),"")</f>
        <v/>
      </c>
      <c r="BZ94" s="561" t="str">
        <f>IFERROR(AVERAGE(HoldPer),"")</f>
        <v/>
      </c>
      <c r="CA94" s="160"/>
      <c r="CB94" s="160"/>
      <c r="CC94" s="163"/>
    </row>
    <row r="95" spans="2:81" ht="12" customHeight="1" outlineLevel="1">
      <c r="C95" s="175" t="s">
        <v>641</v>
      </c>
      <c r="D95" s="286" cm="1">
        <f t="array" ref="D95:BU95">TRANSPOSE('Investment Track Record (4)'!AD19:AD88)</f>
        <v>0</v>
      </c>
      <c r="E95" s="286">
        <v>0</v>
      </c>
      <c r="F95" s="286">
        <v>0</v>
      </c>
      <c r="G95" s="286">
        <v>0</v>
      </c>
      <c r="H95" s="286">
        <v>0</v>
      </c>
      <c r="I95" s="286">
        <v>0</v>
      </c>
      <c r="J95" s="286">
        <v>0</v>
      </c>
      <c r="K95" s="286">
        <v>0</v>
      </c>
      <c r="L95" s="286">
        <v>0</v>
      </c>
      <c r="M95" s="286">
        <v>0</v>
      </c>
      <c r="N95" s="286">
        <v>0</v>
      </c>
      <c r="O95" s="198">
        <v>0</v>
      </c>
      <c r="P95" s="198">
        <v>0</v>
      </c>
      <c r="Q95" s="198">
        <v>0</v>
      </c>
      <c r="R95" s="198">
        <v>0</v>
      </c>
      <c r="S95" s="198">
        <v>0</v>
      </c>
      <c r="T95" s="198">
        <v>0</v>
      </c>
      <c r="U95" s="198">
        <v>0</v>
      </c>
      <c r="V95" s="198">
        <v>0</v>
      </c>
      <c r="W95" s="198">
        <v>0</v>
      </c>
      <c r="X95" s="198">
        <v>0</v>
      </c>
      <c r="Y95" s="198">
        <v>0</v>
      </c>
      <c r="Z95" s="198">
        <v>0</v>
      </c>
      <c r="AA95" s="199">
        <v>0</v>
      </c>
      <c r="AB95" s="199">
        <v>0</v>
      </c>
      <c r="AC95" s="199">
        <v>0</v>
      </c>
      <c r="AD95" s="199">
        <v>0</v>
      </c>
      <c r="AE95" s="199">
        <v>0</v>
      </c>
      <c r="AF95" s="199">
        <v>0</v>
      </c>
      <c r="AG95" s="199">
        <v>0</v>
      </c>
      <c r="AH95" s="199">
        <v>0</v>
      </c>
      <c r="AI95" s="199">
        <v>0</v>
      </c>
      <c r="AJ95" s="199">
        <v>0</v>
      </c>
      <c r="AK95" s="199">
        <v>0</v>
      </c>
      <c r="AL95" s="199">
        <v>0</v>
      </c>
      <c r="AM95" s="199">
        <v>0</v>
      </c>
      <c r="AN95" s="199">
        <v>0</v>
      </c>
      <c r="AO95" s="199">
        <v>0</v>
      </c>
      <c r="AP95" s="199">
        <v>0</v>
      </c>
      <c r="AQ95" s="199">
        <v>0</v>
      </c>
      <c r="AR95" s="199">
        <v>0</v>
      </c>
      <c r="AS95" s="199">
        <v>0</v>
      </c>
      <c r="AT95" s="199">
        <v>0</v>
      </c>
      <c r="AU95" s="199">
        <v>0</v>
      </c>
      <c r="AV95" s="199">
        <v>0</v>
      </c>
      <c r="AW95" s="199">
        <v>0</v>
      </c>
      <c r="AX95" s="199">
        <v>0</v>
      </c>
      <c r="AY95" s="199">
        <v>0</v>
      </c>
      <c r="AZ95" s="199">
        <v>0</v>
      </c>
      <c r="BA95" s="199">
        <v>0</v>
      </c>
      <c r="BB95" s="199">
        <v>0</v>
      </c>
      <c r="BC95" s="199">
        <v>0</v>
      </c>
      <c r="BD95" s="199">
        <v>0</v>
      </c>
      <c r="BE95" s="199">
        <v>0</v>
      </c>
      <c r="BF95" s="199">
        <v>0</v>
      </c>
      <c r="BG95" s="199">
        <v>0</v>
      </c>
      <c r="BH95" s="199">
        <v>0</v>
      </c>
      <c r="BI95" s="199">
        <v>0</v>
      </c>
      <c r="BJ95" s="199">
        <v>0</v>
      </c>
      <c r="BK95" s="199">
        <v>0</v>
      </c>
      <c r="BL95" s="199">
        <v>0</v>
      </c>
      <c r="BM95" s="199">
        <v>0</v>
      </c>
      <c r="BN95" s="199">
        <v>0</v>
      </c>
      <c r="BO95" s="199">
        <v>0</v>
      </c>
      <c r="BP95" s="199">
        <v>0</v>
      </c>
      <c r="BQ95" s="199">
        <v>0</v>
      </c>
      <c r="BR95" s="199">
        <v>0</v>
      </c>
      <c r="BS95" s="199">
        <v>0</v>
      </c>
      <c r="BT95" s="199">
        <v>0</v>
      </c>
      <c r="BU95" s="199">
        <v>0</v>
      </c>
      <c r="BV95" s="207"/>
      <c r="BW95" s="204"/>
      <c r="BY95" s="203"/>
      <c r="BZ95" s="160"/>
      <c r="CA95" s="160"/>
      <c r="CB95" s="160"/>
      <c r="CC95" s="175"/>
    </row>
    <row r="96" spans="2:81" ht="12" customHeight="1" outlineLevel="1">
      <c r="C96" s="175" t="s">
        <v>642</v>
      </c>
      <c r="D96" s="286" cm="1">
        <f t="array" ref="D96:BU96">TRANSPOSE('Investment Track Record (4)'!AE19:AE88)</f>
        <v>0</v>
      </c>
      <c r="E96" s="287">
        <v>0</v>
      </c>
      <c r="F96" s="287">
        <v>0</v>
      </c>
      <c r="G96" s="287">
        <v>0</v>
      </c>
      <c r="H96" s="287">
        <v>0</v>
      </c>
      <c r="I96" s="287">
        <v>0</v>
      </c>
      <c r="J96" s="287">
        <v>0</v>
      </c>
      <c r="K96" s="287">
        <v>0</v>
      </c>
      <c r="L96" s="287">
        <v>0</v>
      </c>
      <c r="M96" s="287">
        <v>0</v>
      </c>
      <c r="N96" s="287">
        <v>0</v>
      </c>
      <c r="O96" s="287">
        <v>0</v>
      </c>
      <c r="P96" s="283">
        <v>0</v>
      </c>
      <c r="Q96" s="202">
        <v>0</v>
      </c>
      <c r="R96" s="202">
        <v>0</v>
      </c>
      <c r="S96" s="202">
        <v>0</v>
      </c>
      <c r="T96" s="202">
        <v>0</v>
      </c>
      <c r="U96" s="202">
        <v>0</v>
      </c>
      <c r="V96" s="202">
        <v>0</v>
      </c>
      <c r="W96" s="202">
        <v>0</v>
      </c>
      <c r="X96" s="202">
        <v>0</v>
      </c>
      <c r="Y96" s="202">
        <v>0</v>
      </c>
      <c r="Z96" s="202">
        <v>0</v>
      </c>
      <c r="AA96" s="202">
        <v>0</v>
      </c>
      <c r="AB96" s="202">
        <v>0</v>
      </c>
      <c r="AC96" s="202">
        <v>0</v>
      </c>
      <c r="AD96" s="202">
        <v>0</v>
      </c>
      <c r="AE96" s="202">
        <v>0</v>
      </c>
      <c r="AF96" s="202">
        <v>0</v>
      </c>
      <c r="AG96" s="202">
        <v>0</v>
      </c>
      <c r="AH96" s="202">
        <v>0</v>
      </c>
      <c r="AI96" s="202">
        <v>0</v>
      </c>
      <c r="AJ96" s="202">
        <v>0</v>
      </c>
      <c r="AK96" s="202">
        <v>0</v>
      </c>
      <c r="AL96" s="202">
        <v>0</v>
      </c>
      <c r="AM96" s="202">
        <v>0</v>
      </c>
      <c r="AN96" s="202">
        <v>0</v>
      </c>
      <c r="AO96" s="202">
        <v>0</v>
      </c>
      <c r="AP96" s="202">
        <v>0</v>
      </c>
      <c r="AQ96" s="202">
        <v>0</v>
      </c>
      <c r="AR96" s="202">
        <v>0</v>
      </c>
      <c r="AS96" s="202">
        <v>0</v>
      </c>
      <c r="AT96" s="202">
        <v>0</v>
      </c>
      <c r="AU96" s="202">
        <v>0</v>
      </c>
      <c r="AV96" s="202">
        <v>0</v>
      </c>
      <c r="AW96" s="202">
        <v>0</v>
      </c>
      <c r="AX96" s="202">
        <v>0</v>
      </c>
      <c r="AY96" s="202">
        <v>0</v>
      </c>
      <c r="AZ96" s="202">
        <v>0</v>
      </c>
      <c r="BA96" s="202">
        <v>0</v>
      </c>
      <c r="BB96" s="202">
        <v>0</v>
      </c>
      <c r="BC96" s="202">
        <v>0</v>
      </c>
      <c r="BD96" s="202">
        <v>0</v>
      </c>
      <c r="BE96" s="202">
        <v>0</v>
      </c>
      <c r="BF96" s="202">
        <v>0</v>
      </c>
      <c r="BG96" s="202">
        <v>0</v>
      </c>
      <c r="BH96" s="202">
        <v>0</v>
      </c>
      <c r="BI96" s="202">
        <v>0</v>
      </c>
      <c r="BJ96" s="202">
        <v>0</v>
      </c>
      <c r="BK96" s="202">
        <v>0</v>
      </c>
      <c r="BL96" s="202">
        <v>0</v>
      </c>
      <c r="BM96" s="202">
        <v>0</v>
      </c>
      <c r="BN96" s="202">
        <v>0</v>
      </c>
      <c r="BO96" s="202">
        <v>0</v>
      </c>
      <c r="BP96" s="202">
        <v>0</v>
      </c>
      <c r="BQ96" s="202">
        <v>0</v>
      </c>
      <c r="BR96" s="202">
        <v>0</v>
      </c>
      <c r="BS96" s="202">
        <v>0</v>
      </c>
      <c r="BT96" s="202">
        <v>0</v>
      </c>
      <c r="BU96" s="202">
        <v>0</v>
      </c>
      <c r="BV96" s="207"/>
      <c r="BW96" s="204"/>
      <c r="BX96" s="204"/>
      <c r="BY96" s="208"/>
      <c r="BZ96" s="204"/>
      <c r="CA96" s="204"/>
      <c r="CB96" s="204"/>
      <c r="CC96" s="175"/>
    </row>
    <row r="97" spans="1:81" ht="12" customHeight="1" outlineLevel="1">
      <c r="B97" s="205"/>
      <c r="C97" s="205"/>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c r="BK97" s="170"/>
      <c r="BL97" s="170"/>
      <c r="BM97" s="170"/>
      <c r="BN97" s="182" t="str">
        <f t="shared" ref="BN97:BU97" si="30">IFERROR((((1+IRR(BN14:BN66,-0.4))^4)-1),"")</f>
        <v/>
      </c>
      <c r="BO97" s="182" t="str">
        <f t="shared" si="30"/>
        <v/>
      </c>
      <c r="BP97" s="182" t="str">
        <f t="shared" si="30"/>
        <v/>
      </c>
      <c r="BQ97" s="182" t="str">
        <f t="shared" si="30"/>
        <v/>
      </c>
      <c r="BR97" s="182" t="str">
        <f t="shared" si="30"/>
        <v/>
      </c>
      <c r="BS97" s="182" t="str">
        <f t="shared" si="30"/>
        <v/>
      </c>
      <c r="BT97" s="182" t="str">
        <f t="shared" si="30"/>
        <v/>
      </c>
      <c r="BU97" s="182" t="str">
        <f t="shared" si="30"/>
        <v/>
      </c>
      <c r="BW97" s="204"/>
      <c r="BX97" s="204"/>
      <c r="BY97" s="208"/>
      <c r="BZ97" s="204"/>
      <c r="CA97" s="204"/>
      <c r="CB97" s="204"/>
      <c r="CC97" s="201"/>
    </row>
    <row r="98" spans="1:81" ht="12" customHeight="1" outlineLevel="1">
      <c r="B98" s="201"/>
      <c r="C98" s="201"/>
      <c r="AF98" s="170"/>
      <c r="AH98" s="206"/>
      <c r="BV98" s="204"/>
      <c r="BW98" s="204"/>
      <c r="BX98" s="204"/>
      <c r="BY98" s="204"/>
      <c r="BZ98" s="204"/>
      <c r="CA98" s="204"/>
      <c r="CB98" s="204"/>
      <c r="CC98" s="201"/>
    </row>
    <row r="99" spans="1:81" s="289" customFormat="1" ht="12" customHeight="1" outlineLevel="1">
      <c r="A99" s="278" t="s">
        <v>643</v>
      </c>
      <c r="B99" s="288" t="s">
        <v>644</v>
      </c>
      <c r="C99" s="288"/>
      <c r="D99" s="288">
        <f t="array" ref="D99:AZ99">TRANSPOSE(CoNames)</f>
        <v>0</v>
      </c>
      <c r="E99" s="288">
        <v>0</v>
      </c>
      <c r="F99" s="288">
        <v>0</v>
      </c>
      <c r="G99" s="288">
        <v>0</v>
      </c>
      <c r="H99" s="288">
        <v>0</v>
      </c>
      <c r="I99" s="288">
        <v>0</v>
      </c>
      <c r="J99" s="288">
        <v>0</v>
      </c>
      <c r="K99" s="288">
        <v>0</v>
      </c>
      <c r="L99" s="288">
        <v>0</v>
      </c>
      <c r="M99" s="288">
        <v>0</v>
      </c>
      <c r="N99" s="288">
        <v>0</v>
      </c>
      <c r="O99" s="288">
        <v>0</v>
      </c>
      <c r="P99" s="288">
        <v>0</v>
      </c>
      <c r="Q99" s="288">
        <v>0</v>
      </c>
      <c r="R99" s="288">
        <v>0</v>
      </c>
      <c r="S99" s="288">
        <v>0</v>
      </c>
      <c r="T99" s="288">
        <v>0</v>
      </c>
      <c r="U99" s="288">
        <v>0</v>
      </c>
      <c r="V99" s="288">
        <v>0</v>
      </c>
      <c r="W99" s="288">
        <v>0</v>
      </c>
      <c r="X99" s="288">
        <v>0</v>
      </c>
      <c r="Y99" s="288">
        <v>0</v>
      </c>
      <c r="Z99" s="288">
        <v>0</v>
      </c>
      <c r="AA99" s="288">
        <v>0</v>
      </c>
      <c r="AB99" s="288">
        <v>0</v>
      </c>
      <c r="AC99" s="288">
        <v>0</v>
      </c>
      <c r="AD99" s="288">
        <v>0</v>
      </c>
      <c r="AE99" s="288">
        <v>0</v>
      </c>
      <c r="AF99" s="288">
        <v>0</v>
      </c>
      <c r="AG99" s="288">
        <v>0</v>
      </c>
      <c r="AH99" s="288">
        <v>0</v>
      </c>
      <c r="AI99" s="288">
        <v>0</v>
      </c>
      <c r="AJ99" s="288">
        <v>0</v>
      </c>
      <c r="AK99" s="288">
        <v>0</v>
      </c>
      <c r="AL99" s="288">
        <v>0</v>
      </c>
      <c r="AM99" s="288">
        <v>0</v>
      </c>
      <c r="AN99" s="288">
        <v>0</v>
      </c>
      <c r="AO99" s="288">
        <v>0</v>
      </c>
      <c r="AP99" s="288">
        <v>0</v>
      </c>
      <c r="AQ99" s="288">
        <v>0</v>
      </c>
      <c r="AR99" s="288">
        <v>0</v>
      </c>
      <c r="AS99" s="288">
        <v>0</v>
      </c>
      <c r="AT99" s="288">
        <v>0</v>
      </c>
      <c r="AU99" s="288">
        <v>0</v>
      </c>
      <c r="AV99" s="288">
        <v>0</v>
      </c>
      <c r="AW99" s="288">
        <v>0</v>
      </c>
      <c r="AX99" s="288">
        <v>0</v>
      </c>
      <c r="AY99" s="288">
        <v>0</v>
      </c>
      <c r="AZ99" s="288">
        <v>0</v>
      </c>
      <c r="BA99" s="288">
        <f t="shared" ref="BA99:BO99" si="31">TRANSPOSE(CoNames)</f>
        <v>0</v>
      </c>
      <c r="BB99" s="288">
        <f t="shared" si="31"/>
        <v>0</v>
      </c>
      <c r="BC99" s="288">
        <f t="shared" si="31"/>
        <v>0</v>
      </c>
      <c r="BD99" s="288">
        <f t="shared" si="31"/>
        <v>0</v>
      </c>
      <c r="BE99" s="288">
        <f t="shared" si="31"/>
        <v>0</v>
      </c>
      <c r="BF99" s="288">
        <f t="shared" si="31"/>
        <v>0</v>
      </c>
      <c r="BG99" s="288">
        <f t="shared" si="31"/>
        <v>0</v>
      </c>
      <c r="BH99" s="288">
        <f t="shared" si="31"/>
        <v>0</v>
      </c>
      <c r="BI99" s="288">
        <f t="shared" si="31"/>
        <v>0</v>
      </c>
      <c r="BJ99" s="288">
        <f t="shared" si="31"/>
        <v>0</v>
      </c>
      <c r="BK99" s="288">
        <f t="shared" si="31"/>
        <v>0</v>
      </c>
      <c r="BL99" s="288">
        <f t="shared" si="31"/>
        <v>0</v>
      </c>
      <c r="BM99" s="288">
        <f t="shared" si="31"/>
        <v>0</v>
      </c>
      <c r="BN99" s="288">
        <f t="shared" si="31"/>
        <v>0</v>
      </c>
      <c r="BO99" s="288">
        <f t="shared" si="31"/>
        <v>0</v>
      </c>
      <c r="BP99" s="288">
        <f t="shared" ref="BP99:BU99" si="32">TRANSPOSE(CoNames)</f>
        <v>0</v>
      </c>
      <c r="BQ99" s="288">
        <f t="shared" si="32"/>
        <v>0</v>
      </c>
      <c r="BR99" s="288">
        <f t="shared" si="32"/>
        <v>0</v>
      </c>
      <c r="BS99" s="288">
        <f t="shared" si="32"/>
        <v>0</v>
      </c>
      <c r="BT99" s="288">
        <f t="shared" si="32"/>
        <v>0</v>
      </c>
      <c r="BU99" s="288">
        <f t="shared" si="32"/>
        <v>0</v>
      </c>
      <c r="CC99" s="278"/>
    </row>
    <row r="100" spans="1:81" s="289" customFormat="1" ht="12" customHeight="1" outlineLevel="1">
      <c r="A100" s="278" t="s">
        <v>595</v>
      </c>
      <c r="B100" s="289" t="s">
        <v>644</v>
      </c>
      <c r="D100" s="289" t="s">
        <v>645</v>
      </c>
      <c r="E100" s="289" t="s">
        <v>646</v>
      </c>
      <c r="AF100" s="290"/>
      <c r="AG100" s="291"/>
      <c r="CC100" s="278"/>
    </row>
    <row r="101" spans="1:81" s="289" customFormat="1" ht="12" customHeight="1" outlineLevel="1">
      <c r="A101" s="278" t="s">
        <v>647</v>
      </c>
      <c r="B101" s="289" t="s">
        <v>644</v>
      </c>
      <c r="D101" s="289">
        <f t="shared" ref="D101:BO101" si="33">D$85</f>
        <v>0</v>
      </c>
      <c r="E101" s="289">
        <f t="shared" si="33"/>
        <v>0</v>
      </c>
      <c r="F101" s="289">
        <f t="shared" si="33"/>
        <v>0</v>
      </c>
      <c r="G101" s="289">
        <f t="shared" si="33"/>
        <v>0</v>
      </c>
      <c r="H101" s="289">
        <f t="shared" si="33"/>
        <v>0</v>
      </c>
      <c r="I101" s="289">
        <f t="shared" si="33"/>
        <v>0</v>
      </c>
      <c r="J101" s="289">
        <f t="shared" si="33"/>
        <v>0</v>
      </c>
      <c r="K101" s="289">
        <f t="shared" si="33"/>
        <v>0</v>
      </c>
      <c r="L101" s="289">
        <f t="shared" si="33"/>
        <v>0</v>
      </c>
      <c r="M101" s="289">
        <f t="shared" si="33"/>
        <v>0</v>
      </c>
      <c r="N101" s="289">
        <f t="shared" si="33"/>
        <v>0</v>
      </c>
      <c r="O101" s="289">
        <f t="shared" si="33"/>
        <v>0</v>
      </c>
      <c r="P101" s="289" t="str">
        <f t="shared" si="33"/>
        <v/>
      </c>
      <c r="Q101" s="289" t="str">
        <f t="shared" si="33"/>
        <v/>
      </c>
      <c r="R101" s="289" t="str">
        <f t="shared" si="33"/>
        <v/>
      </c>
      <c r="S101" s="289" t="str">
        <f t="shared" si="33"/>
        <v/>
      </c>
      <c r="T101" s="289" t="str">
        <f t="shared" si="33"/>
        <v/>
      </c>
      <c r="U101" s="289" t="str">
        <f t="shared" si="33"/>
        <v/>
      </c>
      <c r="V101" s="289" t="str">
        <f t="shared" si="33"/>
        <v/>
      </c>
      <c r="W101" s="289" t="str">
        <f t="shared" si="33"/>
        <v/>
      </c>
      <c r="X101" s="289" t="str">
        <f t="shared" si="33"/>
        <v/>
      </c>
      <c r="Y101" s="289" t="str">
        <f t="shared" si="33"/>
        <v/>
      </c>
      <c r="Z101" s="289" t="str">
        <f t="shared" si="33"/>
        <v/>
      </c>
      <c r="AA101" s="289" t="str">
        <f t="shared" si="33"/>
        <v/>
      </c>
      <c r="AB101" s="289" t="str">
        <f t="shared" si="33"/>
        <v/>
      </c>
      <c r="AC101" s="289" t="str">
        <f t="shared" si="33"/>
        <v/>
      </c>
      <c r="AD101" s="289" t="str">
        <f t="shared" si="33"/>
        <v/>
      </c>
      <c r="AE101" s="289" t="str">
        <f t="shared" si="33"/>
        <v/>
      </c>
      <c r="AF101" s="289" t="str">
        <f t="shared" si="33"/>
        <v/>
      </c>
      <c r="AG101" s="289" t="str">
        <f t="shared" si="33"/>
        <v/>
      </c>
      <c r="AH101" s="289" t="str">
        <f t="shared" si="33"/>
        <v/>
      </c>
      <c r="AI101" s="289" t="str">
        <f t="shared" si="33"/>
        <v/>
      </c>
      <c r="AJ101" s="289" t="str">
        <f t="shared" si="33"/>
        <v/>
      </c>
      <c r="AK101" s="289" t="str">
        <f t="shared" si="33"/>
        <v/>
      </c>
      <c r="AL101" s="289" t="str">
        <f t="shared" si="33"/>
        <v/>
      </c>
      <c r="AM101" s="289" t="str">
        <f t="shared" si="33"/>
        <v/>
      </c>
      <c r="AN101" s="289" t="str">
        <f t="shared" si="33"/>
        <v/>
      </c>
      <c r="AO101" s="289" t="str">
        <f t="shared" si="33"/>
        <v/>
      </c>
      <c r="AP101" s="289" t="str">
        <f t="shared" si="33"/>
        <v/>
      </c>
      <c r="AQ101" s="289" t="str">
        <f t="shared" si="33"/>
        <v/>
      </c>
      <c r="AR101" s="289" t="str">
        <f t="shared" si="33"/>
        <v/>
      </c>
      <c r="AS101" s="289" t="str">
        <f t="shared" si="33"/>
        <v/>
      </c>
      <c r="AT101" s="289" t="str">
        <f t="shared" si="33"/>
        <v/>
      </c>
      <c r="AU101" s="289" t="str">
        <f t="shared" si="33"/>
        <v/>
      </c>
      <c r="AV101" s="289" t="str">
        <f t="shared" si="33"/>
        <v/>
      </c>
      <c r="AW101" s="289" t="str">
        <f t="shared" si="33"/>
        <v/>
      </c>
      <c r="AX101" s="289" t="str">
        <f t="shared" si="33"/>
        <v/>
      </c>
      <c r="AY101" s="289" t="str">
        <f t="shared" si="33"/>
        <v/>
      </c>
      <c r="AZ101" s="289" t="str">
        <f t="shared" si="33"/>
        <v/>
      </c>
      <c r="BA101" s="289" t="str">
        <f t="shared" si="33"/>
        <v/>
      </c>
      <c r="BB101" s="289" t="str">
        <f t="shared" si="33"/>
        <v/>
      </c>
      <c r="BC101" s="289" t="str">
        <f t="shared" si="33"/>
        <v/>
      </c>
      <c r="BD101" s="289" t="str">
        <f t="shared" si="33"/>
        <v/>
      </c>
      <c r="BE101" s="289" t="str">
        <f t="shared" si="33"/>
        <v/>
      </c>
      <c r="BF101" s="289" t="str">
        <f t="shared" si="33"/>
        <v/>
      </c>
      <c r="BG101" s="289" t="str">
        <f t="shared" si="33"/>
        <v/>
      </c>
      <c r="BH101" s="289" t="str">
        <f t="shared" si="33"/>
        <v/>
      </c>
      <c r="BI101" s="289" t="str">
        <f t="shared" si="33"/>
        <v/>
      </c>
      <c r="BJ101" s="289" t="str">
        <f t="shared" si="33"/>
        <v/>
      </c>
      <c r="BK101" s="289" t="str">
        <f t="shared" si="33"/>
        <v/>
      </c>
      <c r="BL101" s="289" t="str">
        <f t="shared" si="33"/>
        <v/>
      </c>
      <c r="BM101" s="289" t="str">
        <f t="shared" si="33"/>
        <v/>
      </c>
      <c r="BN101" s="289" t="str">
        <f t="shared" si="33"/>
        <v/>
      </c>
      <c r="BO101" s="289" t="str">
        <f t="shared" si="33"/>
        <v/>
      </c>
      <c r="BP101" s="289" t="str">
        <f t="shared" ref="BP101:BU101" si="34">BP$85</f>
        <v/>
      </c>
      <c r="BQ101" s="289" t="str">
        <f t="shared" si="34"/>
        <v/>
      </c>
      <c r="BR101" s="289" t="str">
        <f t="shared" si="34"/>
        <v/>
      </c>
      <c r="BS101" s="289" t="str">
        <f t="shared" si="34"/>
        <v/>
      </c>
      <c r="BT101" s="289" t="str">
        <f t="shared" si="34"/>
        <v/>
      </c>
      <c r="BU101" s="289" t="str">
        <f t="shared" si="34"/>
        <v/>
      </c>
      <c r="CC101" s="278"/>
    </row>
    <row r="102" spans="1:81" s="289" customFormat="1" ht="12" customHeight="1" outlineLevel="1">
      <c r="A102" s="278" t="s">
        <v>648</v>
      </c>
      <c r="B102" s="289" t="s">
        <v>644</v>
      </c>
      <c r="D102" s="289">
        <f t="shared" ref="D102:BO102" si="35">D$86</f>
        <v>0</v>
      </c>
      <c r="E102" s="289">
        <f t="shared" si="35"/>
        <v>0</v>
      </c>
      <c r="F102" s="289">
        <f t="shared" si="35"/>
        <v>0</v>
      </c>
      <c r="G102" s="289">
        <f t="shared" si="35"/>
        <v>0</v>
      </c>
      <c r="H102" s="289">
        <f t="shared" si="35"/>
        <v>0</v>
      </c>
      <c r="I102" s="289">
        <f t="shared" si="35"/>
        <v>0</v>
      </c>
      <c r="J102" s="289">
        <f t="shared" si="35"/>
        <v>0</v>
      </c>
      <c r="K102" s="289">
        <f t="shared" si="35"/>
        <v>0</v>
      </c>
      <c r="L102" s="289">
        <f t="shared" si="35"/>
        <v>0</v>
      </c>
      <c r="M102" s="289">
        <f t="shared" si="35"/>
        <v>0</v>
      </c>
      <c r="N102" s="289">
        <f t="shared" si="35"/>
        <v>0</v>
      </c>
      <c r="O102" s="289">
        <f t="shared" si="35"/>
        <v>0</v>
      </c>
      <c r="P102" s="289" t="str">
        <f t="shared" si="35"/>
        <v/>
      </c>
      <c r="Q102" s="289" t="str">
        <f t="shared" si="35"/>
        <v/>
      </c>
      <c r="R102" s="289" t="str">
        <f t="shared" si="35"/>
        <v/>
      </c>
      <c r="S102" s="289" t="str">
        <f t="shared" si="35"/>
        <v/>
      </c>
      <c r="T102" s="289" t="str">
        <f t="shared" si="35"/>
        <v/>
      </c>
      <c r="U102" s="289" t="str">
        <f t="shared" si="35"/>
        <v/>
      </c>
      <c r="V102" s="289" t="str">
        <f t="shared" si="35"/>
        <v/>
      </c>
      <c r="W102" s="289" t="str">
        <f t="shared" si="35"/>
        <v/>
      </c>
      <c r="X102" s="289" t="str">
        <f t="shared" si="35"/>
        <v/>
      </c>
      <c r="Y102" s="289" t="str">
        <f t="shared" si="35"/>
        <v/>
      </c>
      <c r="Z102" s="289" t="str">
        <f t="shared" si="35"/>
        <v/>
      </c>
      <c r="AA102" s="289" t="str">
        <f t="shared" si="35"/>
        <v/>
      </c>
      <c r="AB102" s="289" t="str">
        <f t="shared" si="35"/>
        <v/>
      </c>
      <c r="AC102" s="289" t="str">
        <f t="shared" si="35"/>
        <v/>
      </c>
      <c r="AD102" s="289" t="str">
        <f t="shared" si="35"/>
        <v/>
      </c>
      <c r="AE102" s="289" t="str">
        <f t="shared" si="35"/>
        <v/>
      </c>
      <c r="AF102" s="289" t="str">
        <f t="shared" si="35"/>
        <v/>
      </c>
      <c r="AG102" s="289" t="str">
        <f t="shared" si="35"/>
        <v/>
      </c>
      <c r="AH102" s="289" t="str">
        <f t="shared" si="35"/>
        <v/>
      </c>
      <c r="AI102" s="289" t="str">
        <f t="shared" si="35"/>
        <v/>
      </c>
      <c r="AJ102" s="289" t="str">
        <f t="shared" si="35"/>
        <v/>
      </c>
      <c r="AK102" s="289" t="str">
        <f t="shared" si="35"/>
        <v/>
      </c>
      <c r="AL102" s="289" t="str">
        <f t="shared" si="35"/>
        <v/>
      </c>
      <c r="AM102" s="289" t="str">
        <f t="shared" si="35"/>
        <v/>
      </c>
      <c r="AN102" s="289" t="str">
        <f t="shared" si="35"/>
        <v/>
      </c>
      <c r="AO102" s="289" t="str">
        <f t="shared" si="35"/>
        <v/>
      </c>
      <c r="AP102" s="289" t="str">
        <f t="shared" si="35"/>
        <v/>
      </c>
      <c r="AQ102" s="289" t="str">
        <f t="shared" si="35"/>
        <v/>
      </c>
      <c r="AR102" s="289" t="str">
        <f t="shared" si="35"/>
        <v/>
      </c>
      <c r="AS102" s="289" t="str">
        <f t="shared" si="35"/>
        <v/>
      </c>
      <c r="AT102" s="289" t="str">
        <f t="shared" si="35"/>
        <v/>
      </c>
      <c r="AU102" s="289" t="str">
        <f t="shared" si="35"/>
        <v/>
      </c>
      <c r="AV102" s="289" t="str">
        <f t="shared" si="35"/>
        <v/>
      </c>
      <c r="AW102" s="289" t="str">
        <f t="shared" si="35"/>
        <v/>
      </c>
      <c r="AX102" s="289" t="str">
        <f t="shared" si="35"/>
        <v/>
      </c>
      <c r="AY102" s="289" t="str">
        <f t="shared" si="35"/>
        <v/>
      </c>
      <c r="AZ102" s="289" t="str">
        <f t="shared" si="35"/>
        <v/>
      </c>
      <c r="BA102" s="289" t="str">
        <f t="shared" si="35"/>
        <v/>
      </c>
      <c r="BB102" s="289" t="str">
        <f t="shared" si="35"/>
        <v/>
      </c>
      <c r="BC102" s="289" t="str">
        <f t="shared" si="35"/>
        <v/>
      </c>
      <c r="BD102" s="289" t="str">
        <f t="shared" si="35"/>
        <v/>
      </c>
      <c r="BE102" s="289" t="str">
        <f t="shared" si="35"/>
        <v/>
      </c>
      <c r="BF102" s="289" t="str">
        <f t="shared" si="35"/>
        <v/>
      </c>
      <c r="BG102" s="289" t="str">
        <f t="shared" si="35"/>
        <v/>
      </c>
      <c r="BH102" s="289" t="str">
        <f t="shared" si="35"/>
        <v/>
      </c>
      <c r="BI102" s="289" t="str">
        <f t="shared" si="35"/>
        <v/>
      </c>
      <c r="BJ102" s="289" t="str">
        <f t="shared" si="35"/>
        <v/>
      </c>
      <c r="BK102" s="289" t="str">
        <f t="shared" si="35"/>
        <v/>
      </c>
      <c r="BL102" s="289" t="str">
        <f t="shared" si="35"/>
        <v/>
      </c>
      <c r="BM102" s="289" t="str">
        <f t="shared" si="35"/>
        <v/>
      </c>
      <c r="BN102" s="289" t="str">
        <f t="shared" si="35"/>
        <v/>
      </c>
      <c r="BO102" s="289" t="str">
        <f t="shared" si="35"/>
        <v/>
      </c>
      <c r="BP102" s="289" t="str">
        <f t="shared" ref="BP102:BU102" si="36">BP$86</f>
        <v/>
      </c>
      <c r="BQ102" s="289" t="str">
        <f t="shared" si="36"/>
        <v/>
      </c>
      <c r="BR102" s="289" t="str">
        <f t="shared" si="36"/>
        <v/>
      </c>
      <c r="BS102" s="289" t="str">
        <f t="shared" si="36"/>
        <v/>
      </c>
      <c r="BT102" s="289" t="str">
        <f t="shared" si="36"/>
        <v/>
      </c>
      <c r="BU102" s="289" t="str">
        <f t="shared" si="36"/>
        <v/>
      </c>
      <c r="CC102" s="278"/>
    </row>
    <row r="103" spans="1:81" s="289" customFormat="1" ht="12" customHeight="1" outlineLevel="1">
      <c r="A103" s="278" t="s">
        <v>649</v>
      </c>
      <c r="B103" s="289" t="s">
        <v>644</v>
      </c>
      <c r="D103" s="289">
        <f t="shared" ref="D103:BO103" si="37">D$87</f>
        <v>0</v>
      </c>
      <c r="E103" s="289">
        <f t="shared" si="37"/>
        <v>0</v>
      </c>
      <c r="F103" s="289">
        <f t="shared" si="37"/>
        <v>0</v>
      </c>
      <c r="G103" s="289">
        <f t="shared" si="37"/>
        <v>0</v>
      </c>
      <c r="H103" s="289">
        <f t="shared" si="37"/>
        <v>0</v>
      </c>
      <c r="I103" s="289">
        <f t="shared" si="37"/>
        <v>0</v>
      </c>
      <c r="J103" s="289">
        <f t="shared" si="37"/>
        <v>0</v>
      </c>
      <c r="K103" s="289">
        <f t="shared" si="37"/>
        <v>0</v>
      </c>
      <c r="L103" s="289">
        <f t="shared" si="37"/>
        <v>0</v>
      </c>
      <c r="M103" s="289">
        <f t="shared" si="37"/>
        <v>0</v>
      </c>
      <c r="N103" s="289">
        <f t="shared" si="37"/>
        <v>0</v>
      </c>
      <c r="O103" s="289">
        <f t="shared" si="37"/>
        <v>0</v>
      </c>
      <c r="P103" s="289" t="str">
        <f t="shared" si="37"/>
        <v/>
      </c>
      <c r="Q103" s="289" t="str">
        <f t="shared" si="37"/>
        <v/>
      </c>
      <c r="R103" s="289" t="str">
        <f t="shared" si="37"/>
        <v/>
      </c>
      <c r="S103" s="289" t="str">
        <f t="shared" si="37"/>
        <v/>
      </c>
      <c r="T103" s="289" t="str">
        <f t="shared" si="37"/>
        <v/>
      </c>
      <c r="U103" s="289" t="str">
        <f t="shared" si="37"/>
        <v/>
      </c>
      <c r="V103" s="289" t="str">
        <f t="shared" si="37"/>
        <v/>
      </c>
      <c r="W103" s="289" t="str">
        <f t="shared" si="37"/>
        <v/>
      </c>
      <c r="X103" s="289" t="str">
        <f t="shared" si="37"/>
        <v/>
      </c>
      <c r="Y103" s="289" t="str">
        <f t="shared" si="37"/>
        <v/>
      </c>
      <c r="Z103" s="289" t="str">
        <f t="shared" si="37"/>
        <v/>
      </c>
      <c r="AA103" s="289" t="str">
        <f t="shared" si="37"/>
        <v/>
      </c>
      <c r="AB103" s="289" t="str">
        <f t="shared" si="37"/>
        <v/>
      </c>
      <c r="AC103" s="289" t="str">
        <f t="shared" si="37"/>
        <v/>
      </c>
      <c r="AD103" s="289" t="str">
        <f t="shared" si="37"/>
        <v/>
      </c>
      <c r="AE103" s="289" t="str">
        <f t="shared" si="37"/>
        <v/>
      </c>
      <c r="AF103" s="289" t="str">
        <f t="shared" si="37"/>
        <v/>
      </c>
      <c r="AG103" s="289" t="str">
        <f t="shared" si="37"/>
        <v/>
      </c>
      <c r="AH103" s="289" t="str">
        <f t="shared" si="37"/>
        <v/>
      </c>
      <c r="AI103" s="289" t="str">
        <f t="shared" si="37"/>
        <v/>
      </c>
      <c r="AJ103" s="289" t="str">
        <f t="shared" si="37"/>
        <v/>
      </c>
      <c r="AK103" s="289" t="str">
        <f t="shared" si="37"/>
        <v/>
      </c>
      <c r="AL103" s="289" t="str">
        <f t="shared" si="37"/>
        <v/>
      </c>
      <c r="AM103" s="289" t="str">
        <f t="shared" si="37"/>
        <v/>
      </c>
      <c r="AN103" s="289" t="str">
        <f t="shared" si="37"/>
        <v/>
      </c>
      <c r="AO103" s="289" t="str">
        <f t="shared" si="37"/>
        <v/>
      </c>
      <c r="AP103" s="289" t="str">
        <f t="shared" si="37"/>
        <v/>
      </c>
      <c r="AQ103" s="289" t="str">
        <f t="shared" si="37"/>
        <v/>
      </c>
      <c r="AR103" s="289" t="str">
        <f t="shared" si="37"/>
        <v/>
      </c>
      <c r="AS103" s="289" t="str">
        <f t="shared" si="37"/>
        <v/>
      </c>
      <c r="AT103" s="289" t="str">
        <f t="shared" si="37"/>
        <v/>
      </c>
      <c r="AU103" s="289" t="str">
        <f t="shared" si="37"/>
        <v/>
      </c>
      <c r="AV103" s="289" t="str">
        <f t="shared" si="37"/>
        <v/>
      </c>
      <c r="AW103" s="289" t="str">
        <f t="shared" si="37"/>
        <v/>
      </c>
      <c r="AX103" s="289" t="str">
        <f t="shared" si="37"/>
        <v/>
      </c>
      <c r="AY103" s="289" t="str">
        <f t="shared" si="37"/>
        <v/>
      </c>
      <c r="AZ103" s="289" t="str">
        <f t="shared" si="37"/>
        <v/>
      </c>
      <c r="BA103" s="289" t="str">
        <f t="shared" si="37"/>
        <v/>
      </c>
      <c r="BB103" s="289" t="str">
        <f t="shared" si="37"/>
        <v/>
      </c>
      <c r="BC103" s="289" t="str">
        <f t="shared" si="37"/>
        <v/>
      </c>
      <c r="BD103" s="289" t="str">
        <f t="shared" si="37"/>
        <v/>
      </c>
      <c r="BE103" s="289" t="str">
        <f t="shared" si="37"/>
        <v/>
      </c>
      <c r="BF103" s="289" t="str">
        <f t="shared" si="37"/>
        <v/>
      </c>
      <c r="BG103" s="289" t="str">
        <f t="shared" si="37"/>
        <v/>
      </c>
      <c r="BH103" s="289" t="str">
        <f t="shared" si="37"/>
        <v/>
      </c>
      <c r="BI103" s="289" t="str">
        <f t="shared" si="37"/>
        <v/>
      </c>
      <c r="BJ103" s="289" t="str">
        <f t="shared" si="37"/>
        <v/>
      </c>
      <c r="BK103" s="289" t="str">
        <f t="shared" si="37"/>
        <v/>
      </c>
      <c r="BL103" s="289" t="str">
        <f t="shared" si="37"/>
        <v/>
      </c>
      <c r="BM103" s="289" t="str">
        <f t="shared" si="37"/>
        <v/>
      </c>
      <c r="BN103" s="289" t="str">
        <f t="shared" si="37"/>
        <v/>
      </c>
      <c r="BO103" s="289" t="str">
        <f t="shared" si="37"/>
        <v/>
      </c>
      <c r="BP103" s="289" t="str">
        <f t="shared" ref="BP103:BU103" si="38">BP$87</f>
        <v/>
      </c>
      <c r="BQ103" s="289" t="str">
        <f t="shared" si="38"/>
        <v/>
      </c>
      <c r="BR103" s="289" t="str">
        <f t="shared" si="38"/>
        <v/>
      </c>
      <c r="BS103" s="289" t="str">
        <f t="shared" si="38"/>
        <v/>
      </c>
      <c r="BT103" s="289" t="str">
        <f t="shared" si="38"/>
        <v/>
      </c>
      <c r="BU103" s="289" t="str">
        <f t="shared" si="38"/>
        <v/>
      </c>
      <c r="CC103" s="278"/>
    </row>
    <row r="104" spans="1:81" s="289" customFormat="1" ht="12" customHeight="1" outlineLevel="1">
      <c r="A104" s="278" t="s">
        <v>650</v>
      </c>
      <c r="B104" s="289" t="s">
        <v>644</v>
      </c>
      <c r="D104" s="289" t="e">
        <v>#REF!</v>
      </c>
      <c r="E104" s="289" t="e">
        <v>#REF!</v>
      </c>
      <c r="F104" s="289" t="e">
        <v>#REF!</v>
      </c>
      <c r="G104" s="289" t="e">
        <v>#REF!</v>
      </c>
      <c r="H104" s="289" t="e">
        <v>#REF!</v>
      </c>
      <c r="I104" s="289" t="e">
        <v>#REF!</v>
      </c>
      <c r="J104" s="289" t="e">
        <v>#REF!</v>
      </c>
      <c r="K104" s="289" t="e">
        <v>#REF!</v>
      </c>
      <c r="L104" s="289" t="e">
        <v>#REF!</v>
      </c>
      <c r="M104" s="289" t="e">
        <v>#REF!</v>
      </c>
      <c r="N104" s="289" t="e">
        <v>#REF!</v>
      </c>
      <c r="O104" s="289" t="e">
        <v>#REF!</v>
      </c>
      <c r="P104" s="289" t="e">
        <v>#REF!</v>
      </c>
      <c r="Q104" s="289" t="e">
        <v>#REF!</v>
      </c>
      <c r="R104" s="289" t="e">
        <v>#REF!</v>
      </c>
      <c r="S104" s="289" t="e">
        <v>#REF!</v>
      </c>
      <c r="T104" s="289" t="e">
        <v>#REF!</v>
      </c>
      <c r="U104" s="289" t="e">
        <v>#REF!</v>
      </c>
      <c r="V104" s="289" t="e">
        <v>#REF!</v>
      </c>
      <c r="W104" s="289" t="e">
        <v>#REF!</v>
      </c>
      <c r="X104" s="289" t="e">
        <v>#REF!</v>
      </c>
      <c r="Y104" s="289" t="e">
        <v>#REF!</v>
      </c>
      <c r="Z104" s="289" t="e">
        <v>#REF!</v>
      </c>
      <c r="AA104" s="289" t="e">
        <v>#REF!</v>
      </c>
      <c r="AB104" s="289" t="e">
        <v>#REF!</v>
      </c>
      <c r="AC104" s="289" t="e">
        <v>#REF!</v>
      </c>
      <c r="AD104" s="289" t="e">
        <v>#REF!</v>
      </c>
      <c r="AE104" s="289" t="e">
        <v>#REF!</v>
      </c>
      <c r="AF104" s="289" t="e">
        <v>#REF!</v>
      </c>
      <c r="AG104" s="289" t="e">
        <v>#REF!</v>
      </c>
      <c r="AH104" s="289" t="e">
        <v>#REF!</v>
      </c>
      <c r="AI104" s="289" t="e">
        <v>#REF!</v>
      </c>
      <c r="AJ104" s="289" t="e">
        <v>#REF!</v>
      </c>
      <c r="AK104" s="289" t="e">
        <v>#REF!</v>
      </c>
      <c r="AL104" s="289" t="e">
        <v>#REF!</v>
      </c>
      <c r="AM104" s="289" t="e">
        <v>#REF!</v>
      </c>
      <c r="AN104" s="289" t="e">
        <v>#REF!</v>
      </c>
      <c r="AO104" s="289" t="e">
        <v>#REF!</v>
      </c>
      <c r="AP104" s="289" t="e">
        <v>#REF!</v>
      </c>
      <c r="AQ104" s="289" t="e">
        <v>#REF!</v>
      </c>
      <c r="AR104" s="289" t="e">
        <v>#REF!</v>
      </c>
      <c r="AS104" s="289" t="e">
        <v>#REF!</v>
      </c>
      <c r="AT104" s="289" t="e">
        <v>#REF!</v>
      </c>
      <c r="AU104" s="289" t="e">
        <v>#REF!</v>
      </c>
      <c r="AV104" s="289" t="e">
        <v>#REF!</v>
      </c>
      <c r="AW104" s="289" t="e">
        <v>#REF!</v>
      </c>
      <c r="AX104" s="289" t="e">
        <v>#REF!</v>
      </c>
      <c r="AY104" s="289" t="e">
        <v>#REF!</v>
      </c>
      <c r="AZ104" s="289" t="e">
        <v>#REF!</v>
      </c>
      <c r="BA104" s="289" t="e">
        <v>#REF!</v>
      </c>
      <c r="BB104" s="289" t="e">
        <v>#REF!</v>
      </c>
      <c r="BC104" s="289" t="e">
        <v>#REF!</v>
      </c>
      <c r="BD104" s="289" t="e">
        <v>#REF!</v>
      </c>
      <c r="BE104" s="289" t="e">
        <v>#REF!</v>
      </c>
      <c r="BF104" s="289" t="e">
        <v>#REF!</v>
      </c>
      <c r="BG104" s="289" t="e">
        <v>#REF!</v>
      </c>
      <c r="BH104" s="289" t="e">
        <v>#REF!</v>
      </c>
      <c r="BI104" s="289" t="e">
        <v>#REF!</v>
      </c>
      <c r="BJ104" s="289" t="e">
        <v>#REF!</v>
      </c>
      <c r="BK104" s="289" t="e">
        <v>#REF!</v>
      </c>
      <c r="BL104" s="289" t="e">
        <v>#REF!</v>
      </c>
      <c r="BM104" s="289" t="e">
        <v>#REF!</v>
      </c>
      <c r="BN104" s="289" t="e">
        <v>#REF!</v>
      </c>
      <c r="BO104" s="289" t="e">
        <v>#REF!</v>
      </c>
      <c r="BP104" s="289" t="e">
        <v>#REF!</v>
      </c>
      <c r="BQ104" s="289" t="e">
        <v>#REF!</v>
      </c>
      <c r="BR104" s="289" t="e">
        <v>#REF!</v>
      </c>
      <c r="BS104" s="289" t="e">
        <v>#REF!</v>
      </c>
      <c r="BT104" s="289" t="e">
        <v>#REF!</v>
      </c>
      <c r="BU104" s="289" t="e">
        <v>#REF!</v>
      </c>
    </row>
    <row r="105" spans="1:81" s="289" customFormat="1" ht="12" customHeight="1" outlineLevel="1">
      <c r="A105" s="278" t="s">
        <v>651</v>
      </c>
      <c r="B105" s="289" t="s">
        <v>644</v>
      </c>
      <c r="D105" s="289" t="s">
        <v>204</v>
      </c>
      <c r="E105" s="289" t="s">
        <v>196</v>
      </c>
      <c r="F105" s="289" t="s">
        <v>179</v>
      </c>
    </row>
    <row r="106" spans="1:81" s="289" customFormat="1" ht="12" customHeight="1" outlineLevel="1">
      <c r="A106" s="278" t="s">
        <v>652</v>
      </c>
      <c r="B106" s="289" t="s">
        <v>644</v>
      </c>
      <c r="D106" s="289" t="s">
        <v>653</v>
      </c>
    </row>
    <row r="107" spans="1:81" s="289" customFormat="1" ht="12" customHeight="1" outlineLevel="1">
      <c r="A107" s="278" t="s">
        <v>654</v>
      </c>
      <c r="B107" s="289" t="s">
        <v>644</v>
      </c>
    </row>
    <row r="108" spans="1:81" s="289" customFormat="1" ht="12" customHeight="1" outlineLevel="1">
      <c r="A108" s="278" t="s">
        <v>655</v>
      </c>
      <c r="B108" s="289" t="s">
        <v>644</v>
      </c>
    </row>
    <row r="109" spans="1:81" s="289" customFormat="1" ht="12" customHeight="1" outlineLevel="1">
      <c r="A109" s="278" t="s">
        <v>656</v>
      </c>
      <c r="B109" s="289" t="s">
        <v>644</v>
      </c>
    </row>
    <row r="110" spans="1:81" s="289" customFormat="1" ht="10.5" customHeight="1" outlineLevel="1">
      <c r="A110" s="278" t="s">
        <v>657</v>
      </c>
      <c r="B110" s="292">
        <v>0</v>
      </c>
      <c r="C110" s="292"/>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293"/>
      <c r="AY110" s="293"/>
      <c r="AZ110" s="293"/>
      <c r="BA110" s="293"/>
      <c r="BB110" s="293"/>
      <c r="BC110" s="293"/>
      <c r="BD110" s="293"/>
      <c r="BE110" s="293"/>
      <c r="BF110" s="293"/>
      <c r="BG110" s="293"/>
      <c r="BH110" s="293"/>
      <c r="BI110" s="293"/>
      <c r="BJ110" s="293"/>
      <c r="BK110" s="293"/>
      <c r="BL110" s="293"/>
      <c r="BM110" s="293"/>
      <c r="BN110" s="293"/>
      <c r="BO110" s="293"/>
      <c r="BP110" s="293"/>
      <c r="BQ110" s="293"/>
      <c r="BR110" s="293"/>
      <c r="BS110" s="293"/>
      <c r="BT110" s="293"/>
      <c r="BU110" s="293"/>
    </row>
    <row r="111" spans="1:81" s="289" customFormat="1" ht="10.5" customHeight="1" outlineLevel="1">
      <c r="A111" s="278" t="s">
        <v>658</v>
      </c>
      <c r="B111" s="292">
        <v>150000000</v>
      </c>
      <c r="C111" s="292"/>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row>
    <row r="112" spans="1:81" s="289" customFormat="1" ht="10.5" customHeight="1" outlineLevel="1">
      <c r="A112" s="278" t="s">
        <v>659</v>
      </c>
      <c r="B112" s="292">
        <v>0</v>
      </c>
      <c r="C112" s="292"/>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row>
    <row r="113" spans="1:73" s="289" customFormat="1" ht="10.5" customHeight="1" outlineLevel="1">
      <c r="A113" s="278" t="s">
        <v>660</v>
      </c>
      <c r="B113" s="295">
        <v>2000000000</v>
      </c>
      <c r="C113" s="295"/>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row>
    <row r="114" spans="1:73" s="289" customFormat="1" ht="10.5" customHeight="1" outlineLevel="1">
      <c r="A114" s="278" t="s">
        <v>661</v>
      </c>
      <c r="B114" s="295">
        <v>-500000000</v>
      </c>
      <c r="C114" s="295"/>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6"/>
      <c r="AM114" s="296"/>
      <c r="AN114" s="296"/>
      <c r="AO114" s="296"/>
      <c r="AP114" s="296"/>
      <c r="AQ114" s="296"/>
      <c r="AR114" s="296"/>
      <c r="AS114" s="296"/>
      <c r="AT114" s="296"/>
      <c r="AU114" s="296"/>
      <c r="AV114" s="296"/>
      <c r="AW114" s="296"/>
      <c r="AX114" s="296"/>
      <c r="AY114" s="296"/>
      <c r="AZ114" s="296"/>
      <c r="BA114" s="296"/>
      <c r="BB114" s="296"/>
      <c r="BC114" s="296"/>
      <c r="BD114" s="296"/>
      <c r="BE114" s="296"/>
      <c r="BF114" s="296"/>
      <c r="BG114" s="296"/>
      <c r="BH114" s="296"/>
      <c r="BI114" s="296"/>
      <c r="BJ114" s="296"/>
      <c r="BK114" s="296"/>
      <c r="BL114" s="296"/>
      <c r="BM114" s="296"/>
      <c r="BN114" s="296"/>
      <c r="BO114" s="296"/>
      <c r="BP114" s="296"/>
      <c r="BQ114" s="296"/>
      <c r="BR114" s="296"/>
      <c r="BS114" s="296"/>
      <c r="BT114" s="296"/>
      <c r="BU114" s="296"/>
    </row>
    <row r="115" spans="1:73" s="289" customFormat="1" ht="10.5" customHeight="1" outlineLevel="1">
      <c r="A115" s="278" t="s">
        <v>662</v>
      </c>
      <c r="B115" s="295">
        <v>2000000000</v>
      </c>
      <c r="C115" s="295"/>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c r="AG115" s="296"/>
      <c r="AH115" s="296"/>
      <c r="AI115" s="296"/>
      <c r="AJ115" s="296"/>
      <c r="AK115" s="296"/>
      <c r="AL115" s="296"/>
      <c r="AM115" s="296"/>
      <c r="AN115" s="296"/>
      <c r="AO115" s="296"/>
      <c r="AP115" s="296"/>
      <c r="AQ115" s="296"/>
      <c r="AR115" s="296"/>
      <c r="AS115" s="296"/>
      <c r="AT115" s="296"/>
      <c r="AU115" s="296"/>
      <c r="AV115" s="296"/>
      <c r="AW115" s="296"/>
      <c r="AX115" s="296"/>
      <c r="AY115" s="296"/>
      <c r="AZ115" s="296"/>
      <c r="BA115" s="296"/>
      <c r="BB115" s="296"/>
      <c r="BC115" s="296"/>
      <c r="BD115" s="296"/>
      <c r="BE115" s="296"/>
      <c r="BF115" s="296"/>
      <c r="BG115" s="296"/>
      <c r="BH115" s="296"/>
      <c r="BI115" s="296"/>
      <c r="BJ115" s="296"/>
      <c r="BK115" s="296"/>
      <c r="BL115" s="296"/>
      <c r="BM115" s="296"/>
      <c r="BN115" s="296"/>
      <c r="BO115" s="296"/>
      <c r="BP115" s="296"/>
      <c r="BQ115" s="296"/>
      <c r="BR115" s="296"/>
      <c r="BS115" s="296"/>
      <c r="BT115" s="296"/>
      <c r="BU115" s="296"/>
    </row>
    <row r="116" spans="1:73" s="289" customFormat="1" ht="10.5" customHeight="1" outlineLevel="1">
      <c r="A116" s="278" t="s">
        <v>663</v>
      </c>
      <c r="B116" s="288">
        <v>0</v>
      </c>
      <c r="C116" s="288"/>
      <c r="D116" s="289">
        <v>0.5</v>
      </c>
      <c r="E116" s="289">
        <f>D116+0.5</f>
        <v>1</v>
      </c>
      <c r="F116" s="289">
        <f t="shared" ref="F116:R116" si="39">E116+0.5</f>
        <v>1.5</v>
      </c>
      <c r="G116" s="289">
        <f t="shared" si="39"/>
        <v>2</v>
      </c>
      <c r="H116" s="289">
        <f t="shared" si="39"/>
        <v>2.5</v>
      </c>
      <c r="I116" s="289">
        <f t="shared" si="39"/>
        <v>3</v>
      </c>
      <c r="J116" s="289">
        <f t="shared" si="39"/>
        <v>3.5</v>
      </c>
      <c r="K116" s="289">
        <f t="shared" si="39"/>
        <v>4</v>
      </c>
      <c r="L116" s="289">
        <f t="shared" si="39"/>
        <v>4.5</v>
      </c>
      <c r="M116" s="289">
        <f t="shared" si="39"/>
        <v>5</v>
      </c>
      <c r="N116" s="289">
        <f t="shared" si="39"/>
        <v>5.5</v>
      </c>
      <c r="O116" s="289">
        <f t="shared" si="39"/>
        <v>6</v>
      </c>
      <c r="P116" s="289">
        <f t="shared" si="39"/>
        <v>6.5</v>
      </c>
      <c r="Q116" s="289">
        <f t="shared" si="39"/>
        <v>7</v>
      </c>
      <c r="R116" s="289">
        <f t="shared" si="39"/>
        <v>7.5</v>
      </c>
    </row>
    <row r="117" spans="1:73" s="289" customFormat="1" ht="10.5" customHeight="1" outlineLevel="1">
      <c r="A117" s="278" t="s">
        <v>664</v>
      </c>
      <c r="B117" s="288">
        <v>150</v>
      </c>
      <c r="C117" s="288"/>
      <c r="D117" s="289">
        <f>B117-0.5</f>
        <v>149.5</v>
      </c>
      <c r="E117" s="289">
        <f t="shared" ref="E117:BP117" si="40">D117-0.5</f>
        <v>149</v>
      </c>
      <c r="F117" s="289">
        <f t="shared" si="40"/>
        <v>148.5</v>
      </c>
      <c r="G117" s="289">
        <f t="shared" si="40"/>
        <v>148</v>
      </c>
      <c r="H117" s="289">
        <f t="shared" si="40"/>
        <v>147.5</v>
      </c>
      <c r="I117" s="289">
        <f t="shared" si="40"/>
        <v>147</v>
      </c>
      <c r="J117" s="289">
        <f t="shared" si="40"/>
        <v>146.5</v>
      </c>
      <c r="K117" s="289">
        <f t="shared" si="40"/>
        <v>146</v>
      </c>
      <c r="L117" s="289">
        <f t="shared" si="40"/>
        <v>145.5</v>
      </c>
      <c r="M117" s="289">
        <f t="shared" si="40"/>
        <v>145</v>
      </c>
      <c r="N117" s="289">
        <f t="shared" si="40"/>
        <v>144.5</v>
      </c>
      <c r="O117" s="289">
        <f t="shared" si="40"/>
        <v>144</v>
      </c>
      <c r="P117" s="289">
        <f t="shared" si="40"/>
        <v>143.5</v>
      </c>
      <c r="Q117" s="289">
        <f t="shared" si="40"/>
        <v>143</v>
      </c>
      <c r="R117" s="289">
        <f t="shared" si="40"/>
        <v>142.5</v>
      </c>
      <c r="S117" s="289">
        <f t="shared" si="40"/>
        <v>142</v>
      </c>
      <c r="T117" s="289">
        <f t="shared" si="40"/>
        <v>141.5</v>
      </c>
      <c r="U117" s="289">
        <f t="shared" si="40"/>
        <v>141</v>
      </c>
      <c r="V117" s="289">
        <f t="shared" si="40"/>
        <v>140.5</v>
      </c>
      <c r="W117" s="289">
        <f t="shared" si="40"/>
        <v>140</v>
      </c>
      <c r="X117" s="289">
        <f t="shared" si="40"/>
        <v>139.5</v>
      </c>
      <c r="Y117" s="289">
        <f t="shared" si="40"/>
        <v>139</v>
      </c>
      <c r="Z117" s="289">
        <f t="shared" si="40"/>
        <v>138.5</v>
      </c>
      <c r="AA117" s="289">
        <f t="shared" si="40"/>
        <v>138</v>
      </c>
      <c r="AB117" s="289">
        <f t="shared" si="40"/>
        <v>137.5</v>
      </c>
      <c r="AC117" s="289">
        <f t="shared" si="40"/>
        <v>137</v>
      </c>
      <c r="AD117" s="289">
        <f t="shared" si="40"/>
        <v>136.5</v>
      </c>
      <c r="AE117" s="289">
        <f t="shared" si="40"/>
        <v>136</v>
      </c>
      <c r="AF117" s="289">
        <f t="shared" si="40"/>
        <v>135.5</v>
      </c>
      <c r="AG117" s="289">
        <f t="shared" si="40"/>
        <v>135</v>
      </c>
      <c r="AH117" s="289">
        <f t="shared" si="40"/>
        <v>134.5</v>
      </c>
      <c r="AI117" s="289">
        <f t="shared" si="40"/>
        <v>134</v>
      </c>
      <c r="AJ117" s="289">
        <f t="shared" si="40"/>
        <v>133.5</v>
      </c>
      <c r="AK117" s="289">
        <f t="shared" si="40"/>
        <v>133</v>
      </c>
      <c r="AL117" s="289">
        <f t="shared" si="40"/>
        <v>132.5</v>
      </c>
      <c r="AM117" s="289">
        <f t="shared" si="40"/>
        <v>132</v>
      </c>
      <c r="AN117" s="289">
        <f t="shared" si="40"/>
        <v>131.5</v>
      </c>
      <c r="AO117" s="289">
        <f t="shared" si="40"/>
        <v>131</v>
      </c>
      <c r="AP117" s="289">
        <f t="shared" si="40"/>
        <v>130.5</v>
      </c>
      <c r="AQ117" s="289">
        <f t="shared" si="40"/>
        <v>130</v>
      </c>
      <c r="AR117" s="289">
        <f t="shared" si="40"/>
        <v>129.5</v>
      </c>
      <c r="AS117" s="289">
        <f t="shared" si="40"/>
        <v>129</v>
      </c>
      <c r="AT117" s="289">
        <f t="shared" si="40"/>
        <v>128.5</v>
      </c>
      <c r="AU117" s="289">
        <f t="shared" si="40"/>
        <v>128</v>
      </c>
      <c r="AV117" s="289">
        <f t="shared" si="40"/>
        <v>127.5</v>
      </c>
      <c r="AW117" s="289">
        <f t="shared" si="40"/>
        <v>127</v>
      </c>
      <c r="AX117" s="289">
        <f t="shared" si="40"/>
        <v>126.5</v>
      </c>
      <c r="AY117" s="289">
        <f t="shared" si="40"/>
        <v>126</v>
      </c>
      <c r="AZ117" s="289">
        <f t="shared" si="40"/>
        <v>125.5</v>
      </c>
      <c r="BA117" s="289">
        <f t="shared" si="40"/>
        <v>125</v>
      </c>
      <c r="BB117" s="289">
        <f t="shared" si="40"/>
        <v>124.5</v>
      </c>
      <c r="BC117" s="289">
        <f t="shared" si="40"/>
        <v>124</v>
      </c>
      <c r="BD117" s="289">
        <f t="shared" si="40"/>
        <v>123.5</v>
      </c>
      <c r="BE117" s="289">
        <f t="shared" si="40"/>
        <v>123</v>
      </c>
      <c r="BF117" s="289">
        <f t="shared" si="40"/>
        <v>122.5</v>
      </c>
      <c r="BG117" s="289">
        <f t="shared" si="40"/>
        <v>122</v>
      </c>
      <c r="BH117" s="289">
        <f t="shared" si="40"/>
        <v>121.5</v>
      </c>
      <c r="BI117" s="289">
        <f t="shared" si="40"/>
        <v>121</v>
      </c>
      <c r="BJ117" s="289">
        <f t="shared" si="40"/>
        <v>120.5</v>
      </c>
      <c r="BK117" s="289">
        <f t="shared" si="40"/>
        <v>120</v>
      </c>
      <c r="BL117" s="289">
        <f t="shared" si="40"/>
        <v>119.5</v>
      </c>
      <c r="BM117" s="289">
        <f t="shared" si="40"/>
        <v>119</v>
      </c>
      <c r="BN117" s="289">
        <f t="shared" si="40"/>
        <v>118.5</v>
      </c>
      <c r="BO117" s="289">
        <f t="shared" si="40"/>
        <v>118</v>
      </c>
      <c r="BP117" s="289">
        <f t="shared" si="40"/>
        <v>117.5</v>
      </c>
      <c r="BQ117" s="289">
        <f t="shared" ref="BQ117:BU117" si="41">BP117-0.5</f>
        <v>117</v>
      </c>
      <c r="BR117" s="289">
        <f t="shared" si="41"/>
        <v>116.5</v>
      </c>
      <c r="BS117" s="289">
        <f t="shared" si="41"/>
        <v>116</v>
      </c>
      <c r="BT117" s="289">
        <f t="shared" si="41"/>
        <v>115.5</v>
      </c>
      <c r="BU117" s="289">
        <f t="shared" si="41"/>
        <v>115</v>
      </c>
    </row>
    <row r="118" spans="1:73" s="289" customFormat="1" ht="10.5" customHeight="1" outlineLevel="1">
      <c r="A118" s="278" t="s">
        <v>665</v>
      </c>
      <c r="B118" s="288" t="s">
        <v>644</v>
      </c>
      <c r="C118" s="288"/>
      <c r="D118" s="289" t="s">
        <v>666</v>
      </c>
      <c r="E118" s="289" t="s">
        <v>667</v>
      </c>
    </row>
    <row r="119" spans="1:73" s="289" customFormat="1" ht="10.5" customHeight="1">
      <c r="B119" s="297"/>
      <c r="C119" s="297"/>
    </row>
    <row r="120" spans="1:73" s="289" customFormat="1" ht="10.5" customHeight="1">
      <c r="B120" s="297"/>
      <c r="C120" s="297"/>
    </row>
  </sheetData>
  <sheetProtection algorithmName="SHA-512" hashValue="rDgVPhRIfMed6cFnjkmW4uNvlv6cAAiePPwEt3XL9V1Eqp1DGeuWuVvpRHL8ObKqNTSptRd+H3GHF6qsYTB5iA==" saltValue="gbklCJR8rf0FUEryqE95EA==" spinCount="100000" sheet="1" formatCells="0" formatColumns="0" formatRows="0" insertRows="0"/>
  <mergeCells count="7">
    <mergeCell ref="CB7:CB12"/>
    <mergeCell ref="D13:BV13"/>
    <mergeCell ref="BW70:BZ70"/>
    <mergeCell ref="BX7:BX12"/>
    <mergeCell ref="BY7:BY12"/>
    <mergeCell ref="BZ7:BZ12"/>
    <mergeCell ref="CA7:CA12"/>
  </mergeCells>
  <conditionalFormatting sqref="B14:C65">
    <cfRule type="expression" dxfId="58" priority="14">
      <formula>IF(MONTH($B14)=3,TRUE,FALSE)</formula>
    </cfRule>
  </conditionalFormatting>
  <conditionalFormatting sqref="D95:N95 D96:BU96">
    <cfRule type="expression" dxfId="57" priority="2">
      <formula>IF(D$8=0,TRUE,FALSE)</formula>
    </cfRule>
  </conditionalFormatting>
  <conditionalFormatting sqref="D7:BU7 P8:BU12">
    <cfRule type="expression" dxfId="56" priority="8">
      <formula>IF(D$8=0,TRUE,FALSE)</formula>
    </cfRule>
    <cfRule type="expression" dxfId="55" priority="9">
      <formula>IF(AND(D$7="U",D$8&lt;&gt;0),TRUE,FALSE)</formula>
    </cfRule>
    <cfRule type="expression" dxfId="54" priority="10">
      <formula>IF(AND(D$7="R",D$8&lt;&gt;0),TRUE,FALSE)</formula>
    </cfRule>
  </conditionalFormatting>
  <conditionalFormatting sqref="D69:BU71">
    <cfRule type="expression" dxfId="53" priority="16">
      <formula>IF(D$7="U",TRUE,FALSE)</formula>
    </cfRule>
    <cfRule type="expression" dxfId="52" priority="17">
      <formula>IF(D$7="R",TRUE,FALSE)</formula>
    </cfRule>
    <cfRule type="expression" dxfId="51" priority="18">
      <formula>IF(D$8=0,TRUE,FALSE)</formula>
    </cfRule>
  </conditionalFormatting>
  <conditionalFormatting sqref="D75:BU75">
    <cfRule type="expression" dxfId="50" priority="11">
      <formula>IF(D$8=0,TRUE,FALSE)</formula>
    </cfRule>
    <cfRule type="cellIs" dxfId="49" priority="15" operator="lessThan">
      <formula>1</formula>
    </cfRule>
  </conditionalFormatting>
  <conditionalFormatting sqref="D89:BU92">
    <cfRule type="expression" dxfId="48" priority="12">
      <formula>IF(D$8=0,TRUE, FALSE)</formula>
    </cfRule>
  </conditionalFormatting>
  <conditionalFormatting sqref="D74:BV74 D77:BU83">
    <cfRule type="expression" dxfId="47" priority="1">
      <formula>IF(D$8=0,TRUE,FALSE)</formula>
    </cfRule>
  </conditionalFormatting>
  <conditionalFormatting sqref="P14:BU65">
    <cfRule type="expression" dxfId="46" priority="6">
      <formula>IF($B14&lt;P$9,TRUE,FALSE)</formula>
    </cfRule>
    <cfRule type="expression" dxfId="45" priority="7">
      <formula>IF(P$10&lt;&gt;"",$B14&gt;DATE(YEAR(P$10),MONTH(P$10)+3,0),FALSE)</formula>
    </cfRule>
  </conditionalFormatting>
  <conditionalFormatting sqref="P14:BU66 D72:BU72 P85:BU87 AA95:BU95">
    <cfRule type="expression" dxfId="44" priority="13">
      <formula>IF(D$8=0,TRUE,FALSE)</formula>
    </cfRule>
  </conditionalFormatting>
  <conditionalFormatting sqref="P66:BU66">
    <cfRule type="expression" dxfId="43" priority="5">
      <formula>IF(P$7="R",TRUE,FALSE)</formula>
    </cfRule>
  </conditionalFormatting>
  <conditionalFormatting sqref="BX73:CB73">
    <cfRule type="cellIs" dxfId="42" priority="3" operator="lessThan">
      <formula>0</formula>
    </cfRule>
  </conditionalFormatting>
  <conditionalFormatting sqref="CA74:CB74 BX75:BZ75">
    <cfRule type="cellIs" dxfId="41" priority="4" operator="lessThan">
      <formula>1</formula>
    </cfRule>
  </conditionalFormatting>
  <printOptions horizontalCentered="1"/>
  <pageMargins left="0.25" right="0.25" top="0.75" bottom="0.75" header="0.3" footer="0.3"/>
  <pageSetup scale="48" fitToWidth="0" pageOrder="overThenDown" orientation="portrait" cellComments="asDisplayed" r:id="rId1"/>
  <headerFooter>
    <oddHeader>&amp;L&amp;"Arial,Bold"&amp;8&amp;K0000FFE1-H. Portfolio Cash Flows</oddHeader>
    <oddFooter>&amp;L&amp;F&amp;R&amp;P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8F93D-3C5B-4ACE-A870-015BC1BAF984}">
  <sheetPr>
    <tabColor rgb="FFFFC000"/>
    <pageSetUpPr fitToPage="1"/>
  </sheetPr>
  <dimension ref="A1:AZ87"/>
  <sheetViews>
    <sheetView showGridLines="0" zoomScale="85" zoomScaleNormal="85" zoomScaleSheetLayoutView="85" workbookViewId="0">
      <pane ySplit="11" topLeftCell="A13" activePane="bottomLeft" state="frozen"/>
      <selection pane="bottomLeft" activeCell="A13" sqref="A13"/>
    </sheetView>
  </sheetViews>
  <sheetFormatPr defaultColWidth="0" defaultRowHeight="12.75" zeroHeight="1" outlineLevelCol="1"/>
  <cols>
    <col min="1" max="1" width="9.140625" style="754" customWidth="1"/>
    <col min="2" max="2" width="20.28515625" style="754" customWidth="1"/>
    <col min="3" max="3" width="22.42578125" style="758" customWidth="1"/>
    <col min="4" max="4" width="12.7109375" style="754" customWidth="1"/>
    <col min="5" max="5" width="2.5703125" style="752" customWidth="1"/>
    <col min="6" max="8" width="12.7109375" style="754" customWidth="1"/>
    <col min="9" max="9" width="2.7109375" style="752" customWidth="1"/>
    <col min="10" max="15" width="12.7109375" style="754" customWidth="1"/>
    <col min="16" max="16" width="2.7109375" style="752" customWidth="1"/>
    <col min="17" max="21" width="12.7109375" style="754" customWidth="1"/>
    <col min="22" max="22" width="2.7109375" style="752" customWidth="1"/>
    <col min="23" max="28" width="12.7109375" style="754" customWidth="1"/>
    <col min="29" max="29" width="2.7109375" style="752" customWidth="1"/>
    <col min="30" max="30" width="14" style="754" customWidth="1"/>
    <col min="31" max="31" width="14" style="755" customWidth="1"/>
    <col min="32" max="32" width="12.7109375" style="755" customWidth="1"/>
    <col min="33" max="33" width="2.7109375" style="752" customWidth="1"/>
    <col min="34" max="37" width="12.7109375" style="754" customWidth="1"/>
    <col min="38" max="39" width="12.7109375" style="754" hidden="1" customWidth="1"/>
    <col min="40" max="40" width="9.140625" style="754" customWidth="1"/>
    <col min="41" max="42" width="12.7109375" style="754" customWidth="1"/>
    <col min="43" max="43" width="14.85546875" style="754" customWidth="1"/>
    <col min="44" max="44" width="13.140625" style="754" hidden="1" customWidth="1" outlineLevel="1"/>
    <col min="45" max="45" width="26.7109375" style="754" bestFit="1" customWidth="1" outlineLevel="1"/>
    <col min="46" max="46" width="2.7109375" style="754" hidden="1" customWidth="1" outlineLevel="1"/>
    <col min="47" max="49" width="13.140625" style="754" bestFit="1" customWidth="1" outlineLevel="1"/>
    <col min="50" max="50" width="36.28515625" style="754" bestFit="1" customWidth="1" outlineLevel="1"/>
    <col min="51" max="51" width="14.5703125" style="754" bestFit="1" customWidth="1" outlineLevel="1"/>
    <col min="52" max="52" width="9.140625" style="754" customWidth="1"/>
    <col min="53" max="16384" width="9.140625" style="754" hidden="1"/>
  </cols>
  <sheetData>
    <row r="1" spans="2:51" s="155" customFormat="1" ht="14.25">
      <c r="B1" s="209"/>
      <c r="C1" s="445" t="s">
        <v>685</v>
      </c>
      <c r="D1" s="209"/>
      <c r="E1" s="440"/>
      <c r="F1" s="496"/>
      <c r="H1" s="440"/>
      <c r="I1" s="440"/>
      <c r="J1" s="440"/>
      <c r="K1" s="496"/>
      <c r="L1" s="440"/>
      <c r="M1" s="440"/>
      <c r="N1" s="440"/>
      <c r="O1" s="440"/>
      <c r="P1" s="496"/>
      <c r="Q1" s="496"/>
      <c r="AY1" s="18" t="str">
        <f>Instructions!N1</f>
        <v>OMB Approval No. 3245-0062</v>
      </c>
    </row>
    <row r="2" spans="2:51" s="155" customFormat="1" ht="14.25">
      <c r="B2" s="209"/>
      <c r="C2" s="209" t="s">
        <v>11</v>
      </c>
      <c r="D2" s="582">
        <f>Overview!B43</f>
        <v>45628</v>
      </c>
      <c r="E2" s="442"/>
      <c r="F2" s="496"/>
      <c r="G2" s="443"/>
      <c r="H2" s="442"/>
      <c r="I2" s="442"/>
      <c r="J2" s="442"/>
      <c r="K2" s="496"/>
      <c r="L2" s="442"/>
      <c r="M2" s="442"/>
      <c r="N2" s="209"/>
      <c r="O2" s="209"/>
      <c r="P2" s="498"/>
      <c r="Q2" s="498"/>
      <c r="AY2" s="18" t="str">
        <f>Instructions!N2</f>
        <v>Expiration Date 2/28/2026</v>
      </c>
    </row>
    <row r="3" spans="2:51" s="155" customFormat="1" ht="25.5" customHeight="1">
      <c r="B3" s="209"/>
      <c r="C3" s="400"/>
      <c r="D3" s="400"/>
      <c r="E3" s="400"/>
      <c r="F3" s="497"/>
      <c r="G3" s="400"/>
      <c r="H3" s="400"/>
      <c r="I3" s="400"/>
      <c r="J3" s="400"/>
      <c r="K3" s="497"/>
      <c r="L3" s="400"/>
      <c r="M3" s="400"/>
      <c r="N3" s="401"/>
      <c r="O3" s="401"/>
      <c r="P3" s="499"/>
      <c r="Q3" s="499"/>
    </row>
    <row r="4" spans="2:51" s="155" customFormat="1" ht="14.25">
      <c r="B4" s="887"/>
      <c r="C4" s="336" t="s">
        <v>15</v>
      </c>
      <c r="D4" s="336" t="str">
        <f>Overview!B7</f>
        <v>Applicant Fund Name</v>
      </c>
      <c r="E4" s="338"/>
      <c r="F4" s="502"/>
      <c r="G4" s="336"/>
      <c r="H4" s="336"/>
      <c r="I4" s="336"/>
      <c r="J4" s="336" t="s">
        <v>2</v>
      </c>
      <c r="K4" s="336" t="s">
        <v>2</v>
      </c>
      <c r="L4" s="336" t="s">
        <v>2</v>
      </c>
      <c r="M4" s="336" t="s">
        <v>2</v>
      </c>
      <c r="N4" s="336" t="s">
        <v>2</v>
      </c>
      <c r="O4" s="336" t="s">
        <v>2</v>
      </c>
      <c r="P4" s="336" t="s">
        <v>2</v>
      </c>
      <c r="Q4" s="336" t="s">
        <v>2</v>
      </c>
      <c r="R4" s="336" t="s">
        <v>2</v>
      </c>
      <c r="S4" s="336" t="s">
        <v>2</v>
      </c>
      <c r="T4" s="336" t="s">
        <v>2</v>
      </c>
      <c r="U4" s="336" t="s">
        <v>2</v>
      </c>
      <c r="V4" s="336" t="s">
        <v>2</v>
      </c>
      <c r="W4" s="336" t="s">
        <v>2</v>
      </c>
      <c r="X4" s="336" t="s">
        <v>2</v>
      </c>
      <c r="Y4" s="336" t="s">
        <v>2</v>
      </c>
      <c r="Z4" s="336" t="s">
        <v>2</v>
      </c>
      <c r="AA4" s="336" t="s">
        <v>2</v>
      </c>
      <c r="AB4" s="336" t="s">
        <v>2</v>
      </c>
      <c r="AC4" s="336" t="s">
        <v>2</v>
      </c>
      <c r="AD4" s="336" t="s">
        <v>2</v>
      </c>
      <c r="AE4" s="336" t="s">
        <v>2</v>
      </c>
      <c r="AF4" s="336" t="s">
        <v>2</v>
      </c>
      <c r="AG4" s="336" t="s">
        <v>2</v>
      </c>
      <c r="AH4" s="336" t="s">
        <v>2</v>
      </c>
      <c r="AI4" s="336" t="s">
        <v>2</v>
      </c>
      <c r="AJ4" s="336" t="s">
        <v>2</v>
      </c>
      <c r="AK4" s="336" t="s">
        <v>2</v>
      </c>
      <c r="AL4" s="336"/>
      <c r="AM4" s="336"/>
      <c r="AN4" s="336" t="s">
        <v>2</v>
      </c>
      <c r="AO4" s="336" t="s">
        <v>2</v>
      </c>
      <c r="AP4" s="336" t="s">
        <v>2</v>
      </c>
      <c r="AQ4" s="336" t="s">
        <v>2</v>
      </c>
      <c r="AR4" s="336" t="s">
        <v>2</v>
      </c>
      <c r="AS4" s="336" t="s">
        <v>2</v>
      </c>
      <c r="AT4" s="336" t="s">
        <v>2</v>
      </c>
      <c r="AU4" s="336" t="s">
        <v>2</v>
      </c>
      <c r="AV4" s="336" t="s">
        <v>2</v>
      </c>
      <c r="AW4" s="336" t="s">
        <v>2</v>
      </c>
      <c r="AX4" s="336" t="s">
        <v>2</v>
      </c>
      <c r="AY4" s="336" t="s">
        <v>2</v>
      </c>
    </row>
    <row r="5" spans="2:51" ht="22.5" customHeight="1">
      <c r="B5" s="749"/>
      <c r="C5" s="750"/>
      <c r="D5" s="751"/>
      <c r="F5" s="753"/>
      <c r="G5" s="753"/>
      <c r="H5" s="753"/>
      <c r="O5" s="753"/>
    </row>
    <row r="6" spans="2:51" ht="11.25" customHeight="1">
      <c r="B6" s="756"/>
      <c r="C6" s="757"/>
      <c r="E6" s="754"/>
      <c r="I6" s="754"/>
      <c r="J6" s="752"/>
      <c r="K6" s="752"/>
      <c r="L6" s="752"/>
      <c r="M6" s="752"/>
      <c r="N6" s="752"/>
      <c r="O6" s="752"/>
      <c r="Q6" s="752"/>
      <c r="R6" s="752"/>
      <c r="S6" s="752"/>
      <c r="AY6" s="891">
        <f>'Investment Track Record (4)'!C9</f>
        <v>275000000</v>
      </c>
    </row>
    <row r="7" spans="2:51" ht="11.25" customHeight="1">
      <c r="B7" s="756"/>
      <c r="C7" s="757"/>
      <c r="E7" s="754"/>
      <c r="I7" s="754"/>
      <c r="J7" s="752"/>
      <c r="K7" s="752"/>
      <c r="L7" s="752"/>
      <c r="M7" s="752"/>
      <c r="N7" s="752"/>
      <c r="O7" s="752"/>
      <c r="Q7" s="752"/>
      <c r="R7" s="752"/>
      <c r="S7" s="752"/>
    </row>
    <row r="8" spans="2:51" ht="13.5" thickBot="1">
      <c r="B8" s="157"/>
      <c r="C8" s="158"/>
      <c r="D8" s="766" t="s">
        <v>686</v>
      </c>
      <c r="E8" s="767"/>
      <c r="F8" s="157"/>
      <c r="G8" s="157"/>
      <c r="H8" s="157"/>
      <c r="I8" s="767"/>
      <c r="J8" s="157"/>
      <c r="K8" s="157"/>
      <c r="L8" s="157"/>
      <c r="M8" s="157"/>
      <c r="N8" s="157"/>
      <c r="O8" s="157"/>
      <c r="P8" s="767"/>
      <c r="Q8" s="157"/>
      <c r="R8" s="157"/>
      <c r="S8" s="157"/>
      <c r="T8" s="157"/>
      <c r="U8" s="157"/>
      <c r="V8" s="767"/>
      <c r="W8" s="157"/>
      <c r="X8" s="157"/>
      <c r="Y8" s="157"/>
      <c r="Z8" s="157"/>
      <c r="AA8" s="157"/>
      <c r="AB8" s="157"/>
      <c r="AC8" s="767"/>
      <c r="AD8" s="157"/>
      <c r="AE8" s="766" t="s">
        <v>687</v>
      </c>
      <c r="AF8" s="768"/>
      <c r="AG8" s="767"/>
      <c r="AH8" s="157"/>
      <c r="AI8" s="157"/>
      <c r="AJ8" s="157"/>
      <c r="AK8" s="157"/>
      <c r="AL8" s="157"/>
      <c r="AM8" s="157"/>
      <c r="AN8" s="157"/>
      <c r="AO8" s="157"/>
      <c r="AP8" s="157"/>
      <c r="AQ8" s="157"/>
      <c r="AR8" s="157"/>
      <c r="AS8" s="157"/>
      <c r="AT8" s="157"/>
      <c r="AU8" s="157"/>
      <c r="AV8" s="157"/>
      <c r="AW8" s="157"/>
      <c r="AX8" s="157"/>
      <c r="AY8" s="157"/>
    </row>
    <row r="9" spans="2:51" ht="39" thickBot="1">
      <c r="B9" s="157"/>
      <c r="C9" s="158"/>
      <c r="D9" s="769">
        <v>0</v>
      </c>
      <c r="E9" s="767"/>
      <c r="F9" s="770" t="s">
        <v>688</v>
      </c>
      <c r="G9" s="771"/>
      <c r="H9" s="771"/>
      <c r="I9" s="767"/>
      <c r="J9" s="770" t="s">
        <v>689</v>
      </c>
      <c r="K9" s="771"/>
      <c r="L9" s="771"/>
      <c r="M9" s="771"/>
      <c r="N9" s="771"/>
      <c r="O9" s="771"/>
      <c r="P9" s="767"/>
      <c r="Q9" s="770" t="s">
        <v>690</v>
      </c>
      <c r="R9" s="771"/>
      <c r="S9" s="771"/>
      <c r="T9" s="771"/>
      <c r="U9" s="771"/>
      <c r="V9" s="767"/>
      <c r="W9" s="770" t="s">
        <v>691</v>
      </c>
      <c r="X9" s="772"/>
      <c r="Y9" s="772"/>
      <c r="Z9" s="772"/>
      <c r="AA9" s="772"/>
      <c r="AB9" s="772"/>
      <c r="AC9" s="767"/>
      <c r="AD9" s="157"/>
      <c r="AE9" s="773">
        <f>D9</f>
        <v>0</v>
      </c>
      <c r="AF9" s="768"/>
      <c r="AG9" s="767"/>
      <c r="AH9" s="774" t="s">
        <v>692</v>
      </c>
      <c r="AI9" s="771"/>
      <c r="AJ9" s="771"/>
      <c r="AK9" s="771"/>
      <c r="AL9" s="771"/>
      <c r="AM9" s="771"/>
      <c r="AN9" s="157"/>
      <c r="AO9" s="774" t="s">
        <v>693</v>
      </c>
      <c r="AP9" s="771"/>
      <c r="AQ9" s="771"/>
      <c r="AR9" s="157"/>
      <c r="AS9" s="775" t="s">
        <v>694</v>
      </c>
      <c r="AT9" s="776"/>
      <c r="AU9" s="776"/>
      <c r="AV9" s="776"/>
      <c r="AW9" s="776"/>
      <c r="AX9" s="776"/>
      <c r="AY9" s="776"/>
    </row>
    <row r="10" spans="2:51" ht="13.5" thickBot="1">
      <c r="B10" s="157"/>
      <c r="C10" s="158"/>
      <c r="D10" s="157"/>
      <c r="E10" s="767"/>
      <c r="F10" s="157"/>
      <c r="G10" s="157"/>
      <c r="H10" s="157"/>
      <c r="I10" s="767"/>
      <c r="J10" s="157"/>
      <c r="K10" s="157"/>
      <c r="L10" s="157"/>
      <c r="M10" s="157"/>
      <c r="N10" s="157"/>
      <c r="O10" s="157"/>
      <c r="P10" s="767"/>
      <c r="Q10" s="772"/>
      <c r="R10" s="772"/>
      <c r="S10" s="772"/>
      <c r="T10" s="772"/>
      <c r="U10" s="772"/>
      <c r="V10" s="767"/>
      <c r="W10" s="157"/>
      <c r="X10" s="157"/>
      <c r="Y10" s="157"/>
      <c r="Z10" s="157"/>
      <c r="AA10" s="157"/>
      <c r="AB10" s="157"/>
      <c r="AC10" s="767"/>
      <c r="AD10" s="157"/>
      <c r="AE10" s="768"/>
      <c r="AF10" s="768"/>
      <c r="AG10" s="767"/>
      <c r="AH10" s="157"/>
      <c r="AI10" s="157"/>
      <c r="AJ10" s="157"/>
      <c r="AK10" s="157"/>
      <c r="AL10" s="157"/>
      <c r="AM10" s="157"/>
      <c r="AN10" s="157"/>
      <c r="AO10" s="157"/>
      <c r="AP10" s="157"/>
      <c r="AQ10" s="157"/>
      <c r="AR10" s="157"/>
      <c r="AS10" s="157"/>
      <c r="AT10" s="157"/>
      <c r="AU10" s="157"/>
      <c r="AV10" s="157"/>
      <c r="AW10" s="157"/>
      <c r="AX10" s="157"/>
      <c r="AY10" s="157"/>
    </row>
    <row r="11" spans="2:51" ht="53.25" thickBot="1">
      <c r="B11" s="849" t="s">
        <v>695</v>
      </c>
      <c r="C11" s="850" t="s">
        <v>696</v>
      </c>
      <c r="D11" s="777" t="s">
        <v>697</v>
      </c>
      <c r="E11" s="778"/>
      <c r="F11" s="779" t="s">
        <v>698</v>
      </c>
      <c r="G11" s="780" t="s">
        <v>699</v>
      </c>
      <c r="H11" s="781" t="s">
        <v>700</v>
      </c>
      <c r="I11" s="767"/>
      <c r="J11" s="779" t="s">
        <v>215</v>
      </c>
      <c r="K11" s="780" t="s">
        <v>701</v>
      </c>
      <c r="L11" s="780" t="str">
        <f>"Interest Expense - All Other Lenders"</f>
        <v>Interest Expense - All Other Lenders</v>
      </c>
      <c r="M11" s="780" t="s">
        <v>139</v>
      </c>
      <c r="N11" s="780" t="s">
        <v>702</v>
      </c>
      <c r="O11" s="781" t="s">
        <v>703</v>
      </c>
      <c r="P11" s="767"/>
      <c r="Q11" s="779" t="s">
        <v>668</v>
      </c>
      <c r="R11" s="780" t="s">
        <v>704</v>
      </c>
      <c r="S11" s="780" t="str">
        <f>"Leverage Drawn - All Other Lenders"</f>
        <v>Leverage Drawn - All Other Lenders</v>
      </c>
      <c r="T11" s="781" t="s">
        <v>669</v>
      </c>
      <c r="U11" s="781" t="s">
        <v>670</v>
      </c>
      <c r="V11" s="767"/>
      <c r="W11" s="779" t="s">
        <v>671</v>
      </c>
      <c r="X11" s="780" t="s">
        <v>705</v>
      </c>
      <c r="Y11" s="780" t="str">
        <f>"Leverage Repayments - All Other Lenders"</f>
        <v>Leverage Repayments - All Other Lenders</v>
      </c>
      <c r="Z11" s="781" t="s">
        <v>672</v>
      </c>
      <c r="AA11" s="781" t="s">
        <v>706</v>
      </c>
      <c r="AB11" s="781" t="s">
        <v>673</v>
      </c>
      <c r="AC11" s="767"/>
      <c r="AD11" s="782" t="s">
        <v>707</v>
      </c>
      <c r="AE11" s="782" t="s">
        <v>708</v>
      </c>
      <c r="AF11" s="768"/>
      <c r="AG11" s="767"/>
      <c r="AH11" s="779" t="s">
        <v>680</v>
      </c>
      <c r="AI11" s="780" t="s">
        <v>709</v>
      </c>
      <c r="AJ11" s="780" t="str">
        <f>"NCF to All Other Lenders"</f>
        <v>NCF to All Other Lenders</v>
      </c>
      <c r="AK11" s="781" t="s">
        <v>710</v>
      </c>
      <c r="AL11" s="854" t="s">
        <v>711</v>
      </c>
      <c r="AM11" s="854" t="s">
        <v>712</v>
      </c>
      <c r="AN11" s="157"/>
      <c r="AO11" s="779" t="s">
        <v>713</v>
      </c>
      <c r="AP11" s="780" t="s">
        <v>714</v>
      </c>
      <c r="AQ11" s="781" t="s">
        <v>715</v>
      </c>
      <c r="AR11" s="157"/>
      <c r="AS11" s="777" t="s">
        <v>716</v>
      </c>
      <c r="AT11" s="157"/>
      <c r="AU11" s="783" t="s">
        <v>717</v>
      </c>
      <c r="AV11" s="783" t="s">
        <v>718</v>
      </c>
      <c r="AW11" s="783" t="s">
        <v>719</v>
      </c>
      <c r="AX11" s="157"/>
      <c r="AY11" s="777" t="s">
        <v>720</v>
      </c>
    </row>
    <row r="12" spans="2:51" hidden="1">
      <c r="B12" s="784">
        <f>B13-1</f>
        <v>1899</v>
      </c>
      <c r="C12" s="785"/>
      <c r="D12" s="786">
        <f>'[1]E1-H. Portfolio Cash Flows'!KU44</f>
        <v>0</v>
      </c>
      <c r="E12" s="767"/>
      <c r="F12" s="787">
        <v>0</v>
      </c>
      <c r="G12" s="788">
        <v>0</v>
      </c>
      <c r="H12" s="786">
        <f t="shared" ref="H12:H36" si="0">SUM(F12:G12)</f>
        <v>0</v>
      </c>
      <c r="I12" s="767"/>
      <c r="J12" s="787">
        <v>0</v>
      </c>
      <c r="K12" s="789">
        <v>0</v>
      </c>
      <c r="L12" s="789">
        <v>0</v>
      </c>
      <c r="M12" s="789">
        <v>0</v>
      </c>
      <c r="N12" s="788">
        <v>0</v>
      </c>
      <c r="O12" s="786">
        <f t="shared" ref="O12:O42" si="1">SUM(J12:N12)</f>
        <v>0</v>
      </c>
      <c r="P12" s="767"/>
      <c r="Q12" s="787">
        <v>0</v>
      </c>
      <c r="R12" s="790">
        <v>0</v>
      </c>
      <c r="S12" s="791">
        <v>0</v>
      </c>
      <c r="T12" s="791">
        <v>0</v>
      </c>
      <c r="U12" s="786">
        <f t="shared" ref="U12:U42" si="2">SUM(Q12:T12)</f>
        <v>0</v>
      </c>
      <c r="V12" s="767"/>
      <c r="W12" s="787">
        <v>0</v>
      </c>
      <c r="X12" s="790">
        <v>0</v>
      </c>
      <c r="Y12" s="790">
        <v>0</v>
      </c>
      <c r="Z12" s="792">
        <v>0</v>
      </c>
      <c r="AA12" s="792"/>
      <c r="AB12" s="793">
        <f t="shared" ref="AB12:AB42" si="3">SUM(W12:Z12)</f>
        <v>0</v>
      </c>
      <c r="AC12" s="767"/>
      <c r="AD12" s="794">
        <f t="shared" ref="AD12:AD64" si="4">D12+(H12+U12)+(O12+AB12)</f>
        <v>0</v>
      </c>
      <c r="AE12" s="794" t="e">
        <f>#REF!+AD12</f>
        <v>#REF!</v>
      </c>
      <c r="AF12" s="768"/>
      <c r="AG12" s="767"/>
      <c r="AH12" s="795">
        <f t="shared" ref="AH12:AH64" si="5">-SUM(Q12,W12)</f>
        <v>0</v>
      </c>
      <c r="AI12" s="796">
        <f t="shared" ref="AI12:AJ43" si="6">-SUM(R12,K12,X12)</f>
        <v>0</v>
      </c>
      <c r="AJ12" s="796">
        <f t="shared" si="6"/>
        <v>0</v>
      </c>
      <c r="AK12" s="793">
        <f t="shared" ref="AK12:AK64" si="7">SUM(AH12:AJ12)</f>
        <v>0</v>
      </c>
      <c r="AL12" s="854" t="e">
        <f>#REF!</f>
        <v>#REF!</v>
      </c>
      <c r="AM12" s="854" t="e">
        <f>#REF!</f>
        <v>#REF!</v>
      </c>
      <c r="AN12" s="157"/>
      <c r="AO12" s="795">
        <f t="shared" ref="AO12:AP34" si="8">SUM(AH12:AI12)</f>
        <v>0</v>
      </c>
      <c r="AP12" s="796">
        <f t="shared" si="8"/>
        <v>0</v>
      </c>
      <c r="AQ12" s="793">
        <f t="shared" ref="AQ12:AQ34" si="9">SUM(AJ12:AJ12)</f>
        <v>0</v>
      </c>
      <c r="AR12" s="157"/>
      <c r="AS12" s="786" t="e">
        <f>#REF!+D12</f>
        <v>#REF!</v>
      </c>
      <c r="AT12" s="157"/>
      <c r="AU12" s="786">
        <f>IF($C12&lt;MIN(InvDate),0,IF(AND($C12&gt;=MIN(InvDate),$C12&lt;=DATE(YEAR(MIN(InvDate))+5,MONTH(MIN(InvDate)),DAY(MIN(InvDate)))),-TotalComCap*MFeeEst*0.25,IF($C12&gt;DATE(YEAR(MIN(InvDate))+5,MONTH(MIN(InvDate)),DAY(MIN(InvDate))),#REF!*Factor,0)))</f>
        <v>0</v>
      </c>
      <c r="AV12" s="786">
        <f t="shared" ref="AV12" si="10">IF($C12&lt;MIN(InvDate),0,IF(AND($C12&gt;=MIN(InvDate),$C12&lt;=DATE(YEAR(MIN(InvDate))+5,MONTH(MIN(InvDate)),DAY(MIN(InvDate)))),-TotalComCap*MFeeEst*0.25,IF($C12&gt;DATE(YEAR(MIN(InvDate))+5,MONTH(MIN(InvDate)),DAY(MIN(InvDate))),MIN($AS12*MFeeEst*0.25,0))))</f>
        <v>0</v>
      </c>
      <c r="AW12" s="786">
        <f>IF($C12&lt;MIN(InvDate),0,IF(AND($C12&gt;=MIN(InvDate),$C12&lt;=DATE(YEAR(MIN(InvDate))+5,MONTH(MIN(InvDate)),DAY(MIN(InvDate)))),-TotalComCap*MFeeEst*0.25,IF($C12&gt;DATE(YEAR(MIN(InvDate))+5,MONTH(MIN(InvDate)),DAY(MIN(InvDate))),MIN(#REF!-(-TotalComCap*MFeeEst*0.25*0.05),0))))</f>
        <v>0</v>
      </c>
      <c r="AX12" s="157"/>
      <c r="AY12" s="786">
        <f t="shared" ref="AY12" ca="1" si="11">AK12+(OFFSET($AU12,0,MFeeMenuNum)-$J12)</f>
        <v>0</v>
      </c>
    </row>
    <row r="13" spans="2:51">
      <c r="B13" s="763">
        <f>YEAR(MIN('Investment Track Record (4)'!P19:P88))</f>
        <v>1900</v>
      </c>
      <c r="C13" s="764" cm="1">
        <f t="array" ref="C13">DATE(INDEX($B:$B,9+4*INT((ROW()-9)/4)), CHOOSE(MOD(ROW()-9,4)+1, 3,6,9,12), CHOOSE(MOD(ROW()-9,4)+1, 31,30,30,31))</f>
        <v>91</v>
      </c>
      <c r="D13" s="765">
        <f>'Historical Cash Flows (4)'!BZ14</f>
        <v>0</v>
      </c>
      <c r="E13" s="767"/>
      <c r="F13" s="797">
        <v>0</v>
      </c>
      <c r="G13" s="798">
        <v>0</v>
      </c>
      <c r="H13" s="765">
        <f t="shared" si="0"/>
        <v>0</v>
      </c>
      <c r="I13" s="767"/>
      <c r="J13" s="797">
        <v>0</v>
      </c>
      <c r="K13" s="799">
        <v>0</v>
      </c>
      <c r="L13" s="799">
        <v>0</v>
      </c>
      <c r="M13" s="799">
        <v>0</v>
      </c>
      <c r="N13" s="798">
        <v>0</v>
      </c>
      <c r="O13" s="765">
        <f t="shared" si="1"/>
        <v>0</v>
      </c>
      <c r="P13" s="767"/>
      <c r="Q13" s="797">
        <v>0</v>
      </c>
      <c r="R13" s="800">
        <v>0</v>
      </c>
      <c r="S13" s="801">
        <v>0</v>
      </c>
      <c r="T13" s="801">
        <v>0</v>
      </c>
      <c r="U13" s="765">
        <f t="shared" si="2"/>
        <v>0</v>
      </c>
      <c r="V13" s="767"/>
      <c r="W13" s="797">
        <v>0</v>
      </c>
      <c r="X13" s="800">
        <v>0</v>
      </c>
      <c r="Y13" s="800">
        <v>0</v>
      </c>
      <c r="Z13" s="802">
        <v>0</v>
      </c>
      <c r="AA13" s="803"/>
      <c r="AB13" s="803">
        <f t="shared" si="3"/>
        <v>0</v>
      </c>
      <c r="AC13" s="767"/>
      <c r="AD13" s="804">
        <f t="shared" si="4"/>
        <v>0</v>
      </c>
      <c r="AE13" s="804">
        <f>AE9+AD13</f>
        <v>0</v>
      </c>
      <c r="AF13" s="768"/>
      <c r="AG13" s="767"/>
      <c r="AH13" s="805">
        <f t="shared" si="5"/>
        <v>0</v>
      </c>
      <c r="AI13" s="806">
        <f t="shared" si="6"/>
        <v>0</v>
      </c>
      <c r="AJ13" s="806">
        <f t="shared" si="6"/>
        <v>0</v>
      </c>
      <c r="AK13" s="803">
        <f t="shared" si="7"/>
        <v>0</v>
      </c>
      <c r="AL13" s="854">
        <f>IF(OR(ISBLANK(Q13), ISBLANK(W13)), "", -SUM(Q13,W13))</f>
        <v>0</v>
      </c>
      <c r="AM13" s="854">
        <f>IF(OR(ISBLANK(K13), ISBLANK(R13), ISBLANK(X13)), "", -SUM(K13,R13,X13))</f>
        <v>0</v>
      </c>
      <c r="AN13" s="157"/>
      <c r="AO13" s="805">
        <f t="shared" si="8"/>
        <v>0</v>
      </c>
      <c r="AP13" s="806">
        <f t="shared" si="8"/>
        <v>0</v>
      </c>
      <c r="AQ13" s="803">
        <f t="shared" si="9"/>
        <v>0</v>
      </c>
      <c r="AR13" s="807"/>
      <c r="AS13" s="765">
        <f>D13</f>
        <v>0</v>
      </c>
      <c r="AT13" s="807"/>
      <c r="AU13" s="765">
        <f>IF($C13&lt;MIN(InvDate),0,IF(AND($C13&gt;=MIN(InvDate),$C13&lt;=DATE(YEAR(MIN(InvDate))+5,MONTH(MIN(InvDate)),DAY(MIN(InvDate)))),-TotalComCap*MFeeEst*0.25,IF($C13&gt;DATE(YEAR(MIN(InvDate))+5,MONTH(MIN(InvDate)),DAY(MIN(InvDate))),AU12*Factor,0)))</f>
        <v>0</v>
      </c>
      <c r="AV13" s="765">
        <f t="shared" ref="AV13" si="12">IF($C13&lt;MIN(InvDate),0,IF(AND($C13&gt;=MIN(InvDate),$C13&lt;=DATE(YEAR(MIN(InvDate))+5,MONTH(MIN(InvDate)),DAY(MIN(InvDate)))),-TotalComCap*MFeeEst*0.25,IF($C13&gt;DATE(YEAR(MIN(InvDate))+5,MONTH(MIN(InvDate)),DAY(MIN(InvDate))),MIN($AS13*MFeeEst*0.25,0))))</f>
        <v>0</v>
      </c>
      <c r="AW13" s="765">
        <f>IF($C13&lt;MIN(InvDate),0,IF(AND($C13&gt;=MIN(InvDate),$C13&lt;=DATE(YEAR(MIN(InvDate))+5,MONTH(MIN(InvDate)),DAY(MIN(InvDate)))),-TotalComCap*MFeeEst*0.25,IF($C13&gt;DATE(YEAR(MIN(InvDate))+5,MONTH(MIN(InvDate)),DAY(MIN(InvDate))),MIN(AW12-(-TotalComCap*MFeeEst*0.25*0.05),0))))</f>
        <v>0</v>
      </c>
      <c r="AX13" s="157"/>
      <c r="AY13" s="765">
        <f t="shared" ref="AY13" ca="1" si="13">AK13+(OFFSET($AU13,0,MFeeMenuNum)-$J13)</f>
        <v>0</v>
      </c>
    </row>
    <row r="14" spans="2:51">
      <c r="B14" s="763"/>
      <c r="C14" s="764" cm="1">
        <f t="array" ref="C14">DATE(INDEX($B:$B,9+4*INT((ROW()-9)/4)), CHOOSE(MOD(ROW()-9,4)+1, 3,6,9,12), CHOOSE(MOD(ROW()-9,4)+1, 31,30,30,31))</f>
        <v>182</v>
      </c>
      <c r="D14" s="765">
        <f>'Historical Cash Flows (4)'!BZ15</f>
        <v>0</v>
      </c>
      <c r="E14" s="767"/>
      <c r="F14" s="797">
        <v>0</v>
      </c>
      <c r="G14" s="798">
        <v>0</v>
      </c>
      <c r="H14" s="765">
        <f t="shared" si="0"/>
        <v>0</v>
      </c>
      <c r="I14" s="767"/>
      <c r="J14" s="797">
        <v>0</v>
      </c>
      <c r="K14" s="799">
        <v>0</v>
      </c>
      <c r="L14" s="799">
        <v>0</v>
      </c>
      <c r="M14" s="799">
        <v>0</v>
      </c>
      <c r="N14" s="798">
        <v>0</v>
      </c>
      <c r="O14" s="765">
        <f t="shared" si="1"/>
        <v>0</v>
      </c>
      <c r="P14" s="767"/>
      <c r="Q14" s="797">
        <v>0</v>
      </c>
      <c r="R14" s="800">
        <v>0</v>
      </c>
      <c r="S14" s="801">
        <v>0</v>
      </c>
      <c r="T14" s="801">
        <v>0</v>
      </c>
      <c r="U14" s="765">
        <f t="shared" si="2"/>
        <v>0</v>
      </c>
      <c r="V14" s="767"/>
      <c r="W14" s="797">
        <v>0</v>
      </c>
      <c r="X14" s="800">
        <v>0</v>
      </c>
      <c r="Y14" s="800">
        <v>0</v>
      </c>
      <c r="Z14" s="802">
        <v>0</v>
      </c>
      <c r="AA14" s="803"/>
      <c r="AB14" s="803">
        <f t="shared" si="3"/>
        <v>0</v>
      </c>
      <c r="AC14" s="767"/>
      <c r="AD14" s="804">
        <f t="shared" si="4"/>
        <v>0</v>
      </c>
      <c r="AE14" s="804">
        <f t="shared" ref="AE14:AE64" si="14">AE13+AD14</f>
        <v>0</v>
      </c>
      <c r="AF14" s="768"/>
      <c r="AG14" s="767"/>
      <c r="AH14" s="805">
        <f t="shared" si="5"/>
        <v>0</v>
      </c>
      <c r="AI14" s="806">
        <f t="shared" si="6"/>
        <v>0</v>
      </c>
      <c r="AJ14" s="806">
        <f t="shared" si="6"/>
        <v>0</v>
      </c>
      <c r="AK14" s="803">
        <f t="shared" si="7"/>
        <v>0</v>
      </c>
      <c r="AL14" s="854">
        <f t="shared" ref="AL14:AL64" si="15">IF(OR(ISBLANK(Q14), ISBLANK(W14)), "", -SUM(Q14,W14))</f>
        <v>0</v>
      </c>
      <c r="AM14" s="854">
        <f t="shared" ref="AM14:AM64" si="16">IF(OR(ISBLANK(K14), ISBLANK(R14), ISBLANK(X14)), "", -SUM(K14,R14,X14))</f>
        <v>0</v>
      </c>
      <c r="AN14" s="157"/>
      <c r="AO14" s="805">
        <f t="shared" si="8"/>
        <v>0</v>
      </c>
      <c r="AP14" s="806">
        <f t="shared" si="8"/>
        <v>0</v>
      </c>
      <c r="AQ14" s="803">
        <f t="shared" si="9"/>
        <v>0</v>
      </c>
      <c r="AR14" s="807"/>
      <c r="AS14" s="765">
        <f t="shared" ref="AS14:AS64" si="17">AS13+D14</f>
        <v>0</v>
      </c>
      <c r="AT14" s="807"/>
      <c r="AU14" s="765">
        <f t="shared" ref="AU14" si="18">IF($C14&lt;MIN(InvDate),0,IF(AND($C14&gt;=MIN(InvDate),$C14&lt;=DATE(YEAR(MIN(InvDate))+5,MONTH(MIN(InvDate)),DAY(MIN(InvDate)))),-TotalComCap*MFeeEst*0.25,IF($C14&gt;DATE(YEAR(MIN(InvDate))+5,MONTH(MIN(InvDate)),DAY(MIN(InvDate))),AU13*Factor,0)))</f>
        <v>0</v>
      </c>
      <c r="AV14" s="765">
        <f t="shared" ref="AV14" si="19">IF($C14&lt;MIN(InvDate),0,IF(AND($C14&gt;=MIN(InvDate),$C14&lt;=DATE(YEAR(MIN(InvDate))+5,MONTH(MIN(InvDate)),DAY(MIN(InvDate)))),-TotalComCap*MFeeEst*0.25,IF($C14&gt;DATE(YEAR(MIN(InvDate))+5,MONTH(MIN(InvDate)),DAY(MIN(InvDate))),MIN($AS14*MFeeEst*0.25,0))))</f>
        <v>0</v>
      </c>
      <c r="AW14" s="765">
        <f t="shared" ref="AW14" si="20">IF($C14&lt;MIN(InvDate),0,IF(AND($C14&gt;=MIN(InvDate),$C14&lt;=DATE(YEAR(MIN(InvDate))+5,MONTH(MIN(InvDate)),DAY(MIN(InvDate)))),-TotalComCap*MFeeEst*0.25,IF($C14&gt;DATE(YEAR(MIN(InvDate))+5,MONTH(MIN(InvDate)),DAY(MIN(InvDate))),MIN(AW13-(-TotalComCap*MFeeEst*0.25*0.05),0))))</f>
        <v>0</v>
      </c>
      <c r="AX14" s="157"/>
      <c r="AY14" s="765">
        <f t="shared" ref="AY14" ca="1" si="21">AK14+(OFFSET($AU14,0,MFeeMenuNum)-$J14)</f>
        <v>0</v>
      </c>
    </row>
    <row r="15" spans="2:51">
      <c r="B15" s="763"/>
      <c r="C15" s="764" cm="1">
        <f t="array" ref="C15">DATE(INDEX($B:$B,9+4*INT((ROW()-9)/4)), CHOOSE(MOD(ROW()-9,4)+1, 3,6,9,12), CHOOSE(MOD(ROW()-9,4)+1, 31,30,30,31))</f>
        <v>274</v>
      </c>
      <c r="D15" s="765">
        <f>'Historical Cash Flows (4)'!BZ16</f>
        <v>0</v>
      </c>
      <c r="E15" s="767"/>
      <c r="F15" s="797">
        <v>0</v>
      </c>
      <c r="G15" s="798">
        <v>0</v>
      </c>
      <c r="H15" s="765">
        <f t="shared" si="0"/>
        <v>0</v>
      </c>
      <c r="I15" s="767"/>
      <c r="J15" s="797">
        <v>0</v>
      </c>
      <c r="K15" s="799">
        <v>0</v>
      </c>
      <c r="L15" s="799">
        <v>0</v>
      </c>
      <c r="M15" s="799">
        <v>0</v>
      </c>
      <c r="N15" s="798">
        <v>0</v>
      </c>
      <c r="O15" s="765">
        <f t="shared" si="1"/>
        <v>0</v>
      </c>
      <c r="P15" s="767"/>
      <c r="Q15" s="797">
        <v>0</v>
      </c>
      <c r="R15" s="800">
        <v>0</v>
      </c>
      <c r="S15" s="801">
        <v>0</v>
      </c>
      <c r="T15" s="801">
        <v>0</v>
      </c>
      <c r="U15" s="765">
        <f t="shared" si="2"/>
        <v>0</v>
      </c>
      <c r="V15" s="767"/>
      <c r="W15" s="797">
        <v>0</v>
      </c>
      <c r="X15" s="800">
        <v>0</v>
      </c>
      <c r="Y15" s="800">
        <v>0</v>
      </c>
      <c r="Z15" s="802">
        <v>0</v>
      </c>
      <c r="AA15" s="803"/>
      <c r="AB15" s="803">
        <f t="shared" si="3"/>
        <v>0</v>
      </c>
      <c r="AC15" s="767"/>
      <c r="AD15" s="804">
        <f t="shared" si="4"/>
        <v>0</v>
      </c>
      <c r="AE15" s="804">
        <f t="shared" si="14"/>
        <v>0</v>
      </c>
      <c r="AF15" s="768"/>
      <c r="AG15" s="767"/>
      <c r="AH15" s="805">
        <f t="shared" si="5"/>
        <v>0</v>
      </c>
      <c r="AI15" s="806">
        <f t="shared" si="6"/>
        <v>0</v>
      </c>
      <c r="AJ15" s="806">
        <f t="shared" si="6"/>
        <v>0</v>
      </c>
      <c r="AK15" s="803">
        <f t="shared" si="7"/>
        <v>0</v>
      </c>
      <c r="AL15" s="854">
        <f t="shared" si="15"/>
        <v>0</v>
      </c>
      <c r="AM15" s="854">
        <f t="shared" si="16"/>
        <v>0</v>
      </c>
      <c r="AN15" s="157"/>
      <c r="AO15" s="805">
        <f t="shared" si="8"/>
        <v>0</v>
      </c>
      <c r="AP15" s="806">
        <f t="shared" si="8"/>
        <v>0</v>
      </c>
      <c r="AQ15" s="803">
        <f t="shared" si="9"/>
        <v>0</v>
      </c>
      <c r="AR15" s="807"/>
      <c r="AS15" s="765">
        <f t="shared" si="17"/>
        <v>0</v>
      </c>
      <c r="AT15" s="807"/>
      <c r="AU15" s="765">
        <f t="shared" ref="AU15" si="22">IF($C15&lt;MIN(InvDate),0,IF(AND($C15&gt;=MIN(InvDate),$C15&lt;=DATE(YEAR(MIN(InvDate))+5,MONTH(MIN(InvDate)),DAY(MIN(InvDate)))),-TotalComCap*MFeeEst*0.25,IF($C15&gt;DATE(YEAR(MIN(InvDate))+5,MONTH(MIN(InvDate)),DAY(MIN(InvDate))),AU14*Factor,0)))</f>
        <v>0</v>
      </c>
      <c r="AV15" s="765">
        <f t="shared" ref="AV15" si="23">IF($C15&lt;MIN(InvDate),0,IF(AND($C15&gt;=MIN(InvDate),$C15&lt;=DATE(YEAR(MIN(InvDate))+5,MONTH(MIN(InvDate)),DAY(MIN(InvDate)))),-TotalComCap*MFeeEst*0.25,IF($C15&gt;DATE(YEAR(MIN(InvDate))+5,MONTH(MIN(InvDate)),DAY(MIN(InvDate))),MIN($AS15*MFeeEst*0.25,0))))</f>
        <v>0</v>
      </c>
      <c r="AW15" s="765">
        <f t="shared" ref="AW15" si="24">IF($C15&lt;MIN(InvDate),0,IF(AND($C15&gt;=MIN(InvDate),$C15&lt;=DATE(YEAR(MIN(InvDate))+5,MONTH(MIN(InvDate)),DAY(MIN(InvDate)))),-TotalComCap*MFeeEst*0.25,IF($C15&gt;DATE(YEAR(MIN(InvDate))+5,MONTH(MIN(InvDate)),DAY(MIN(InvDate))),MIN(AW14-(-TotalComCap*MFeeEst*0.25*0.05),0))))</f>
        <v>0</v>
      </c>
      <c r="AX15" s="157"/>
      <c r="AY15" s="765">
        <f t="shared" ref="AY15" ca="1" si="25">AK15+(OFFSET($AU15,0,MFeeMenuNum)-$J15)</f>
        <v>0</v>
      </c>
    </row>
    <row r="16" spans="2:51">
      <c r="B16" s="763"/>
      <c r="C16" s="764" cm="1">
        <f t="array" ref="C16">DATE(INDEX($B:$B,9+4*INT((ROW()-9)/4)), CHOOSE(MOD(ROW()-9,4)+1, 3,6,9,12), CHOOSE(MOD(ROW()-9,4)+1, 31,30,30,31))</f>
        <v>366</v>
      </c>
      <c r="D16" s="765">
        <f>'Historical Cash Flows (4)'!BZ17</f>
        <v>0</v>
      </c>
      <c r="E16" s="767"/>
      <c r="F16" s="797">
        <v>0</v>
      </c>
      <c r="G16" s="798">
        <v>0</v>
      </c>
      <c r="H16" s="765">
        <f t="shared" si="0"/>
        <v>0</v>
      </c>
      <c r="I16" s="767"/>
      <c r="J16" s="797">
        <v>0</v>
      </c>
      <c r="K16" s="799">
        <v>0</v>
      </c>
      <c r="L16" s="799">
        <v>0</v>
      </c>
      <c r="M16" s="799">
        <v>0</v>
      </c>
      <c r="N16" s="798">
        <v>0</v>
      </c>
      <c r="O16" s="765">
        <f t="shared" si="1"/>
        <v>0</v>
      </c>
      <c r="P16" s="767"/>
      <c r="Q16" s="797">
        <v>0</v>
      </c>
      <c r="R16" s="800">
        <v>0</v>
      </c>
      <c r="S16" s="801">
        <v>0</v>
      </c>
      <c r="T16" s="801">
        <v>0</v>
      </c>
      <c r="U16" s="765">
        <f t="shared" si="2"/>
        <v>0</v>
      </c>
      <c r="V16" s="767"/>
      <c r="W16" s="797">
        <v>0</v>
      </c>
      <c r="X16" s="800">
        <v>0</v>
      </c>
      <c r="Y16" s="800">
        <v>0</v>
      </c>
      <c r="Z16" s="802">
        <v>0</v>
      </c>
      <c r="AA16" s="803"/>
      <c r="AB16" s="803">
        <f t="shared" si="3"/>
        <v>0</v>
      </c>
      <c r="AC16" s="767"/>
      <c r="AD16" s="804">
        <f t="shared" si="4"/>
        <v>0</v>
      </c>
      <c r="AE16" s="804">
        <f t="shared" si="14"/>
        <v>0</v>
      </c>
      <c r="AF16" s="768"/>
      <c r="AG16" s="767"/>
      <c r="AH16" s="805">
        <f t="shared" si="5"/>
        <v>0</v>
      </c>
      <c r="AI16" s="806">
        <f t="shared" si="6"/>
        <v>0</v>
      </c>
      <c r="AJ16" s="806">
        <f t="shared" si="6"/>
        <v>0</v>
      </c>
      <c r="AK16" s="803">
        <f t="shared" si="7"/>
        <v>0</v>
      </c>
      <c r="AL16" s="854">
        <f t="shared" si="15"/>
        <v>0</v>
      </c>
      <c r="AM16" s="854">
        <f t="shared" si="16"/>
        <v>0</v>
      </c>
      <c r="AN16" s="157"/>
      <c r="AO16" s="805">
        <f t="shared" si="8"/>
        <v>0</v>
      </c>
      <c r="AP16" s="806">
        <f t="shared" si="8"/>
        <v>0</v>
      </c>
      <c r="AQ16" s="803">
        <f t="shared" si="9"/>
        <v>0</v>
      </c>
      <c r="AR16" s="807"/>
      <c r="AS16" s="765">
        <f t="shared" si="17"/>
        <v>0</v>
      </c>
      <c r="AT16" s="807"/>
      <c r="AU16" s="765">
        <f t="shared" ref="AU16" si="26">IF($C16&lt;MIN(InvDate),0,IF(AND($C16&gt;=MIN(InvDate),$C16&lt;=DATE(YEAR(MIN(InvDate))+5,MONTH(MIN(InvDate)),DAY(MIN(InvDate)))),-TotalComCap*MFeeEst*0.25,IF($C16&gt;DATE(YEAR(MIN(InvDate))+5,MONTH(MIN(InvDate)),DAY(MIN(InvDate))),AU15*Factor,0)))</f>
        <v>0</v>
      </c>
      <c r="AV16" s="765">
        <f t="shared" ref="AV16" si="27">IF($C16&lt;MIN(InvDate),0,IF(AND($C16&gt;=MIN(InvDate),$C16&lt;=DATE(YEAR(MIN(InvDate))+5,MONTH(MIN(InvDate)),DAY(MIN(InvDate)))),-TotalComCap*MFeeEst*0.25,IF($C16&gt;DATE(YEAR(MIN(InvDate))+5,MONTH(MIN(InvDate)),DAY(MIN(InvDate))),MIN($AS16*MFeeEst*0.25,0))))</f>
        <v>0</v>
      </c>
      <c r="AW16" s="765">
        <f t="shared" ref="AW16" si="28">IF($C16&lt;MIN(InvDate),0,IF(AND($C16&gt;=MIN(InvDate),$C16&lt;=DATE(YEAR(MIN(InvDate))+5,MONTH(MIN(InvDate)),DAY(MIN(InvDate)))),-TotalComCap*MFeeEst*0.25,IF($C16&gt;DATE(YEAR(MIN(InvDate))+5,MONTH(MIN(InvDate)),DAY(MIN(InvDate))),MIN(AW15-(-TotalComCap*MFeeEst*0.25*0.05),0))))</f>
        <v>0</v>
      </c>
      <c r="AX16" s="157"/>
      <c r="AY16" s="765">
        <f t="shared" ref="AY16" ca="1" si="29">AK16+(OFFSET($AU16,0,MFeeMenuNum)-$J16)</f>
        <v>0</v>
      </c>
    </row>
    <row r="17" spans="2:51">
      <c r="B17" s="763">
        <f>B13+1</f>
        <v>1901</v>
      </c>
      <c r="C17" s="764" cm="1">
        <f t="array" ref="C17">DATE(INDEX($B:$B,9+4*INT((ROW()-9)/4)), CHOOSE(MOD(ROW()-9,4)+1, 3,6,9,12), CHOOSE(MOD(ROW()-9,4)+1, 31,30,30,31))</f>
        <v>456</v>
      </c>
      <c r="D17" s="765">
        <f>'Historical Cash Flows (4)'!BZ18</f>
        <v>0</v>
      </c>
      <c r="E17" s="767"/>
      <c r="F17" s="797">
        <v>0</v>
      </c>
      <c r="G17" s="798">
        <v>0</v>
      </c>
      <c r="H17" s="765">
        <f t="shared" si="0"/>
        <v>0</v>
      </c>
      <c r="I17" s="767"/>
      <c r="J17" s="797">
        <v>0</v>
      </c>
      <c r="K17" s="799">
        <v>0</v>
      </c>
      <c r="L17" s="799">
        <v>0</v>
      </c>
      <c r="M17" s="799">
        <v>0</v>
      </c>
      <c r="N17" s="798">
        <v>0</v>
      </c>
      <c r="O17" s="765">
        <f t="shared" si="1"/>
        <v>0</v>
      </c>
      <c r="P17" s="767"/>
      <c r="Q17" s="797">
        <v>0</v>
      </c>
      <c r="R17" s="800">
        <v>0</v>
      </c>
      <c r="S17" s="801">
        <v>0</v>
      </c>
      <c r="T17" s="801">
        <v>0</v>
      </c>
      <c r="U17" s="765">
        <f t="shared" si="2"/>
        <v>0</v>
      </c>
      <c r="V17" s="767"/>
      <c r="W17" s="797">
        <v>0</v>
      </c>
      <c r="X17" s="800">
        <v>0</v>
      </c>
      <c r="Y17" s="800">
        <v>0</v>
      </c>
      <c r="Z17" s="802">
        <v>0</v>
      </c>
      <c r="AA17" s="803"/>
      <c r="AB17" s="803">
        <f t="shared" si="3"/>
        <v>0</v>
      </c>
      <c r="AC17" s="767"/>
      <c r="AD17" s="804">
        <f t="shared" si="4"/>
        <v>0</v>
      </c>
      <c r="AE17" s="804">
        <f t="shared" si="14"/>
        <v>0</v>
      </c>
      <c r="AF17" s="768"/>
      <c r="AG17" s="767"/>
      <c r="AH17" s="805">
        <f t="shared" si="5"/>
        <v>0</v>
      </c>
      <c r="AI17" s="806">
        <f t="shared" si="6"/>
        <v>0</v>
      </c>
      <c r="AJ17" s="806">
        <f t="shared" si="6"/>
        <v>0</v>
      </c>
      <c r="AK17" s="803">
        <f t="shared" si="7"/>
        <v>0</v>
      </c>
      <c r="AL17" s="854">
        <f t="shared" si="15"/>
        <v>0</v>
      </c>
      <c r="AM17" s="854">
        <f t="shared" si="16"/>
        <v>0</v>
      </c>
      <c r="AN17" s="157"/>
      <c r="AO17" s="805">
        <f t="shared" si="8"/>
        <v>0</v>
      </c>
      <c r="AP17" s="806">
        <f t="shared" si="8"/>
        <v>0</v>
      </c>
      <c r="AQ17" s="803">
        <f t="shared" si="9"/>
        <v>0</v>
      </c>
      <c r="AR17" s="807"/>
      <c r="AS17" s="765">
        <f t="shared" si="17"/>
        <v>0</v>
      </c>
      <c r="AT17" s="807"/>
      <c r="AU17" s="765">
        <f t="shared" ref="AU17" si="30">IF($C17&lt;MIN(InvDate),0,IF(AND($C17&gt;=MIN(InvDate),$C17&lt;=DATE(YEAR(MIN(InvDate))+5,MONTH(MIN(InvDate)),DAY(MIN(InvDate)))),-TotalComCap*MFeeEst*0.25,IF($C17&gt;DATE(YEAR(MIN(InvDate))+5,MONTH(MIN(InvDate)),DAY(MIN(InvDate))),AU16*Factor,0)))</f>
        <v>0</v>
      </c>
      <c r="AV17" s="765">
        <f t="shared" ref="AV17" si="31">IF($C17&lt;MIN(InvDate),0,IF(AND($C17&gt;=MIN(InvDate),$C17&lt;=DATE(YEAR(MIN(InvDate))+5,MONTH(MIN(InvDate)),DAY(MIN(InvDate)))),-TotalComCap*MFeeEst*0.25,IF($C17&gt;DATE(YEAR(MIN(InvDate))+5,MONTH(MIN(InvDate)),DAY(MIN(InvDate))),MIN($AS17*MFeeEst*0.25,0))))</f>
        <v>0</v>
      </c>
      <c r="AW17" s="765">
        <f t="shared" ref="AW17" si="32">IF($C17&lt;MIN(InvDate),0,IF(AND($C17&gt;=MIN(InvDate),$C17&lt;=DATE(YEAR(MIN(InvDate))+5,MONTH(MIN(InvDate)),DAY(MIN(InvDate)))),-TotalComCap*MFeeEst*0.25,IF($C17&gt;DATE(YEAR(MIN(InvDate))+5,MONTH(MIN(InvDate)),DAY(MIN(InvDate))),MIN(AW16-(-TotalComCap*MFeeEst*0.25*0.05),0))))</f>
        <v>0</v>
      </c>
      <c r="AX17" s="157"/>
      <c r="AY17" s="765">
        <f t="shared" ref="AY17" ca="1" si="33">AK17+(OFFSET($AU17,0,MFeeMenuNum)-$J17)</f>
        <v>0</v>
      </c>
    </row>
    <row r="18" spans="2:51">
      <c r="B18" s="763"/>
      <c r="C18" s="764" cm="1">
        <f t="array" ref="C18">DATE(INDEX($B:$B,9+4*INT((ROW()-9)/4)), CHOOSE(MOD(ROW()-9,4)+1, 3,6,9,12), CHOOSE(MOD(ROW()-9,4)+1, 31,30,30,31))</f>
        <v>547</v>
      </c>
      <c r="D18" s="765">
        <f>'Historical Cash Flows (4)'!BZ19</f>
        <v>0</v>
      </c>
      <c r="E18" s="767"/>
      <c r="F18" s="797">
        <v>0</v>
      </c>
      <c r="G18" s="798">
        <v>0</v>
      </c>
      <c r="H18" s="765">
        <f t="shared" si="0"/>
        <v>0</v>
      </c>
      <c r="I18" s="767"/>
      <c r="J18" s="797">
        <v>0</v>
      </c>
      <c r="K18" s="799">
        <v>0</v>
      </c>
      <c r="L18" s="799">
        <v>0</v>
      </c>
      <c r="M18" s="799">
        <v>0</v>
      </c>
      <c r="N18" s="798">
        <v>0</v>
      </c>
      <c r="O18" s="765">
        <f t="shared" si="1"/>
        <v>0</v>
      </c>
      <c r="P18" s="767"/>
      <c r="Q18" s="797">
        <v>0</v>
      </c>
      <c r="R18" s="800">
        <v>0</v>
      </c>
      <c r="S18" s="801">
        <v>0</v>
      </c>
      <c r="T18" s="801">
        <v>0</v>
      </c>
      <c r="U18" s="765">
        <f t="shared" si="2"/>
        <v>0</v>
      </c>
      <c r="V18" s="767"/>
      <c r="W18" s="797">
        <v>0</v>
      </c>
      <c r="X18" s="800">
        <v>0</v>
      </c>
      <c r="Y18" s="800">
        <v>0</v>
      </c>
      <c r="Z18" s="802">
        <v>0</v>
      </c>
      <c r="AA18" s="803"/>
      <c r="AB18" s="803">
        <f t="shared" si="3"/>
        <v>0</v>
      </c>
      <c r="AC18" s="767"/>
      <c r="AD18" s="804">
        <f t="shared" si="4"/>
        <v>0</v>
      </c>
      <c r="AE18" s="804">
        <f t="shared" si="14"/>
        <v>0</v>
      </c>
      <c r="AF18" s="768"/>
      <c r="AG18" s="767"/>
      <c r="AH18" s="805">
        <f t="shared" si="5"/>
        <v>0</v>
      </c>
      <c r="AI18" s="806">
        <f t="shared" si="6"/>
        <v>0</v>
      </c>
      <c r="AJ18" s="806">
        <f t="shared" si="6"/>
        <v>0</v>
      </c>
      <c r="AK18" s="803">
        <f t="shared" si="7"/>
        <v>0</v>
      </c>
      <c r="AL18" s="854">
        <f t="shared" si="15"/>
        <v>0</v>
      </c>
      <c r="AM18" s="854">
        <f t="shared" si="16"/>
        <v>0</v>
      </c>
      <c r="AN18" s="157"/>
      <c r="AO18" s="805">
        <f t="shared" si="8"/>
        <v>0</v>
      </c>
      <c r="AP18" s="806">
        <f t="shared" si="8"/>
        <v>0</v>
      </c>
      <c r="AQ18" s="803">
        <f t="shared" si="9"/>
        <v>0</v>
      </c>
      <c r="AR18" s="807"/>
      <c r="AS18" s="765">
        <f t="shared" si="17"/>
        <v>0</v>
      </c>
      <c r="AT18" s="807"/>
      <c r="AU18" s="765">
        <f t="shared" ref="AU18" si="34">IF($C18&lt;MIN(InvDate),0,IF(AND($C18&gt;=MIN(InvDate),$C18&lt;=DATE(YEAR(MIN(InvDate))+5,MONTH(MIN(InvDate)),DAY(MIN(InvDate)))),-TotalComCap*MFeeEst*0.25,IF($C18&gt;DATE(YEAR(MIN(InvDate))+5,MONTH(MIN(InvDate)),DAY(MIN(InvDate))),AU17*Factor,0)))</f>
        <v>0</v>
      </c>
      <c r="AV18" s="765">
        <f t="shared" ref="AV18" si="35">IF($C18&lt;MIN(InvDate),0,IF(AND($C18&gt;=MIN(InvDate),$C18&lt;=DATE(YEAR(MIN(InvDate))+5,MONTH(MIN(InvDate)),DAY(MIN(InvDate)))),-TotalComCap*MFeeEst*0.25,IF($C18&gt;DATE(YEAR(MIN(InvDate))+5,MONTH(MIN(InvDate)),DAY(MIN(InvDate))),MIN($AS18*MFeeEst*0.25,0))))</f>
        <v>0</v>
      </c>
      <c r="AW18" s="765">
        <f t="shared" ref="AW18" si="36">IF($C18&lt;MIN(InvDate),0,IF(AND($C18&gt;=MIN(InvDate),$C18&lt;=DATE(YEAR(MIN(InvDate))+5,MONTH(MIN(InvDate)),DAY(MIN(InvDate)))),-TotalComCap*MFeeEst*0.25,IF($C18&gt;DATE(YEAR(MIN(InvDate))+5,MONTH(MIN(InvDate)),DAY(MIN(InvDate))),MIN(AW17-(-TotalComCap*MFeeEst*0.25*0.05),0))))</f>
        <v>0</v>
      </c>
      <c r="AX18" s="157"/>
      <c r="AY18" s="765">
        <f t="shared" ref="AY18" ca="1" si="37">AK18+(OFFSET($AU18,0,MFeeMenuNum)-$J18)</f>
        <v>0</v>
      </c>
    </row>
    <row r="19" spans="2:51">
      <c r="B19" s="763"/>
      <c r="C19" s="764" cm="1">
        <f t="array" ref="C19">DATE(INDEX($B:$B,9+4*INT((ROW()-9)/4)), CHOOSE(MOD(ROW()-9,4)+1, 3,6,9,12), CHOOSE(MOD(ROW()-9,4)+1, 31,30,30,31))</f>
        <v>639</v>
      </c>
      <c r="D19" s="765">
        <f>'Historical Cash Flows (4)'!BZ20</f>
        <v>0</v>
      </c>
      <c r="E19" s="767"/>
      <c r="F19" s="797">
        <v>0</v>
      </c>
      <c r="G19" s="798">
        <v>0</v>
      </c>
      <c r="H19" s="765">
        <f t="shared" si="0"/>
        <v>0</v>
      </c>
      <c r="I19" s="767"/>
      <c r="J19" s="797">
        <v>0</v>
      </c>
      <c r="K19" s="799">
        <v>0</v>
      </c>
      <c r="L19" s="799">
        <v>0</v>
      </c>
      <c r="M19" s="799">
        <v>0</v>
      </c>
      <c r="N19" s="798">
        <v>0</v>
      </c>
      <c r="O19" s="765">
        <f t="shared" si="1"/>
        <v>0</v>
      </c>
      <c r="P19" s="767"/>
      <c r="Q19" s="797">
        <v>0</v>
      </c>
      <c r="R19" s="800">
        <v>0</v>
      </c>
      <c r="S19" s="801">
        <v>0</v>
      </c>
      <c r="T19" s="801">
        <v>0</v>
      </c>
      <c r="U19" s="765">
        <f t="shared" si="2"/>
        <v>0</v>
      </c>
      <c r="V19" s="767"/>
      <c r="W19" s="797">
        <v>0</v>
      </c>
      <c r="X19" s="800">
        <v>0</v>
      </c>
      <c r="Y19" s="800">
        <v>0</v>
      </c>
      <c r="Z19" s="802">
        <v>0</v>
      </c>
      <c r="AA19" s="803"/>
      <c r="AB19" s="803">
        <f t="shared" si="3"/>
        <v>0</v>
      </c>
      <c r="AC19" s="767"/>
      <c r="AD19" s="804">
        <f t="shared" si="4"/>
        <v>0</v>
      </c>
      <c r="AE19" s="804">
        <f t="shared" si="14"/>
        <v>0</v>
      </c>
      <c r="AF19" s="768"/>
      <c r="AG19" s="767"/>
      <c r="AH19" s="805">
        <f t="shared" si="5"/>
        <v>0</v>
      </c>
      <c r="AI19" s="806">
        <f t="shared" si="6"/>
        <v>0</v>
      </c>
      <c r="AJ19" s="806">
        <f t="shared" si="6"/>
        <v>0</v>
      </c>
      <c r="AK19" s="803">
        <f t="shared" si="7"/>
        <v>0</v>
      </c>
      <c r="AL19" s="854">
        <f t="shared" si="15"/>
        <v>0</v>
      </c>
      <c r="AM19" s="854">
        <f t="shared" si="16"/>
        <v>0</v>
      </c>
      <c r="AN19" s="157"/>
      <c r="AO19" s="805">
        <f t="shared" si="8"/>
        <v>0</v>
      </c>
      <c r="AP19" s="806">
        <f t="shared" si="8"/>
        <v>0</v>
      </c>
      <c r="AQ19" s="803">
        <f t="shared" si="9"/>
        <v>0</v>
      </c>
      <c r="AR19" s="807"/>
      <c r="AS19" s="765">
        <f t="shared" si="17"/>
        <v>0</v>
      </c>
      <c r="AT19" s="807"/>
      <c r="AU19" s="765">
        <f t="shared" ref="AU19" si="38">IF($C19&lt;MIN(InvDate),0,IF(AND($C19&gt;=MIN(InvDate),$C19&lt;=DATE(YEAR(MIN(InvDate))+5,MONTH(MIN(InvDate)),DAY(MIN(InvDate)))),-TotalComCap*MFeeEst*0.25,IF($C19&gt;DATE(YEAR(MIN(InvDate))+5,MONTH(MIN(InvDate)),DAY(MIN(InvDate))),AU18*Factor,0)))</f>
        <v>0</v>
      </c>
      <c r="AV19" s="765">
        <f t="shared" ref="AV19" si="39">IF($C19&lt;MIN(InvDate),0,IF(AND($C19&gt;=MIN(InvDate),$C19&lt;=DATE(YEAR(MIN(InvDate))+5,MONTH(MIN(InvDate)),DAY(MIN(InvDate)))),-TotalComCap*MFeeEst*0.25,IF($C19&gt;DATE(YEAR(MIN(InvDate))+5,MONTH(MIN(InvDate)),DAY(MIN(InvDate))),MIN($AS19*MFeeEst*0.25,0))))</f>
        <v>0</v>
      </c>
      <c r="AW19" s="765">
        <f t="shared" ref="AW19" si="40">IF($C19&lt;MIN(InvDate),0,IF(AND($C19&gt;=MIN(InvDate),$C19&lt;=DATE(YEAR(MIN(InvDate))+5,MONTH(MIN(InvDate)),DAY(MIN(InvDate)))),-TotalComCap*MFeeEst*0.25,IF($C19&gt;DATE(YEAR(MIN(InvDate))+5,MONTH(MIN(InvDate)),DAY(MIN(InvDate))),MIN(AW18-(-TotalComCap*MFeeEst*0.25*0.05),0))))</f>
        <v>0</v>
      </c>
      <c r="AX19" s="157"/>
      <c r="AY19" s="765">
        <f t="shared" ref="AY19" ca="1" si="41">AK19+(OFFSET($AU19,0,MFeeMenuNum)-$J19)</f>
        <v>0</v>
      </c>
    </row>
    <row r="20" spans="2:51">
      <c r="B20" s="763"/>
      <c r="C20" s="764" cm="1">
        <f t="array" ref="C20">DATE(INDEX($B:$B,9+4*INT((ROW()-9)/4)), CHOOSE(MOD(ROW()-9,4)+1, 3,6,9,12), CHOOSE(MOD(ROW()-9,4)+1, 31,30,30,31))</f>
        <v>731</v>
      </c>
      <c r="D20" s="765">
        <f>'Historical Cash Flows (4)'!BZ21</f>
        <v>0</v>
      </c>
      <c r="E20" s="767"/>
      <c r="F20" s="797">
        <v>0</v>
      </c>
      <c r="G20" s="798">
        <v>0</v>
      </c>
      <c r="H20" s="765">
        <f t="shared" si="0"/>
        <v>0</v>
      </c>
      <c r="I20" s="767"/>
      <c r="J20" s="797">
        <v>0</v>
      </c>
      <c r="K20" s="799">
        <v>0</v>
      </c>
      <c r="L20" s="799">
        <v>0</v>
      </c>
      <c r="M20" s="799">
        <v>0</v>
      </c>
      <c r="N20" s="798">
        <v>0</v>
      </c>
      <c r="O20" s="765">
        <f t="shared" si="1"/>
        <v>0</v>
      </c>
      <c r="P20" s="767"/>
      <c r="Q20" s="797">
        <v>0</v>
      </c>
      <c r="R20" s="800">
        <v>0</v>
      </c>
      <c r="S20" s="801">
        <v>0</v>
      </c>
      <c r="T20" s="801">
        <v>0</v>
      </c>
      <c r="U20" s="765">
        <f t="shared" si="2"/>
        <v>0</v>
      </c>
      <c r="V20" s="767"/>
      <c r="W20" s="797">
        <v>0</v>
      </c>
      <c r="X20" s="800">
        <v>0</v>
      </c>
      <c r="Y20" s="800">
        <v>0</v>
      </c>
      <c r="Z20" s="802">
        <v>0</v>
      </c>
      <c r="AA20" s="803"/>
      <c r="AB20" s="803">
        <f t="shared" si="3"/>
        <v>0</v>
      </c>
      <c r="AC20" s="767"/>
      <c r="AD20" s="804">
        <f t="shared" si="4"/>
        <v>0</v>
      </c>
      <c r="AE20" s="804">
        <f t="shared" si="14"/>
        <v>0</v>
      </c>
      <c r="AF20" s="768"/>
      <c r="AG20" s="767"/>
      <c r="AH20" s="805">
        <f t="shared" si="5"/>
        <v>0</v>
      </c>
      <c r="AI20" s="806">
        <f t="shared" si="6"/>
        <v>0</v>
      </c>
      <c r="AJ20" s="806">
        <f t="shared" si="6"/>
        <v>0</v>
      </c>
      <c r="AK20" s="803">
        <f t="shared" si="7"/>
        <v>0</v>
      </c>
      <c r="AL20" s="854">
        <f t="shared" si="15"/>
        <v>0</v>
      </c>
      <c r="AM20" s="854">
        <f t="shared" si="16"/>
        <v>0</v>
      </c>
      <c r="AN20" s="157"/>
      <c r="AO20" s="805">
        <f t="shared" si="8"/>
        <v>0</v>
      </c>
      <c r="AP20" s="806">
        <f t="shared" si="8"/>
        <v>0</v>
      </c>
      <c r="AQ20" s="803">
        <f t="shared" si="9"/>
        <v>0</v>
      </c>
      <c r="AR20" s="807"/>
      <c r="AS20" s="765">
        <f t="shared" si="17"/>
        <v>0</v>
      </c>
      <c r="AT20" s="807"/>
      <c r="AU20" s="765">
        <f t="shared" ref="AU20" si="42">IF($C20&lt;MIN(InvDate),0,IF(AND($C20&gt;=MIN(InvDate),$C20&lt;=DATE(YEAR(MIN(InvDate))+5,MONTH(MIN(InvDate)),DAY(MIN(InvDate)))),-TotalComCap*MFeeEst*0.25,IF($C20&gt;DATE(YEAR(MIN(InvDate))+5,MONTH(MIN(InvDate)),DAY(MIN(InvDate))),AU19*Factor,0)))</f>
        <v>0</v>
      </c>
      <c r="AV20" s="765">
        <f t="shared" ref="AV20" si="43">IF($C20&lt;MIN(InvDate),0,IF(AND($C20&gt;=MIN(InvDate),$C20&lt;=DATE(YEAR(MIN(InvDate))+5,MONTH(MIN(InvDate)),DAY(MIN(InvDate)))),-TotalComCap*MFeeEst*0.25,IF($C20&gt;DATE(YEAR(MIN(InvDate))+5,MONTH(MIN(InvDate)),DAY(MIN(InvDate))),MIN($AS20*MFeeEst*0.25,0))))</f>
        <v>0</v>
      </c>
      <c r="AW20" s="765">
        <f t="shared" ref="AW20" si="44">IF($C20&lt;MIN(InvDate),0,IF(AND($C20&gt;=MIN(InvDate),$C20&lt;=DATE(YEAR(MIN(InvDate))+5,MONTH(MIN(InvDate)),DAY(MIN(InvDate)))),-TotalComCap*MFeeEst*0.25,IF($C20&gt;DATE(YEAR(MIN(InvDate))+5,MONTH(MIN(InvDate)),DAY(MIN(InvDate))),MIN(AW19-(-TotalComCap*MFeeEst*0.25*0.05),0))))</f>
        <v>0</v>
      </c>
      <c r="AX20" s="157"/>
      <c r="AY20" s="765">
        <f t="shared" ref="AY20" ca="1" si="45">AK20+(OFFSET($AU20,0,MFeeMenuNum)-$J20)</f>
        <v>0</v>
      </c>
    </row>
    <row r="21" spans="2:51">
      <c r="B21" s="763">
        <f>B17+1</f>
        <v>1902</v>
      </c>
      <c r="C21" s="764" cm="1">
        <f t="array" ref="C21">DATE(INDEX($B:$B,9+4*INT((ROW()-9)/4)), CHOOSE(MOD(ROW()-9,4)+1, 3,6,9,12), CHOOSE(MOD(ROW()-9,4)+1, 31,30,30,31))</f>
        <v>821</v>
      </c>
      <c r="D21" s="765">
        <f>'Historical Cash Flows (4)'!BZ22</f>
        <v>0</v>
      </c>
      <c r="E21" s="767"/>
      <c r="F21" s="797">
        <v>0</v>
      </c>
      <c r="G21" s="798">
        <v>0</v>
      </c>
      <c r="H21" s="765">
        <f t="shared" si="0"/>
        <v>0</v>
      </c>
      <c r="I21" s="767"/>
      <c r="J21" s="797">
        <v>0</v>
      </c>
      <c r="K21" s="799">
        <v>0</v>
      </c>
      <c r="L21" s="799">
        <v>0</v>
      </c>
      <c r="M21" s="799">
        <v>0</v>
      </c>
      <c r="N21" s="798">
        <v>0</v>
      </c>
      <c r="O21" s="765">
        <f t="shared" si="1"/>
        <v>0</v>
      </c>
      <c r="P21" s="767"/>
      <c r="Q21" s="797">
        <v>0</v>
      </c>
      <c r="R21" s="800">
        <v>0</v>
      </c>
      <c r="S21" s="801">
        <v>0</v>
      </c>
      <c r="T21" s="801">
        <v>0</v>
      </c>
      <c r="U21" s="765">
        <f t="shared" si="2"/>
        <v>0</v>
      </c>
      <c r="V21" s="767"/>
      <c r="W21" s="797">
        <v>0</v>
      </c>
      <c r="X21" s="800">
        <v>0</v>
      </c>
      <c r="Y21" s="800">
        <v>0</v>
      </c>
      <c r="Z21" s="802">
        <v>0</v>
      </c>
      <c r="AA21" s="803"/>
      <c r="AB21" s="803">
        <f t="shared" si="3"/>
        <v>0</v>
      </c>
      <c r="AC21" s="767"/>
      <c r="AD21" s="804">
        <f t="shared" si="4"/>
        <v>0</v>
      </c>
      <c r="AE21" s="804">
        <f t="shared" si="14"/>
        <v>0</v>
      </c>
      <c r="AF21" s="768"/>
      <c r="AG21" s="767"/>
      <c r="AH21" s="805">
        <f t="shared" si="5"/>
        <v>0</v>
      </c>
      <c r="AI21" s="806">
        <f t="shared" si="6"/>
        <v>0</v>
      </c>
      <c r="AJ21" s="806">
        <f t="shared" si="6"/>
        <v>0</v>
      </c>
      <c r="AK21" s="803">
        <f t="shared" si="7"/>
        <v>0</v>
      </c>
      <c r="AL21" s="854">
        <f t="shared" si="15"/>
        <v>0</v>
      </c>
      <c r="AM21" s="854">
        <f t="shared" si="16"/>
        <v>0</v>
      </c>
      <c r="AN21" s="157"/>
      <c r="AO21" s="805">
        <f t="shared" si="8"/>
        <v>0</v>
      </c>
      <c r="AP21" s="806">
        <f t="shared" si="8"/>
        <v>0</v>
      </c>
      <c r="AQ21" s="803">
        <f t="shared" si="9"/>
        <v>0</v>
      </c>
      <c r="AR21" s="807"/>
      <c r="AS21" s="765">
        <f t="shared" si="17"/>
        <v>0</v>
      </c>
      <c r="AT21" s="807"/>
      <c r="AU21" s="765">
        <f t="shared" ref="AU21" si="46">IF($C21&lt;MIN(InvDate),0,IF(AND($C21&gt;=MIN(InvDate),$C21&lt;=DATE(YEAR(MIN(InvDate))+5,MONTH(MIN(InvDate)),DAY(MIN(InvDate)))),-TotalComCap*MFeeEst*0.25,IF($C21&gt;DATE(YEAR(MIN(InvDate))+5,MONTH(MIN(InvDate)),DAY(MIN(InvDate))),AU20*Factor,0)))</f>
        <v>0</v>
      </c>
      <c r="AV21" s="765">
        <f t="shared" ref="AV21" si="47">IF($C21&lt;MIN(InvDate),0,IF(AND($C21&gt;=MIN(InvDate),$C21&lt;=DATE(YEAR(MIN(InvDate))+5,MONTH(MIN(InvDate)),DAY(MIN(InvDate)))),-TotalComCap*MFeeEst*0.25,IF($C21&gt;DATE(YEAR(MIN(InvDate))+5,MONTH(MIN(InvDate)),DAY(MIN(InvDate))),MIN($AS21*MFeeEst*0.25,0))))</f>
        <v>0</v>
      </c>
      <c r="AW21" s="765">
        <f t="shared" ref="AW21" si="48">IF($C21&lt;MIN(InvDate),0,IF(AND($C21&gt;=MIN(InvDate),$C21&lt;=DATE(YEAR(MIN(InvDate))+5,MONTH(MIN(InvDate)),DAY(MIN(InvDate)))),-TotalComCap*MFeeEst*0.25,IF($C21&gt;DATE(YEAR(MIN(InvDate))+5,MONTH(MIN(InvDate)),DAY(MIN(InvDate))),MIN(AW20-(-TotalComCap*MFeeEst*0.25*0.05),0))))</f>
        <v>0</v>
      </c>
      <c r="AX21" s="157"/>
      <c r="AY21" s="765">
        <f t="shared" ref="AY21" ca="1" si="49">AK21+(OFFSET($AU21,0,MFeeMenuNum)-$J21)</f>
        <v>0</v>
      </c>
    </row>
    <row r="22" spans="2:51">
      <c r="B22" s="763"/>
      <c r="C22" s="764" cm="1">
        <f t="array" ref="C22">DATE(INDEX($B:$B,9+4*INT((ROW()-9)/4)), CHOOSE(MOD(ROW()-9,4)+1, 3,6,9,12), CHOOSE(MOD(ROW()-9,4)+1, 31,30,30,31))</f>
        <v>912</v>
      </c>
      <c r="D22" s="765">
        <f>'Historical Cash Flows (4)'!BZ23</f>
        <v>0</v>
      </c>
      <c r="E22" s="767"/>
      <c r="F22" s="797">
        <v>0</v>
      </c>
      <c r="G22" s="798">
        <v>0</v>
      </c>
      <c r="H22" s="765">
        <f t="shared" si="0"/>
        <v>0</v>
      </c>
      <c r="I22" s="767"/>
      <c r="J22" s="797">
        <v>0</v>
      </c>
      <c r="K22" s="799">
        <v>0</v>
      </c>
      <c r="L22" s="799">
        <v>0</v>
      </c>
      <c r="M22" s="799">
        <v>0</v>
      </c>
      <c r="N22" s="798">
        <v>0</v>
      </c>
      <c r="O22" s="765">
        <f t="shared" si="1"/>
        <v>0</v>
      </c>
      <c r="P22" s="767"/>
      <c r="Q22" s="797">
        <v>0</v>
      </c>
      <c r="R22" s="800">
        <v>0</v>
      </c>
      <c r="S22" s="801">
        <v>0</v>
      </c>
      <c r="T22" s="801">
        <v>0</v>
      </c>
      <c r="U22" s="765">
        <f t="shared" si="2"/>
        <v>0</v>
      </c>
      <c r="V22" s="767"/>
      <c r="W22" s="797">
        <v>0</v>
      </c>
      <c r="X22" s="800">
        <v>0</v>
      </c>
      <c r="Y22" s="800">
        <v>0</v>
      </c>
      <c r="Z22" s="802">
        <v>0</v>
      </c>
      <c r="AA22" s="803"/>
      <c r="AB22" s="803">
        <f t="shared" si="3"/>
        <v>0</v>
      </c>
      <c r="AC22" s="767"/>
      <c r="AD22" s="804">
        <f t="shared" si="4"/>
        <v>0</v>
      </c>
      <c r="AE22" s="804">
        <f t="shared" si="14"/>
        <v>0</v>
      </c>
      <c r="AF22" s="768"/>
      <c r="AG22" s="767"/>
      <c r="AH22" s="805">
        <f t="shared" si="5"/>
        <v>0</v>
      </c>
      <c r="AI22" s="806">
        <f t="shared" si="6"/>
        <v>0</v>
      </c>
      <c r="AJ22" s="806">
        <f t="shared" si="6"/>
        <v>0</v>
      </c>
      <c r="AK22" s="803">
        <f t="shared" si="7"/>
        <v>0</v>
      </c>
      <c r="AL22" s="854">
        <f t="shared" si="15"/>
        <v>0</v>
      </c>
      <c r="AM22" s="854">
        <f t="shared" si="16"/>
        <v>0</v>
      </c>
      <c r="AN22" s="157"/>
      <c r="AO22" s="805">
        <f t="shared" si="8"/>
        <v>0</v>
      </c>
      <c r="AP22" s="806">
        <f t="shared" si="8"/>
        <v>0</v>
      </c>
      <c r="AQ22" s="803">
        <f t="shared" si="9"/>
        <v>0</v>
      </c>
      <c r="AR22" s="807"/>
      <c r="AS22" s="765">
        <f t="shared" si="17"/>
        <v>0</v>
      </c>
      <c r="AT22" s="807"/>
      <c r="AU22" s="765">
        <f t="shared" ref="AU22" si="50">IF($C22&lt;MIN(InvDate),0,IF(AND($C22&gt;=MIN(InvDate),$C22&lt;=DATE(YEAR(MIN(InvDate))+5,MONTH(MIN(InvDate)),DAY(MIN(InvDate)))),-TotalComCap*MFeeEst*0.25,IF($C22&gt;DATE(YEAR(MIN(InvDate))+5,MONTH(MIN(InvDate)),DAY(MIN(InvDate))),AU21*Factor,0)))</f>
        <v>0</v>
      </c>
      <c r="AV22" s="765">
        <f t="shared" ref="AV22" si="51">IF($C22&lt;MIN(InvDate),0,IF(AND($C22&gt;=MIN(InvDate),$C22&lt;=DATE(YEAR(MIN(InvDate))+5,MONTH(MIN(InvDate)),DAY(MIN(InvDate)))),-TotalComCap*MFeeEst*0.25,IF($C22&gt;DATE(YEAR(MIN(InvDate))+5,MONTH(MIN(InvDate)),DAY(MIN(InvDate))),MIN($AS22*MFeeEst*0.25,0))))</f>
        <v>0</v>
      </c>
      <c r="AW22" s="765">
        <f t="shared" ref="AW22" si="52">IF($C22&lt;MIN(InvDate),0,IF(AND($C22&gt;=MIN(InvDate),$C22&lt;=DATE(YEAR(MIN(InvDate))+5,MONTH(MIN(InvDate)),DAY(MIN(InvDate)))),-TotalComCap*MFeeEst*0.25,IF($C22&gt;DATE(YEAR(MIN(InvDate))+5,MONTH(MIN(InvDate)),DAY(MIN(InvDate))),MIN(AW21-(-TotalComCap*MFeeEst*0.25*0.05),0))))</f>
        <v>0</v>
      </c>
      <c r="AX22" s="157"/>
      <c r="AY22" s="765">
        <f t="shared" ref="AY22" ca="1" si="53">AK22+(OFFSET($AU22,0,MFeeMenuNum)-$J22)</f>
        <v>0</v>
      </c>
    </row>
    <row r="23" spans="2:51">
      <c r="B23" s="763"/>
      <c r="C23" s="764" cm="1">
        <f t="array" ref="C23">DATE(INDEX($B:$B,9+4*INT((ROW()-9)/4)), CHOOSE(MOD(ROW()-9,4)+1, 3,6,9,12), CHOOSE(MOD(ROW()-9,4)+1, 31,30,30,31))</f>
        <v>1004</v>
      </c>
      <c r="D23" s="765">
        <f>'Historical Cash Flows (4)'!BZ24</f>
        <v>0</v>
      </c>
      <c r="E23" s="767"/>
      <c r="F23" s="797">
        <v>0</v>
      </c>
      <c r="G23" s="798">
        <v>0</v>
      </c>
      <c r="H23" s="765">
        <f t="shared" si="0"/>
        <v>0</v>
      </c>
      <c r="I23" s="767"/>
      <c r="J23" s="797">
        <v>0</v>
      </c>
      <c r="K23" s="799">
        <v>0</v>
      </c>
      <c r="L23" s="799">
        <v>0</v>
      </c>
      <c r="M23" s="799">
        <v>0</v>
      </c>
      <c r="N23" s="798">
        <v>0</v>
      </c>
      <c r="O23" s="765">
        <f t="shared" si="1"/>
        <v>0</v>
      </c>
      <c r="P23" s="767"/>
      <c r="Q23" s="797">
        <v>0</v>
      </c>
      <c r="R23" s="800">
        <v>0</v>
      </c>
      <c r="S23" s="801">
        <v>0</v>
      </c>
      <c r="T23" s="801">
        <v>0</v>
      </c>
      <c r="U23" s="765">
        <f t="shared" si="2"/>
        <v>0</v>
      </c>
      <c r="V23" s="767"/>
      <c r="W23" s="797">
        <v>0</v>
      </c>
      <c r="X23" s="800">
        <v>0</v>
      </c>
      <c r="Y23" s="800">
        <v>0</v>
      </c>
      <c r="Z23" s="802">
        <v>0</v>
      </c>
      <c r="AA23" s="803"/>
      <c r="AB23" s="803">
        <f t="shared" si="3"/>
        <v>0</v>
      </c>
      <c r="AC23" s="767"/>
      <c r="AD23" s="804">
        <f t="shared" si="4"/>
        <v>0</v>
      </c>
      <c r="AE23" s="804">
        <f t="shared" si="14"/>
        <v>0</v>
      </c>
      <c r="AF23" s="768"/>
      <c r="AG23" s="767"/>
      <c r="AH23" s="805">
        <f t="shared" si="5"/>
        <v>0</v>
      </c>
      <c r="AI23" s="806">
        <f t="shared" si="6"/>
        <v>0</v>
      </c>
      <c r="AJ23" s="806">
        <f t="shared" si="6"/>
        <v>0</v>
      </c>
      <c r="AK23" s="803">
        <f t="shared" si="7"/>
        <v>0</v>
      </c>
      <c r="AL23" s="854">
        <f t="shared" si="15"/>
        <v>0</v>
      </c>
      <c r="AM23" s="854">
        <f t="shared" si="16"/>
        <v>0</v>
      </c>
      <c r="AN23" s="157"/>
      <c r="AO23" s="805">
        <f t="shared" si="8"/>
        <v>0</v>
      </c>
      <c r="AP23" s="806">
        <f t="shared" si="8"/>
        <v>0</v>
      </c>
      <c r="AQ23" s="803">
        <f t="shared" si="9"/>
        <v>0</v>
      </c>
      <c r="AR23" s="807"/>
      <c r="AS23" s="765">
        <f t="shared" si="17"/>
        <v>0</v>
      </c>
      <c r="AT23" s="807"/>
      <c r="AU23" s="765">
        <f t="shared" ref="AU23" si="54">IF($C23&lt;MIN(InvDate),0,IF(AND($C23&gt;=MIN(InvDate),$C23&lt;=DATE(YEAR(MIN(InvDate))+5,MONTH(MIN(InvDate)),DAY(MIN(InvDate)))),-TotalComCap*MFeeEst*0.25,IF($C23&gt;DATE(YEAR(MIN(InvDate))+5,MONTH(MIN(InvDate)),DAY(MIN(InvDate))),AU22*Factor,0)))</f>
        <v>0</v>
      </c>
      <c r="AV23" s="765">
        <f t="shared" ref="AV23" si="55">IF($C23&lt;MIN(InvDate),0,IF(AND($C23&gt;=MIN(InvDate),$C23&lt;=DATE(YEAR(MIN(InvDate))+5,MONTH(MIN(InvDate)),DAY(MIN(InvDate)))),-TotalComCap*MFeeEst*0.25,IF($C23&gt;DATE(YEAR(MIN(InvDate))+5,MONTH(MIN(InvDate)),DAY(MIN(InvDate))),MIN($AS23*MFeeEst*0.25,0))))</f>
        <v>0</v>
      </c>
      <c r="AW23" s="765">
        <f t="shared" ref="AW23" si="56">IF($C23&lt;MIN(InvDate),0,IF(AND($C23&gt;=MIN(InvDate),$C23&lt;=DATE(YEAR(MIN(InvDate))+5,MONTH(MIN(InvDate)),DAY(MIN(InvDate)))),-TotalComCap*MFeeEst*0.25,IF($C23&gt;DATE(YEAR(MIN(InvDate))+5,MONTH(MIN(InvDate)),DAY(MIN(InvDate))),MIN(AW22-(-TotalComCap*MFeeEst*0.25*0.05),0))))</f>
        <v>0</v>
      </c>
      <c r="AX23" s="157"/>
      <c r="AY23" s="765">
        <f t="shared" ref="AY23" ca="1" si="57">AK23+(OFFSET($AU23,0,MFeeMenuNum)-$J23)</f>
        <v>0</v>
      </c>
    </row>
    <row r="24" spans="2:51">
      <c r="B24" s="763"/>
      <c r="C24" s="764" cm="1">
        <f t="array" ref="C24">DATE(INDEX($B:$B,9+4*INT((ROW()-9)/4)), CHOOSE(MOD(ROW()-9,4)+1, 3,6,9,12), CHOOSE(MOD(ROW()-9,4)+1, 31,30,30,31))</f>
        <v>1096</v>
      </c>
      <c r="D24" s="765">
        <f>'Historical Cash Flows (4)'!BZ25</f>
        <v>0</v>
      </c>
      <c r="E24" s="767"/>
      <c r="F24" s="797">
        <v>0</v>
      </c>
      <c r="G24" s="798">
        <v>0</v>
      </c>
      <c r="H24" s="765">
        <f t="shared" si="0"/>
        <v>0</v>
      </c>
      <c r="I24" s="767"/>
      <c r="J24" s="797">
        <v>0</v>
      </c>
      <c r="K24" s="799">
        <v>0</v>
      </c>
      <c r="L24" s="799">
        <v>0</v>
      </c>
      <c r="M24" s="799">
        <v>0</v>
      </c>
      <c r="N24" s="798">
        <v>0</v>
      </c>
      <c r="O24" s="765">
        <f t="shared" si="1"/>
        <v>0</v>
      </c>
      <c r="P24" s="767"/>
      <c r="Q24" s="797">
        <v>0</v>
      </c>
      <c r="R24" s="800">
        <v>0</v>
      </c>
      <c r="S24" s="801">
        <v>0</v>
      </c>
      <c r="T24" s="801">
        <v>0</v>
      </c>
      <c r="U24" s="765">
        <f t="shared" si="2"/>
        <v>0</v>
      </c>
      <c r="V24" s="767"/>
      <c r="W24" s="797">
        <v>0</v>
      </c>
      <c r="X24" s="800">
        <v>0</v>
      </c>
      <c r="Y24" s="800">
        <v>0</v>
      </c>
      <c r="Z24" s="802">
        <v>0</v>
      </c>
      <c r="AA24" s="803"/>
      <c r="AB24" s="803">
        <f t="shared" si="3"/>
        <v>0</v>
      </c>
      <c r="AC24" s="767"/>
      <c r="AD24" s="804">
        <f t="shared" si="4"/>
        <v>0</v>
      </c>
      <c r="AE24" s="804">
        <f t="shared" si="14"/>
        <v>0</v>
      </c>
      <c r="AF24" s="768"/>
      <c r="AG24" s="767"/>
      <c r="AH24" s="805">
        <f t="shared" si="5"/>
        <v>0</v>
      </c>
      <c r="AI24" s="806">
        <f t="shared" si="6"/>
        <v>0</v>
      </c>
      <c r="AJ24" s="806">
        <f t="shared" si="6"/>
        <v>0</v>
      </c>
      <c r="AK24" s="803">
        <f t="shared" si="7"/>
        <v>0</v>
      </c>
      <c r="AL24" s="854">
        <f t="shared" si="15"/>
        <v>0</v>
      </c>
      <c r="AM24" s="854">
        <f t="shared" si="16"/>
        <v>0</v>
      </c>
      <c r="AN24" s="157"/>
      <c r="AO24" s="805">
        <f t="shared" si="8"/>
        <v>0</v>
      </c>
      <c r="AP24" s="806">
        <f t="shared" si="8"/>
        <v>0</v>
      </c>
      <c r="AQ24" s="803">
        <f t="shared" si="9"/>
        <v>0</v>
      </c>
      <c r="AR24" s="807"/>
      <c r="AS24" s="765">
        <f t="shared" si="17"/>
        <v>0</v>
      </c>
      <c r="AT24" s="807"/>
      <c r="AU24" s="765">
        <f t="shared" ref="AU24" si="58">IF($C24&lt;MIN(InvDate),0,IF(AND($C24&gt;=MIN(InvDate),$C24&lt;=DATE(YEAR(MIN(InvDate))+5,MONTH(MIN(InvDate)),DAY(MIN(InvDate)))),-TotalComCap*MFeeEst*0.25,IF($C24&gt;DATE(YEAR(MIN(InvDate))+5,MONTH(MIN(InvDate)),DAY(MIN(InvDate))),AU23*Factor,0)))</f>
        <v>0</v>
      </c>
      <c r="AV24" s="765">
        <f t="shared" ref="AV24" si="59">IF($C24&lt;MIN(InvDate),0,IF(AND($C24&gt;=MIN(InvDate),$C24&lt;=DATE(YEAR(MIN(InvDate))+5,MONTH(MIN(InvDate)),DAY(MIN(InvDate)))),-TotalComCap*MFeeEst*0.25,IF($C24&gt;DATE(YEAR(MIN(InvDate))+5,MONTH(MIN(InvDate)),DAY(MIN(InvDate))),MIN($AS24*MFeeEst*0.25,0))))</f>
        <v>0</v>
      </c>
      <c r="AW24" s="765">
        <f t="shared" ref="AW24" si="60">IF($C24&lt;MIN(InvDate),0,IF(AND($C24&gt;=MIN(InvDate),$C24&lt;=DATE(YEAR(MIN(InvDate))+5,MONTH(MIN(InvDate)),DAY(MIN(InvDate)))),-TotalComCap*MFeeEst*0.25,IF($C24&gt;DATE(YEAR(MIN(InvDate))+5,MONTH(MIN(InvDate)),DAY(MIN(InvDate))),MIN(AW23-(-TotalComCap*MFeeEst*0.25*0.05),0))))</f>
        <v>0</v>
      </c>
      <c r="AX24" s="157"/>
      <c r="AY24" s="765">
        <f t="shared" ref="AY24" ca="1" si="61">AK24+(OFFSET($AU24,0,MFeeMenuNum)-$J24)</f>
        <v>0</v>
      </c>
    </row>
    <row r="25" spans="2:51">
      <c r="B25" s="763">
        <f>B21+1</f>
        <v>1903</v>
      </c>
      <c r="C25" s="764" cm="1">
        <f t="array" ref="C25">DATE(INDEX($B:$B,9+4*INT((ROW()-9)/4)), CHOOSE(MOD(ROW()-9,4)+1, 3,6,9,12), CHOOSE(MOD(ROW()-9,4)+1, 31,30,30,31))</f>
        <v>1186</v>
      </c>
      <c r="D25" s="765">
        <f>'Historical Cash Flows (4)'!BZ26</f>
        <v>0</v>
      </c>
      <c r="E25" s="767"/>
      <c r="F25" s="797">
        <v>0</v>
      </c>
      <c r="G25" s="798">
        <v>0</v>
      </c>
      <c r="H25" s="765">
        <f t="shared" si="0"/>
        <v>0</v>
      </c>
      <c r="I25" s="767"/>
      <c r="J25" s="797">
        <v>0</v>
      </c>
      <c r="K25" s="799">
        <v>0</v>
      </c>
      <c r="L25" s="799">
        <v>0</v>
      </c>
      <c r="M25" s="799">
        <v>0</v>
      </c>
      <c r="N25" s="798">
        <v>0</v>
      </c>
      <c r="O25" s="765">
        <f t="shared" si="1"/>
        <v>0</v>
      </c>
      <c r="P25" s="767"/>
      <c r="Q25" s="797">
        <v>0</v>
      </c>
      <c r="R25" s="800">
        <v>0</v>
      </c>
      <c r="S25" s="801">
        <v>0</v>
      </c>
      <c r="T25" s="801">
        <v>0</v>
      </c>
      <c r="U25" s="765">
        <f t="shared" si="2"/>
        <v>0</v>
      </c>
      <c r="V25" s="767"/>
      <c r="W25" s="797">
        <v>0</v>
      </c>
      <c r="X25" s="800">
        <v>0</v>
      </c>
      <c r="Y25" s="800">
        <v>0</v>
      </c>
      <c r="Z25" s="802">
        <v>0</v>
      </c>
      <c r="AA25" s="803"/>
      <c r="AB25" s="803">
        <f t="shared" si="3"/>
        <v>0</v>
      </c>
      <c r="AC25" s="767"/>
      <c r="AD25" s="804">
        <f t="shared" si="4"/>
        <v>0</v>
      </c>
      <c r="AE25" s="804">
        <f t="shared" si="14"/>
        <v>0</v>
      </c>
      <c r="AF25" s="768"/>
      <c r="AG25" s="767"/>
      <c r="AH25" s="805">
        <f t="shared" si="5"/>
        <v>0</v>
      </c>
      <c r="AI25" s="806">
        <f t="shared" si="6"/>
        <v>0</v>
      </c>
      <c r="AJ25" s="806">
        <f t="shared" si="6"/>
        <v>0</v>
      </c>
      <c r="AK25" s="803">
        <f t="shared" si="7"/>
        <v>0</v>
      </c>
      <c r="AL25" s="854">
        <f t="shared" si="15"/>
        <v>0</v>
      </c>
      <c r="AM25" s="854">
        <f t="shared" si="16"/>
        <v>0</v>
      </c>
      <c r="AN25" s="157"/>
      <c r="AO25" s="805">
        <f t="shared" si="8"/>
        <v>0</v>
      </c>
      <c r="AP25" s="806">
        <f t="shared" si="8"/>
        <v>0</v>
      </c>
      <c r="AQ25" s="803">
        <f t="shared" si="9"/>
        <v>0</v>
      </c>
      <c r="AR25" s="807"/>
      <c r="AS25" s="765">
        <f t="shared" si="17"/>
        <v>0</v>
      </c>
      <c r="AT25" s="807"/>
      <c r="AU25" s="765">
        <f t="shared" ref="AU25" si="62">IF($C25&lt;MIN(InvDate),0,IF(AND($C25&gt;=MIN(InvDate),$C25&lt;=DATE(YEAR(MIN(InvDate))+5,MONTH(MIN(InvDate)),DAY(MIN(InvDate)))),-TotalComCap*MFeeEst*0.25,IF($C25&gt;DATE(YEAR(MIN(InvDate))+5,MONTH(MIN(InvDate)),DAY(MIN(InvDate))),AU24*Factor,0)))</f>
        <v>0</v>
      </c>
      <c r="AV25" s="765">
        <f t="shared" ref="AV25" si="63">IF($C25&lt;MIN(InvDate),0,IF(AND($C25&gt;=MIN(InvDate),$C25&lt;=DATE(YEAR(MIN(InvDate))+5,MONTH(MIN(InvDate)),DAY(MIN(InvDate)))),-TotalComCap*MFeeEst*0.25,IF($C25&gt;DATE(YEAR(MIN(InvDate))+5,MONTH(MIN(InvDate)),DAY(MIN(InvDate))),MIN($AS25*MFeeEst*0.25,0))))</f>
        <v>0</v>
      </c>
      <c r="AW25" s="765">
        <f t="shared" ref="AW25" si="64">IF($C25&lt;MIN(InvDate),0,IF(AND($C25&gt;=MIN(InvDate),$C25&lt;=DATE(YEAR(MIN(InvDate))+5,MONTH(MIN(InvDate)),DAY(MIN(InvDate)))),-TotalComCap*MFeeEst*0.25,IF($C25&gt;DATE(YEAR(MIN(InvDate))+5,MONTH(MIN(InvDate)),DAY(MIN(InvDate))),MIN(AW24-(-TotalComCap*MFeeEst*0.25*0.05),0))))</f>
        <v>0</v>
      </c>
      <c r="AX25" s="157"/>
      <c r="AY25" s="765">
        <f t="shared" ref="AY25" ca="1" si="65">AK25+(OFFSET($AU25,0,MFeeMenuNum)-$J25)</f>
        <v>0</v>
      </c>
    </row>
    <row r="26" spans="2:51">
      <c r="B26" s="763"/>
      <c r="C26" s="764" cm="1">
        <f t="array" ref="C26">DATE(INDEX($B:$B,9+4*INT((ROW()-9)/4)), CHOOSE(MOD(ROW()-9,4)+1, 3,6,9,12), CHOOSE(MOD(ROW()-9,4)+1, 31,30,30,31))</f>
        <v>1277</v>
      </c>
      <c r="D26" s="765">
        <f>'Historical Cash Flows (4)'!BZ27</f>
        <v>0</v>
      </c>
      <c r="E26" s="767"/>
      <c r="F26" s="797">
        <v>0</v>
      </c>
      <c r="G26" s="798">
        <v>0</v>
      </c>
      <c r="H26" s="765">
        <f t="shared" si="0"/>
        <v>0</v>
      </c>
      <c r="I26" s="767"/>
      <c r="J26" s="797">
        <v>0</v>
      </c>
      <c r="K26" s="799">
        <v>0</v>
      </c>
      <c r="L26" s="799">
        <v>0</v>
      </c>
      <c r="M26" s="799">
        <v>0</v>
      </c>
      <c r="N26" s="798">
        <v>0</v>
      </c>
      <c r="O26" s="765">
        <f t="shared" si="1"/>
        <v>0</v>
      </c>
      <c r="P26" s="767"/>
      <c r="Q26" s="797">
        <v>0</v>
      </c>
      <c r="R26" s="800">
        <v>0</v>
      </c>
      <c r="S26" s="801">
        <v>0</v>
      </c>
      <c r="T26" s="801">
        <v>0</v>
      </c>
      <c r="U26" s="765">
        <f t="shared" si="2"/>
        <v>0</v>
      </c>
      <c r="V26" s="767"/>
      <c r="W26" s="797">
        <v>0</v>
      </c>
      <c r="X26" s="800">
        <v>0</v>
      </c>
      <c r="Y26" s="800">
        <v>0</v>
      </c>
      <c r="Z26" s="802">
        <v>0</v>
      </c>
      <c r="AA26" s="803"/>
      <c r="AB26" s="803">
        <f t="shared" si="3"/>
        <v>0</v>
      </c>
      <c r="AC26" s="767"/>
      <c r="AD26" s="804">
        <f t="shared" si="4"/>
        <v>0</v>
      </c>
      <c r="AE26" s="804">
        <f t="shared" si="14"/>
        <v>0</v>
      </c>
      <c r="AF26" s="768"/>
      <c r="AG26" s="767"/>
      <c r="AH26" s="805">
        <f t="shared" si="5"/>
        <v>0</v>
      </c>
      <c r="AI26" s="806">
        <f t="shared" si="6"/>
        <v>0</v>
      </c>
      <c r="AJ26" s="806">
        <f t="shared" si="6"/>
        <v>0</v>
      </c>
      <c r="AK26" s="803">
        <f t="shared" si="7"/>
        <v>0</v>
      </c>
      <c r="AL26" s="854">
        <f t="shared" si="15"/>
        <v>0</v>
      </c>
      <c r="AM26" s="854">
        <f t="shared" si="16"/>
        <v>0</v>
      </c>
      <c r="AN26" s="157"/>
      <c r="AO26" s="805">
        <f t="shared" si="8"/>
        <v>0</v>
      </c>
      <c r="AP26" s="806">
        <f t="shared" si="8"/>
        <v>0</v>
      </c>
      <c r="AQ26" s="803">
        <f t="shared" si="9"/>
        <v>0</v>
      </c>
      <c r="AR26" s="807"/>
      <c r="AS26" s="765">
        <f t="shared" si="17"/>
        <v>0</v>
      </c>
      <c r="AT26" s="807"/>
      <c r="AU26" s="765">
        <f t="shared" ref="AU26" si="66">IF($C26&lt;MIN(InvDate),0,IF(AND($C26&gt;=MIN(InvDate),$C26&lt;=DATE(YEAR(MIN(InvDate))+5,MONTH(MIN(InvDate)),DAY(MIN(InvDate)))),-TotalComCap*MFeeEst*0.25,IF($C26&gt;DATE(YEAR(MIN(InvDate))+5,MONTH(MIN(InvDate)),DAY(MIN(InvDate))),AU25*Factor,0)))</f>
        <v>0</v>
      </c>
      <c r="AV26" s="765">
        <f t="shared" ref="AV26" si="67">IF($C26&lt;MIN(InvDate),0,IF(AND($C26&gt;=MIN(InvDate),$C26&lt;=DATE(YEAR(MIN(InvDate))+5,MONTH(MIN(InvDate)),DAY(MIN(InvDate)))),-TotalComCap*MFeeEst*0.25,IF($C26&gt;DATE(YEAR(MIN(InvDate))+5,MONTH(MIN(InvDate)),DAY(MIN(InvDate))),MIN($AS26*MFeeEst*0.25,0))))</f>
        <v>0</v>
      </c>
      <c r="AW26" s="765">
        <f t="shared" ref="AW26" si="68">IF($C26&lt;MIN(InvDate),0,IF(AND($C26&gt;=MIN(InvDate),$C26&lt;=DATE(YEAR(MIN(InvDate))+5,MONTH(MIN(InvDate)),DAY(MIN(InvDate)))),-TotalComCap*MFeeEst*0.25,IF($C26&gt;DATE(YEAR(MIN(InvDate))+5,MONTH(MIN(InvDate)),DAY(MIN(InvDate))),MIN(AW25-(-TotalComCap*MFeeEst*0.25*0.05),0))))</f>
        <v>0</v>
      </c>
      <c r="AX26" s="157"/>
      <c r="AY26" s="765">
        <f t="shared" ref="AY26" ca="1" si="69">AK26+(OFFSET($AU26,0,MFeeMenuNum)-$J26)</f>
        <v>0</v>
      </c>
    </row>
    <row r="27" spans="2:51">
      <c r="B27" s="763"/>
      <c r="C27" s="764" cm="1">
        <f t="array" ref="C27">DATE(INDEX($B:$B,9+4*INT((ROW()-9)/4)), CHOOSE(MOD(ROW()-9,4)+1, 3,6,9,12), CHOOSE(MOD(ROW()-9,4)+1, 31,30,30,31))</f>
        <v>1369</v>
      </c>
      <c r="D27" s="765">
        <f>'Historical Cash Flows (4)'!BZ28</f>
        <v>0</v>
      </c>
      <c r="E27" s="767"/>
      <c r="F27" s="797">
        <v>0</v>
      </c>
      <c r="G27" s="798">
        <v>0</v>
      </c>
      <c r="H27" s="765">
        <f t="shared" si="0"/>
        <v>0</v>
      </c>
      <c r="I27" s="767"/>
      <c r="J27" s="797">
        <v>0</v>
      </c>
      <c r="K27" s="799">
        <v>0</v>
      </c>
      <c r="L27" s="799">
        <v>0</v>
      </c>
      <c r="M27" s="799">
        <v>0</v>
      </c>
      <c r="N27" s="798">
        <v>0</v>
      </c>
      <c r="O27" s="765">
        <f t="shared" si="1"/>
        <v>0</v>
      </c>
      <c r="P27" s="767"/>
      <c r="Q27" s="797">
        <v>0</v>
      </c>
      <c r="R27" s="800">
        <v>0</v>
      </c>
      <c r="S27" s="801">
        <v>0</v>
      </c>
      <c r="T27" s="801">
        <v>0</v>
      </c>
      <c r="U27" s="765">
        <f t="shared" si="2"/>
        <v>0</v>
      </c>
      <c r="V27" s="767"/>
      <c r="W27" s="797">
        <v>0</v>
      </c>
      <c r="X27" s="800">
        <v>0</v>
      </c>
      <c r="Y27" s="800">
        <v>0</v>
      </c>
      <c r="Z27" s="802">
        <v>0</v>
      </c>
      <c r="AA27" s="803"/>
      <c r="AB27" s="803">
        <f t="shared" si="3"/>
        <v>0</v>
      </c>
      <c r="AC27" s="767"/>
      <c r="AD27" s="804">
        <f t="shared" si="4"/>
        <v>0</v>
      </c>
      <c r="AE27" s="804">
        <f t="shared" si="14"/>
        <v>0</v>
      </c>
      <c r="AF27" s="768"/>
      <c r="AG27" s="767"/>
      <c r="AH27" s="805">
        <f t="shared" si="5"/>
        <v>0</v>
      </c>
      <c r="AI27" s="806">
        <f t="shared" si="6"/>
        <v>0</v>
      </c>
      <c r="AJ27" s="806">
        <f t="shared" si="6"/>
        <v>0</v>
      </c>
      <c r="AK27" s="803">
        <f t="shared" si="7"/>
        <v>0</v>
      </c>
      <c r="AL27" s="854">
        <f t="shared" si="15"/>
        <v>0</v>
      </c>
      <c r="AM27" s="854">
        <f t="shared" si="16"/>
        <v>0</v>
      </c>
      <c r="AN27" s="808"/>
      <c r="AO27" s="805">
        <f t="shared" si="8"/>
        <v>0</v>
      </c>
      <c r="AP27" s="806">
        <f t="shared" si="8"/>
        <v>0</v>
      </c>
      <c r="AQ27" s="803">
        <f t="shared" si="9"/>
        <v>0</v>
      </c>
      <c r="AR27" s="807"/>
      <c r="AS27" s="765">
        <f t="shared" si="17"/>
        <v>0</v>
      </c>
      <c r="AT27" s="807"/>
      <c r="AU27" s="765">
        <f t="shared" ref="AU27" si="70">IF($C27&lt;MIN(InvDate),0,IF(AND($C27&gt;=MIN(InvDate),$C27&lt;=DATE(YEAR(MIN(InvDate))+5,MONTH(MIN(InvDate)),DAY(MIN(InvDate)))),-TotalComCap*MFeeEst*0.25,IF($C27&gt;DATE(YEAR(MIN(InvDate))+5,MONTH(MIN(InvDate)),DAY(MIN(InvDate))),AU26*Factor,0)))</f>
        <v>0</v>
      </c>
      <c r="AV27" s="765">
        <f t="shared" ref="AV27" si="71">IF($C27&lt;MIN(InvDate),0,IF(AND($C27&gt;=MIN(InvDate),$C27&lt;=DATE(YEAR(MIN(InvDate))+5,MONTH(MIN(InvDate)),DAY(MIN(InvDate)))),-TotalComCap*MFeeEst*0.25,IF($C27&gt;DATE(YEAR(MIN(InvDate))+5,MONTH(MIN(InvDate)),DAY(MIN(InvDate))),MIN($AS27*MFeeEst*0.25,0))))</f>
        <v>0</v>
      </c>
      <c r="AW27" s="765">
        <f t="shared" ref="AW27" si="72">IF($C27&lt;MIN(InvDate),0,IF(AND($C27&gt;=MIN(InvDate),$C27&lt;=DATE(YEAR(MIN(InvDate))+5,MONTH(MIN(InvDate)),DAY(MIN(InvDate)))),-TotalComCap*MFeeEst*0.25,IF($C27&gt;DATE(YEAR(MIN(InvDate))+5,MONTH(MIN(InvDate)),DAY(MIN(InvDate))),MIN(AW26-(-TotalComCap*MFeeEst*0.25*0.05),0))))</f>
        <v>0</v>
      </c>
      <c r="AX27" s="157"/>
      <c r="AY27" s="765">
        <f t="shared" ref="AY27" ca="1" si="73">AK27+(OFFSET($AU27,0,MFeeMenuNum)-$J27)</f>
        <v>0</v>
      </c>
    </row>
    <row r="28" spans="2:51">
      <c r="B28" s="763"/>
      <c r="C28" s="764" cm="1">
        <f t="array" ref="C28">DATE(INDEX($B:$B,9+4*INT((ROW()-9)/4)), CHOOSE(MOD(ROW()-9,4)+1, 3,6,9,12), CHOOSE(MOD(ROW()-9,4)+1, 31,30,30,31))</f>
        <v>1461</v>
      </c>
      <c r="D28" s="765">
        <f>'Historical Cash Flows (4)'!BZ29</f>
        <v>0</v>
      </c>
      <c r="E28" s="767"/>
      <c r="F28" s="797">
        <v>0</v>
      </c>
      <c r="G28" s="798">
        <v>0</v>
      </c>
      <c r="H28" s="765">
        <f t="shared" si="0"/>
        <v>0</v>
      </c>
      <c r="I28" s="767"/>
      <c r="J28" s="797">
        <v>0</v>
      </c>
      <c r="K28" s="799">
        <v>0</v>
      </c>
      <c r="L28" s="799">
        <v>0</v>
      </c>
      <c r="M28" s="799">
        <v>0</v>
      </c>
      <c r="N28" s="798">
        <v>0</v>
      </c>
      <c r="O28" s="765">
        <f t="shared" si="1"/>
        <v>0</v>
      </c>
      <c r="P28" s="767"/>
      <c r="Q28" s="797">
        <v>0</v>
      </c>
      <c r="R28" s="800">
        <v>0</v>
      </c>
      <c r="S28" s="801">
        <v>0</v>
      </c>
      <c r="T28" s="801">
        <v>0</v>
      </c>
      <c r="U28" s="765">
        <f t="shared" si="2"/>
        <v>0</v>
      </c>
      <c r="V28" s="767"/>
      <c r="W28" s="797">
        <v>0</v>
      </c>
      <c r="X28" s="800">
        <v>0</v>
      </c>
      <c r="Y28" s="800">
        <v>0</v>
      </c>
      <c r="Z28" s="802">
        <v>0</v>
      </c>
      <c r="AA28" s="803"/>
      <c r="AB28" s="803">
        <f t="shared" si="3"/>
        <v>0</v>
      </c>
      <c r="AC28" s="767"/>
      <c r="AD28" s="804">
        <f t="shared" si="4"/>
        <v>0</v>
      </c>
      <c r="AE28" s="804">
        <f t="shared" si="14"/>
        <v>0</v>
      </c>
      <c r="AF28" s="768"/>
      <c r="AG28" s="767"/>
      <c r="AH28" s="805">
        <f t="shared" si="5"/>
        <v>0</v>
      </c>
      <c r="AI28" s="806">
        <f t="shared" si="6"/>
        <v>0</v>
      </c>
      <c r="AJ28" s="806">
        <f t="shared" si="6"/>
        <v>0</v>
      </c>
      <c r="AK28" s="803">
        <f t="shared" si="7"/>
        <v>0</v>
      </c>
      <c r="AL28" s="854">
        <f t="shared" si="15"/>
        <v>0</v>
      </c>
      <c r="AM28" s="854">
        <f t="shared" si="16"/>
        <v>0</v>
      </c>
      <c r="AN28" s="808"/>
      <c r="AO28" s="805">
        <f t="shared" si="8"/>
        <v>0</v>
      </c>
      <c r="AP28" s="806">
        <f t="shared" si="8"/>
        <v>0</v>
      </c>
      <c r="AQ28" s="803">
        <f t="shared" si="9"/>
        <v>0</v>
      </c>
      <c r="AR28" s="807"/>
      <c r="AS28" s="765">
        <f t="shared" si="17"/>
        <v>0</v>
      </c>
      <c r="AT28" s="807"/>
      <c r="AU28" s="765">
        <f t="shared" ref="AU28" si="74">IF($C28&lt;MIN(InvDate),0,IF(AND($C28&gt;=MIN(InvDate),$C28&lt;=DATE(YEAR(MIN(InvDate))+5,MONTH(MIN(InvDate)),DAY(MIN(InvDate)))),-TotalComCap*MFeeEst*0.25,IF($C28&gt;DATE(YEAR(MIN(InvDate))+5,MONTH(MIN(InvDate)),DAY(MIN(InvDate))),AU27*Factor,0)))</f>
        <v>0</v>
      </c>
      <c r="AV28" s="765">
        <f t="shared" ref="AV28" si="75">IF($C28&lt;MIN(InvDate),0,IF(AND($C28&gt;=MIN(InvDate),$C28&lt;=DATE(YEAR(MIN(InvDate))+5,MONTH(MIN(InvDate)),DAY(MIN(InvDate)))),-TotalComCap*MFeeEst*0.25,IF($C28&gt;DATE(YEAR(MIN(InvDate))+5,MONTH(MIN(InvDate)),DAY(MIN(InvDate))),MIN($AS28*MFeeEst*0.25,0))))</f>
        <v>0</v>
      </c>
      <c r="AW28" s="765">
        <f t="shared" ref="AW28" si="76">IF($C28&lt;MIN(InvDate),0,IF(AND($C28&gt;=MIN(InvDate),$C28&lt;=DATE(YEAR(MIN(InvDate))+5,MONTH(MIN(InvDate)),DAY(MIN(InvDate)))),-TotalComCap*MFeeEst*0.25,IF($C28&gt;DATE(YEAR(MIN(InvDate))+5,MONTH(MIN(InvDate)),DAY(MIN(InvDate))),MIN(AW27-(-TotalComCap*MFeeEst*0.25*0.05),0))))</f>
        <v>0</v>
      </c>
      <c r="AX28" s="157"/>
      <c r="AY28" s="765">
        <f t="shared" ref="AY28" ca="1" si="77">AK28+(OFFSET($AU28,0,MFeeMenuNum)-$J28)</f>
        <v>0</v>
      </c>
    </row>
    <row r="29" spans="2:51">
      <c r="B29" s="763">
        <f>B25+1</f>
        <v>1904</v>
      </c>
      <c r="C29" s="764" cm="1">
        <f t="array" ref="C29">DATE(INDEX($B:$B,9+4*INT((ROW()-9)/4)), CHOOSE(MOD(ROW()-9,4)+1, 3,6,9,12), CHOOSE(MOD(ROW()-9,4)+1, 31,30,30,31))</f>
        <v>1552</v>
      </c>
      <c r="D29" s="765">
        <f>'Historical Cash Flows (4)'!BZ30</f>
        <v>0</v>
      </c>
      <c r="E29" s="767"/>
      <c r="F29" s="797">
        <v>0</v>
      </c>
      <c r="G29" s="798">
        <v>0</v>
      </c>
      <c r="H29" s="765">
        <f t="shared" si="0"/>
        <v>0</v>
      </c>
      <c r="I29" s="767"/>
      <c r="J29" s="797">
        <v>0</v>
      </c>
      <c r="K29" s="799">
        <v>0</v>
      </c>
      <c r="L29" s="799">
        <v>0</v>
      </c>
      <c r="M29" s="799">
        <v>0</v>
      </c>
      <c r="N29" s="798">
        <v>0</v>
      </c>
      <c r="O29" s="765">
        <f t="shared" si="1"/>
        <v>0</v>
      </c>
      <c r="P29" s="767"/>
      <c r="Q29" s="797">
        <v>0</v>
      </c>
      <c r="R29" s="800">
        <v>0</v>
      </c>
      <c r="S29" s="801">
        <v>0</v>
      </c>
      <c r="T29" s="801">
        <v>0</v>
      </c>
      <c r="U29" s="765">
        <f t="shared" si="2"/>
        <v>0</v>
      </c>
      <c r="V29" s="767"/>
      <c r="W29" s="797">
        <v>0</v>
      </c>
      <c r="X29" s="800">
        <v>0</v>
      </c>
      <c r="Y29" s="800">
        <v>0</v>
      </c>
      <c r="Z29" s="802">
        <v>0</v>
      </c>
      <c r="AA29" s="803"/>
      <c r="AB29" s="803">
        <f t="shared" si="3"/>
        <v>0</v>
      </c>
      <c r="AC29" s="767"/>
      <c r="AD29" s="804">
        <f t="shared" si="4"/>
        <v>0</v>
      </c>
      <c r="AE29" s="804">
        <f t="shared" si="14"/>
        <v>0</v>
      </c>
      <c r="AF29" s="768"/>
      <c r="AG29" s="767"/>
      <c r="AH29" s="805">
        <f t="shared" si="5"/>
        <v>0</v>
      </c>
      <c r="AI29" s="806">
        <f t="shared" si="6"/>
        <v>0</v>
      </c>
      <c r="AJ29" s="806">
        <f t="shared" si="6"/>
        <v>0</v>
      </c>
      <c r="AK29" s="803">
        <f t="shared" si="7"/>
        <v>0</v>
      </c>
      <c r="AL29" s="854">
        <f t="shared" si="15"/>
        <v>0</v>
      </c>
      <c r="AM29" s="854">
        <f t="shared" si="16"/>
        <v>0</v>
      </c>
      <c r="AN29" s="808"/>
      <c r="AO29" s="805">
        <f t="shared" si="8"/>
        <v>0</v>
      </c>
      <c r="AP29" s="806">
        <f t="shared" si="8"/>
        <v>0</v>
      </c>
      <c r="AQ29" s="803">
        <f t="shared" si="9"/>
        <v>0</v>
      </c>
      <c r="AR29" s="807"/>
      <c r="AS29" s="765">
        <f t="shared" si="17"/>
        <v>0</v>
      </c>
      <c r="AT29" s="807"/>
      <c r="AU29" s="765">
        <f t="shared" ref="AU29" si="78">IF($C29&lt;MIN(InvDate),0,IF(AND($C29&gt;=MIN(InvDate),$C29&lt;=DATE(YEAR(MIN(InvDate))+5,MONTH(MIN(InvDate)),DAY(MIN(InvDate)))),-TotalComCap*MFeeEst*0.25,IF($C29&gt;DATE(YEAR(MIN(InvDate))+5,MONTH(MIN(InvDate)),DAY(MIN(InvDate))),AU28*Factor,0)))</f>
        <v>0</v>
      </c>
      <c r="AV29" s="765">
        <f t="shared" ref="AV29" si="79">IF($C29&lt;MIN(InvDate),0,IF(AND($C29&gt;=MIN(InvDate),$C29&lt;=DATE(YEAR(MIN(InvDate))+5,MONTH(MIN(InvDate)),DAY(MIN(InvDate)))),-TotalComCap*MFeeEst*0.25,IF($C29&gt;DATE(YEAR(MIN(InvDate))+5,MONTH(MIN(InvDate)),DAY(MIN(InvDate))),MIN($AS29*MFeeEst*0.25,0))))</f>
        <v>0</v>
      </c>
      <c r="AW29" s="765">
        <f t="shared" ref="AW29" si="80">IF($C29&lt;MIN(InvDate),0,IF(AND($C29&gt;=MIN(InvDate),$C29&lt;=DATE(YEAR(MIN(InvDate))+5,MONTH(MIN(InvDate)),DAY(MIN(InvDate)))),-TotalComCap*MFeeEst*0.25,IF($C29&gt;DATE(YEAR(MIN(InvDate))+5,MONTH(MIN(InvDate)),DAY(MIN(InvDate))),MIN(AW28-(-TotalComCap*MFeeEst*0.25*0.05),0))))</f>
        <v>0</v>
      </c>
      <c r="AX29" s="157"/>
      <c r="AY29" s="765">
        <f t="shared" ref="AY29" ca="1" si="81">AK29+(OFFSET($AU29,0,MFeeMenuNum)-$J29)</f>
        <v>0</v>
      </c>
    </row>
    <row r="30" spans="2:51">
      <c r="B30" s="763"/>
      <c r="C30" s="764" cm="1">
        <f t="array" ref="C30">DATE(INDEX($B:$B,9+4*INT((ROW()-9)/4)), CHOOSE(MOD(ROW()-9,4)+1, 3,6,9,12), CHOOSE(MOD(ROW()-9,4)+1, 31,30,30,31))</f>
        <v>1643</v>
      </c>
      <c r="D30" s="765">
        <f>'Historical Cash Flows (4)'!BZ31</f>
        <v>0</v>
      </c>
      <c r="E30" s="767"/>
      <c r="F30" s="797">
        <v>0</v>
      </c>
      <c r="G30" s="798">
        <v>0</v>
      </c>
      <c r="H30" s="765">
        <f t="shared" si="0"/>
        <v>0</v>
      </c>
      <c r="I30" s="767"/>
      <c r="J30" s="797">
        <v>0</v>
      </c>
      <c r="K30" s="799">
        <v>0</v>
      </c>
      <c r="L30" s="799">
        <v>0</v>
      </c>
      <c r="M30" s="799">
        <v>0</v>
      </c>
      <c r="N30" s="798">
        <v>0</v>
      </c>
      <c r="O30" s="765">
        <f t="shared" si="1"/>
        <v>0</v>
      </c>
      <c r="P30" s="767"/>
      <c r="Q30" s="797">
        <v>0</v>
      </c>
      <c r="R30" s="800">
        <v>0</v>
      </c>
      <c r="S30" s="801">
        <v>0</v>
      </c>
      <c r="T30" s="801">
        <v>0</v>
      </c>
      <c r="U30" s="765">
        <f t="shared" si="2"/>
        <v>0</v>
      </c>
      <c r="V30" s="767"/>
      <c r="W30" s="797">
        <v>0</v>
      </c>
      <c r="X30" s="800">
        <v>0</v>
      </c>
      <c r="Y30" s="800">
        <v>0</v>
      </c>
      <c r="Z30" s="802">
        <v>0</v>
      </c>
      <c r="AA30" s="803"/>
      <c r="AB30" s="803">
        <f t="shared" si="3"/>
        <v>0</v>
      </c>
      <c r="AC30" s="767"/>
      <c r="AD30" s="804">
        <f t="shared" si="4"/>
        <v>0</v>
      </c>
      <c r="AE30" s="804">
        <f t="shared" si="14"/>
        <v>0</v>
      </c>
      <c r="AF30" s="768"/>
      <c r="AG30" s="767"/>
      <c r="AH30" s="805">
        <f t="shared" si="5"/>
        <v>0</v>
      </c>
      <c r="AI30" s="806">
        <f t="shared" si="6"/>
        <v>0</v>
      </c>
      <c r="AJ30" s="806">
        <f t="shared" si="6"/>
        <v>0</v>
      </c>
      <c r="AK30" s="803">
        <f t="shared" si="7"/>
        <v>0</v>
      </c>
      <c r="AL30" s="854">
        <f t="shared" si="15"/>
        <v>0</v>
      </c>
      <c r="AM30" s="854">
        <f t="shared" si="16"/>
        <v>0</v>
      </c>
      <c r="AN30" s="808"/>
      <c r="AO30" s="805">
        <f t="shared" si="8"/>
        <v>0</v>
      </c>
      <c r="AP30" s="806">
        <f t="shared" si="8"/>
        <v>0</v>
      </c>
      <c r="AQ30" s="803">
        <f t="shared" si="9"/>
        <v>0</v>
      </c>
      <c r="AR30" s="807"/>
      <c r="AS30" s="765">
        <f t="shared" si="17"/>
        <v>0</v>
      </c>
      <c r="AT30" s="807"/>
      <c r="AU30" s="765">
        <f t="shared" ref="AU30" si="82">IF($C30&lt;MIN(InvDate),0,IF(AND($C30&gt;=MIN(InvDate),$C30&lt;=DATE(YEAR(MIN(InvDate))+5,MONTH(MIN(InvDate)),DAY(MIN(InvDate)))),-TotalComCap*MFeeEst*0.25,IF($C30&gt;DATE(YEAR(MIN(InvDate))+5,MONTH(MIN(InvDate)),DAY(MIN(InvDate))),AU29*Factor,0)))</f>
        <v>0</v>
      </c>
      <c r="AV30" s="765">
        <f t="shared" ref="AV30" si="83">IF($C30&lt;MIN(InvDate),0,IF(AND($C30&gt;=MIN(InvDate),$C30&lt;=DATE(YEAR(MIN(InvDate))+5,MONTH(MIN(InvDate)),DAY(MIN(InvDate)))),-TotalComCap*MFeeEst*0.25,IF($C30&gt;DATE(YEAR(MIN(InvDate))+5,MONTH(MIN(InvDate)),DAY(MIN(InvDate))),MIN($AS30*MFeeEst*0.25,0))))</f>
        <v>0</v>
      </c>
      <c r="AW30" s="765">
        <f t="shared" ref="AW30" si="84">IF($C30&lt;MIN(InvDate),0,IF(AND($C30&gt;=MIN(InvDate),$C30&lt;=DATE(YEAR(MIN(InvDate))+5,MONTH(MIN(InvDate)),DAY(MIN(InvDate)))),-TotalComCap*MFeeEst*0.25,IF($C30&gt;DATE(YEAR(MIN(InvDate))+5,MONTH(MIN(InvDate)),DAY(MIN(InvDate))),MIN(AW29-(-TotalComCap*MFeeEst*0.25*0.05),0))))</f>
        <v>0</v>
      </c>
      <c r="AX30" s="157"/>
      <c r="AY30" s="765">
        <f t="shared" ref="AY30" ca="1" si="85">AK30+(OFFSET($AU30,0,MFeeMenuNum)-$J30)</f>
        <v>0</v>
      </c>
    </row>
    <row r="31" spans="2:51">
      <c r="B31" s="763"/>
      <c r="C31" s="764" cm="1">
        <f t="array" ref="C31">DATE(INDEX($B:$B,9+4*INT((ROW()-9)/4)), CHOOSE(MOD(ROW()-9,4)+1, 3,6,9,12), CHOOSE(MOD(ROW()-9,4)+1, 31,30,30,31))</f>
        <v>1735</v>
      </c>
      <c r="D31" s="765">
        <f>'Historical Cash Flows (4)'!BZ32</f>
        <v>0</v>
      </c>
      <c r="E31" s="767"/>
      <c r="F31" s="797">
        <v>0</v>
      </c>
      <c r="G31" s="798">
        <v>0</v>
      </c>
      <c r="H31" s="765">
        <f t="shared" si="0"/>
        <v>0</v>
      </c>
      <c r="I31" s="767"/>
      <c r="J31" s="797">
        <v>0</v>
      </c>
      <c r="K31" s="799">
        <v>0</v>
      </c>
      <c r="L31" s="799">
        <v>0</v>
      </c>
      <c r="M31" s="799">
        <v>0</v>
      </c>
      <c r="N31" s="798">
        <v>0</v>
      </c>
      <c r="O31" s="765">
        <f t="shared" si="1"/>
        <v>0</v>
      </c>
      <c r="P31" s="767"/>
      <c r="Q31" s="797">
        <v>0</v>
      </c>
      <c r="R31" s="800">
        <v>0</v>
      </c>
      <c r="S31" s="801">
        <v>0</v>
      </c>
      <c r="T31" s="801">
        <v>0</v>
      </c>
      <c r="U31" s="765">
        <f t="shared" si="2"/>
        <v>0</v>
      </c>
      <c r="V31" s="767"/>
      <c r="W31" s="797">
        <v>0</v>
      </c>
      <c r="X31" s="800">
        <v>0</v>
      </c>
      <c r="Y31" s="800">
        <v>0</v>
      </c>
      <c r="Z31" s="802">
        <v>0</v>
      </c>
      <c r="AA31" s="803"/>
      <c r="AB31" s="803">
        <f t="shared" si="3"/>
        <v>0</v>
      </c>
      <c r="AC31" s="767"/>
      <c r="AD31" s="804">
        <f t="shared" si="4"/>
        <v>0</v>
      </c>
      <c r="AE31" s="804">
        <f t="shared" si="14"/>
        <v>0</v>
      </c>
      <c r="AF31" s="768"/>
      <c r="AG31" s="767"/>
      <c r="AH31" s="805">
        <f t="shared" si="5"/>
        <v>0</v>
      </c>
      <c r="AI31" s="806">
        <f t="shared" si="6"/>
        <v>0</v>
      </c>
      <c r="AJ31" s="806">
        <f t="shared" si="6"/>
        <v>0</v>
      </c>
      <c r="AK31" s="803">
        <f t="shared" si="7"/>
        <v>0</v>
      </c>
      <c r="AL31" s="854">
        <f t="shared" si="15"/>
        <v>0</v>
      </c>
      <c r="AM31" s="854">
        <f t="shared" si="16"/>
        <v>0</v>
      </c>
      <c r="AN31" s="808"/>
      <c r="AO31" s="805">
        <f t="shared" si="8"/>
        <v>0</v>
      </c>
      <c r="AP31" s="806">
        <f t="shared" si="8"/>
        <v>0</v>
      </c>
      <c r="AQ31" s="803">
        <f t="shared" si="9"/>
        <v>0</v>
      </c>
      <c r="AR31" s="807"/>
      <c r="AS31" s="765">
        <f t="shared" si="17"/>
        <v>0</v>
      </c>
      <c r="AT31" s="807"/>
      <c r="AU31" s="765">
        <f t="shared" ref="AU31" si="86">IF($C31&lt;MIN(InvDate),0,IF(AND($C31&gt;=MIN(InvDate),$C31&lt;=DATE(YEAR(MIN(InvDate))+5,MONTH(MIN(InvDate)),DAY(MIN(InvDate)))),-TotalComCap*MFeeEst*0.25,IF($C31&gt;DATE(YEAR(MIN(InvDate))+5,MONTH(MIN(InvDate)),DAY(MIN(InvDate))),AU30*Factor,0)))</f>
        <v>0</v>
      </c>
      <c r="AV31" s="765">
        <f t="shared" ref="AV31" si="87">IF($C31&lt;MIN(InvDate),0,IF(AND($C31&gt;=MIN(InvDate),$C31&lt;=DATE(YEAR(MIN(InvDate))+5,MONTH(MIN(InvDate)),DAY(MIN(InvDate)))),-TotalComCap*MFeeEst*0.25,IF($C31&gt;DATE(YEAR(MIN(InvDate))+5,MONTH(MIN(InvDate)),DAY(MIN(InvDate))),MIN($AS31*MFeeEst*0.25,0))))</f>
        <v>0</v>
      </c>
      <c r="AW31" s="765">
        <f t="shared" ref="AW31" si="88">IF($C31&lt;MIN(InvDate),0,IF(AND($C31&gt;=MIN(InvDate),$C31&lt;=DATE(YEAR(MIN(InvDate))+5,MONTH(MIN(InvDate)),DAY(MIN(InvDate)))),-TotalComCap*MFeeEst*0.25,IF($C31&gt;DATE(YEAR(MIN(InvDate))+5,MONTH(MIN(InvDate)),DAY(MIN(InvDate))),MIN(AW30-(-TotalComCap*MFeeEst*0.25*0.05),0))))</f>
        <v>0</v>
      </c>
      <c r="AX31" s="157"/>
      <c r="AY31" s="765">
        <f t="shared" ref="AY31" ca="1" si="89">AK31+(OFFSET($AU31,0,MFeeMenuNum)-$J31)</f>
        <v>0</v>
      </c>
    </row>
    <row r="32" spans="2:51">
      <c r="B32" s="763"/>
      <c r="C32" s="764" cm="1">
        <f t="array" ref="C32">DATE(INDEX($B:$B,9+4*INT((ROW()-9)/4)), CHOOSE(MOD(ROW()-9,4)+1, 3,6,9,12), CHOOSE(MOD(ROW()-9,4)+1, 31,30,30,31))</f>
        <v>1827</v>
      </c>
      <c r="D32" s="765">
        <f>'Historical Cash Flows (4)'!BZ33</f>
        <v>0</v>
      </c>
      <c r="E32" s="767"/>
      <c r="F32" s="797">
        <v>0</v>
      </c>
      <c r="G32" s="798">
        <v>0</v>
      </c>
      <c r="H32" s="765">
        <f t="shared" si="0"/>
        <v>0</v>
      </c>
      <c r="I32" s="767"/>
      <c r="J32" s="797">
        <v>0</v>
      </c>
      <c r="K32" s="799">
        <v>0</v>
      </c>
      <c r="L32" s="799">
        <v>0</v>
      </c>
      <c r="M32" s="799">
        <v>0</v>
      </c>
      <c r="N32" s="798">
        <v>0</v>
      </c>
      <c r="O32" s="765">
        <f t="shared" si="1"/>
        <v>0</v>
      </c>
      <c r="P32" s="767"/>
      <c r="Q32" s="797">
        <v>0</v>
      </c>
      <c r="R32" s="800">
        <v>0</v>
      </c>
      <c r="S32" s="801">
        <v>0</v>
      </c>
      <c r="T32" s="801">
        <v>0</v>
      </c>
      <c r="U32" s="765">
        <f t="shared" si="2"/>
        <v>0</v>
      </c>
      <c r="V32" s="767"/>
      <c r="W32" s="797">
        <v>0</v>
      </c>
      <c r="X32" s="800">
        <v>0</v>
      </c>
      <c r="Y32" s="800">
        <v>0</v>
      </c>
      <c r="Z32" s="802">
        <v>0</v>
      </c>
      <c r="AA32" s="803"/>
      <c r="AB32" s="803">
        <f t="shared" si="3"/>
        <v>0</v>
      </c>
      <c r="AC32" s="767"/>
      <c r="AD32" s="804">
        <f t="shared" si="4"/>
        <v>0</v>
      </c>
      <c r="AE32" s="804">
        <f t="shared" si="14"/>
        <v>0</v>
      </c>
      <c r="AF32" s="768"/>
      <c r="AG32" s="767"/>
      <c r="AH32" s="805">
        <f t="shared" si="5"/>
        <v>0</v>
      </c>
      <c r="AI32" s="806">
        <f t="shared" si="6"/>
        <v>0</v>
      </c>
      <c r="AJ32" s="806">
        <f t="shared" si="6"/>
        <v>0</v>
      </c>
      <c r="AK32" s="803">
        <f t="shared" si="7"/>
        <v>0</v>
      </c>
      <c r="AL32" s="854">
        <f t="shared" si="15"/>
        <v>0</v>
      </c>
      <c r="AM32" s="854">
        <f t="shared" si="16"/>
        <v>0</v>
      </c>
      <c r="AN32" s="808"/>
      <c r="AO32" s="805">
        <f t="shared" si="8"/>
        <v>0</v>
      </c>
      <c r="AP32" s="806">
        <f t="shared" si="8"/>
        <v>0</v>
      </c>
      <c r="AQ32" s="803">
        <f t="shared" si="9"/>
        <v>0</v>
      </c>
      <c r="AR32" s="807"/>
      <c r="AS32" s="765">
        <f t="shared" si="17"/>
        <v>0</v>
      </c>
      <c r="AT32" s="807"/>
      <c r="AU32" s="765">
        <f t="shared" ref="AU32" si="90">IF($C32&lt;MIN(InvDate),0,IF(AND($C32&gt;=MIN(InvDate),$C32&lt;=DATE(YEAR(MIN(InvDate))+5,MONTH(MIN(InvDate)),DAY(MIN(InvDate)))),-TotalComCap*MFeeEst*0.25,IF($C32&gt;DATE(YEAR(MIN(InvDate))+5,MONTH(MIN(InvDate)),DAY(MIN(InvDate))),AU31*Factor,0)))</f>
        <v>0</v>
      </c>
      <c r="AV32" s="765">
        <f t="shared" ref="AV32" si="91">IF($C32&lt;MIN(InvDate),0,IF(AND($C32&gt;=MIN(InvDate),$C32&lt;=DATE(YEAR(MIN(InvDate))+5,MONTH(MIN(InvDate)),DAY(MIN(InvDate)))),-TotalComCap*MFeeEst*0.25,IF($C32&gt;DATE(YEAR(MIN(InvDate))+5,MONTH(MIN(InvDate)),DAY(MIN(InvDate))),MIN($AS32*MFeeEst*0.25,0))))</f>
        <v>0</v>
      </c>
      <c r="AW32" s="765">
        <f t="shared" ref="AW32" si="92">IF($C32&lt;MIN(InvDate),0,IF(AND($C32&gt;=MIN(InvDate),$C32&lt;=DATE(YEAR(MIN(InvDate))+5,MONTH(MIN(InvDate)),DAY(MIN(InvDate)))),-TotalComCap*MFeeEst*0.25,IF($C32&gt;DATE(YEAR(MIN(InvDate))+5,MONTH(MIN(InvDate)),DAY(MIN(InvDate))),MIN(AW31-(-TotalComCap*MFeeEst*0.25*0.05),0))))</f>
        <v>0</v>
      </c>
      <c r="AX32" s="157"/>
      <c r="AY32" s="765">
        <f t="shared" ref="AY32" ca="1" si="93">AK32+(OFFSET($AU32,0,MFeeMenuNum)-$J32)</f>
        <v>0</v>
      </c>
    </row>
    <row r="33" spans="2:51">
      <c r="B33" s="763">
        <f>B29+1</f>
        <v>1905</v>
      </c>
      <c r="C33" s="764" cm="1">
        <f t="array" ref="C33">DATE(INDEX($B:$B,9+4*INT((ROW()-9)/4)), CHOOSE(MOD(ROW()-9,4)+1, 3,6,9,12), CHOOSE(MOD(ROW()-9,4)+1, 31,30,30,31))</f>
        <v>1917</v>
      </c>
      <c r="D33" s="765">
        <f>'Historical Cash Flows (4)'!BZ34</f>
        <v>0</v>
      </c>
      <c r="E33" s="767"/>
      <c r="F33" s="797">
        <v>0</v>
      </c>
      <c r="G33" s="798">
        <v>0</v>
      </c>
      <c r="H33" s="765">
        <f t="shared" si="0"/>
        <v>0</v>
      </c>
      <c r="I33" s="767"/>
      <c r="J33" s="797">
        <v>0</v>
      </c>
      <c r="K33" s="799">
        <v>0</v>
      </c>
      <c r="L33" s="799">
        <v>0</v>
      </c>
      <c r="M33" s="799">
        <v>0</v>
      </c>
      <c r="N33" s="798">
        <v>0</v>
      </c>
      <c r="O33" s="765">
        <f t="shared" si="1"/>
        <v>0</v>
      </c>
      <c r="P33" s="767"/>
      <c r="Q33" s="797">
        <v>0</v>
      </c>
      <c r="R33" s="800">
        <v>0</v>
      </c>
      <c r="S33" s="801">
        <v>0</v>
      </c>
      <c r="T33" s="801">
        <v>0</v>
      </c>
      <c r="U33" s="765">
        <f t="shared" si="2"/>
        <v>0</v>
      </c>
      <c r="V33" s="767"/>
      <c r="W33" s="797">
        <v>0</v>
      </c>
      <c r="X33" s="800">
        <v>0</v>
      </c>
      <c r="Y33" s="800">
        <v>0</v>
      </c>
      <c r="Z33" s="802">
        <v>0</v>
      </c>
      <c r="AA33" s="803"/>
      <c r="AB33" s="803">
        <f t="shared" si="3"/>
        <v>0</v>
      </c>
      <c r="AC33" s="767"/>
      <c r="AD33" s="804">
        <f t="shared" si="4"/>
        <v>0</v>
      </c>
      <c r="AE33" s="804">
        <f t="shared" si="14"/>
        <v>0</v>
      </c>
      <c r="AF33" s="768"/>
      <c r="AG33" s="767"/>
      <c r="AH33" s="805">
        <f t="shared" si="5"/>
        <v>0</v>
      </c>
      <c r="AI33" s="806">
        <f t="shared" si="6"/>
        <v>0</v>
      </c>
      <c r="AJ33" s="806">
        <f t="shared" si="6"/>
        <v>0</v>
      </c>
      <c r="AK33" s="803">
        <f t="shared" si="7"/>
        <v>0</v>
      </c>
      <c r="AL33" s="854">
        <f t="shared" si="15"/>
        <v>0</v>
      </c>
      <c r="AM33" s="854">
        <f t="shared" si="16"/>
        <v>0</v>
      </c>
      <c r="AN33" s="808"/>
      <c r="AO33" s="805">
        <f t="shared" si="8"/>
        <v>0</v>
      </c>
      <c r="AP33" s="806">
        <f t="shared" si="8"/>
        <v>0</v>
      </c>
      <c r="AQ33" s="803">
        <f t="shared" si="9"/>
        <v>0</v>
      </c>
      <c r="AR33" s="807"/>
      <c r="AS33" s="765">
        <f t="shared" si="17"/>
        <v>0</v>
      </c>
      <c r="AT33" s="807"/>
      <c r="AU33" s="765">
        <f t="shared" ref="AU33" si="94">IF($C33&lt;MIN(InvDate),0,IF(AND($C33&gt;=MIN(InvDate),$C33&lt;=DATE(YEAR(MIN(InvDate))+5,MONTH(MIN(InvDate)),DAY(MIN(InvDate)))),-TotalComCap*MFeeEst*0.25,IF($C33&gt;DATE(YEAR(MIN(InvDate))+5,MONTH(MIN(InvDate)),DAY(MIN(InvDate))),AU32*Factor,0)))</f>
        <v>0</v>
      </c>
      <c r="AV33" s="765">
        <f t="shared" ref="AV33" si="95">IF($C33&lt;MIN(InvDate),0,IF(AND($C33&gt;=MIN(InvDate),$C33&lt;=DATE(YEAR(MIN(InvDate))+5,MONTH(MIN(InvDate)),DAY(MIN(InvDate)))),-TotalComCap*MFeeEst*0.25,IF($C33&gt;DATE(YEAR(MIN(InvDate))+5,MONTH(MIN(InvDate)),DAY(MIN(InvDate))),MIN($AS33*MFeeEst*0.25,0))))</f>
        <v>0</v>
      </c>
      <c r="AW33" s="765">
        <f t="shared" ref="AW33" si="96">IF($C33&lt;MIN(InvDate),0,IF(AND($C33&gt;=MIN(InvDate),$C33&lt;=DATE(YEAR(MIN(InvDate))+5,MONTH(MIN(InvDate)),DAY(MIN(InvDate)))),-TotalComCap*MFeeEst*0.25,IF($C33&gt;DATE(YEAR(MIN(InvDate))+5,MONTH(MIN(InvDate)),DAY(MIN(InvDate))),MIN(AW32-(-TotalComCap*MFeeEst*0.25*0.05),0))))</f>
        <v>0</v>
      </c>
      <c r="AX33" s="157"/>
      <c r="AY33" s="765">
        <f t="shared" ref="AY33" ca="1" si="97">AK33+(OFFSET($AU33,0,MFeeMenuNum)-$J33)</f>
        <v>0</v>
      </c>
    </row>
    <row r="34" spans="2:51">
      <c r="B34" s="763"/>
      <c r="C34" s="764" cm="1">
        <f t="array" ref="C34">DATE(INDEX($B:$B,9+4*INT((ROW()-9)/4)), CHOOSE(MOD(ROW()-9,4)+1, 3,6,9,12), CHOOSE(MOD(ROW()-9,4)+1, 31,30,30,31))</f>
        <v>2008</v>
      </c>
      <c r="D34" s="765">
        <f>'Historical Cash Flows (4)'!BZ35</f>
        <v>0</v>
      </c>
      <c r="E34" s="767"/>
      <c r="F34" s="797">
        <v>0</v>
      </c>
      <c r="G34" s="798">
        <v>0</v>
      </c>
      <c r="H34" s="765">
        <f t="shared" si="0"/>
        <v>0</v>
      </c>
      <c r="I34" s="767"/>
      <c r="J34" s="797">
        <v>0</v>
      </c>
      <c r="K34" s="799">
        <v>0</v>
      </c>
      <c r="L34" s="799">
        <v>0</v>
      </c>
      <c r="M34" s="799">
        <v>0</v>
      </c>
      <c r="N34" s="798">
        <v>0</v>
      </c>
      <c r="O34" s="765">
        <f t="shared" si="1"/>
        <v>0</v>
      </c>
      <c r="P34" s="767"/>
      <c r="Q34" s="797">
        <v>0</v>
      </c>
      <c r="R34" s="800">
        <v>0</v>
      </c>
      <c r="S34" s="801">
        <v>0</v>
      </c>
      <c r="T34" s="801">
        <v>0</v>
      </c>
      <c r="U34" s="765">
        <f t="shared" si="2"/>
        <v>0</v>
      </c>
      <c r="V34" s="767"/>
      <c r="W34" s="797">
        <v>0</v>
      </c>
      <c r="X34" s="800">
        <v>0</v>
      </c>
      <c r="Y34" s="800">
        <v>0</v>
      </c>
      <c r="Z34" s="802">
        <v>0</v>
      </c>
      <c r="AA34" s="803"/>
      <c r="AB34" s="803">
        <f t="shared" si="3"/>
        <v>0</v>
      </c>
      <c r="AC34" s="767"/>
      <c r="AD34" s="804">
        <f t="shared" si="4"/>
        <v>0</v>
      </c>
      <c r="AE34" s="804">
        <f t="shared" si="14"/>
        <v>0</v>
      </c>
      <c r="AF34" s="768"/>
      <c r="AG34" s="767"/>
      <c r="AH34" s="805">
        <f t="shared" si="5"/>
        <v>0</v>
      </c>
      <c r="AI34" s="806">
        <f t="shared" si="6"/>
        <v>0</v>
      </c>
      <c r="AJ34" s="806">
        <f t="shared" si="6"/>
        <v>0</v>
      </c>
      <c r="AK34" s="803">
        <f t="shared" si="7"/>
        <v>0</v>
      </c>
      <c r="AL34" s="854">
        <f t="shared" si="15"/>
        <v>0</v>
      </c>
      <c r="AM34" s="854">
        <f t="shared" si="16"/>
        <v>0</v>
      </c>
      <c r="AN34" s="808"/>
      <c r="AO34" s="805">
        <f t="shared" si="8"/>
        <v>0</v>
      </c>
      <c r="AP34" s="806">
        <f t="shared" si="8"/>
        <v>0</v>
      </c>
      <c r="AQ34" s="803">
        <f t="shared" si="9"/>
        <v>0</v>
      </c>
      <c r="AR34" s="807"/>
      <c r="AS34" s="765">
        <f t="shared" si="17"/>
        <v>0</v>
      </c>
      <c r="AT34" s="807"/>
      <c r="AU34" s="765">
        <f t="shared" ref="AU34" si="98">IF($C34&lt;MIN(InvDate),0,IF(AND($C34&gt;=MIN(InvDate),$C34&lt;=DATE(YEAR(MIN(InvDate))+5,MONTH(MIN(InvDate)),DAY(MIN(InvDate)))),-TotalComCap*MFeeEst*0.25,IF($C34&gt;DATE(YEAR(MIN(InvDate))+5,MONTH(MIN(InvDate)),DAY(MIN(InvDate))),AU33*Factor,0)))</f>
        <v>0</v>
      </c>
      <c r="AV34" s="765">
        <f t="shared" ref="AV34" si="99">IF($C34&lt;MIN(InvDate),0,IF(AND($C34&gt;=MIN(InvDate),$C34&lt;=DATE(YEAR(MIN(InvDate))+5,MONTH(MIN(InvDate)),DAY(MIN(InvDate)))),-TotalComCap*MFeeEst*0.25,IF($C34&gt;DATE(YEAR(MIN(InvDate))+5,MONTH(MIN(InvDate)),DAY(MIN(InvDate))),MIN($AS34*MFeeEst*0.25,0))))</f>
        <v>0</v>
      </c>
      <c r="AW34" s="765">
        <f t="shared" ref="AW34" si="100">IF($C34&lt;MIN(InvDate),0,IF(AND($C34&gt;=MIN(InvDate),$C34&lt;=DATE(YEAR(MIN(InvDate))+5,MONTH(MIN(InvDate)),DAY(MIN(InvDate)))),-TotalComCap*MFeeEst*0.25,IF($C34&gt;DATE(YEAR(MIN(InvDate))+5,MONTH(MIN(InvDate)),DAY(MIN(InvDate))),MIN(AW33-(-TotalComCap*MFeeEst*0.25*0.05),0))))</f>
        <v>0</v>
      </c>
      <c r="AX34" s="157"/>
      <c r="AY34" s="765">
        <f t="shared" ref="AY34" ca="1" si="101">AK34+(OFFSET($AU34,0,MFeeMenuNum)-$J34)</f>
        <v>0</v>
      </c>
    </row>
    <row r="35" spans="2:51" ht="12.75" customHeight="1">
      <c r="B35" s="763"/>
      <c r="C35" s="764" cm="1">
        <f t="array" ref="C35">DATE(INDEX($B:$B,9+4*INT((ROW()-9)/4)), CHOOSE(MOD(ROW()-9,4)+1, 3,6,9,12), CHOOSE(MOD(ROW()-9,4)+1, 31,30,30,31))</f>
        <v>2100</v>
      </c>
      <c r="D35" s="765">
        <f>'Historical Cash Flows (4)'!BZ36</f>
        <v>0</v>
      </c>
      <c r="E35" s="767"/>
      <c r="F35" s="797">
        <v>0</v>
      </c>
      <c r="G35" s="798">
        <v>0</v>
      </c>
      <c r="H35" s="765">
        <f t="shared" si="0"/>
        <v>0</v>
      </c>
      <c r="I35" s="767"/>
      <c r="J35" s="797">
        <v>0</v>
      </c>
      <c r="K35" s="799">
        <v>0</v>
      </c>
      <c r="L35" s="799">
        <v>0</v>
      </c>
      <c r="M35" s="799">
        <v>0</v>
      </c>
      <c r="N35" s="798">
        <v>0</v>
      </c>
      <c r="O35" s="765">
        <f t="shared" si="1"/>
        <v>0</v>
      </c>
      <c r="P35" s="767"/>
      <c r="Q35" s="797">
        <v>0</v>
      </c>
      <c r="R35" s="800">
        <v>0</v>
      </c>
      <c r="S35" s="801">
        <v>0</v>
      </c>
      <c r="T35" s="801">
        <v>0</v>
      </c>
      <c r="U35" s="765">
        <f t="shared" si="2"/>
        <v>0</v>
      </c>
      <c r="V35" s="767"/>
      <c r="W35" s="797">
        <v>0</v>
      </c>
      <c r="X35" s="800">
        <v>0</v>
      </c>
      <c r="Y35" s="800">
        <v>0</v>
      </c>
      <c r="Z35" s="802">
        <v>0</v>
      </c>
      <c r="AA35" s="803"/>
      <c r="AB35" s="803">
        <f t="shared" si="3"/>
        <v>0</v>
      </c>
      <c r="AC35" s="767"/>
      <c r="AD35" s="804">
        <f t="shared" si="4"/>
        <v>0</v>
      </c>
      <c r="AE35" s="804">
        <f t="shared" si="14"/>
        <v>0</v>
      </c>
      <c r="AF35" s="768"/>
      <c r="AG35" s="767"/>
      <c r="AH35" s="805">
        <f t="shared" si="5"/>
        <v>0</v>
      </c>
      <c r="AI35" s="806">
        <f t="shared" si="6"/>
        <v>0</v>
      </c>
      <c r="AJ35" s="806">
        <f t="shared" si="6"/>
        <v>0</v>
      </c>
      <c r="AK35" s="803">
        <f t="shared" si="7"/>
        <v>0</v>
      </c>
      <c r="AL35" s="854">
        <f t="shared" si="15"/>
        <v>0</v>
      </c>
      <c r="AM35" s="854">
        <f t="shared" si="16"/>
        <v>0</v>
      </c>
      <c r="AN35" s="808"/>
      <c r="AO35" s="805">
        <f>AH35</f>
        <v>0</v>
      </c>
      <c r="AP35" s="806">
        <f>SUM(AI35:AJ35)</f>
        <v>0</v>
      </c>
      <c r="AQ35" s="803">
        <f>AK35</f>
        <v>0</v>
      </c>
      <c r="AR35" s="807"/>
      <c r="AS35" s="765">
        <f t="shared" si="17"/>
        <v>0</v>
      </c>
      <c r="AT35" s="807"/>
      <c r="AU35" s="765">
        <f t="shared" ref="AU35" si="102">IF($C35&lt;MIN(InvDate),0,IF(AND($C35&gt;=MIN(InvDate),$C35&lt;=DATE(YEAR(MIN(InvDate))+5,MONTH(MIN(InvDate)),DAY(MIN(InvDate)))),-TotalComCap*MFeeEst*0.25,IF($C35&gt;DATE(YEAR(MIN(InvDate))+5,MONTH(MIN(InvDate)),DAY(MIN(InvDate))),AU34*Factor,0)))</f>
        <v>0</v>
      </c>
      <c r="AV35" s="765">
        <f t="shared" ref="AV35" si="103">IF($C35&lt;MIN(InvDate),0,IF(AND($C35&gt;=MIN(InvDate),$C35&lt;=DATE(YEAR(MIN(InvDate))+5,MONTH(MIN(InvDate)),DAY(MIN(InvDate)))),-TotalComCap*MFeeEst*0.25,IF($C35&gt;DATE(YEAR(MIN(InvDate))+5,MONTH(MIN(InvDate)),DAY(MIN(InvDate))),MIN($AS35*MFeeEst*0.25,0))))</f>
        <v>0</v>
      </c>
      <c r="AW35" s="765">
        <f t="shared" ref="AW35" si="104">IF($C35&lt;MIN(InvDate),0,IF(AND($C35&gt;=MIN(InvDate),$C35&lt;=DATE(YEAR(MIN(InvDate))+5,MONTH(MIN(InvDate)),DAY(MIN(InvDate)))),-TotalComCap*MFeeEst*0.25,IF($C35&gt;DATE(YEAR(MIN(InvDate))+5,MONTH(MIN(InvDate)),DAY(MIN(InvDate))),MIN(AW34-(-TotalComCap*MFeeEst*0.25*0.05),0))))</f>
        <v>0</v>
      </c>
      <c r="AX35" s="157"/>
      <c r="AY35" s="765">
        <f t="shared" ref="AY35" ca="1" si="105">AK35+(OFFSET($AU35,0,MFeeMenuNum)-$J35)</f>
        <v>0</v>
      </c>
    </row>
    <row r="36" spans="2:51" ht="12.75" customHeight="1">
      <c r="B36" s="763"/>
      <c r="C36" s="764" cm="1">
        <f t="array" ref="C36">DATE(INDEX($B:$B,9+4*INT((ROW()-9)/4)), CHOOSE(MOD(ROW()-9,4)+1, 3,6,9,12), CHOOSE(MOD(ROW()-9,4)+1, 31,30,30,31))</f>
        <v>2192</v>
      </c>
      <c r="D36" s="765">
        <f>'Historical Cash Flows (4)'!BZ37</f>
        <v>0</v>
      </c>
      <c r="E36" s="767"/>
      <c r="F36" s="797">
        <v>0</v>
      </c>
      <c r="G36" s="798">
        <v>0</v>
      </c>
      <c r="H36" s="765">
        <f t="shared" si="0"/>
        <v>0</v>
      </c>
      <c r="I36" s="767"/>
      <c r="J36" s="797">
        <v>0</v>
      </c>
      <c r="K36" s="799">
        <v>0</v>
      </c>
      <c r="L36" s="799">
        <v>0</v>
      </c>
      <c r="M36" s="799">
        <v>0</v>
      </c>
      <c r="N36" s="798">
        <v>0</v>
      </c>
      <c r="O36" s="765">
        <f t="shared" si="1"/>
        <v>0</v>
      </c>
      <c r="P36" s="767"/>
      <c r="Q36" s="797">
        <v>0</v>
      </c>
      <c r="R36" s="800">
        <v>0</v>
      </c>
      <c r="S36" s="801">
        <v>0</v>
      </c>
      <c r="T36" s="801">
        <v>0</v>
      </c>
      <c r="U36" s="765">
        <f t="shared" si="2"/>
        <v>0</v>
      </c>
      <c r="V36" s="767"/>
      <c r="W36" s="797">
        <v>0</v>
      </c>
      <c r="X36" s="800">
        <v>0</v>
      </c>
      <c r="Y36" s="800">
        <v>0</v>
      </c>
      <c r="Z36" s="802">
        <v>0</v>
      </c>
      <c r="AA36" s="803"/>
      <c r="AB36" s="803">
        <f t="shared" si="3"/>
        <v>0</v>
      </c>
      <c r="AC36" s="767"/>
      <c r="AD36" s="804">
        <f t="shared" si="4"/>
        <v>0</v>
      </c>
      <c r="AE36" s="804">
        <f t="shared" si="14"/>
        <v>0</v>
      </c>
      <c r="AF36" s="768"/>
      <c r="AG36" s="767"/>
      <c r="AH36" s="805">
        <f t="shared" si="5"/>
        <v>0</v>
      </c>
      <c r="AI36" s="806">
        <f t="shared" si="6"/>
        <v>0</v>
      </c>
      <c r="AJ36" s="806">
        <f t="shared" si="6"/>
        <v>0</v>
      </c>
      <c r="AK36" s="803">
        <f t="shared" si="7"/>
        <v>0</v>
      </c>
      <c r="AL36" s="854">
        <f t="shared" si="15"/>
        <v>0</v>
      </c>
      <c r="AM36" s="854">
        <f t="shared" si="16"/>
        <v>0</v>
      </c>
      <c r="AN36" s="808"/>
      <c r="AO36" s="805">
        <f t="shared" ref="AO36:AO64" si="106">AO35+AH36</f>
        <v>0</v>
      </c>
      <c r="AP36" s="806">
        <f t="shared" ref="AP36:AP64" si="107">AP35+SUM(AI36:AJ36)</f>
        <v>0</v>
      </c>
      <c r="AQ36" s="803">
        <f t="shared" ref="AQ36:AQ64" si="108">AQ35+AK36</f>
        <v>0</v>
      </c>
      <c r="AR36" s="807"/>
      <c r="AS36" s="765">
        <f t="shared" si="17"/>
        <v>0</v>
      </c>
      <c r="AT36" s="807"/>
      <c r="AU36" s="765">
        <f t="shared" ref="AU36" si="109">IF($C36&lt;MIN(InvDate),0,IF(AND($C36&gt;=MIN(InvDate),$C36&lt;=DATE(YEAR(MIN(InvDate))+5,MONTH(MIN(InvDate)),DAY(MIN(InvDate)))),-TotalComCap*MFeeEst*0.25,IF($C36&gt;DATE(YEAR(MIN(InvDate))+5,MONTH(MIN(InvDate)),DAY(MIN(InvDate))),AU35*Factor,0)))</f>
        <v>0</v>
      </c>
      <c r="AV36" s="765">
        <f t="shared" ref="AV36" si="110">IF($C36&lt;MIN(InvDate),0,IF(AND($C36&gt;=MIN(InvDate),$C36&lt;=DATE(YEAR(MIN(InvDate))+5,MONTH(MIN(InvDate)),DAY(MIN(InvDate)))),-TotalComCap*MFeeEst*0.25,IF($C36&gt;DATE(YEAR(MIN(InvDate))+5,MONTH(MIN(InvDate)),DAY(MIN(InvDate))),MIN($AS36*MFeeEst*0.25,0))))</f>
        <v>0</v>
      </c>
      <c r="AW36" s="765">
        <f t="shared" ref="AW36" si="111">IF($C36&lt;MIN(InvDate),0,IF(AND($C36&gt;=MIN(InvDate),$C36&lt;=DATE(YEAR(MIN(InvDate))+5,MONTH(MIN(InvDate)),DAY(MIN(InvDate)))),-TotalComCap*MFeeEst*0.25,IF($C36&gt;DATE(YEAR(MIN(InvDate))+5,MONTH(MIN(InvDate)),DAY(MIN(InvDate))),MIN(AW35-(-TotalComCap*MFeeEst*0.25*0.05),0))))</f>
        <v>0</v>
      </c>
      <c r="AX36" s="157"/>
      <c r="AY36" s="765">
        <f t="shared" ref="AY36" ca="1" si="112">AK36+(OFFSET($AU36,0,MFeeMenuNum)-$J36)</f>
        <v>0</v>
      </c>
    </row>
    <row r="37" spans="2:51" ht="12.75" customHeight="1">
      <c r="B37" s="763">
        <f>B33+1</f>
        <v>1906</v>
      </c>
      <c r="C37" s="764" cm="1">
        <f t="array" ref="C37">DATE(INDEX($B:$B,9+4*INT((ROW()-9)/4)), CHOOSE(MOD(ROW()-9,4)+1, 3,6,9,12), CHOOSE(MOD(ROW()-9,4)+1, 31,30,30,31))</f>
        <v>2282</v>
      </c>
      <c r="D37" s="765">
        <f>'Historical Cash Flows (4)'!BZ38</f>
        <v>0</v>
      </c>
      <c r="E37" s="767"/>
      <c r="F37" s="797">
        <v>0</v>
      </c>
      <c r="G37" s="798">
        <v>0</v>
      </c>
      <c r="H37" s="765">
        <f t="shared" ref="H37:H64" si="113">SUM(F37:G37)</f>
        <v>0</v>
      </c>
      <c r="I37" s="767"/>
      <c r="J37" s="797">
        <v>0</v>
      </c>
      <c r="K37" s="799">
        <v>0</v>
      </c>
      <c r="L37" s="799">
        <v>0</v>
      </c>
      <c r="M37" s="799">
        <v>0</v>
      </c>
      <c r="N37" s="798">
        <v>0</v>
      </c>
      <c r="O37" s="765">
        <f t="shared" si="1"/>
        <v>0</v>
      </c>
      <c r="P37" s="767"/>
      <c r="Q37" s="797">
        <v>0</v>
      </c>
      <c r="R37" s="800">
        <v>0</v>
      </c>
      <c r="S37" s="801">
        <v>0</v>
      </c>
      <c r="T37" s="801">
        <v>0</v>
      </c>
      <c r="U37" s="765">
        <f t="shared" si="2"/>
        <v>0</v>
      </c>
      <c r="V37" s="767"/>
      <c r="W37" s="797">
        <v>0</v>
      </c>
      <c r="X37" s="800">
        <v>0</v>
      </c>
      <c r="Y37" s="800">
        <v>0</v>
      </c>
      <c r="Z37" s="802">
        <v>0</v>
      </c>
      <c r="AA37" s="803"/>
      <c r="AB37" s="803">
        <f t="shared" si="3"/>
        <v>0</v>
      </c>
      <c r="AC37" s="767"/>
      <c r="AD37" s="804">
        <f t="shared" si="4"/>
        <v>0</v>
      </c>
      <c r="AE37" s="804">
        <f t="shared" si="14"/>
        <v>0</v>
      </c>
      <c r="AF37" s="768"/>
      <c r="AG37" s="767"/>
      <c r="AH37" s="805">
        <f t="shared" si="5"/>
        <v>0</v>
      </c>
      <c r="AI37" s="806">
        <f t="shared" si="6"/>
        <v>0</v>
      </c>
      <c r="AJ37" s="806">
        <f t="shared" si="6"/>
        <v>0</v>
      </c>
      <c r="AK37" s="803">
        <f t="shared" si="7"/>
        <v>0</v>
      </c>
      <c r="AL37" s="854">
        <f t="shared" si="15"/>
        <v>0</v>
      </c>
      <c r="AM37" s="854">
        <f t="shared" si="16"/>
        <v>0</v>
      </c>
      <c r="AN37" s="808"/>
      <c r="AO37" s="805">
        <f t="shared" si="106"/>
        <v>0</v>
      </c>
      <c r="AP37" s="806">
        <f t="shared" si="107"/>
        <v>0</v>
      </c>
      <c r="AQ37" s="803">
        <f t="shared" si="108"/>
        <v>0</v>
      </c>
      <c r="AR37" s="807"/>
      <c r="AS37" s="765">
        <f t="shared" si="17"/>
        <v>0</v>
      </c>
      <c r="AT37" s="807"/>
      <c r="AU37" s="765">
        <f t="shared" ref="AU37" si="114">IF($C37&lt;MIN(InvDate),0,IF(AND($C37&gt;=MIN(InvDate),$C37&lt;=DATE(YEAR(MIN(InvDate))+5,MONTH(MIN(InvDate)),DAY(MIN(InvDate)))),-TotalComCap*MFeeEst*0.25,IF($C37&gt;DATE(YEAR(MIN(InvDate))+5,MONTH(MIN(InvDate)),DAY(MIN(InvDate))),AU36*Factor,0)))</f>
        <v>0</v>
      </c>
      <c r="AV37" s="765">
        <f t="shared" ref="AV37" si="115">IF($C37&lt;MIN(InvDate),0,IF(AND($C37&gt;=MIN(InvDate),$C37&lt;=DATE(YEAR(MIN(InvDate))+5,MONTH(MIN(InvDate)),DAY(MIN(InvDate)))),-TotalComCap*MFeeEst*0.25,IF($C37&gt;DATE(YEAR(MIN(InvDate))+5,MONTH(MIN(InvDate)),DAY(MIN(InvDate))),MIN($AS37*MFeeEst*0.25,0))))</f>
        <v>0</v>
      </c>
      <c r="AW37" s="765">
        <f t="shared" ref="AW37" si="116">IF($C37&lt;MIN(InvDate),0,IF(AND($C37&gt;=MIN(InvDate),$C37&lt;=DATE(YEAR(MIN(InvDate))+5,MONTH(MIN(InvDate)),DAY(MIN(InvDate)))),-TotalComCap*MFeeEst*0.25,IF($C37&gt;DATE(YEAR(MIN(InvDate))+5,MONTH(MIN(InvDate)),DAY(MIN(InvDate))),MIN(AW36-(-TotalComCap*MFeeEst*0.25*0.05),0))))</f>
        <v>0</v>
      </c>
      <c r="AX37" s="157"/>
      <c r="AY37" s="765">
        <f t="shared" ref="AY37" ca="1" si="117">AK37+(OFFSET($AU37,0,MFeeMenuNum)-$J37)</f>
        <v>0</v>
      </c>
    </row>
    <row r="38" spans="2:51" ht="12.75" customHeight="1">
      <c r="B38" s="763"/>
      <c r="C38" s="764" cm="1">
        <f t="array" ref="C38">DATE(INDEX($B:$B,9+4*INT((ROW()-9)/4)), CHOOSE(MOD(ROW()-9,4)+1, 3,6,9,12), CHOOSE(MOD(ROW()-9,4)+1, 31,30,30,31))</f>
        <v>2373</v>
      </c>
      <c r="D38" s="765">
        <f>'Historical Cash Flows (4)'!BZ39</f>
        <v>0</v>
      </c>
      <c r="E38" s="767"/>
      <c r="F38" s="797">
        <v>0</v>
      </c>
      <c r="G38" s="798">
        <v>0</v>
      </c>
      <c r="H38" s="765">
        <f t="shared" si="113"/>
        <v>0</v>
      </c>
      <c r="I38" s="767"/>
      <c r="J38" s="797">
        <v>0</v>
      </c>
      <c r="K38" s="799">
        <v>0</v>
      </c>
      <c r="L38" s="799">
        <v>0</v>
      </c>
      <c r="M38" s="799">
        <v>0</v>
      </c>
      <c r="N38" s="798">
        <v>0</v>
      </c>
      <c r="O38" s="765">
        <f t="shared" si="1"/>
        <v>0</v>
      </c>
      <c r="P38" s="767"/>
      <c r="Q38" s="797">
        <v>0</v>
      </c>
      <c r="R38" s="800">
        <v>0</v>
      </c>
      <c r="S38" s="801">
        <v>0</v>
      </c>
      <c r="T38" s="801">
        <v>0</v>
      </c>
      <c r="U38" s="765">
        <f t="shared" si="2"/>
        <v>0</v>
      </c>
      <c r="V38" s="767"/>
      <c r="W38" s="797">
        <v>0</v>
      </c>
      <c r="X38" s="800">
        <v>0</v>
      </c>
      <c r="Y38" s="800">
        <v>0</v>
      </c>
      <c r="Z38" s="802">
        <v>0</v>
      </c>
      <c r="AA38" s="803"/>
      <c r="AB38" s="803">
        <f t="shared" si="3"/>
        <v>0</v>
      </c>
      <c r="AC38" s="767"/>
      <c r="AD38" s="804">
        <f t="shared" si="4"/>
        <v>0</v>
      </c>
      <c r="AE38" s="804">
        <f t="shared" si="14"/>
        <v>0</v>
      </c>
      <c r="AF38" s="768"/>
      <c r="AG38" s="767"/>
      <c r="AH38" s="805">
        <f t="shared" si="5"/>
        <v>0</v>
      </c>
      <c r="AI38" s="806">
        <f t="shared" si="6"/>
        <v>0</v>
      </c>
      <c r="AJ38" s="806">
        <f t="shared" si="6"/>
        <v>0</v>
      </c>
      <c r="AK38" s="803">
        <f t="shared" si="7"/>
        <v>0</v>
      </c>
      <c r="AL38" s="854">
        <f t="shared" si="15"/>
        <v>0</v>
      </c>
      <c r="AM38" s="854">
        <f t="shared" si="16"/>
        <v>0</v>
      </c>
      <c r="AN38" s="808"/>
      <c r="AO38" s="805">
        <f t="shared" si="106"/>
        <v>0</v>
      </c>
      <c r="AP38" s="806">
        <f t="shared" si="107"/>
        <v>0</v>
      </c>
      <c r="AQ38" s="803">
        <f t="shared" si="108"/>
        <v>0</v>
      </c>
      <c r="AR38" s="807"/>
      <c r="AS38" s="765">
        <f t="shared" si="17"/>
        <v>0</v>
      </c>
      <c r="AT38" s="807"/>
      <c r="AU38" s="765">
        <f t="shared" ref="AU38" si="118">IF($C38&lt;MIN(InvDate),0,IF(AND($C38&gt;=MIN(InvDate),$C38&lt;=DATE(YEAR(MIN(InvDate))+5,MONTH(MIN(InvDate)),DAY(MIN(InvDate)))),-TotalComCap*MFeeEst*0.25,IF($C38&gt;DATE(YEAR(MIN(InvDate))+5,MONTH(MIN(InvDate)),DAY(MIN(InvDate))),AU37*Factor,0)))</f>
        <v>0</v>
      </c>
      <c r="AV38" s="765">
        <f t="shared" ref="AV38" si="119">IF($C38&lt;MIN(InvDate),0,IF(AND($C38&gt;=MIN(InvDate),$C38&lt;=DATE(YEAR(MIN(InvDate))+5,MONTH(MIN(InvDate)),DAY(MIN(InvDate)))),-TotalComCap*MFeeEst*0.25,IF($C38&gt;DATE(YEAR(MIN(InvDate))+5,MONTH(MIN(InvDate)),DAY(MIN(InvDate))),MIN($AS38*MFeeEst*0.25,0))))</f>
        <v>0</v>
      </c>
      <c r="AW38" s="765">
        <f t="shared" ref="AW38" si="120">IF($C38&lt;MIN(InvDate),0,IF(AND($C38&gt;=MIN(InvDate),$C38&lt;=DATE(YEAR(MIN(InvDate))+5,MONTH(MIN(InvDate)),DAY(MIN(InvDate)))),-TotalComCap*MFeeEst*0.25,IF($C38&gt;DATE(YEAR(MIN(InvDate))+5,MONTH(MIN(InvDate)),DAY(MIN(InvDate))),MIN(AW37-(-TotalComCap*MFeeEst*0.25*0.05),0))))</f>
        <v>0</v>
      </c>
      <c r="AX38" s="157"/>
      <c r="AY38" s="765">
        <f t="shared" ref="AY38" ca="1" si="121">AK38+(OFFSET($AU38,0,MFeeMenuNum)-$J38)</f>
        <v>0</v>
      </c>
    </row>
    <row r="39" spans="2:51" ht="12.75" customHeight="1">
      <c r="B39" s="763"/>
      <c r="C39" s="764" cm="1">
        <f t="array" ref="C39">DATE(INDEX($B:$B,9+4*INT((ROW()-9)/4)), CHOOSE(MOD(ROW()-9,4)+1, 3,6,9,12), CHOOSE(MOD(ROW()-9,4)+1, 31,30,30,31))</f>
        <v>2465</v>
      </c>
      <c r="D39" s="765">
        <f>'Historical Cash Flows (4)'!BZ40</f>
        <v>0</v>
      </c>
      <c r="E39" s="767"/>
      <c r="F39" s="797">
        <v>0</v>
      </c>
      <c r="G39" s="798">
        <v>0</v>
      </c>
      <c r="H39" s="765">
        <f t="shared" si="113"/>
        <v>0</v>
      </c>
      <c r="I39" s="767"/>
      <c r="J39" s="797">
        <v>0</v>
      </c>
      <c r="K39" s="799">
        <v>0</v>
      </c>
      <c r="L39" s="799">
        <v>0</v>
      </c>
      <c r="M39" s="799">
        <v>0</v>
      </c>
      <c r="N39" s="798">
        <v>0</v>
      </c>
      <c r="O39" s="765">
        <f t="shared" si="1"/>
        <v>0</v>
      </c>
      <c r="P39" s="767"/>
      <c r="Q39" s="797">
        <v>0</v>
      </c>
      <c r="R39" s="800">
        <v>0</v>
      </c>
      <c r="S39" s="801">
        <v>0</v>
      </c>
      <c r="T39" s="801">
        <v>0</v>
      </c>
      <c r="U39" s="765">
        <f t="shared" si="2"/>
        <v>0</v>
      </c>
      <c r="V39" s="767"/>
      <c r="W39" s="797">
        <v>0</v>
      </c>
      <c r="X39" s="800">
        <v>0</v>
      </c>
      <c r="Y39" s="800">
        <v>0</v>
      </c>
      <c r="Z39" s="802">
        <v>0</v>
      </c>
      <c r="AA39" s="803"/>
      <c r="AB39" s="803">
        <f t="shared" si="3"/>
        <v>0</v>
      </c>
      <c r="AC39" s="767"/>
      <c r="AD39" s="804">
        <f t="shared" si="4"/>
        <v>0</v>
      </c>
      <c r="AE39" s="804">
        <f t="shared" si="14"/>
        <v>0</v>
      </c>
      <c r="AF39" s="768"/>
      <c r="AG39" s="767"/>
      <c r="AH39" s="805">
        <f t="shared" si="5"/>
        <v>0</v>
      </c>
      <c r="AI39" s="806">
        <f t="shared" si="6"/>
        <v>0</v>
      </c>
      <c r="AJ39" s="806">
        <f t="shared" si="6"/>
        <v>0</v>
      </c>
      <c r="AK39" s="803">
        <f t="shared" si="7"/>
        <v>0</v>
      </c>
      <c r="AL39" s="854">
        <f t="shared" si="15"/>
        <v>0</v>
      </c>
      <c r="AM39" s="854">
        <f t="shared" si="16"/>
        <v>0</v>
      </c>
      <c r="AN39" s="808"/>
      <c r="AO39" s="805">
        <f t="shared" si="106"/>
        <v>0</v>
      </c>
      <c r="AP39" s="806">
        <f t="shared" si="107"/>
        <v>0</v>
      </c>
      <c r="AQ39" s="803">
        <f t="shared" si="108"/>
        <v>0</v>
      </c>
      <c r="AR39" s="807"/>
      <c r="AS39" s="765">
        <f t="shared" si="17"/>
        <v>0</v>
      </c>
      <c r="AT39" s="807"/>
      <c r="AU39" s="765">
        <f t="shared" ref="AU39" si="122">IF($C39&lt;MIN(InvDate),0,IF(AND($C39&gt;=MIN(InvDate),$C39&lt;=DATE(YEAR(MIN(InvDate))+5,MONTH(MIN(InvDate)),DAY(MIN(InvDate)))),-TotalComCap*MFeeEst*0.25,IF($C39&gt;DATE(YEAR(MIN(InvDate))+5,MONTH(MIN(InvDate)),DAY(MIN(InvDate))),AU38*Factor,0)))</f>
        <v>0</v>
      </c>
      <c r="AV39" s="765">
        <f t="shared" ref="AV39" si="123">IF($C39&lt;MIN(InvDate),0,IF(AND($C39&gt;=MIN(InvDate),$C39&lt;=DATE(YEAR(MIN(InvDate))+5,MONTH(MIN(InvDate)),DAY(MIN(InvDate)))),-TotalComCap*MFeeEst*0.25,IF($C39&gt;DATE(YEAR(MIN(InvDate))+5,MONTH(MIN(InvDate)),DAY(MIN(InvDate))),MIN($AS39*MFeeEst*0.25,0))))</f>
        <v>0</v>
      </c>
      <c r="AW39" s="765">
        <f t="shared" ref="AW39" si="124">IF($C39&lt;MIN(InvDate),0,IF(AND($C39&gt;=MIN(InvDate),$C39&lt;=DATE(YEAR(MIN(InvDate))+5,MONTH(MIN(InvDate)),DAY(MIN(InvDate)))),-TotalComCap*MFeeEst*0.25,IF($C39&gt;DATE(YEAR(MIN(InvDate))+5,MONTH(MIN(InvDate)),DAY(MIN(InvDate))),MIN(AW38-(-TotalComCap*MFeeEst*0.25*0.05),0))))</f>
        <v>0</v>
      </c>
      <c r="AX39" s="157"/>
      <c r="AY39" s="765">
        <f t="shared" ref="AY39" ca="1" si="125">AK39+(OFFSET($AU39,0,MFeeMenuNum)-$J39)</f>
        <v>0</v>
      </c>
    </row>
    <row r="40" spans="2:51" ht="12.75" customHeight="1">
      <c r="B40" s="763"/>
      <c r="C40" s="764" cm="1">
        <f t="array" ref="C40">DATE(INDEX($B:$B,9+4*INT((ROW()-9)/4)), CHOOSE(MOD(ROW()-9,4)+1, 3,6,9,12), CHOOSE(MOD(ROW()-9,4)+1, 31,30,30,31))</f>
        <v>2557</v>
      </c>
      <c r="D40" s="765">
        <f>'Historical Cash Flows (4)'!BZ41</f>
        <v>0</v>
      </c>
      <c r="E40" s="767"/>
      <c r="F40" s="797">
        <v>0</v>
      </c>
      <c r="G40" s="798">
        <v>0</v>
      </c>
      <c r="H40" s="765">
        <f t="shared" si="113"/>
        <v>0</v>
      </c>
      <c r="I40" s="767"/>
      <c r="J40" s="797">
        <v>0</v>
      </c>
      <c r="K40" s="799">
        <v>0</v>
      </c>
      <c r="L40" s="799">
        <v>0</v>
      </c>
      <c r="M40" s="799">
        <v>0</v>
      </c>
      <c r="N40" s="798">
        <v>0</v>
      </c>
      <c r="O40" s="765">
        <f t="shared" si="1"/>
        <v>0</v>
      </c>
      <c r="P40" s="767"/>
      <c r="Q40" s="797">
        <v>0</v>
      </c>
      <c r="R40" s="800">
        <v>0</v>
      </c>
      <c r="S40" s="801">
        <v>0</v>
      </c>
      <c r="T40" s="801">
        <v>0</v>
      </c>
      <c r="U40" s="765">
        <f t="shared" si="2"/>
        <v>0</v>
      </c>
      <c r="V40" s="767"/>
      <c r="W40" s="797">
        <v>0</v>
      </c>
      <c r="X40" s="800">
        <v>0</v>
      </c>
      <c r="Y40" s="800">
        <v>0</v>
      </c>
      <c r="Z40" s="802">
        <v>0</v>
      </c>
      <c r="AA40" s="803"/>
      <c r="AB40" s="803">
        <f t="shared" si="3"/>
        <v>0</v>
      </c>
      <c r="AC40" s="767"/>
      <c r="AD40" s="804">
        <f t="shared" si="4"/>
        <v>0</v>
      </c>
      <c r="AE40" s="804">
        <f t="shared" si="14"/>
        <v>0</v>
      </c>
      <c r="AF40" s="768"/>
      <c r="AG40" s="767"/>
      <c r="AH40" s="805">
        <f t="shared" si="5"/>
        <v>0</v>
      </c>
      <c r="AI40" s="806">
        <f t="shared" si="6"/>
        <v>0</v>
      </c>
      <c r="AJ40" s="806">
        <f t="shared" si="6"/>
        <v>0</v>
      </c>
      <c r="AK40" s="803">
        <f t="shared" si="7"/>
        <v>0</v>
      </c>
      <c r="AL40" s="854">
        <f t="shared" si="15"/>
        <v>0</v>
      </c>
      <c r="AM40" s="854">
        <f t="shared" si="16"/>
        <v>0</v>
      </c>
      <c r="AN40" s="808"/>
      <c r="AO40" s="805">
        <f t="shared" si="106"/>
        <v>0</v>
      </c>
      <c r="AP40" s="806">
        <f t="shared" si="107"/>
        <v>0</v>
      </c>
      <c r="AQ40" s="803">
        <f t="shared" si="108"/>
        <v>0</v>
      </c>
      <c r="AR40" s="807"/>
      <c r="AS40" s="765">
        <f t="shared" si="17"/>
        <v>0</v>
      </c>
      <c r="AT40" s="807"/>
      <c r="AU40" s="765">
        <f t="shared" ref="AU40" si="126">IF($C40&lt;MIN(InvDate),0,IF(AND($C40&gt;=MIN(InvDate),$C40&lt;=DATE(YEAR(MIN(InvDate))+5,MONTH(MIN(InvDate)),DAY(MIN(InvDate)))),-TotalComCap*MFeeEst*0.25,IF($C40&gt;DATE(YEAR(MIN(InvDate))+5,MONTH(MIN(InvDate)),DAY(MIN(InvDate))),AU39*Factor,0)))</f>
        <v>0</v>
      </c>
      <c r="AV40" s="765">
        <f t="shared" ref="AV40" si="127">IF($C40&lt;MIN(InvDate),0,IF(AND($C40&gt;=MIN(InvDate),$C40&lt;=DATE(YEAR(MIN(InvDate))+5,MONTH(MIN(InvDate)),DAY(MIN(InvDate)))),-TotalComCap*MFeeEst*0.25,IF($C40&gt;DATE(YEAR(MIN(InvDate))+5,MONTH(MIN(InvDate)),DAY(MIN(InvDate))),MIN($AS40*MFeeEst*0.25,0))))</f>
        <v>0</v>
      </c>
      <c r="AW40" s="765">
        <f t="shared" ref="AW40" si="128">IF($C40&lt;MIN(InvDate),0,IF(AND($C40&gt;=MIN(InvDate),$C40&lt;=DATE(YEAR(MIN(InvDate))+5,MONTH(MIN(InvDate)),DAY(MIN(InvDate)))),-TotalComCap*MFeeEst*0.25,IF($C40&gt;DATE(YEAR(MIN(InvDate))+5,MONTH(MIN(InvDate)),DAY(MIN(InvDate))),MIN(AW39-(-TotalComCap*MFeeEst*0.25*0.05),0))))</f>
        <v>0</v>
      </c>
      <c r="AX40" s="157"/>
      <c r="AY40" s="765">
        <f t="shared" ref="AY40" ca="1" si="129">AK40+(OFFSET($AU40,0,MFeeMenuNum)-$J40)</f>
        <v>0</v>
      </c>
    </row>
    <row r="41" spans="2:51" ht="12.75" customHeight="1">
      <c r="B41" s="763">
        <f>B37+1</f>
        <v>1907</v>
      </c>
      <c r="C41" s="764" cm="1">
        <f t="array" ref="C41">DATE(INDEX($B:$B,9+4*INT((ROW()-9)/4)), CHOOSE(MOD(ROW()-9,4)+1, 3,6,9,12), CHOOSE(MOD(ROW()-9,4)+1, 31,30,30,31))</f>
        <v>2647</v>
      </c>
      <c r="D41" s="765">
        <f>'Historical Cash Flows (4)'!BZ42</f>
        <v>0</v>
      </c>
      <c r="E41" s="767"/>
      <c r="F41" s="797">
        <v>0</v>
      </c>
      <c r="G41" s="798">
        <v>0</v>
      </c>
      <c r="H41" s="765">
        <f t="shared" si="113"/>
        <v>0</v>
      </c>
      <c r="I41" s="767"/>
      <c r="J41" s="797">
        <v>0</v>
      </c>
      <c r="K41" s="799">
        <v>0</v>
      </c>
      <c r="L41" s="799">
        <v>0</v>
      </c>
      <c r="M41" s="799">
        <v>0</v>
      </c>
      <c r="N41" s="798">
        <v>0</v>
      </c>
      <c r="O41" s="765">
        <f t="shared" si="1"/>
        <v>0</v>
      </c>
      <c r="P41" s="767"/>
      <c r="Q41" s="797">
        <v>0</v>
      </c>
      <c r="R41" s="800">
        <v>0</v>
      </c>
      <c r="S41" s="801">
        <v>0</v>
      </c>
      <c r="T41" s="801">
        <v>0</v>
      </c>
      <c r="U41" s="765">
        <f t="shared" si="2"/>
        <v>0</v>
      </c>
      <c r="V41" s="767"/>
      <c r="W41" s="797">
        <v>0</v>
      </c>
      <c r="X41" s="800">
        <v>0</v>
      </c>
      <c r="Y41" s="800">
        <v>0</v>
      </c>
      <c r="Z41" s="802">
        <v>0</v>
      </c>
      <c r="AA41" s="803"/>
      <c r="AB41" s="803">
        <f t="shared" si="3"/>
        <v>0</v>
      </c>
      <c r="AC41" s="767"/>
      <c r="AD41" s="804">
        <f t="shared" si="4"/>
        <v>0</v>
      </c>
      <c r="AE41" s="804">
        <f t="shared" si="14"/>
        <v>0</v>
      </c>
      <c r="AF41" s="768"/>
      <c r="AG41" s="767"/>
      <c r="AH41" s="805">
        <f t="shared" si="5"/>
        <v>0</v>
      </c>
      <c r="AI41" s="806">
        <f t="shared" si="6"/>
        <v>0</v>
      </c>
      <c r="AJ41" s="806">
        <f t="shared" si="6"/>
        <v>0</v>
      </c>
      <c r="AK41" s="803">
        <f t="shared" si="7"/>
        <v>0</v>
      </c>
      <c r="AL41" s="854">
        <f t="shared" si="15"/>
        <v>0</v>
      </c>
      <c r="AM41" s="854">
        <f t="shared" si="16"/>
        <v>0</v>
      </c>
      <c r="AN41" s="809"/>
      <c r="AO41" s="805">
        <f t="shared" si="106"/>
        <v>0</v>
      </c>
      <c r="AP41" s="806">
        <f t="shared" si="107"/>
        <v>0</v>
      </c>
      <c r="AQ41" s="803">
        <f t="shared" si="108"/>
        <v>0</v>
      </c>
      <c r="AR41" s="807"/>
      <c r="AS41" s="765">
        <f t="shared" si="17"/>
        <v>0</v>
      </c>
      <c r="AT41" s="807"/>
      <c r="AU41" s="765">
        <f t="shared" ref="AU41" si="130">IF($C41&lt;MIN(InvDate),0,IF(AND($C41&gt;=MIN(InvDate),$C41&lt;=DATE(YEAR(MIN(InvDate))+5,MONTH(MIN(InvDate)),DAY(MIN(InvDate)))),-TotalComCap*MFeeEst*0.25,IF($C41&gt;DATE(YEAR(MIN(InvDate))+5,MONTH(MIN(InvDate)),DAY(MIN(InvDate))),AU40*Factor,0)))</f>
        <v>0</v>
      </c>
      <c r="AV41" s="765">
        <f t="shared" ref="AV41" si="131">IF($C41&lt;MIN(InvDate),0,IF(AND($C41&gt;=MIN(InvDate),$C41&lt;=DATE(YEAR(MIN(InvDate))+5,MONTH(MIN(InvDate)),DAY(MIN(InvDate)))),-TotalComCap*MFeeEst*0.25,IF($C41&gt;DATE(YEAR(MIN(InvDate))+5,MONTH(MIN(InvDate)),DAY(MIN(InvDate))),MIN($AS41*MFeeEst*0.25,0))))</f>
        <v>0</v>
      </c>
      <c r="AW41" s="765">
        <f t="shared" ref="AW41" si="132">IF($C41&lt;MIN(InvDate),0,IF(AND($C41&gt;=MIN(InvDate),$C41&lt;=DATE(YEAR(MIN(InvDate))+5,MONTH(MIN(InvDate)),DAY(MIN(InvDate)))),-TotalComCap*MFeeEst*0.25,IF($C41&gt;DATE(YEAR(MIN(InvDate))+5,MONTH(MIN(InvDate)),DAY(MIN(InvDate))),MIN(AW40-(-TotalComCap*MFeeEst*0.25*0.05),0))))</f>
        <v>0</v>
      </c>
      <c r="AX41" s="157"/>
      <c r="AY41" s="765">
        <f t="shared" ref="AY41" ca="1" si="133">AK41+(OFFSET($AU41,0,MFeeMenuNum)-$J41)</f>
        <v>0</v>
      </c>
    </row>
    <row r="42" spans="2:51" ht="12.75" customHeight="1">
      <c r="B42" s="763"/>
      <c r="C42" s="764" cm="1">
        <f t="array" ref="C42">DATE(INDEX($B:$B,9+4*INT((ROW()-9)/4)), CHOOSE(MOD(ROW()-9,4)+1, 3,6,9,12), CHOOSE(MOD(ROW()-9,4)+1, 31,30,30,31))</f>
        <v>2738</v>
      </c>
      <c r="D42" s="765">
        <f>'Historical Cash Flows (4)'!BZ43</f>
        <v>0</v>
      </c>
      <c r="E42" s="767"/>
      <c r="F42" s="797">
        <v>0</v>
      </c>
      <c r="G42" s="798">
        <v>0</v>
      </c>
      <c r="H42" s="765">
        <f t="shared" si="113"/>
        <v>0</v>
      </c>
      <c r="I42" s="767"/>
      <c r="J42" s="797">
        <v>0</v>
      </c>
      <c r="K42" s="799">
        <v>0</v>
      </c>
      <c r="L42" s="799">
        <v>0</v>
      </c>
      <c r="M42" s="799">
        <v>0</v>
      </c>
      <c r="N42" s="798">
        <v>0</v>
      </c>
      <c r="O42" s="765">
        <f t="shared" si="1"/>
        <v>0</v>
      </c>
      <c r="P42" s="767"/>
      <c r="Q42" s="797">
        <v>0</v>
      </c>
      <c r="R42" s="800">
        <v>0</v>
      </c>
      <c r="S42" s="801">
        <v>0</v>
      </c>
      <c r="T42" s="801">
        <v>0</v>
      </c>
      <c r="U42" s="765">
        <f t="shared" si="2"/>
        <v>0</v>
      </c>
      <c r="V42" s="767"/>
      <c r="W42" s="797">
        <v>0</v>
      </c>
      <c r="X42" s="800">
        <v>0</v>
      </c>
      <c r="Y42" s="800">
        <v>0</v>
      </c>
      <c r="Z42" s="802">
        <v>0</v>
      </c>
      <c r="AA42" s="803"/>
      <c r="AB42" s="803">
        <f t="shared" si="3"/>
        <v>0</v>
      </c>
      <c r="AC42" s="767"/>
      <c r="AD42" s="804">
        <f t="shared" si="4"/>
        <v>0</v>
      </c>
      <c r="AE42" s="804">
        <f t="shared" si="14"/>
        <v>0</v>
      </c>
      <c r="AF42" s="768"/>
      <c r="AG42" s="767"/>
      <c r="AH42" s="805">
        <f t="shared" si="5"/>
        <v>0</v>
      </c>
      <c r="AI42" s="806">
        <f t="shared" si="6"/>
        <v>0</v>
      </c>
      <c r="AJ42" s="806">
        <f t="shared" si="6"/>
        <v>0</v>
      </c>
      <c r="AK42" s="803">
        <f t="shared" si="7"/>
        <v>0</v>
      </c>
      <c r="AL42" s="854">
        <f t="shared" si="15"/>
        <v>0</v>
      </c>
      <c r="AM42" s="854">
        <f t="shared" si="16"/>
        <v>0</v>
      </c>
      <c r="AN42" s="809"/>
      <c r="AO42" s="805">
        <f t="shared" si="106"/>
        <v>0</v>
      </c>
      <c r="AP42" s="806">
        <f t="shared" si="107"/>
        <v>0</v>
      </c>
      <c r="AQ42" s="803">
        <f t="shared" si="108"/>
        <v>0</v>
      </c>
      <c r="AR42" s="807"/>
      <c r="AS42" s="765">
        <f t="shared" si="17"/>
        <v>0</v>
      </c>
      <c r="AT42" s="807"/>
      <c r="AU42" s="765">
        <f t="shared" ref="AU42" si="134">IF($C42&lt;MIN(InvDate),0,IF(AND($C42&gt;=MIN(InvDate),$C42&lt;=DATE(YEAR(MIN(InvDate))+5,MONTH(MIN(InvDate)),DAY(MIN(InvDate)))),-TotalComCap*MFeeEst*0.25,IF($C42&gt;DATE(YEAR(MIN(InvDate))+5,MONTH(MIN(InvDate)),DAY(MIN(InvDate))),AU41*Factor,0)))</f>
        <v>0</v>
      </c>
      <c r="AV42" s="765">
        <f t="shared" ref="AV42" si="135">IF($C42&lt;MIN(InvDate),0,IF(AND($C42&gt;=MIN(InvDate),$C42&lt;=DATE(YEAR(MIN(InvDate))+5,MONTH(MIN(InvDate)),DAY(MIN(InvDate)))),-TotalComCap*MFeeEst*0.25,IF($C42&gt;DATE(YEAR(MIN(InvDate))+5,MONTH(MIN(InvDate)),DAY(MIN(InvDate))),MIN($AS42*MFeeEst*0.25,0))))</f>
        <v>0</v>
      </c>
      <c r="AW42" s="765">
        <f t="shared" ref="AW42" si="136">IF($C42&lt;MIN(InvDate),0,IF(AND($C42&gt;=MIN(InvDate),$C42&lt;=DATE(YEAR(MIN(InvDate))+5,MONTH(MIN(InvDate)),DAY(MIN(InvDate)))),-TotalComCap*MFeeEst*0.25,IF($C42&gt;DATE(YEAR(MIN(InvDate))+5,MONTH(MIN(InvDate)),DAY(MIN(InvDate))),MIN(AW41-(-TotalComCap*MFeeEst*0.25*0.05),0))))</f>
        <v>0</v>
      </c>
      <c r="AX42" s="157"/>
      <c r="AY42" s="765">
        <f t="shared" ref="AY42" ca="1" si="137">AK42+(OFFSET($AU42,0,MFeeMenuNum)-$J42)</f>
        <v>0</v>
      </c>
    </row>
    <row r="43" spans="2:51" ht="12.75" customHeight="1">
      <c r="B43" s="763"/>
      <c r="C43" s="764" cm="1">
        <f t="array" ref="C43">DATE(INDEX($B:$B,9+4*INT((ROW()-9)/4)), CHOOSE(MOD(ROW()-9,4)+1, 3,6,9,12), CHOOSE(MOD(ROW()-9,4)+1, 31,30,30,31))</f>
        <v>2830</v>
      </c>
      <c r="D43" s="765">
        <f>'Historical Cash Flows (4)'!BZ44</f>
        <v>0</v>
      </c>
      <c r="E43" s="767"/>
      <c r="F43" s="797">
        <v>0</v>
      </c>
      <c r="G43" s="798">
        <v>0</v>
      </c>
      <c r="H43" s="765">
        <f t="shared" si="113"/>
        <v>0</v>
      </c>
      <c r="I43" s="767"/>
      <c r="J43" s="797">
        <v>0</v>
      </c>
      <c r="K43" s="799">
        <v>0</v>
      </c>
      <c r="L43" s="799">
        <v>0</v>
      </c>
      <c r="M43" s="799">
        <v>0</v>
      </c>
      <c r="N43" s="798">
        <v>0</v>
      </c>
      <c r="O43" s="765">
        <f t="shared" ref="O43:O64" si="138">SUM(J43:N43)</f>
        <v>0</v>
      </c>
      <c r="P43" s="767"/>
      <c r="Q43" s="797">
        <v>0</v>
      </c>
      <c r="R43" s="800">
        <v>0</v>
      </c>
      <c r="S43" s="801">
        <v>0</v>
      </c>
      <c r="T43" s="801">
        <v>0</v>
      </c>
      <c r="U43" s="765">
        <f t="shared" ref="U43:U64" si="139">SUM(Q43:T43)</f>
        <v>0</v>
      </c>
      <c r="V43" s="767"/>
      <c r="W43" s="797">
        <v>0</v>
      </c>
      <c r="X43" s="800">
        <v>0</v>
      </c>
      <c r="Y43" s="800">
        <v>0</v>
      </c>
      <c r="Z43" s="802">
        <v>0</v>
      </c>
      <c r="AA43" s="803"/>
      <c r="AB43" s="803">
        <f t="shared" ref="AB43:AB64" si="140">SUM(W43:Z43)</f>
        <v>0</v>
      </c>
      <c r="AC43" s="767"/>
      <c r="AD43" s="804">
        <f t="shared" si="4"/>
        <v>0</v>
      </c>
      <c r="AE43" s="804">
        <f t="shared" si="14"/>
        <v>0</v>
      </c>
      <c r="AF43" s="768"/>
      <c r="AG43" s="767"/>
      <c r="AH43" s="805">
        <f t="shared" si="5"/>
        <v>0</v>
      </c>
      <c r="AI43" s="806">
        <f t="shared" si="6"/>
        <v>0</v>
      </c>
      <c r="AJ43" s="806">
        <f t="shared" si="6"/>
        <v>0</v>
      </c>
      <c r="AK43" s="803">
        <f t="shared" si="7"/>
        <v>0</v>
      </c>
      <c r="AL43" s="854">
        <f t="shared" si="15"/>
        <v>0</v>
      </c>
      <c r="AM43" s="854">
        <f t="shared" si="16"/>
        <v>0</v>
      </c>
      <c r="AN43" s="809"/>
      <c r="AO43" s="805">
        <f t="shared" si="106"/>
        <v>0</v>
      </c>
      <c r="AP43" s="806">
        <f t="shared" si="107"/>
        <v>0</v>
      </c>
      <c r="AQ43" s="803">
        <f t="shared" si="108"/>
        <v>0</v>
      </c>
      <c r="AR43" s="807"/>
      <c r="AS43" s="765">
        <f t="shared" si="17"/>
        <v>0</v>
      </c>
      <c r="AT43" s="807"/>
      <c r="AU43" s="765">
        <f t="shared" ref="AU43" si="141">IF($C43&lt;MIN(InvDate),0,IF(AND($C43&gt;=MIN(InvDate),$C43&lt;=DATE(YEAR(MIN(InvDate))+5,MONTH(MIN(InvDate)),DAY(MIN(InvDate)))),-TotalComCap*MFeeEst*0.25,IF($C43&gt;DATE(YEAR(MIN(InvDate))+5,MONTH(MIN(InvDate)),DAY(MIN(InvDate))),AU42*Factor,0)))</f>
        <v>0</v>
      </c>
      <c r="AV43" s="765">
        <f t="shared" ref="AV43" si="142">IF($C43&lt;MIN(InvDate),0,IF(AND($C43&gt;=MIN(InvDate),$C43&lt;=DATE(YEAR(MIN(InvDate))+5,MONTH(MIN(InvDate)),DAY(MIN(InvDate)))),-TotalComCap*MFeeEst*0.25,IF($C43&gt;DATE(YEAR(MIN(InvDate))+5,MONTH(MIN(InvDate)),DAY(MIN(InvDate))),MIN($AS43*MFeeEst*0.25,0))))</f>
        <v>0</v>
      </c>
      <c r="AW43" s="765">
        <f t="shared" ref="AW43" si="143">IF($C43&lt;MIN(InvDate),0,IF(AND($C43&gt;=MIN(InvDate),$C43&lt;=DATE(YEAR(MIN(InvDate))+5,MONTH(MIN(InvDate)),DAY(MIN(InvDate)))),-TotalComCap*MFeeEst*0.25,IF($C43&gt;DATE(YEAR(MIN(InvDate))+5,MONTH(MIN(InvDate)),DAY(MIN(InvDate))),MIN(AW42-(-TotalComCap*MFeeEst*0.25*0.05),0))))</f>
        <v>0</v>
      </c>
      <c r="AX43" s="157"/>
      <c r="AY43" s="765">
        <f t="shared" ref="AY43" ca="1" si="144">AK43+(OFFSET($AU43,0,MFeeMenuNum)-$J43)</f>
        <v>0</v>
      </c>
    </row>
    <row r="44" spans="2:51" ht="12.75" customHeight="1">
      <c r="B44" s="763"/>
      <c r="C44" s="764" cm="1">
        <f t="array" ref="C44">DATE(INDEX($B:$B,9+4*INT((ROW()-9)/4)), CHOOSE(MOD(ROW()-9,4)+1, 3,6,9,12), CHOOSE(MOD(ROW()-9,4)+1, 31,30,30,31))</f>
        <v>2922</v>
      </c>
      <c r="D44" s="765">
        <f>'Historical Cash Flows (4)'!BZ45</f>
        <v>0</v>
      </c>
      <c r="E44" s="767"/>
      <c r="F44" s="797">
        <v>0</v>
      </c>
      <c r="G44" s="798">
        <v>0</v>
      </c>
      <c r="H44" s="765">
        <f t="shared" si="113"/>
        <v>0</v>
      </c>
      <c r="I44" s="767"/>
      <c r="J44" s="797">
        <v>0</v>
      </c>
      <c r="K44" s="799">
        <v>0</v>
      </c>
      <c r="L44" s="799">
        <v>0</v>
      </c>
      <c r="M44" s="799">
        <v>0</v>
      </c>
      <c r="N44" s="798">
        <v>0</v>
      </c>
      <c r="O44" s="765">
        <f t="shared" si="138"/>
        <v>0</v>
      </c>
      <c r="P44" s="767"/>
      <c r="Q44" s="797">
        <v>0</v>
      </c>
      <c r="R44" s="800">
        <v>0</v>
      </c>
      <c r="S44" s="801">
        <v>0</v>
      </c>
      <c r="T44" s="801">
        <v>0</v>
      </c>
      <c r="U44" s="765">
        <f t="shared" si="139"/>
        <v>0</v>
      </c>
      <c r="V44" s="767"/>
      <c r="W44" s="797">
        <v>0</v>
      </c>
      <c r="X44" s="800">
        <v>0</v>
      </c>
      <c r="Y44" s="800">
        <v>0</v>
      </c>
      <c r="Z44" s="802">
        <v>0</v>
      </c>
      <c r="AA44" s="803"/>
      <c r="AB44" s="803">
        <f t="shared" si="140"/>
        <v>0</v>
      </c>
      <c r="AC44" s="767"/>
      <c r="AD44" s="804">
        <f t="shared" si="4"/>
        <v>0</v>
      </c>
      <c r="AE44" s="804">
        <f t="shared" si="14"/>
        <v>0</v>
      </c>
      <c r="AF44" s="768"/>
      <c r="AG44" s="767"/>
      <c r="AH44" s="805">
        <f t="shared" si="5"/>
        <v>0</v>
      </c>
      <c r="AI44" s="806">
        <f t="shared" ref="AI44:AJ64" si="145">-SUM(R44,K44,X44)</f>
        <v>0</v>
      </c>
      <c r="AJ44" s="806">
        <f t="shared" si="145"/>
        <v>0</v>
      </c>
      <c r="AK44" s="803">
        <f t="shared" si="7"/>
        <v>0</v>
      </c>
      <c r="AL44" s="854">
        <f t="shared" si="15"/>
        <v>0</v>
      </c>
      <c r="AM44" s="854">
        <f t="shared" si="16"/>
        <v>0</v>
      </c>
      <c r="AN44" s="809"/>
      <c r="AO44" s="805">
        <f t="shared" si="106"/>
        <v>0</v>
      </c>
      <c r="AP44" s="806">
        <f t="shared" si="107"/>
        <v>0</v>
      </c>
      <c r="AQ44" s="803">
        <f t="shared" si="108"/>
        <v>0</v>
      </c>
      <c r="AR44" s="807"/>
      <c r="AS44" s="765">
        <f t="shared" si="17"/>
        <v>0</v>
      </c>
      <c r="AT44" s="807"/>
      <c r="AU44" s="765">
        <f t="shared" ref="AU44" si="146">IF($C44&lt;MIN(InvDate),0,IF(AND($C44&gt;=MIN(InvDate),$C44&lt;=DATE(YEAR(MIN(InvDate))+5,MONTH(MIN(InvDate)),DAY(MIN(InvDate)))),-TotalComCap*MFeeEst*0.25,IF($C44&gt;DATE(YEAR(MIN(InvDate))+5,MONTH(MIN(InvDate)),DAY(MIN(InvDate))),AU43*Factor,0)))</f>
        <v>0</v>
      </c>
      <c r="AV44" s="765">
        <f t="shared" ref="AV44" si="147">IF($C44&lt;MIN(InvDate),0,IF(AND($C44&gt;=MIN(InvDate),$C44&lt;=DATE(YEAR(MIN(InvDate))+5,MONTH(MIN(InvDate)),DAY(MIN(InvDate)))),-TotalComCap*MFeeEst*0.25,IF($C44&gt;DATE(YEAR(MIN(InvDate))+5,MONTH(MIN(InvDate)),DAY(MIN(InvDate))),MIN($AS44*MFeeEst*0.25,0))))</f>
        <v>0</v>
      </c>
      <c r="AW44" s="765">
        <f t="shared" ref="AW44" si="148">IF($C44&lt;MIN(InvDate),0,IF(AND($C44&gt;=MIN(InvDate),$C44&lt;=DATE(YEAR(MIN(InvDate))+5,MONTH(MIN(InvDate)),DAY(MIN(InvDate)))),-TotalComCap*MFeeEst*0.25,IF($C44&gt;DATE(YEAR(MIN(InvDate))+5,MONTH(MIN(InvDate)),DAY(MIN(InvDate))),MIN(AW43-(-TotalComCap*MFeeEst*0.25*0.05),0))))</f>
        <v>0</v>
      </c>
      <c r="AX44" s="157"/>
      <c r="AY44" s="765">
        <f t="shared" ref="AY44" ca="1" si="149">AK44+(OFFSET($AU44,0,MFeeMenuNum)-$J44)</f>
        <v>0</v>
      </c>
    </row>
    <row r="45" spans="2:51" ht="12.75" customHeight="1">
      <c r="B45" s="763">
        <f>B41+1</f>
        <v>1908</v>
      </c>
      <c r="C45" s="764" cm="1">
        <f t="array" ref="C45">DATE(INDEX($B:$B,9+4*INT((ROW()-9)/4)), CHOOSE(MOD(ROW()-9,4)+1, 3,6,9,12), CHOOSE(MOD(ROW()-9,4)+1, 31,30,30,31))</f>
        <v>3013</v>
      </c>
      <c r="D45" s="765">
        <f>'Historical Cash Flows (4)'!BZ46</f>
        <v>0</v>
      </c>
      <c r="E45" s="767"/>
      <c r="F45" s="797">
        <v>0</v>
      </c>
      <c r="G45" s="798">
        <v>0</v>
      </c>
      <c r="H45" s="765">
        <f t="shared" si="113"/>
        <v>0</v>
      </c>
      <c r="I45" s="767"/>
      <c r="J45" s="797">
        <v>0</v>
      </c>
      <c r="K45" s="799">
        <v>0</v>
      </c>
      <c r="L45" s="799">
        <v>0</v>
      </c>
      <c r="M45" s="799">
        <v>0</v>
      </c>
      <c r="N45" s="798">
        <v>0</v>
      </c>
      <c r="O45" s="765">
        <f t="shared" si="138"/>
        <v>0</v>
      </c>
      <c r="P45" s="767"/>
      <c r="Q45" s="797">
        <v>0</v>
      </c>
      <c r="R45" s="800">
        <v>0</v>
      </c>
      <c r="S45" s="801">
        <v>0</v>
      </c>
      <c r="T45" s="801">
        <v>0</v>
      </c>
      <c r="U45" s="765">
        <f t="shared" si="139"/>
        <v>0</v>
      </c>
      <c r="V45" s="767"/>
      <c r="W45" s="797">
        <v>0</v>
      </c>
      <c r="X45" s="800">
        <v>0</v>
      </c>
      <c r="Y45" s="800">
        <v>0</v>
      </c>
      <c r="Z45" s="802">
        <v>0</v>
      </c>
      <c r="AA45" s="803"/>
      <c r="AB45" s="803">
        <f t="shared" si="140"/>
        <v>0</v>
      </c>
      <c r="AC45" s="767"/>
      <c r="AD45" s="804">
        <f t="shared" si="4"/>
        <v>0</v>
      </c>
      <c r="AE45" s="804">
        <f t="shared" si="14"/>
        <v>0</v>
      </c>
      <c r="AF45" s="768"/>
      <c r="AG45" s="767"/>
      <c r="AH45" s="805">
        <f t="shared" si="5"/>
        <v>0</v>
      </c>
      <c r="AI45" s="806">
        <f t="shared" si="145"/>
        <v>0</v>
      </c>
      <c r="AJ45" s="806">
        <f t="shared" si="145"/>
        <v>0</v>
      </c>
      <c r="AK45" s="803">
        <f t="shared" si="7"/>
        <v>0</v>
      </c>
      <c r="AL45" s="854">
        <f t="shared" si="15"/>
        <v>0</v>
      </c>
      <c r="AM45" s="854">
        <f t="shared" si="16"/>
        <v>0</v>
      </c>
      <c r="AN45" s="809"/>
      <c r="AO45" s="805">
        <f t="shared" si="106"/>
        <v>0</v>
      </c>
      <c r="AP45" s="806">
        <f t="shared" si="107"/>
        <v>0</v>
      </c>
      <c r="AQ45" s="803">
        <f t="shared" si="108"/>
        <v>0</v>
      </c>
      <c r="AR45" s="807"/>
      <c r="AS45" s="765">
        <f t="shared" si="17"/>
        <v>0</v>
      </c>
      <c r="AT45" s="807"/>
      <c r="AU45" s="765">
        <f t="shared" ref="AU45" si="150">IF($C45&lt;MIN(InvDate),0,IF(AND($C45&gt;=MIN(InvDate),$C45&lt;=DATE(YEAR(MIN(InvDate))+5,MONTH(MIN(InvDate)),DAY(MIN(InvDate)))),-TotalComCap*MFeeEst*0.25,IF($C45&gt;DATE(YEAR(MIN(InvDate))+5,MONTH(MIN(InvDate)),DAY(MIN(InvDate))),AU44*Factor,0)))</f>
        <v>0</v>
      </c>
      <c r="AV45" s="765">
        <f t="shared" ref="AV45" si="151">IF($C45&lt;MIN(InvDate),0,IF(AND($C45&gt;=MIN(InvDate),$C45&lt;=DATE(YEAR(MIN(InvDate))+5,MONTH(MIN(InvDate)),DAY(MIN(InvDate)))),-TotalComCap*MFeeEst*0.25,IF($C45&gt;DATE(YEAR(MIN(InvDate))+5,MONTH(MIN(InvDate)),DAY(MIN(InvDate))),MIN($AS45*MFeeEst*0.25,0))))</f>
        <v>0</v>
      </c>
      <c r="AW45" s="765">
        <f t="shared" ref="AW45" si="152">IF($C45&lt;MIN(InvDate),0,IF(AND($C45&gt;=MIN(InvDate),$C45&lt;=DATE(YEAR(MIN(InvDate))+5,MONTH(MIN(InvDate)),DAY(MIN(InvDate)))),-TotalComCap*MFeeEst*0.25,IF($C45&gt;DATE(YEAR(MIN(InvDate))+5,MONTH(MIN(InvDate)),DAY(MIN(InvDate))),MIN(AW44-(-TotalComCap*MFeeEst*0.25*0.05),0))))</f>
        <v>0</v>
      </c>
      <c r="AX45" s="157"/>
      <c r="AY45" s="765">
        <f t="shared" ref="AY45" ca="1" si="153">AK45+(OFFSET($AU45,0,MFeeMenuNum)-$J45)</f>
        <v>0</v>
      </c>
    </row>
    <row r="46" spans="2:51" ht="12.75" customHeight="1">
      <c r="B46" s="763"/>
      <c r="C46" s="764" cm="1">
        <f t="array" ref="C46">DATE(INDEX($B:$B,9+4*INT((ROW()-9)/4)), CHOOSE(MOD(ROW()-9,4)+1, 3,6,9,12), CHOOSE(MOD(ROW()-9,4)+1, 31,30,30,31))</f>
        <v>3104</v>
      </c>
      <c r="D46" s="765">
        <f>'Historical Cash Flows (4)'!BZ47</f>
        <v>0</v>
      </c>
      <c r="E46" s="767"/>
      <c r="F46" s="797">
        <v>0</v>
      </c>
      <c r="G46" s="798">
        <v>0</v>
      </c>
      <c r="H46" s="765">
        <f t="shared" si="113"/>
        <v>0</v>
      </c>
      <c r="I46" s="767"/>
      <c r="J46" s="797">
        <v>0</v>
      </c>
      <c r="K46" s="799">
        <v>0</v>
      </c>
      <c r="L46" s="799">
        <v>0</v>
      </c>
      <c r="M46" s="799">
        <v>0</v>
      </c>
      <c r="N46" s="798">
        <v>0</v>
      </c>
      <c r="O46" s="765">
        <f t="shared" si="138"/>
        <v>0</v>
      </c>
      <c r="P46" s="767"/>
      <c r="Q46" s="797">
        <v>0</v>
      </c>
      <c r="R46" s="800">
        <v>0</v>
      </c>
      <c r="S46" s="801">
        <v>0</v>
      </c>
      <c r="T46" s="801">
        <v>0</v>
      </c>
      <c r="U46" s="765">
        <f t="shared" si="139"/>
        <v>0</v>
      </c>
      <c r="V46" s="767"/>
      <c r="W46" s="797">
        <v>0</v>
      </c>
      <c r="X46" s="800">
        <v>0</v>
      </c>
      <c r="Y46" s="800">
        <v>0</v>
      </c>
      <c r="Z46" s="802">
        <v>0</v>
      </c>
      <c r="AA46" s="803"/>
      <c r="AB46" s="803">
        <f t="shared" si="140"/>
        <v>0</v>
      </c>
      <c r="AC46" s="767"/>
      <c r="AD46" s="804">
        <f t="shared" si="4"/>
        <v>0</v>
      </c>
      <c r="AE46" s="804">
        <f t="shared" si="14"/>
        <v>0</v>
      </c>
      <c r="AF46" s="768"/>
      <c r="AG46" s="767"/>
      <c r="AH46" s="805">
        <f t="shared" si="5"/>
        <v>0</v>
      </c>
      <c r="AI46" s="806">
        <f t="shared" si="145"/>
        <v>0</v>
      </c>
      <c r="AJ46" s="806">
        <f t="shared" si="145"/>
        <v>0</v>
      </c>
      <c r="AK46" s="803">
        <f t="shared" si="7"/>
        <v>0</v>
      </c>
      <c r="AL46" s="854">
        <f t="shared" si="15"/>
        <v>0</v>
      </c>
      <c r="AM46" s="854">
        <f t="shared" si="16"/>
        <v>0</v>
      </c>
      <c r="AN46" s="809"/>
      <c r="AO46" s="805">
        <f t="shared" si="106"/>
        <v>0</v>
      </c>
      <c r="AP46" s="806">
        <f t="shared" si="107"/>
        <v>0</v>
      </c>
      <c r="AQ46" s="803">
        <f t="shared" si="108"/>
        <v>0</v>
      </c>
      <c r="AR46" s="807"/>
      <c r="AS46" s="765">
        <f t="shared" si="17"/>
        <v>0</v>
      </c>
      <c r="AT46" s="807"/>
      <c r="AU46" s="765">
        <f t="shared" ref="AU46" si="154">IF($C46&lt;MIN(InvDate),0,IF(AND($C46&gt;=MIN(InvDate),$C46&lt;=DATE(YEAR(MIN(InvDate))+5,MONTH(MIN(InvDate)),DAY(MIN(InvDate)))),-TotalComCap*MFeeEst*0.25,IF($C46&gt;DATE(YEAR(MIN(InvDate))+5,MONTH(MIN(InvDate)),DAY(MIN(InvDate))),AU45*Factor,0)))</f>
        <v>0</v>
      </c>
      <c r="AV46" s="765">
        <f t="shared" ref="AV46" si="155">IF($C46&lt;MIN(InvDate),0,IF(AND($C46&gt;=MIN(InvDate),$C46&lt;=DATE(YEAR(MIN(InvDate))+5,MONTH(MIN(InvDate)),DAY(MIN(InvDate)))),-TotalComCap*MFeeEst*0.25,IF($C46&gt;DATE(YEAR(MIN(InvDate))+5,MONTH(MIN(InvDate)),DAY(MIN(InvDate))),MIN($AS46*MFeeEst*0.25,0))))</f>
        <v>0</v>
      </c>
      <c r="AW46" s="765">
        <f t="shared" ref="AW46" si="156">IF($C46&lt;MIN(InvDate),0,IF(AND($C46&gt;=MIN(InvDate),$C46&lt;=DATE(YEAR(MIN(InvDate))+5,MONTH(MIN(InvDate)),DAY(MIN(InvDate)))),-TotalComCap*MFeeEst*0.25,IF($C46&gt;DATE(YEAR(MIN(InvDate))+5,MONTH(MIN(InvDate)),DAY(MIN(InvDate))),MIN(AW45-(-TotalComCap*MFeeEst*0.25*0.05),0))))</f>
        <v>0</v>
      </c>
      <c r="AX46" s="157"/>
      <c r="AY46" s="765">
        <f t="shared" ref="AY46" ca="1" si="157">AK46+(OFFSET($AU46,0,MFeeMenuNum)-$J46)</f>
        <v>0</v>
      </c>
    </row>
    <row r="47" spans="2:51" ht="12.75" customHeight="1">
      <c r="B47" s="763"/>
      <c r="C47" s="764" cm="1">
        <f t="array" ref="C47">DATE(INDEX($B:$B,9+4*INT((ROW()-9)/4)), CHOOSE(MOD(ROW()-9,4)+1, 3,6,9,12), CHOOSE(MOD(ROW()-9,4)+1, 31,30,30,31))</f>
        <v>3196</v>
      </c>
      <c r="D47" s="765">
        <f>'Historical Cash Flows (4)'!BZ48</f>
        <v>0</v>
      </c>
      <c r="E47" s="767"/>
      <c r="F47" s="797">
        <v>0</v>
      </c>
      <c r="G47" s="798">
        <v>0</v>
      </c>
      <c r="H47" s="765">
        <f t="shared" si="113"/>
        <v>0</v>
      </c>
      <c r="I47" s="767"/>
      <c r="J47" s="797">
        <v>0</v>
      </c>
      <c r="K47" s="799">
        <v>0</v>
      </c>
      <c r="L47" s="799">
        <v>0</v>
      </c>
      <c r="M47" s="799">
        <v>0</v>
      </c>
      <c r="N47" s="798">
        <v>0</v>
      </c>
      <c r="O47" s="765">
        <f t="shared" si="138"/>
        <v>0</v>
      </c>
      <c r="P47" s="767"/>
      <c r="Q47" s="797">
        <v>0</v>
      </c>
      <c r="R47" s="800">
        <v>0</v>
      </c>
      <c r="S47" s="801">
        <v>0</v>
      </c>
      <c r="T47" s="801">
        <v>0</v>
      </c>
      <c r="U47" s="765">
        <f t="shared" si="139"/>
        <v>0</v>
      </c>
      <c r="V47" s="767"/>
      <c r="W47" s="797">
        <v>0</v>
      </c>
      <c r="X47" s="800">
        <v>0</v>
      </c>
      <c r="Y47" s="800">
        <v>0</v>
      </c>
      <c r="Z47" s="802">
        <v>0</v>
      </c>
      <c r="AA47" s="803"/>
      <c r="AB47" s="803">
        <f t="shared" si="140"/>
        <v>0</v>
      </c>
      <c r="AC47" s="767"/>
      <c r="AD47" s="804">
        <f t="shared" si="4"/>
        <v>0</v>
      </c>
      <c r="AE47" s="804">
        <f t="shared" si="14"/>
        <v>0</v>
      </c>
      <c r="AF47" s="768"/>
      <c r="AG47" s="767"/>
      <c r="AH47" s="805">
        <f t="shared" si="5"/>
        <v>0</v>
      </c>
      <c r="AI47" s="806">
        <f t="shared" si="145"/>
        <v>0</v>
      </c>
      <c r="AJ47" s="806">
        <f t="shared" si="145"/>
        <v>0</v>
      </c>
      <c r="AK47" s="803">
        <f t="shared" si="7"/>
        <v>0</v>
      </c>
      <c r="AL47" s="854">
        <f t="shared" si="15"/>
        <v>0</v>
      </c>
      <c r="AM47" s="854">
        <f t="shared" si="16"/>
        <v>0</v>
      </c>
      <c r="AN47" s="809"/>
      <c r="AO47" s="805">
        <f t="shared" si="106"/>
        <v>0</v>
      </c>
      <c r="AP47" s="806">
        <f t="shared" si="107"/>
        <v>0</v>
      </c>
      <c r="AQ47" s="803">
        <f t="shared" si="108"/>
        <v>0</v>
      </c>
      <c r="AR47" s="807"/>
      <c r="AS47" s="765">
        <f t="shared" si="17"/>
        <v>0</v>
      </c>
      <c r="AT47" s="807"/>
      <c r="AU47" s="765">
        <f t="shared" ref="AU47" si="158">IF($C47&lt;MIN(InvDate),0,IF(AND($C47&gt;=MIN(InvDate),$C47&lt;=DATE(YEAR(MIN(InvDate))+5,MONTH(MIN(InvDate)),DAY(MIN(InvDate)))),-TotalComCap*MFeeEst*0.25,IF($C47&gt;DATE(YEAR(MIN(InvDate))+5,MONTH(MIN(InvDate)),DAY(MIN(InvDate))),AU46*Factor,0)))</f>
        <v>0</v>
      </c>
      <c r="AV47" s="765">
        <f t="shared" ref="AV47" si="159">IF($C47&lt;MIN(InvDate),0,IF(AND($C47&gt;=MIN(InvDate),$C47&lt;=DATE(YEAR(MIN(InvDate))+5,MONTH(MIN(InvDate)),DAY(MIN(InvDate)))),-TotalComCap*MFeeEst*0.25,IF($C47&gt;DATE(YEAR(MIN(InvDate))+5,MONTH(MIN(InvDate)),DAY(MIN(InvDate))),MIN($AS47*MFeeEst*0.25,0))))</f>
        <v>0</v>
      </c>
      <c r="AW47" s="765">
        <f t="shared" ref="AW47" si="160">IF($C47&lt;MIN(InvDate),0,IF(AND($C47&gt;=MIN(InvDate),$C47&lt;=DATE(YEAR(MIN(InvDate))+5,MONTH(MIN(InvDate)),DAY(MIN(InvDate)))),-TotalComCap*MFeeEst*0.25,IF($C47&gt;DATE(YEAR(MIN(InvDate))+5,MONTH(MIN(InvDate)),DAY(MIN(InvDate))),MIN(AW46-(-TotalComCap*MFeeEst*0.25*0.05),0))))</f>
        <v>0</v>
      </c>
      <c r="AX47" s="157"/>
      <c r="AY47" s="765">
        <f t="shared" ref="AY47" ca="1" si="161">AK47+(OFFSET($AU47,0,MFeeMenuNum)-$J47)</f>
        <v>0</v>
      </c>
    </row>
    <row r="48" spans="2:51" ht="12.75" customHeight="1">
      <c r="B48" s="763">
        <f>B44+1</f>
        <v>1</v>
      </c>
      <c r="C48" s="764" cm="1">
        <f t="array" ref="C48">DATE(INDEX($B:$B,9+4*INT((ROW()-9)/4)), CHOOSE(MOD(ROW()-9,4)+1, 3,6,9,12), CHOOSE(MOD(ROW()-9,4)+1, 31,30,30,31))</f>
        <v>3288</v>
      </c>
      <c r="D48" s="765">
        <f>'Historical Cash Flows (4)'!BZ49</f>
        <v>0</v>
      </c>
      <c r="E48" s="767"/>
      <c r="F48" s="797">
        <v>0</v>
      </c>
      <c r="G48" s="798">
        <v>0</v>
      </c>
      <c r="H48" s="765">
        <f t="shared" si="113"/>
        <v>0</v>
      </c>
      <c r="I48" s="767"/>
      <c r="J48" s="797">
        <v>0</v>
      </c>
      <c r="K48" s="799">
        <v>0</v>
      </c>
      <c r="L48" s="799">
        <v>0</v>
      </c>
      <c r="M48" s="799">
        <v>0</v>
      </c>
      <c r="N48" s="798">
        <v>0</v>
      </c>
      <c r="O48" s="765">
        <f t="shared" si="138"/>
        <v>0</v>
      </c>
      <c r="P48" s="767"/>
      <c r="Q48" s="797">
        <v>0</v>
      </c>
      <c r="R48" s="800">
        <v>0</v>
      </c>
      <c r="S48" s="801">
        <v>0</v>
      </c>
      <c r="T48" s="801">
        <v>0</v>
      </c>
      <c r="U48" s="765">
        <f t="shared" si="139"/>
        <v>0</v>
      </c>
      <c r="V48" s="767"/>
      <c r="W48" s="797">
        <v>0</v>
      </c>
      <c r="X48" s="800">
        <v>0</v>
      </c>
      <c r="Y48" s="800">
        <v>0</v>
      </c>
      <c r="Z48" s="802">
        <v>0</v>
      </c>
      <c r="AA48" s="803"/>
      <c r="AB48" s="803">
        <f t="shared" si="140"/>
        <v>0</v>
      </c>
      <c r="AC48" s="767"/>
      <c r="AD48" s="804">
        <f t="shared" si="4"/>
        <v>0</v>
      </c>
      <c r="AE48" s="804">
        <f t="shared" si="14"/>
        <v>0</v>
      </c>
      <c r="AF48" s="768"/>
      <c r="AG48" s="767"/>
      <c r="AH48" s="805">
        <f t="shared" si="5"/>
        <v>0</v>
      </c>
      <c r="AI48" s="806">
        <f t="shared" si="145"/>
        <v>0</v>
      </c>
      <c r="AJ48" s="806">
        <f t="shared" si="145"/>
        <v>0</v>
      </c>
      <c r="AK48" s="803">
        <f t="shared" si="7"/>
        <v>0</v>
      </c>
      <c r="AL48" s="854">
        <f t="shared" si="15"/>
        <v>0</v>
      </c>
      <c r="AM48" s="854">
        <f t="shared" si="16"/>
        <v>0</v>
      </c>
      <c r="AN48" s="809"/>
      <c r="AO48" s="805">
        <f t="shared" si="106"/>
        <v>0</v>
      </c>
      <c r="AP48" s="806">
        <f t="shared" si="107"/>
        <v>0</v>
      </c>
      <c r="AQ48" s="803">
        <f t="shared" si="108"/>
        <v>0</v>
      </c>
      <c r="AR48" s="807"/>
      <c r="AS48" s="765">
        <f t="shared" si="17"/>
        <v>0</v>
      </c>
      <c r="AT48" s="807"/>
      <c r="AU48" s="765">
        <f t="shared" ref="AU48" si="162">IF($C48&lt;MIN(InvDate),0,IF(AND($C48&gt;=MIN(InvDate),$C48&lt;=DATE(YEAR(MIN(InvDate))+5,MONTH(MIN(InvDate)),DAY(MIN(InvDate)))),-TotalComCap*MFeeEst*0.25,IF($C48&gt;DATE(YEAR(MIN(InvDate))+5,MONTH(MIN(InvDate)),DAY(MIN(InvDate))),AU47*Factor,0)))</f>
        <v>0</v>
      </c>
      <c r="AV48" s="765">
        <f t="shared" ref="AV48" si="163">IF($C48&lt;MIN(InvDate),0,IF(AND($C48&gt;=MIN(InvDate),$C48&lt;=DATE(YEAR(MIN(InvDate))+5,MONTH(MIN(InvDate)),DAY(MIN(InvDate)))),-TotalComCap*MFeeEst*0.25,IF($C48&gt;DATE(YEAR(MIN(InvDate))+5,MONTH(MIN(InvDate)),DAY(MIN(InvDate))),MIN($AS48*MFeeEst*0.25,0))))</f>
        <v>0</v>
      </c>
      <c r="AW48" s="765">
        <f t="shared" ref="AW48" si="164">IF($C48&lt;MIN(InvDate),0,IF(AND($C48&gt;=MIN(InvDate),$C48&lt;=DATE(YEAR(MIN(InvDate))+5,MONTH(MIN(InvDate)),DAY(MIN(InvDate)))),-TotalComCap*MFeeEst*0.25,IF($C48&gt;DATE(YEAR(MIN(InvDate))+5,MONTH(MIN(InvDate)),DAY(MIN(InvDate))),MIN(AW47-(-TotalComCap*MFeeEst*0.25*0.05),0))))</f>
        <v>0</v>
      </c>
      <c r="AX48" s="157"/>
      <c r="AY48" s="765">
        <f t="shared" ref="AY48" ca="1" si="165">AK48+(OFFSET($AU48,0,MFeeMenuNum)-$J48)</f>
        <v>0</v>
      </c>
    </row>
    <row r="49" spans="2:51" ht="12.75" customHeight="1">
      <c r="B49" s="763">
        <f>B45+1</f>
        <v>1909</v>
      </c>
      <c r="C49" s="764" cm="1">
        <f t="array" ref="C49">DATE(INDEX($B:$B,9+4*INT((ROW()-9)/4)), CHOOSE(MOD(ROW()-9,4)+1, 3,6,9,12), CHOOSE(MOD(ROW()-9,4)+1, 31,30,30,31))</f>
        <v>3378</v>
      </c>
      <c r="D49" s="765">
        <f>'Historical Cash Flows (4)'!BZ50</f>
        <v>0</v>
      </c>
      <c r="E49" s="767"/>
      <c r="F49" s="797">
        <v>0</v>
      </c>
      <c r="G49" s="798">
        <v>0</v>
      </c>
      <c r="H49" s="765">
        <f t="shared" si="113"/>
        <v>0</v>
      </c>
      <c r="I49" s="767"/>
      <c r="J49" s="797">
        <v>0</v>
      </c>
      <c r="K49" s="799">
        <v>0</v>
      </c>
      <c r="L49" s="799">
        <v>0</v>
      </c>
      <c r="M49" s="799">
        <v>0</v>
      </c>
      <c r="N49" s="798">
        <v>0</v>
      </c>
      <c r="O49" s="765">
        <f t="shared" si="138"/>
        <v>0</v>
      </c>
      <c r="P49" s="767"/>
      <c r="Q49" s="797">
        <v>0</v>
      </c>
      <c r="R49" s="800">
        <v>0</v>
      </c>
      <c r="S49" s="801">
        <v>0</v>
      </c>
      <c r="T49" s="801">
        <v>0</v>
      </c>
      <c r="U49" s="765">
        <f t="shared" si="139"/>
        <v>0</v>
      </c>
      <c r="V49" s="767"/>
      <c r="W49" s="797">
        <v>0</v>
      </c>
      <c r="X49" s="800">
        <v>0</v>
      </c>
      <c r="Y49" s="800">
        <v>0</v>
      </c>
      <c r="Z49" s="802">
        <v>0</v>
      </c>
      <c r="AA49" s="803"/>
      <c r="AB49" s="803">
        <f t="shared" si="140"/>
        <v>0</v>
      </c>
      <c r="AC49" s="767"/>
      <c r="AD49" s="804">
        <f t="shared" si="4"/>
        <v>0</v>
      </c>
      <c r="AE49" s="804">
        <f t="shared" si="14"/>
        <v>0</v>
      </c>
      <c r="AF49" s="768"/>
      <c r="AG49" s="767"/>
      <c r="AH49" s="805">
        <f t="shared" si="5"/>
        <v>0</v>
      </c>
      <c r="AI49" s="806">
        <f t="shared" si="145"/>
        <v>0</v>
      </c>
      <c r="AJ49" s="806">
        <f t="shared" si="145"/>
        <v>0</v>
      </c>
      <c r="AK49" s="803">
        <f t="shared" si="7"/>
        <v>0</v>
      </c>
      <c r="AL49" s="854">
        <f t="shared" si="15"/>
        <v>0</v>
      </c>
      <c r="AM49" s="854">
        <f t="shared" si="16"/>
        <v>0</v>
      </c>
      <c r="AN49" s="809"/>
      <c r="AO49" s="805">
        <f t="shared" si="106"/>
        <v>0</v>
      </c>
      <c r="AP49" s="806">
        <f t="shared" si="107"/>
        <v>0</v>
      </c>
      <c r="AQ49" s="803">
        <f t="shared" si="108"/>
        <v>0</v>
      </c>
      <c r="AR49" s="807"/>
      <c r="AS49" s="765">
        <f t="shared" si="17"/>
        <v>0</v>
      </c>
      <c r="AT49" s="807"/>
      <c r="AU49" s="765">
        <f t="shared" ref="AU49" si="166">IF($C49&lt;MIN(InvDate),0,IF(AND($C49&gt;=MIN(InvDate),$C49&lt;=DATE(YEAR(MIN(InvDate))+5,MONTH(MIN(InvDate)),DAY(MIN(InvDate)))),-TotalComCap*MFeeEst*0.25,IF($C49&gt;DATE(YEAR(MIN(InvDate))+5,MONTH(MIN(InvDate)),DAY(MIN(InvDate))),AU48*Factor,0)))</f>
        <v>0</v>
      </c>
      <c r="AV49" s="765">
        <f t="shared" ref="AV49" si="167">IF($C49&lt;MIN(InvDate),0,IF(AND($C49&gt;=MIN(InvDate),$C49&lt;=DATE(YEAR(MIN(InvDate))+5,MONTH(MIN(InvDate)),DAY(MIN(InvDate)))),-TotalComCap*MFeeEst*0.25,IF($C49&gt;DATE(YEAR(MIN(InvDate))+5,MONTH(MIN(InvDate)),DAY(MIN(InvDate))),MIN($AS49*MFeeEst*0.25,0))))</f>
        <v>0</v>
      </c>
      <c r="AW49" s="765">
        <f t="shared" ref="AW49" si="168">IF($C49&lt;MIN(InvDate),0,IF(AND($C49&gt;=MIN(InvDate),$C49&lt;=DATE(YEAR(MIN(InvDate))+5,MONTH(MIN(InvDate)),DAY(MIN(InvDate)))),-TotalComCap*MFeeEst*0.25,IF($C49&gt;DATE(YEAR(MIN(InvDate))+5,MONTH(MIN(InvDate)),DAY(MIN(InvDate))),MIN(AW48-(-TotalComCap*MFeeEst*0.25*0.05),0))))</f>
        <v>0</v>
      </c>
      <c r="AX49" s="157"/>
      <c r="AY49" s="765">
        <f t="shared" ref="AY49" ca="1" si="169">AK49+(OFFSET($AU49,0,MFeeMenuNum)-$J49)</f>
        <v>0</v>
      </c>
    </row>
    <row r="50" spans="2:51" ht="12.75" customHeight="1">
      <c r="B50" s="763"/>
      <c r="C50" s="764" cm="1">
        <f t="array" ref="C50">DATE(INDEX($B:$B,9+4*INT((ROW()-9)/4)), CHOOSE(MOD(ROW()-9,4)+1, 3,6,9,12), CHOOSE(MOD(ROW()-9,4)+1, 31,30,30,31))</f>
        <v>3469</v>
      </c>
      <c r="D50" s="765">
        <f>'Historical Cash Flows (4)'!BZ51</f>
        <v>0</v>
      </c>
      <c r="E50" s="767"/>
      <c r="F50" s="797">
        <v>0</v>
      </c>
      <c r="G50" s="798">
        <v>0</v>
      </c>
      <c r="H50" s="765">
        <f t="shared" si="113"/>
        <v>0</v>
      </c>
      <c r="I50" s="767"/>
      <c r="J50" s="797">
        <v>0</v>
      </c>
      <c r="K50" s="799">
        <v>0</v>
      </c>
      <c r="L50" s="799">
        <v>0</v>
      </c>
      <c r="M50" s="799">
        <v>0</v>
      </c>
      <c r="N50" s="798">
        <v>0</v>
      </c>
      <c r="O50" s="765">
        <f t="shared" si="138"/>
        <v>0</v>
      </c>
      <c r="P50" s="767"/>
      <c r="Q50" s="797">
        <v>0</v>
      </c>
      <c r="R50" s="800">
        <v>0</v>
      </c>
      <c r="S50" s="801">
        <v>0</v>
      </c>
      <c r="T50" s="801">
        <v>0</v>
      </c>
      <c r="U50" s="765">
        <f t="shared" si="139"/>
        <v>0</v>
      </c>
      <c r="V50" s="767"/>
      <c r="W50" s="797">
        <v>0</v>
      </c>
      <c r="X50" s="800">
        <v>0</v>
      </c>
      <c r="Y50" s="800">
        <v>0</v>
      </c>
      <c r="Z50" s="802">
        <v>0</v>
      </c>
      <c r="AA50" s="803"/>
      <c r="AB50" s="803">
        <f t="shared" si="140"/>
        <v>0</v>
      </c>
      <c r="AC50" s="767"/>
      <c r="AD50" s="804">
        <f t="shared" si="4"/>
        <v>0</v>
      </c>
      <c r="AE50" s="804">
        <f t="shared" si="14"/>
        <v>0</v>
      </c>
      <c r="AF50" s="768"/>
      <c r="AG50" s="767"/>
      <c r="AH50" s="805">
        <f t="shared" si="5"/>
        <v>0</v>
      </c>
      <c r="AI50" s="806">
        <f t="shared" si="145"/>
        <v>0</v>
      </c>
      <c r="AJ50" s="806">
        <f t="shared" si="145"/>
        <v>0</v>
      </c>
      <c r="AK50" s="803">
        <f t="shared" si="7"/>
        <v>0</v>
      </c>
      <c r="AL50" s="854">
        <f t="shared" si="15"/>
        <v>0</v>
      </c>
      <c r="AM50" s="854">
        <f t="shared" si="16"/>
        <v>0</v>
      </c>
      <c r="AN50" s="809"/>
      <c r="AO50" s="805">
        <f t="shared" si="106"/>
        <v>0</v>
      </c>
      <c r="AP50" s="806">
        <f t="shared" si="107"/>
        <v>0</v>
      </c>
      <c r="AQ50" s="803">
        <f t="shared" si="108"/>
        <v>0</v>
      </c>
      <c r="AR50" s="807"/>
      <c r="AS50" s="765">
        <f t="shared" si="17"/>
        <v>0</v>
      </c>
      <c r="AT50" s="807"/>
      <c r="AU50" s="765">
        <f t="shared" ref="AU50" si="170">IF($C50&lt;MIN(InvDate),0,IF(AND($C50&gt;=MIN(InvDate),$C50&lt;=DATE(YEAR(MIN(InvDate))+5,MONTH(MIN(InvDate)),DAY(MIN(InvDate)))),-TotalComCap*MFeeEst*0.25,IF($C50&gt;DATE(YEAR(MIN(InvDate))+5,MONTH(MIN(InvDate)),DAY(MIN(InvDate))),AU49*Factor,0)))</f>
        <v>0</v>
      </c>
      <c r="AV50" s="765">
        <f t="shared" ref="AV50" si="171">IF($C50&lt;MIN(InvDate),0,IF(AND($C50&gt;=MIN(InvDate),$C50&lt;=DATE(YEAR(MIN(InvDate))+5,MONTH(MIN(InvDate)),DAY(MIN(InvDate)))),-TotalComCap*MFeeEst*0.25,IF($C50&gt;DATE(YEAR(MIN(InvDate))+5,MONTH(MIN(InvDate)),DAY(MIN(InvDate))),MIN($AS50*MFeeEst*0.25,0))))</f>
        <v>0</v>
      </c>
      <c r="AW50" s="765">
        <f t="shared" ref="AW50" si="172">IF($C50&lt;MIN(InvDate),0,IF(AND($C50&gt;=MIN(InvDate),$C50&lt;=DATE(YEAR(MIN(InvDate))+5,MONTH(MIN(InvDate)),DAY(MIN(InvDate)))),-TotalComCap*MFeeEst*0.25,IF($C50&gt;DATE(YEAR(MIN(InvDate))+5,MONTH(MIN(InvDate)),DAY(MIN(InvDate))),MIN(AW49-(-TotalComCap*MFeeEst*0.25*0.05),0))))</f>
        <v>0</v>
      </c>
      <c r="AX50" s="157"/>
      <c r="AY50" s="765">
        <f t="shared" ref="AY50" ca="1" si="173">AK50+(OFFSET($AU50,0,MFeeMenuNum)-$J50)</f>
        <v>0</v>
      </c>
    </row>
    <row r="51" spans="2:51" ht="12.75" customHeight="1">
      <c r="B51" s="763"/>
      <c r="C51" s="764" cm="1">
        <f t="array" ref="C51">DATE(INDEX($B:$B,9+4*INT((ROW()-9)/4)), CHOOSE(MOD(ROW()-9,4)+1, 3,6,9,12), CHOOSE(MOD(ROW()-9,4)+1, 31,30,30,31))</f>
        <v>3561</v>
      </c>
      <c r="D51" s="765">
        <f>'Historical Cash Flows (4)'!BZ52</f>
        <v>0</v>
      </c>
      <c r="E51" s="767"/>
      <c r="F51" s="797">
        <v>0</v>
      </c>
      <c r="G51" s="798">
        <v>0</v>
      </c>
      <c r="H51" s="765">
        <f t="shared" si="113"/>
        <v>0</v>
      </c>
      <c r="I51" s="767"/>
      <c r="J51" s="797">
        <v>0</v>
      </c>
      <c r="K51" s="799">
        <v>0</v>
      </c>
      <c r="L51" s="799">
        <v>0</v>
      </c>
      <c r="M51" s="799">
        <v>0</v>
      </c>
      <c r="N51" s="798">
        <v>0</v>
      </c>
      <c r="O51" s="765">
        <f t="shared" si="138"/>
        <v>0</v>
      </c>
      <c r="P51" s="767"/>
      <c r="Q51" s="797">
        <v>0</v>
      </c>
      <c r="R51" s="800">
        <v>0</v>
      </c>
      <c r="S51" s="801">
        <v>0</v>
      </c>
      <c r="T51" s="801">
        <v>0</v>
      </c>
      <c r="U51" s="765">
        <f t="shared" si="139"/>
        <v>0</v>
      </c>
      <c r="V51" s="767"/>
      <c r="W51" s="797">
        <v>0</v>
      </c>
      <c r="X51" s="800">
        <v>0</v>
      </c>
      <c r="Y51" s="800">
        <v>0</v>
      </c>
      <c r="Z51" s="802">
        <v>0</v>
      </c>
      <c r="AA51" s="803">
        <f>Y51+Z51</f>
        <v>0</v>
      </c>
      <c r="AB51" s="803">
        <f t="shared" si="140"/>
        <v>0</v>
      </c>
      <c r="AC51" s="767"/>
      <c r="AD51" s="804">
        <f t="shared" si="4"/>
        <v>0</v>
      </c>
      <c r="AE51" s="804">
        <f t="shared" si="14"/>
        <v>0</v>
      </c>
      <c r="AF51" s="768"/>
      <c r="AG51" s="767"/>
      <c r="AH51" s="805">
        <f t="shared" si="5"/>
        <v>0</v>
      </c>
      <c r="AI51" s="806">
        <f t="shared" si="145"/>
        <v>0</v>
      </c>
      <c r="AJ51" s="806">
        <f t="shared" si="145"/>
        <v>0</v>
      </c>
      <c r="AK51" s="803">
        <f t="shared" si="7"/>
        <v>0</v>
      </c>
      <c r="AL51" s="854">
        <f t="shared" si="15"/>
        <v>0</v>
      </c>
      <c r="AM51" s="854">
        <f t="shared" si="16"/>
        <v>0</v>
      </c>
      <c r="AN51" s="809"/>
      <c r="AO51" s="805">
        <f t="shared" si="106"/>
        <v>0</v>
      </c>
      <c r="AP51" s="806">
        <f t="shared" si="107"/>
        <v>0</v>
      </c>
      <c r="AQ51" s="803">
        <f t="shared" si="108"/>
        <v>0</v>
      </c>
      <c r="AR51" s="807"/>
      <c r="AS51" s="765">
        <f t="shared" si="17"/>
        <v>0</v>
      </c>
      <c r="AT51" s="807"/>
      <c r="AU51" s="765">
        <f t="shared" ref="AU51" si="174">IF($C51&lt;MIN(InvDate),0,IF(AND($C51&gt;=MIN(InvDate),$C51&lt;=DATE(YEAR(MIN(InvDate))+5,MONTH(MIN(InvDate)),DAY(MIN(InvDate)))),-TotalComCap*MFeeEst*0.25,IF($C51&gt;DATE(YEAR(MIN(InvDate))+5,MONTH(MIN(InvDate)),DAY(MIN(InvDate))),AU50*Factor,0)))</f>
        <v>0</v>
      </c>
      <c r="AV51" s="765">
        <f t="shared" ref="AV51" si="175">IF($C51&lt;MIN(InvDate),0,IF(AND($C51&gt;=MIN(InvDate),$C51&lt;=DATE(YEAR(MIN(InvDate))+5,MONTH(MIN(InvDate)),DAY(MIN(InvDate)))),-TotalComCap*MFeeEst*0.25,IF($C51&gt;DATE(YEAR(MIN(InvDate))+5,MONTH(MIN(InvDate)),DAY(MIN(InvDate))),MIN($AS51*MFeeEst*0.25,0))))</f>
        <v>0</v>
      </c>
      <c r="AW51" s="765">
        <f t="shared" ref="AW51" si="176">IF($C51&lt;MIN(InvDate),0,IF(AND($C51&gt;=MIN(InvDate),$C51&lt;=DATE(YEAR(MIN(InvDate))+5,MONTH(MIN(InvDate)),DAY(MIN(InvDate)))),-TotalComCap*MFeeEst*0.25,IF($C51&gt;DATE(YEAR(MIN(InvDate))+5,MONTH(MIN(InvDate)),DAY(MIN(InvDate))),MIN(AW50-(-TotalComCap*MFeeEst*0.25*0.05),0))))</f>
        <v>0</v>
      </c>
      <c r="AX51" s="157"/>
      <c r="AY51" s="765">
        <f t="shared" ref="AY51" ca="1" si="177">AK51+(OFFSET($AU51,0,MFeeMenuNum)-$J51)</f>
        <v>0</v>
      </c>
    </row>
    <row r="52" spans="2:51" ht="12.75" customHeight="1">
      <c r="B52" s="763"/>
      <c r="C52" s="764" cm="1">
        <f t="array" ref="C52">DATE(INDEX($B:$B,9+4*INT((ROW()-9)/4)), CHOOSE(MOD(ROW()-9,4)+1, 3,6,9,12), CHOOSE(MOD(ROW()-9,4)+1, 31,30,30,31))</f>
        <v>3653</v>
      </c>
      <c r="D52" s="765">
        <f>'Historical Cash Flows (4)'!BZ53</f>
        <v>0</v>
      </c>
      <c r="E52" s="767"/>
      <c r="F52" s="797">
        <v>0</v>
      </c>
      <c r="G52" s="798">
        <v>0</v>
      </c>
      <c r="H52" s="765">
        <f t="shared" si="113"/>
        <v>0</v>
      </c>
      <c r="I52" s="767"/>
      <c r="J52" s="797">
        <v>0</v>
      </c>
      <c r="K52" s="799">
        <v>0</v>
      </c>
      <c r="L52" s="799">
        <v>0</v>
      </c>
      <c r="M52" s="799">
        <v>0</v>
      </c>
      <c r="N52" s="798">
        <v>0</v>
      </c>
      <c r="O52" s="765">
        <f t="shared" si="138"/>
        <v>0</v>
      </c>
      <c r="P52" s="767"/>
      <c r="Q52" s="797">
        <v>0</v>
      </c>
      <c r="R52" s="800">
        <v>0</v>
      </c>
      <c r="S52" s="801">
        <v>0</v>
      </c>
      <c r="T52" s="801">
        <v>0</v>
      </c>
      <c r="U52" s="765">
        <f t="shared" si="139"/>
        <v>0</v>
      </c>
      <c r="V52" s="767"/>
      <c r="W52" s="797">
        <v>0</v>
      </c>
      <c r="X52" s="800">
        <v>0</v>
      </c>
      <c r="Y52" s="800">
        <v>0</v>
      </c>
      <c r="Z52" s="802">
        <v>0</v>
      </c>
      <c r="AA52" s="803">
        <f t="shared" ref="AA52:AA64" si="178">Y52+Z52</f>
        <v>0</v>
      </c>
      <c r="AB52" s="803">
        <f t="shared" si="140"/>
        <v>0</v>
      </c>
      <c r="AC52" s="767"/>
      <c r="AD52" s="804">
        <f t="shared" si="4"/>
        <v>0</v>
      </c>
      <c r="AE52" s="804">
        <f t="shared" si="14"/>
        <v>0</v>
      </c>
      <c r="AF52" s="768"/>
      <c r="AG52" s="767"/>
      <c r="AH52" s="805">
        <f t="shared" si="5"/>
        <v>0</v>
      </c>
      <c r="AI52" s="806">
        <f t="shared" si="145"/>
        <v>0</v>
      </c>
      <c r="AJ52" s="806">
        <f t="shared" si="145"/>
        <v>0</v>
      </c>
      <c r="AK52" s="803">
        <f t="shared" si="7"/>
        <v>0</v>
      </c>
      <c r="AL52" s="854">
        <f t="shared" si="15"/>
        <v>0</v>
      </c>
      <c r="AM52" s="854">
        <f t="shared" si="16"/>
        <v>0</v>
      </c>
      <c r="AN52" s="809"/>
      <c r="AO52" s="805">
        <f t="shared" si="106"/>
        <v>0</v>
      </c>
      <c r="AP52" s="806">
        <f t="shared" si="107"/>
        <v>0</v>
      </c>
      <c r="AQ52" s="803">
        <f t="shared" si="108"/>
        <v>0</v>
      </c>
      <c r="AR52" s="807"/>
      <c r="AS52" s="765">
        <f t="shared" si="17"/>
        <v>0</v>
      </c>
      <c r="AT52" s="807"/>
      <c r="AU52" s="765">
        <f t="shared" ref="AU52" si="179">IF($C52&lt;MIN(InvDate),0,IF(AND($C52&gt;=MIN(InvDate),$C52&lt;=DATE(YEAR(MIN(InvDate))+5,MONTH(MIN(InvDate)),DAY(MIN(InvDate)))),-TotalComCap*MFeeEst*0.25,IF($C52&gt;DATE(YEAR(MIN(InvDate))+5,MONTH(MIN(InvDate)),DAY(MIN(InvDate))),AU51*Factor,0)))</f>
        <v>0</v>
      </c>
      <c r="AV52" s="765">
        <f t="shared" ref="AV52" si="180">IF($C52&lt;MIN(InvDate),0,IF(AND($C52&gt;=MIN(InvDate),$C52&lt;=DATE(YEAR(MIN(InvDate))+5,MONTH(MIN(InvDate)),DAY(MIN(InvDate)))),-TotalComCap*MFeeEst*0.25,IF($C52&gt;DATE(YEAR(MIN(InvDate))+5,MONTH(MIN(InvDate)),DAY(MIN(InvDate))),MIN($AS52*MFeeEst*0.25,0))))</f>
        <v>0</v>
      </c>
      <c r="AW52" s="765">
        <f t="shared" ref="AW52" si="181">IF($C52&lt;MIN(InvDate),0,IF(AND($C52&gt;=MIN(InvDate),$C52&lt;=DATE(YEAR(MIN(InvDate))+5,MONTH(MIN(InvDate)),DAY(MIN(InvDate)))),-TotalComCap*MFeeEst*0.25,IF($C52&gt;DATE(YEAR(MIN(InvDate))+5,MONTH(MIN(InvDate)),DAY(MIN(InvDate))),MIN(AW51-(-TotalComCap*MFeeEst*0.25*0.05),0))))</f>
        <v>0</v>
      </c>
      <c r="AX52" s="157"/>
      <c r="AY52" s="765">
        <f t="shared" ref="AY52" ca="1" si="182">AK52+(OFFSET($AU52,0,MFeeMenuNum)-$J52)</f>
        <v>0</v>
      </c>
    </row>
    <row r="53" spans="2:51" ht="12.75" customHeight="1">
      <c r="B53" s="763">
        <f>B49+1</f>
        <v>1910</v>
      </c>
      <c r="C53" s="764" cm="1">
        <f t="array" ref="C53">DATE(INDEX($B:$B,9+4*INT((ROW()-9)/4)), CHOOSE(MOD(ROW()-9,4)+1, 3,6,9,12), CHOOSE(MOD(ROW()-9,4)+1, 31,30,30,31))</f>
        <v>3743</v>
      </c>
      <c r="D53" s="765">
        <f>'Historical Cash Flows (4)'!BZ54</f>
        <v>0</v>
      </c>
      <c r="E53" s="767"/>
      <c r="F53" s="797">
        <v>0</v>
      </c>
      <c r="G53" s="798">
        <v>0</v>
      </c>
      <c r="H53" s="765">
        <f t="shared" si="113"/>
        <v>0</v>
      </c>
      <c r="I53" s="767"/>
      <c r="J53" s="797">
        <v>0</v>
      </c>
      <c r="K53" s="799">
        <v>0</v>
      </c>
      <c r="L53" s="799">
        <v>0</v>
      </c>
      <c r="M53" s="799">
        <v>0</v>
      </c>
      <c r="N53" s="798">
        <v>0</v>
      </c>
      <c r="O53" s="765">
        <f t="shared" si="138"/>
        <v>0</v>
      </c>
      <c r="P53" s="767"/>
      <c r="Q53" s="797">
        <v>0</v>
      </c>
      <c r="R53" s="800">
        <v>0</v>
      </c>
      <c r="S53" s="801">
        <v>0</v>
      </c>
      <c r="T53" s="801">
        <v>0</v>
      </c>
      <c r="U53" s="765">
        <f t="shared" si="139"/>
        <v>0</v>
      </c>
      <c r="V53" s="767"/>
      <c r="W53" s="797">
        <v>0</v>
      </c>
      <c r="X53" s="800">
        <v>0</v>
      </c>
      <c r="Y53" s="800">
        <v>0</v>
      </c>
      <c r="Z53" s="802">
        <v>0</v>
      </c>
      <c r="AA53" s="803">
        <f t="shared" si="178"/>
        <v>0</v>
      </c>
      <c r="AB53" s="803">
        <f t="shared" si="140"/>
        <v>0</v>
      </c>
      <c r="AC53" s="767"/>
      <c r="AD53" s="804">
        <f t="shared" si="4"/>
        <v>0</v>
      </c>
      <c r="AE53" s="804">
        <f t="shared" si="14"/>
        <v>0</v>
      </c>
      <c r="AF53" s="768"/>
      <c r="AG53" s="767"/>
      <c r="AH53" s="805">
        <f t="shared" si="5"/>
        <v>0</v>
      </c>
      <c r="AI53" s="806">
        <f t="shared" si="145"/>
        <v>0</v>
      </c>
      <c r="AJ53" s="806">
        <f t="shared" si="145"/>
        <v>0</v>
      </c>
      <c r="AK53" s="803">
        <f t="shared" si="7"/>
        <v>0</v>
      </c>
      <c r="AL53" s="854">
        <f t="shared" si="15"/>
        <v>0</v>
      </c>
      <c r="AM53" s="854">
        <f t="shared" si="16"/>
        <v>0</v>
      </c>
      <c r="AN53" s="809"/>
      <c r="AO53" s="805">
        <f t="shared" si="106"/>
        <v>0</v>
      </c>
      <c r="AP53" s="806">
        <f t="shared" si="107"/>
        <v>0</v>
      </c>
      <c r="AQ53" s="803">
        <f t="shared" si="108"/>
        <v>0</v>
      </c>
      <c r="AR53" s="807"/>
      <c r="AS53" s="765">
        <f t="shared" si="17"/>
        <v>0</v>
      </c>
      <c r="AT53" s="807"/>
      <c r="AU53" s="765">
        <f t="shared" ref="AU53" si="183">IF($C53&lt;MIN(InvDate),0,IF(AND($C53&gt;=MIN(InvDate),$C53&lt;=DATE(YEAR(MIN(InvDate))+5,MONTH(MIN(InvDate)),DAY(MIN(InvDate)))),-TotalComCap*MFeeEst*0.25,IF($C53&gt;DATE(YEAR(MIN(InvDate))+5,MONTH(MIN(InvDate)),DAY(MIN(InvDate))),AU52*Factor,0)))</f>
        <v>0</v>
      </c>
      <c r="AV53" s="765">
        <f t="shared" ref="AV53" si="184">IF($C53&lt;MIN(InvDate),0,IF(AND($C53&gt;=MIN(InvDate),$C53&lt;=DATE(YEAR(MIN(InvDate))+5,MONTH(MIN(InvDate)),DAY(MIN(InvDate)))),-TotalComCap*MFeeEst*0.25,IF($C53&gt;DATE(YEAR(MIN(InvDate))+5,MONTH(MIN(InvDate)),DAY(MIN(InvDate))),MIN($AS53*MFeeEst*0.25,0))))</f>
        <v>0</v>
      </c>
      <c r="AW53" s="765">
        <f t="shared" ref="AW53" si="185">IF($C53&lt;MIN(InvDate),0,IF(AND($C53&gt;=MIN(InvDate),$C53&lt;=DATE(YEAR(MIN(InvDate))+5,MONTH(MIN(InvDate)),DAY(MIN(InvDate)))),-TotalComCap*MFeeEst*0.25,IF($C53&gt;DATE(YEAR(MIN(InvDate))+5,MONTH(MIN(InvDate)),DAY(MIN(InvDate))),MIN(AW52-(-TotalComCap*MFeeEst*0.25*0.05),0))))</f>
        <v>0</v>
      </c>
      <c r="AX53" s="157"/>
      <c r="AY53" s="765">
        <f t="shared" ref="AY53" ca="1" si="186">AK53+(OFFSET($AU53,0,MFeeMenuNum)-$J53)</f>
        <v>0</v>
      </c>
    </row>
    <row r="54" spans="2:51" ht="12.75" customHeight="1">
      <c r="B54" s="763"/>
      <c r="C54" s="764" cm="1">
        <f t="array" ref="C54">DATE(INDEX($B:$B,9+4*INT((ROW()-9)/4)), CHOOSE(MOD(ROW()-9,4)+1, 3,6,9,12), CHOOSE(MOD(ROW()-9,4)+1, 31,30,30,31))</f>
        <v>3834</v>
      </c>
      <c r="D54" s="765">
        <f>'Historical Cash Flows (4)'!BZ55</f>
        <v>0</v>
      </c>
      <c r="E54" s="767"/>
      <c r="F54" s="797">
        <v>0</v>
      </c>
      <c r="G54" s="798">
        <v>0</v>
      </c>
      <c r="H54" s="765">
        <f t="shared" si="113"/>
        <v>0</v>
      </c>
      <c r="I54" s="767"/>
      <c r="J54" s="797">
        <v>0</v>
      </c>
      <c r="K54" s="799">
        <v>0</v>
      </c>
      <c r="L54" s="799">
        <v>0</v>
      </c>
      <c r="M54" s="799">
        <v>0</v>
      </c>
      <c r="N54" s="798">
        <v>0</v>
      </c>
      <c r="O54" s="765">
        <f t="shared" si="138"/>
        <v>0</v>
      </c>
      <c r="P54" s="767"/>
      <c r="Q54" s="797">
        <v>0</v>
      </c>
      <c r="R54" s="800">
        <v>0</v>
      </c>
      <c r="S54" s="801">
        <v>0</v>
      </c>
      <c r="T54" s="801">
        <v>0</v>
      </c>
      <c r="U54" s="765">
        <f t="shared" si="139"/>
        <v>0</v>
      </c>
      <c r="V54" s="767"/>
      <c r="W54" s="797">
        <v>0</v>
      </c>
      <c r="X54" s="800">
        <v>0</v>
      </c>
      <c r="Y54" s="800">
        <v>0</v>
      </c>
      <c r="Z54" s="802">
        <v>0</v>
      </c>
      <c r="AA54" s="803">
        <f t="shared" si="178"/>
        <v>0</v>
      </c>
      <c r="AB54" s="803">
        <f t="shared" si="140"/>
        <v>0</v>
      </c>
      <c r="AC54" s="767"/>
      <c r="AD54" s="804">
        <f t="shared" si="4"/>
        <v>0</v>
      </c>
      <c r="AE54" s="804">
        <f t="shared" si="14"/>
        <v>0</v>
      </c>
      <c r="AF54" s="768"/>
      <c r="AG54" s="767"/>
      <c r="AH54" s="805">
        <f t="shared" si="5"/>
        <v>0</v>
      </c>
      <c r="AI54" s="806">
        <f t="shared" si="145"/>
        <v>0</v>
      </c>
      <c r="AJ54" s="806">
        <f t="shared" si="145"/>
        <v>0</v>
      </c>
      <c r="AK54" s="803">
        <f t="shared" si="7"/>
        <v>0</v>
      </c>
      <c r="AL54" s="854">
        <f t="shared" si="15"/>
        <v>0</v>
      </c>
      <c r="AM54" s="854">
        <f t="shared" si="16"/>
        <v>0</v>
      </c>
      <c r="AN54" s="809"/>
      <c r="AO54" s="805">
        <f t="shared" si="106"/>
        <v>0</v>
      </c>
      <c r="AP54" s="806">
        <f t="shared" si="107"/>
        <v>0</v>
      </c>
      <c r="AQ54" s="803">
        <f t="shared" si="108"/>
        <v>0</v>
      </c>
      <c r="AR54" s="807"/>
      <c r="AS54" s="765">
        <f t="shared" si="17"/>
        <v>0</v>
      </c>
      <c r="AT54" s="807"/>
      <c r="AU54" s="765">
        <f t="shared" ref="AU54" si="187">IF($C54&lt;MIN(InvDate),0,IF(AND($C54&gt;=MIN(InvDate),$C54&lt;=DATE(YEAR(MIN(InvDate))+5,MONTH(MIN(InvDate)),DAY(MIN(InvDate)))),-TotalComCap*MFeeEst*0.25,IF($C54&gt;DATE(YEAR(MIN(InvDate))+5,MONTH(MIN(InvDate)),DAY(MIN(InvDate))),AU53*Factor,0)))</f>
        <v>0</v>
      </c>
      <c r="AV54" s="765">
        <f t="shared" ref="AV54" si="188">IF($C54&lt;MIN(InvDate),0,IF(AND($C54&gt;=MIN(InvDate),$C54&lt;=DATE(YEAR(MIN(InvDate))+5,MONTH(MIN(InvDate)),DAY(MIN(InvDate)))),-TotalComCap*MFeeEst*0.25,IF($C54&gt;DATE(YEAR(MIN(InvDate))+5,MONTH(MIN(InvDate)),DAY(MIN(InvDate))),MIN($AS54*MFeeEst*0.25,0))))</f>
        <v>0</v>
      </c>
      <c r="AW54" s="765">
        <f t="shared" ref="AW54" si="189">IF($C54&lt;MIN(InvDate),0,IF(AND($C54&gt;=MIN(InvDate),$C54&lt;=DATE(YEAR(MIN(InvDate))+5,MONTH(MIN(InvDate)),DAY(MIN(InvDate)))),-TotalComCap*MFeeEst*0.25,IF($C54&gt;DATE(YEAR(MIN(InvDate))+5,MONTH(MIN(InvDate)),DAY(MIN(InvDate))),MIN(AW53-(-TotalComCap*MFeeEst*0.25*0.05),0))))</f>
        <v>0</v>
      </c>
      <c r="AX54" s="157"/>
      <c r="AY54" s="765">
        <f t="shared" ref="AY54" ca="1" si="190">AK54+(OFFSET($AU54,0,MFeeMenuNum)-$J54)</f>
        <v>0</v>
      </c>
    </row>
    <row r="55" spans="2:51" ht="12.75" customHeight="1">
      <c r="B55" s="763"/>
      <c r="C55" s="764" cm="1">
        <f t="array" ref="C55">DATE(INDEX($B:$B,9+4*INT((ROW()-9)/4)), CHOOSE(MOD(ROW()-9,4)+1, 3,6,9,12), CHOOSE(MOD(ROW()-9,4)+1, 31,30,30,31))</f>
        <v>3926</v>
      </c>
      <c r="D55" s="765">
        <f>'Historical Cash Flows (4)'!BZ56</f>
        <v>0</v>
      </c>
      <c r="E55" s="767"/>
      <c r="F55" s="797">
        <v>0</v>
      </c>
      <c r="G55" s="798">
        <v>0</v>
      </c>
      <c r="H55" s="765">
        <f t="shared" si="113"/>
        <v>0</v>
      </c>
      <c r="I55" s="767"/>
      <c r="J55" s="797">
        <v>0</v>
      </c>
      <c r="K55" s="799">
        <v>0</v>
      </c>
      <c r="L55" s="799">
        <v>0</v>
      </c>
      <c r="M55" s="799">
        <v>0</v>
      </c>
      <c r="N55" s="798">
        <v>0</v>
      </c>
      <c r="O55" s="765">
        <f t="shared" si="138"/>
        <v>0</v>
      </c>
      <c r="P55" s="767"/>
      <c r="Q55" s="797">
        <v>0</v>
      </c>
      <c r="R55" s="800">
        <v>0</v>
      </c>
      <c r="S55" s="801">
        <v>0</v>
      </c>
      <c r="T55" s="801">
        <v>0</v>
      </c>
      <c r="U55" s="765">
        <f t="shared" si="139"/>
        <v>0</v>
      </c>
      <c r="V55" s="767"/>
      <c r="W55" s="797">
        <v>0</v>
      </c>
      <c r="X55" s="800">
        <v>0</v>
      </c>
      <c r="Y55" s="800">
        <v>0</v>
      </c>
      <c r="Z55" s="802">
        <v>0</v>
      </c>
      <c r="AA55" s="803">
        <f t="shared" si="178"/>
        <v>0</v>
      </c>
      <c r="AB55" s="803">
        <f t="shared" si="140"/>
        <v>0</v>
      </c>
      <c r="AC55" s="767"/>
      <c r="AD55" s="804">
        <f t="shared" si="4"/>
        <v>0</v>
      </c>
      <c r="AE55" s="804">
        <f t="shared" si="14"/>
        <v>0</v>
      </c>
      <c r="AF55" s="768"/>
      <c r="AG55" s="767"/>
      <c r="AH55" s="805">
        <f t="shared" si="5"/>
        <v>0</v>
      </c>
      <c r="AI55" s="806">
        <f t="shared" si="145"/>
        <v>0</v>
      </c>
      <c r="AJ55" s="806">
        <f t="shared" si="145"/>
        <v>0</v>
      </c>
      <c r="AK55" s="803">
        <f t="shared" si="7"/>
        <v>0</v>
      </c>
      <c r="AL55" s="854">
        <f t="shared" si="15"/>
        <v>0</v>
      </c>
      <c r="AM55" s="854">
        <f t="shared" si="16"/>
        <v>0</v>
      </c>
      <c r="AN55" s="809"/>
      <c r="AO55" s="805">
        <f t="shared" si="106"/>
        <v>0</v>
      </c>
      <c r="AP55" s="806">
        <f t="shared" si="107"/>
        <v>0</v>
      </c>
      <c r="AQ55" s="803">
        <f t="shared" si="108"/>
        <v>0</v>
      </c>
      <c r="AR55" s="807"/>
      <c r="AS55" s="765">
        <f t="shared" si="17"/>
        <v>0</v>
      </c>
      <c r="AT55" s="807"/>
      <c r="AU55" s="765">
        <f t="shared" ref="AU55" si="191">IF($C55&lt;MIN(InvDate),0,IF(AND($C55&gt;=MIN(InvDate),$C55&lt;=DATE(YEAR(MIN(InvDate))+5,MONTH(MIN(InvDate)),DAY(MIN(InvDate)))),-TotalComCap*MFeeEst*0.25,IF($C55&gt;DATE(YEAR(MIN(InvDate))+5,MONTH(MIN(InvDate)),DAY(MIN(InvDate))),AU54*Factor,0)))</f>
        <v>0</v>
      </c>
      <c r="AV55" s="765">
        <f t="shared" ref="AV55" si="192">IF($C55&lt;MIN(InvDate),0,IF(AND($C55&gt;=MIN(InvDate),$C55&lt;=DATE(YEAR(MIN(InvDate))+5,MONTH(MIN(InvDate)),DAY(MIN(InvDate)))),-TotalComCap*MFeeEst*0.25,IF($C55&gt;DATE(YEAR(MIN(InvDate))+5,MONTH(MIN(InvDate)),DAY(MIN(InvDate))),MIN($AS55*MFeeEst*0.25,0))))</f>
        <v>0</v>
      </c>
      <c r="AW55" s="765">
        <f t="shared" ref="AW55" si="193">IF($C55&lt;MIN(InvDate),0,IF(AND($C55&gt;=MIN(InvDate),$C55&lt;=DATE(YEAR(MIN(InvDate))+5,MONTH(MIN(InvDate)),DAY(MIN(InvDate)))),-TotalComCap*MFeeEst*0.25,IF($C55&gt;DATE(YEAR(MIN(InvDate))+5,MONTH(MIN(InvDate)),DAY(MIN(InvDate))),MIN(AW54-(-TotalComCap*MFeeEst*0.25*0.05),0))))</f>
        <v>0</v>
      </c>
      <c r="AX55" s="157"/>
      <c r="AY55" s="765">
        <f t="shared" ref="AY55" ca="1" si="194">AK55+(OFFSET($AU55,0,MFeeMenuNum)-$J55)</f>
        <v>0</v>
      </c>
    </row>
    <row r="56" spans="2:51" ht="12.75" customHeight="1">
      <c r="B56" s="763">
        <f>B52+1</f>
        <v>1</v>
      </c>
      <c r="C56" s="764" cm="1">
        <f t="array" ref="C56">DATE(INDEX($B:$B,9+4*INT((ROW()-9)/4)), CHOOSE(MOD(ROW()-9,4)+1, 3,6,9,12), CHOOSE(MOD(ROW()-9,4)+1, 31,30,30,31))</f>
        <v>4018</v>
      </c>
      <c r="D56" s="765">
        <f>'Historical Cash Flows (4)'!BZ57</f>
        <v>0</v>
      </c>
      <c r="E56" s="767"/>
      <c r="F56" s="797">
        <v>0</v>
      </c>
      <c r="G56" s="798">
        <v>0</v>
      </c>
      <c r="H56" s="765">
        <f t="shared" si="113"/>
        <v>0</v>
      </c>
      <c r="I56" s="767"/>
      <c r="J56" s="797">
        <v>0</v>
      </c>
      <c r="K56" s="799">
        <v>0</v>
      </c>
      <c r="L56" s="799">
        <v>0</v>
      </c>
      <c r="M56" s="799">
        <v>0</v>
      </c>
      <c r="N56" s="798">
        <v>0</v>
      </c>
      <c r="O56" s="765">
        <f t="shared" si="138"/>
        <v>0</v>
      </c>
      <c r="P56" s="767"/>
      <c r="Q56" s="797">
        <v>0</v>
      </c>
      <c r="R56" s="800">
        <v>0</v>
      </c>
      <c r="S56" s="801">
        <v>0</v>
      </c>
      <c r="T56" s="801">
        <v>0</v>
      </c>
      <c r="U56" s="765">
        <f t="shared" si="139"/>
        <v>0</v>
      </c>
      <c r="V56" s="767"/>
      <c r="W56" s="797">
        <v>0</v>
      </c>
      <c r="X56" s="800">
        <v>0</v>
      </c>
      <c r="Y56" s="800">
        <v>0</v>
      </c>
      <c r="Z56" s="802">
        <v>0</v>
      </c>
      <c r="AA56" s="803">
        <f t="shared" si="178"/>
        <v>0</v>
      </c>
      <c r="AB56" s="803">
        <f t="shared" si="140"/>
        <v>0</v>
      </c>
      <c r="AC56" s="767"/>
      <c r="AD56" s="804">
        <f t="shared" si="4"/>
        <v>0</v>
      </c>
      <c r="AE56" s="804">
        <f t="shared" si="14"/>
        <v>0</v>
      </c>
      <c r="AF56" s="768"/>
      <c r="AG56" s="767"/>
      <c r="AH56" s="805">
        <f t="shared" si="5"/>
        <v>0</v>
      </c>
      <c r="AI56" s="806">
        <f t="shared" si="145"/>
        <v>0</v>
      </c>
      <c r="AJ56" s="806">
        <f t="shared" si="145"/>
        <v>0</v>
      </c>
      <c r="AK56" s="803">
        <f t="shared" si="7"/>
        <v>0</v>
      </c>
      <c r="AL56" s="854">
        <f t="shared" si="15"/>
        <v>0</v>
      </c>
      <c r="AM56" s="854">
        <f t="shared" si="16"/>
        <v>0</v>
      </c>
      <c r="AN56" s="809"/>
      <c r="AO56" s="805">
        <f t="shared" si="106"/>
        <v>0</v>
      </c>
      <c r="AP56" s="806">
        <f t="shared" si="107"/>
        <v>0</v>
      </c>
      <c r="AQ56" s="803">
        <f t="shared" si="108"/>
        <v>0</v>
      </c>
      <c r="AR56" s="807"/>
      <c r="AS56" s="765">
        <f t="shared" si="17"/>
        <v>0</v>
      </c>
      <c r="AT56" s="807"/>
      <c r="AU56" s="765">
        <f t="shared" ref="AU56" si="195">IF($C56&lt;MIN(InvDate),0,IF(AND($C56&gt;=MIN(InvDate),$C56&lt;=DATE(YEAR(MIN(InvDate))+5,MONTH(MIN(InvDate)),DAY(MIN(InvDate)))),-TotalComCap*MFeeEst*0.25,IF($C56&gt;DATE(YEAR(MIN(InvDate))+5,MONTH(MIN(InvDate)),DAY(MIN(InvDate))),AU55*Factor,0)))</f>
        <v>0</v>
      </c>
      <c r="AV56" s="765">
        <f t="shared" ref="AV56" si="196">IF($C56&lt;MIN(InvDate),0,IF(AND($C56&gt;=MIN(InvDate),$C56&lt;=DATE(YEAR(MIN(InvDate))+5,MONTH(MIN(InvDate)),DAY(MIN(InvDate)))),-TotalComCap*MFeeEst*0.25,IF($C56&gt;DATE(YEAR(MIN(InvDate))+5,MONTH(MIN(InvDate)),DAY(MIN(InvDate))),MIN($AS56*MFeeEst*0.25,0))))</f>
        <v>0</v>
      </c>
      <c r="AW56" s="765">
        <f t="shared" ref="AW56" si="197">IF($C56&lt;MIN(InvDate),0,IF(AND($C56&gt;=MIN(InvDate),$C56&lt;=DATE(YEAR(MIN(InvDate))+5,MONTH(MIN(InvDate)),DAY(MIN(InvDate)))),-TotalComCap*MFeeEst*0.25,IF($C56&gt;DATE(YEAR(MIN(InvDate))+5,MONTH(MIN(InvDate)),DAY(MIN(InvDate))),MIN(AW55-(-TotalComCap*MFeeEst*0.25*0.05),0))))</f>
        <v>0</v>
      </c>
      <c r="AX56" s="157"/>
      <c r="AY56" s="765">
        <f t="shared" ref="AY56" ca="1" si="198">AK56+(OFFSET($AU56,0,MFeeMenuNum)-$J56)</f>
        <v>0</v>
      </c>
    </row>
    <row r="57" spans="2:51" ht="12.75" customHeight="1">
      <c r="B57" s="763">
        <f>B53+1</f>
        <v>1911</v>
      </c>
      <c r="C57" s="764" cm="1">
        <f t="array" ref="C57">DATE(INDEX($B:$B,9+4*INT((ROW()-9)/4)), CHOOSE(MOD(ROW()-9,4)+1, 3,6,9,12), CHOOSE(MOD(ROW()-9,4)+1, 31,30,30,31))</f>
        <v>4108</v>
      </c>
      <c r="D57" s="765">
        <f>'Historical Cash Flows (4)'!BZ58</f>
        <v>0</v>
      </c>
      <c r="E57" s="767"/>
      <c r="F57" s="797">
        <v>0</v>
      </c>
      <c r="G57" s="798">
        <v>0</v>
      </c>
      <c r="H57" s="765">
        <f t="shared" si="113"/>
        <v>0</v>
      </c>
      <c r="I57" s="767"/>
      <c r="J57" s="797">
        <v>0</v>
      </c>
      <c r="K57" s="799">
        <v>0</v>
      </c>
      <c r="L57" s="799">
        <v>0</v>
      </c>
      <c r="M57" s="799">
        <v>0</v>
      </c>
      <c r="N57" s="798">
        <v>0</v>
      </c>
      <c r="O57" s="765">
        <f t="shared" si="138"/>
        <v>0</v>
      </c>
      <c r="P57" s="767"/>
      <c r="Q57" s="797">
        <v>0</v>
      </c>
      <c r="R57" s="800">
        <v>0</v>
      </c>
      <c r="S57" s="801">
        <v>0</v>
      </c>
      <c r="T57" s="801">
        <v>0</v>
      </c>
      <c r="U57" s="765">
        <f t="shared" si="139"/>
        <v>0</v>
      </c>
      <c r="V57" s="767"/>
      <c r="W57" s="797">
        <v>0</v>
      </c>
      <c r="X57" s="800">
        <v>0</v>
      </c>
      <c r="Y57" s="800">
        <v>0</v>
      </c>
      <c r="Z57" s="802">
        <v>0</v>
      </c>
      <c r="AA57" s="803">
        <f t="shared" si="178"/>
        <v>0</v>
      </c>
      <c r="AB57" s="803">
        <f t="shared" si="140"/>
        <v>0</v>
      </c>
      <c r="AC57" s="767"/>
      <c r="AD57" s="804">
        <f t="shared" si="4"/>
        <v>0</v>
      </c>
      <c r="AE57" s="804">
        <f t="shared" si="14"/>
        <v>0</v>
      </c>
      <c r="AF57" s="768"/>
      <c r="AG57" s="767"/>
      <c r="AH57" s="805">
        <f t="shared" si="5"/>
        <v>0</v>
      </c>
      <c r="AI57" s="806">
        <f t="shared" si="145"/>
        <v>0</v>
      </c>
      <c r="AJ57" s="806">
        <f t="shared" si="145"/>
        <v>0</v>
      </c>
      <c r="AK57" s="803">
        <f t="shared" si="7"/>
        <v>0</v>
      </c>
      <c r="AL57" s="854">
        <f t="shared" si="15"/>
        <v>0</v>
      </c>
      <c r="AM57" s="854">
        <f t="shared" si="16"/>
        <v>0</v>
      </c>
      <c r="AN57" s="809"/>
      <c r="AO57" s="805">
        <f t="shared" si="106"/>
        <v>0</v>
      </c>
      <c r="AP57" s="806">
        <f t="shared" si="107"/>
        <v>0</v>
      </c>
      <c r="AQ57" s="803">
        <f t="shared" si="108"/>
        <v>0</v>
      </c>
      <c r="AR57" s="807"/>
      <c r="AS57" s="765">
        <f t="shared" si="17"/>
        <v>0</v>
      </c>
      <c r="AT57" s="807"/>
      <c r="AU57" s="765">
        <f t="shared" ref="AU57" si="199">IF($C57&lt;MIN(InvDate),0,IF(AND($C57&gt;=MIN(InvDate),$C57&lt;=DATE(YEAR(MIN(InvDate))+5,MONTH(MIN(InvDate)),DAY(MIN(InvDate)))),-TotalComCap*MFeeEst*0.25,IF($C57&gt;DATE(YEAR(MIN(InvDate))+5,MONTH(MIN(InvDate)),DAY(MIN(InvDate))),AU56*Factor,0)))</f>
        <v>0</v>
      </c>
      <c r="AV57" s="765">
        <f t="shared" ref="AV57" si="200">IF($C57&lt;MIN(InvDate),0,IF(AND($C57&gt;=MIN(InvDate),$C57&lt;=DATE(YEAR(MIN(InvDate))+5,MONTH(MIN(InvDate)),DAY(MIN(InvDate)))),-TotalComCap*MFeeEst*0.25,IF($C57&gt;DATE(YEAR(MIN(InvDate))+5,MONTH(MIN(InvDate)),DAY(MIN(InvDate))),MIN($AS57*MFeeEst*0.25,0))))</f>
        <v>0</v>
      </c>
      <c r="AW57" s="765">
        <f t="shared" ref="AW57" si="201">IF($C57&lt;MIN(InvDate),0,IF(AND($C57&gt;=MIN(InvDate),$C57&lt;=DATE(YEAR(MIN(InvDate))+5,MONTH(MIN(InvDate)),DAY(MIN(InvDate)))),-TotalComCap*MFeeEst*0.25,IF($C57&gt;DATE(YEAR(MIN(InvDate))+5,MONTH(MIN(InvDate)),DAY(MIN(InvDate))),MIN(AW56-(-TotalComCap*MFeeEst*0.25*0.05),0))))</f>
        <v>0</v>
      </c>
      <c r="AX57" s="157"/>
      <c r="AY57" s="765">
        <f t="shared" ref="AY57" ca="1" si="202">AK57+(OFFSET($AU57,0,MFeeMenuNum)-$J57)</f>
        <v>0</v>
      </c>
    </row>
    <row r="58" spans="2:51" ht="12.75" customHeight="1">
      <c r="B58" s="763"/>
      <c r="C58" s="764" cm="1">
        <f t="array" ref="C58">DATE(INDEX($B:$B,9+4*INT((ROW()-9)/4)), CHOOSE(MOD(ROW()-9,4)+1, 3,6,9,12), CHOOSE(MOD(ROW()-9,4)+1, 31,30,30,31))</f>
        <v>4199</v>
      </c>
      <c r="D58" s="765">
        <f>'Historical Cash Flows (4)'!BZ59</f>
        <v>0</v>
      </c>
      <c r="E58" s="767"/>
      <c r="F58" s="797">
        <v>0</v>
      </c>
      <c r="G58" s="798">
        <v>0</v>
      </c>
      <c r="H58" s="765">
        <f t="shared" si="113"/>
        <v>0</v>
      </c>
      <c r="I58" s="767"/>
      <c r="J58" s="797">
        <v>0</v>
      </c>
      <c r="K58" s="799">
        <v>0</v>
      </c>
      <c r="L58" s="799">
        <v>0</v>
      </c>
      <c r="M58" s="799">
        <v>0</v>
      </c>
      <c r="N58" s="798">
        <v>0</v>
      </c>
      <c r="O58" s="765">
        <f t="shared" si="138"/>
        <v>0</v>
      </c>
      <c r="P58" s="767"/>
      <c r="Q58" s="797">
        <v>0</v>
      </c>
      <c r="R58" s="800">
        <v>0</v>
      </c>
      <c r="S58" s="801">
        <v>0</v>
      </c>
      <c r="T58" s="801">
        <v>0</v>
      </c>
      <c r="U58" s="765">
        <f t="shared" si="139"/>
        <v>0</v>
      </c>
      <c r="V58" s="767"/>
      <c r="W58" s="797">
        <v>0</v>
      </c>
      <c r="X58" s="800">
        <v>0</v>
      </c>
      <c r="Y58" s="800">
        <v>0</v>
      </c>
      <c r="Z58" s="802">
        <v>0</v>
      </c>
      <c r="AA58" s="803">
        <f t="shared" si="178"/>
        <v>0</v>
      </c>
      <c r="AB58" s="803">
        <f t="shared" si="140"/>
        <v>0</v>
      </c>
      <c r="AC58" s="767"/>
      <c r="AD58" s="804">
        <f t="shared" si="4"/>
        <v>0</v>
      </c>
      <c r="AE58" s="804">
        <f t="shared" si="14"/>
        <v>0</v>
      </c>
      <c r="AF58" s="768"/>
      <c r="AG58" s="767"/>
      <c r="AH58" s="805">
        <f t="shared" si="5"/>
        <v>0</v>
      </c>
      <c r="AI58" s="806">
        <f t="shared" si="145"/>
        <v>0</v>
      </c>
      <c r="AJ58" s="806">
        <f t="shared" si="145"/>
        <v>0</v>
      </c>
      <c r="AK58" s="803">
        <f t="shared" si="7"/>
        <v>0</v>
      </c>
      <c r="AL58" s="854">
        <f t="shared" si="15"/>
        <v>0</v>
      </c>
      <c r="AM58" s="854">
        <f t="shared" si="16"/>
        <v>0</v>
      </c>
      <c r="AN58" s="809"/>
      <c r="AO58" s="805">
        <f t="shared" si="106"/>
        <v>0</v>
      </c>
      <c r="AP58" s="806">
        <f t="shared" si="107"/>
        <v>0</v>
      </c>
      <c r="AQ58" s="803">
        <f t="shared" si="108"/>
        <v>0</v>
      </c>
      <c r="AR58" s="807"/>
      <c r="AS58" s="765">
        <f t="shared" si="17"/>
        <v>0</v>
      </c>
      <c r="AT58" s="807"/>
      <c r="AU58" s="765">
        <f t="shared" ref="AU58" si="203">IF($C58&lt;MIN(InvDate),0,IF(AND($C58&gt;=MIN(InvDate),$C58&lt;=DATE(YEAR(MIN(InvDate))+5,MONTH(MIN(InvDate)),DAY(MIN(InvDate)))),-TotalComCap*MFeeEst*0.25,IF($C58&gt;DATE(YEAR(MIN(InvDate))+5,MONTH(MIN(InvDate)),DAY(MIN(InvDate))),AU57*Factor,0)))</f>
        <v>0</v>
      </c>
      <c r="AV58" s="765">
        <f t="shared" ref="AV58" si="204">IF($C58&lt;MIN(InvDate),0,IF(AND($C58&gt;=MIN(InvDate),$C58&lt;=DATE(YEAR(MIN(InvDate))+5,MONTH(MIN(InvDate)),DAY(MIN(InvDate)))),-TotalComCap*MFeeEst*0.25,IF($C58&gt;DATE(YEAR(MIN(InvDate))+5,MONTH(MIN(InvDate)),DAY(MIN(InvDate))),MIN($AS58*MFeeEst*0.25,0))))</f>
        <v>0</v>
      </c>
      <c r="AW58" s="765">
        <f t="shared" ref="AW58" si="205">IF($C58&lt;MIN(InvDate),0,IF(AND($C58&gt;=MIN(InvDate),$C58&lt;=DATE(YEAR(MIN(InvDate))+5,MONTH(MIN(InvDate)),DAY(MIN(InvDate)))),-TotalComCap*MFeeEst*0.25,IF($C58&gt;DATE(YEAR(MIN(InvDate))+5,MONTH(MIN(InvDate)),DAY(MIN(InvDate))),MIN(AW57-(-TotalComCap*MFeeEst*0.25*0.05),0))))</f>
        <v>0</v>
      </c>
      <c r="AX58" s="157"/>
      <c r="AY58" s="765">
        <f t="shared" ref="AY58" ca="1" si="206">AK58+(OFFSET($AU58,0,MFeeMenuNum)-$J58)</f>
        <v>0</v>
      </c>
    </row>
    <row r="59" spans="2:51" ht="12.75" customHeight="1">
      <c r="B59" s="763"/>
      <c r="C59" s="764" cm="1">
        <f t="array" ref="C59">DATE(INDEX($B:$B,9+4*INT((ROW()-9)/4)), CHOOSE(MOD(ROW()-9,4)+1, 3,6,9,12), CHOOSE(MOD(ROW()-9,4)+1, 31,30,30,31))</f>
        <v>4291</v>
      </c>
      <c r="D59" s="765">
        <f>'Historical Cash Flows (4)'!BZ60</f>
        <v>0</v>
      </c>
      <c r="E59" s="767"/>
      <c r="F59" s="797">
        <v>0</v>
      </c>
      <c r="G59" s="798">
        <v>0</v>
      </c>
      <c r="H59" s="765">
        <f t="shared" si="113"/>
        <v>0</v>
      </c>
      <c r="I59" s="767"/>
      <c r="J59" s="797">
        <v>0</v>
      </c>
      <c r="K59" s="799">
        <v>0</v>
      </c>
      <c r="L59" s="799">
        <v>0</v>
      </c>
      <c r="M59" s="799">
        <v>0</v>
      </c>
      <c r="N59" s="798">
        <v>0</v>
      </c>
      <c r="O59" s="765">
        <f t="shared" si="138"/>
        <v>0</v>
      </c>
      <c r="P59" s="767"/>
      <c r="Q59" s="797">
        <v>0</v>
      </c>
      <c r="R59" s="800">
        <v>0</v>
      </c>
      <c r="S59" s="801">
        <v>0</v>
      </c>
      <c r="T59" s="801">
        <v>0</v>
      </c>
      <c r="U59" s="765">
        <f t="shared" si="139"/>
        <v>0</v>
      </c>
      <c r="V59" s="767"/>
      <c r="W59" s="797">
        <v>0</v>
      </c>
      <c r="X59" s="800">
        <v>0</v>
      </c>
      <c r="Y59" s="800">
        <v>0</v>
      </c>
      <c r="Z59" s="802">
        <v>0</v>
      </c>
      <c r="AA59" s="803">
        <f t="shared" si="178"/>
        <v>0</v>
      </c>
      <c r="AB59" s="803">
        <f t="shared" si="140"/>
        <v>0</v>
      </c>
      <c r="AC59" s="767"/>
      <c r="AD59" s="804">
        <f t="shared" si="4"/>
        <v>0</v>
      </c>
      <c r="AE59" s="804">
        <f t="shared" si="14"/>
        <v>0</v>
      </c>
      <c r="AF59" s="768"/>
      <c r="AG59" s="767"/>
      <c r="AH59" s="805">
        <f t="shared" si="5"/>
        <v>0</v>
      </c>
      <c r="AI59" s="806">
        <f t="shared" si="145"/>
        <v>0</v>
      </c>
      <c r="AJ59" s="806">
        <f t="shared" si="145"/>
        <v>0</v>
      </c>
      <c r="AK59" s="803">
        <f t="shared" si="7"/>
        <v>0</v>
      </c>
      <c r="AL59" s="854">
        <f t="shared" si="15"/>
        <v>0</v>
      </c>
      <c r="AM59" s="854">
        <f t="shared" si="16"/>
        <v>0</v>
      </c>
      <c r="AN59" s="809"/>
      <c r="AO59" s="805">
        <f t="shared" si="106"/>
        <v>0</v>
      </c>
      <c r="AP59" s="806">
        <f t="shared" si="107"/>
        <v>0</v>
      </c>
      <c r="AQ59" s="803">
        <f t="shared" si="108"/>
        <v>0</v>
      </c>
      <c r="AR59" s="807"/>
      <c r="AS59" s="765">
        <f t="shared" si="17"/>
        <v>0</v>
      </c>
      <c r="AT59" s="807"/>
      <c r="AU59" s="765">
        <f t="shared" ref="AU59" si="207">IF($C59&lt;MIN(InvDate),0,IF(AND($C59&gt;=MIN(InvDate),$C59&lt;=DATE(YEAR(MIN(InvDate))+5,MONTH(MIN(InvDate)),DAY(MIN(InvDate)))),-TotalComCap*MFeeEst*0.25,IF($C59&gt;DATE(YEAR(MIN(InvDate))+5,MONTH(MIN(InvDate)),DAY(MIN(InvDate))),AU58*Factor,0)))</f>
        <v>0</v>
      </c>
      <c r="AV59" s="765">
        <f t="shared" ref="AV59" si="208">IF($C59&lt;MIN(InvDate),0,IF(AND($C59&gt;=MIN(InvDate),$C59&lt;=DATE(YEAR(MIN(InvDate))+5,MONTH(MIN(InvDate)),DAY(MIN(InvDate)))),-TotalComCap*MFeeEst*0.25,IF($C59&gt;DATE(YEAR(MIN(InvDate))+5,MONTH(MIN(InvDate)),DAY(MIN(InvDate))),MIN($AS59*MFeeEst*0.25,0))))</f>
        <v>0</v>
      </c>
      <c r="AW59" s="765">
        <f t="shared" ref="AW59" si="209">IF($C59&lt;MIN(InvDate),0,IF(AND($C59&gt;=MIN(InvDate),$C59&lt;=DATE(YEAR(MIN(InvDate))+5,MONTH(MIN(InvDate)),DAY(MIN(InvDate)))),-TotalComCap*MFeeEst*0.25,IF($C59&gt;DATE(YEAR(MIN(InvDate))+5,MONTH(MIN(InvDate)),DAY(MIN(InvDate))),MIN(AW58-(-TotalComCap*MFeeEst*0.25*0.05),0))))</f>
        <v>0</v>
      </c>
      <c r="AX59" s="157"/>
      <c r="AY59" s="765">
        <f t="shared" ref="AY59" ca="1" si="210">AK59+(OFFSET($AU59,0,MFeeMenuNum)-$J59)</f>
        <v>0</v>
      </c>
    </row>
    <row r="60" spans="2:51" ht="12.75" customHeight="1">
      <c r="B60" s="763"/>
      <c r="C60" s="764" cm="1">
        <f t="array" ref="C60">DATE(INDEX($B:$B,9+4*INT((ROW()-9)/4)), CHOOSE(MOD(ROW()-9,4)+1, 3,6,9,12), CHOOSE(MOD(ROW()-9,4)+1, 31,30,30,31))</f>
        <v>4383</v>
      </c>
      <c r="D60" s="765">
        <f>'Historical Cash Flows (4)'!BZ61</f>
        <v>0</v>
      </c>
      <c r="E60" s="767"/>
      <c r="F60" s="797">
        <v>0</v>
      </c>
      <c r="G60" s="798">
        <v>0</v>
      </c>
      <c r="H60" s="765">
        <f t="shared" si="113"/>
        <v>0</v>
      </c>
      <c r="I60" s="767"/>
      <c r="J60" s="797">
        <v>0</v>
      </c>
      <c r="K60" s="799">
        <v>0</v>
      </c>
      <c r="L60" s="799">
        <v>0</v>
      </c>
      <c r="M60" s="799">
        <v>0</v>
      </c>
      <c r="N60" s="798">
        <v>0</v>
      </c>
      <c r="O60" s="765">
        <f t="shared" si="138"/>
        <v>0</v>
      </c>
      <c r="P60" s="767"/>
      <c r="Q60" s="797">
        <v>0</v>
      </c>
      <c r="R60" s="800">
        <v>0</v>
      </c>
      <c r="S60" s="801">
        <v>0</v>
      </c>
      <c r="T60" s="801">
        <v>0</v>
      </c>
      <c r="U60" s="765">
        <f t="shared" si="139"/>
        <v>0</v>
      </c>
      <c r="V60" s="767"/>
      <c r="W60" s="797">
        <v>0</v>
      </c>
      <c r="X60" s="800">
        <v>0</v>
      </c>
      <c r="Y60" s="800">
        <v>0</v>
      </c>
      <c r="Z60" s="802">
        <v>0</v>
      </c>
      <c r="AA60" s="803">
        <f t="shared" si="178"/>
        <v>0</v>
      </c>
      <c r="AB60" s="803">
        <f t="shared" si="140"/>
        <v>0</v>
      </c>
      <c r="AC60" s="767"/>
      <c r="AD60" s="804">
        <f t="shared" si="4"/>
        <v>0</v>
      </c>
      <c r="AE60" s="804">
        <f t="shared" si="14"/>
        <v>0</v>
      </c>
      <c r="AF60" s="768"/>
      <c r="AG60" s="767"/>
      <c r="AH60" s="805">
        <f t="shared" si="5"/>
        <v>0</v>
      </c>
      <c r="AI60" s="806">
        <f t="shared" si="145"/>
        <v>0</v>
      </c>
      <c r="AJ60" s="806">
        <f t="shared" si="145"/>
        <v>0</v>
      </c>
      <c r="AK60" s="803">
        <f t="shared" si="7"/>
        <v>0</v>
      </c>
      <c r="AL60" s="854">
        <f t="shared" si="15"/>
        <v>0</v>
      </c>
      <c r="AM60" s="854">
        <f t="shared" si="16"/>
        <v>0</v>
      </c>
      <c r="AN60" s="809"/>
      <c r="AO60" s="805">
        <f t="shared" si="106"/>
        <v>0</v>
      </c>
      <c r="AP60" s="806">
        <f t="shared" si="107"/>
        <v>0</v>
      </c>
      <c r="AQ60" s="803">
        <f t="shared" si="108"/>
        <v>0</v>
      </c>
      <c r="AR60" s="807"/>
      <c r="AS60" s="765">
        <f t="shared" si="17"/>
        <v>0</v>
      </c>
      <c r="AT60" s="807"/>
      <c r="AU60" s="765">
        <f t="shared" ref="AU60" si="211">IF($C60&lt;MIN(InvDate),0,IF(AND($C60&gt;=MIN(InvDate),$C60&lt;=DATE(YEAR(MIN(InvDate))+5,MONTH(MIN(InvDate)),DAY(MIN(InvDate)))),-TotalComCap*MFeeEst*0.25,IF($C60&gt;DATE(YEAR(MIN(InvDate))+5,MONTH(MIN(InvDate)),DAY(MIN(InvDate))),AU59*Factor,0)))</f>
        <v>0</v>
      </c>
      <c r="AV60" s="765">
        <f t="shared" ref="AV60" si="212">IF($C60&lt;MIN(InvDate),0,IF(AND($C60&gt;=MIN(InvDate),$C60&lt;=DATE(YEAR(MIN(InvDate))+5,MONTH(MIN(InvDate)),DAY(MIN(InvDate)))),-TotalComCap*MFeeEst*0.25,IF($C60&gt;DATE(YEAR(MIN(InvDate))+5,MONTH(MIN(InvDate)),DAY(MIN(InvDate))),MIN($AS60*MFeeEst*0.25,0))))</f>
        <v>0</v>
      </c>
      <c r="AW60" s="765">
        <f t="shared" ref="AW60" si="213">IF($C60&lt;MIN(InvDate),0,IF(AND($C60&gt;=MIN(InvDate),$C60&lt;=DATE(YEAR(MIN(InvDate))+5,MONTH(MIN(InvDate)),DAY(MIN(InvDate)))),-TotalComCap*MFeeEst*0.25,IF($C60&gt;DATE(YEAR(MIN(InvDate))+5,MONTH(MIN(InvDate)),DAY(MIN(InvDate))),MIN(AW59-(-TotalComCap*MFeeEst*0.25*0.05),0))))</f>
        <v>0</v>
      </c>
      <c r="AX60" s="157"/>
      <c r="AY60" s="765">
        <f t="shared" ref="AY60" ca="1" si="214">AK60+(OFFSET($AU60,0,MFeeMenuNum)-$J60)</f>
        <v>0</v>
      </c>
    </row>
    <row r="61" spans="2:51" ht="12.75" customHeight="1">
      <c r="B61" s="763">
        <f>B57+1</f>
        <v>1912</v>
      </c>
      <c r="C61" s="764" cm="1">
        <f t="array" ref="C61">DATE(INDEX($B:$B,9+4*INT((ROW()-9)/4)), CHOOSE(MOD(ROW()-9,4)+1, 3,6,9,12), CHOOSE(MOD(ROW()-9,4)+1, 31,30,30,31))</f>
        <v>4474</v>
      </c>
      <c r="D61" s="765">
        <f>'Historical Cash Flows (4)'!BZ62</f>
        <v>0</v>
      </c>
      <c r="E61" s="767"/>
      <c r="F61" s="797">
        <v>0</v>
      </c>
      <c r="G61" s="798">
        <v>0</v>
      </c>
      <c r="H61" s="765">
        <f t="shared" si="113"/>
        <v>0</v>
      </c>
      <c r="I61" s="767"/>
      <c r="J61" s="797">
        <v>0</v>
      </c>
      <c r="K61" s="799">
        <v>0</v>
      </c>
      <c r="L61" s="799">
        <v>0</v>
      </c>
      <c r="M61" s="799">
        <v>0</v>
      </c>
      <c r="N61" s="798">
        <v>0</v>
      </c>
      <c r="O61" s="765">
        <f t="shared" si="138"/>
        <v>0</v>
      </c>
      <c r="P61" s="767"/>
      <c r="Q61" s="797">
        <v>0</v>
      </c>
      <c r="R61" s="800">
        <v>0</v>
      </c>
      <c r="S61" s="801">
        <v>0</v>
      </c>
      <c r="T61" s="801">
        <v>0</v>
      </c>
      <c r="U61" s="765">
        <f t="shared" si="139"/>
        <v>0</v>
      </c>
      <c r="V61" s="767"/>
      <c r="W61" s="797">
        <v>0</v>
      </c>
      <c r="X61" s="800">
        <v>0</v>
      </c>
      <c r="Y61" s="800">
        <v>0</v>
      </c>
      <c r="Z61" s="802">
        <v>0</v>
      </c>
      <c r="AA61" s="803">
        <f t="shared" si="178"/>
        <v>0</v>
      </c>
      <c r="AB61" s="803">
        <f t="shared" si="140"/>
        <v>0</v>
      </c>
      <c r="AC61" s="767"/>
      <c r="AD61" s="804">
        <f t="shared" si="4"/>
        <v>0</v>
      </c>
      <c r="AE61" s="804">
        <f t="shared" si="14"/>
        <v>0</v>
      </c>
      <c r="AF61" s="768"/>
      <c r="AG61" s="767"/>
      <c r="AH61" s="805">
        <f t="shared" si="5"/>
        <v>0</v>
      </c>
      <c r="AI61" s="806">
        <f t="shared" si="145"/>
        <v>0</v>
      </c>
      <c r="AJ61" s="806">
        <f t="shared" si="145"/>
        <v>0</v>
      </c>
      <c r="AK61" s="803">
        <f t="shared" si="7"/>
        <v>0</v>
      </c>
      <c r="AL61" s="854">
        <f t="shared" si="15"/>
        <v>0</v>
      </c>
      <c r="AM61" s="854">
        <f t="shared" si="16"/>
        <v>0</v>
      </c>
      <c r="AN61" s="809"/>
      <c r="AO61" s="805">
        <f t="shared" si="106"/>
        <v>0</v>
      </c>
      <c r="AP61" s="806">
        <f t="shared" si="107"/>
        <v>0</v>
      </c>
      <c r="AQ61" s="803">
        <f t="shared" si="108"/>
        <v>0</v>
      </c>
      <c r="AR61" s="807"/>
      <c r="AS61" s="765">
        <f t="shared" si="17"/>
        <v>0</v>
      </c>
      <c r="AT61" s="807"/>
      <c r="AU61" s="765">
        <f t="shared" ref="AU61" si="215">IF($C61&lt;MIN(InvDate),0,IF(AND($C61&gt;=MIN(InvDate),$C61&lt;=DATE(YEAR(MIN(InvDate))+5,MONTH(MIN(InvDate)),DAY(MIN(InvDate)))),-TotalComCap*MFeeEst*0.25,IF($C61&gt;DATE(YEAR(MIN(InvDate))+5,MONTH(MIN(InvDate)),DAY(MIN(InvDate))),AU60*Factor,0)))</f>
        <v>0</v>
      </c>
      <c r="AV61" s="765">
        <f t="shared" ref="AV61" si="216">IF($C61&lt;MIN(InvDate),0,IF(AND($C61&gt;=MIN(InvDate),$C61&lt;=DATE(YEAR(MIN(InvDate))+5,MONTH(MIN(InvDate)),DAY(MIN(InvDate)))),-TotalComCap*MFeeEst*0.25,IF($C61&gt;DATE(YEAR(MIN(InvDate))+5,MONTH(MIN(InvDate)),DAY(MIN(InvDate))),MIN($AS61*MFeeEst*0.25,0))))</f>
        <v>0</v>
      </c>
      <c r="AW61" s="765">
        <f t="shared" ref="AW61" si="217">IF($C61&lt;MIN(InvDate),0,IF(AND($C61&gt;=MIN(InvDate),$C61&lt;=DATE(YEAR(MIN(InvDate))+5,MONTH(MIN(InvDate)),DAY(MIN(InvDate)))),-TotalComCap*MFeeEst*0.25,IF($C61&gt;DATE(YEAR(MIN(InvDate))+5,MONTH(MIN(InvDate)),DAY(MIN(InvDate))),MIN(AW60-(-TotalComCap*MFeeEst*0.25*0.05),0))))</f>
        <v>0</v>
      </c>
      <c r="AX61" s="157"/>
      <c r="AY61" s="765">
        <f t="shared" ref="AY61" ca="1" si="218">AK61+(OFFSET($AU61,0,MFeeMenuNum)-$J61)</f>
        <v>0</v>
      </c>
    </row>
    <row r="62" spans="2:51" ht="12.75" customHeight="1">
      <c r="B62" s="763"/>
      <c r="C62" s="764" cm="1">
        <f t="array" ref="C62">DATE(INDEX($B:$B,9+4*INT((ROW()-9)/4)), CHOOSE(MOD(ROW()-9,4)+1, 3,6,9,12), CHOOSE(MOD(ROW()-9,4)+1, 31,30,30,31))</f>
        <v>4565</v>
      </c>
      <c r="D62" s="765">
        <f>'Historical Cash Flows (4)'!BZ63</f>
        <v>0</v>
      </c>
      <c r="E62" s="767"/>
      <c r="F62" s="810">
        <v>0</v>
      </c>
      <c r="G62" s="811">
        <v>0</v>
      </c>
      <c r="H62" s="812">
        <f t="shared" si="113"/>
        <v>0</v>
      </c>
      <c r="I62" s="767"/>
      <c r="J62" s="797">
        <v>0</v>
      </c>
      <c r="K62" s="813">
        <v>0</v>
      </c>
      <c r="L62" s="813">
        <v>0</v>
      </c>
      <c r="M62" s="813">
        <v>0</v>
      </c>
      <c r="N62" s="811">
        <v>0</v>
      </c>
      <c r="O62" s="812">
        <f t="shared" si="138"/>
        <v>0</v>
      </c>
      <c r="P62" s="767"/>
      <c r="Q62" s="797">
        <v>0</v>
      </c>
      <c r="R62" s="800">
        <v>0</v>
      </c>
      <c r="S62" s="801">
        <v>0</v>
      </c>
      <c r="T62" s="801">
        <v>0</v>
      </c>
      <c r="U62" s="765">
        <f t="shared" si="139"/>
        <v>0</v>
      </c>
      <c r="V62" s="767"/>
      <c r="W62" s="797">
        <v>0</v>
      </c>
      <c r="X62" s="800">
        <v>0</v>
      </c>
      <c r="Y62" s="800">
        <v>0</v>
      </c>
      <c r="Z62" s="802">
        <v>0</v>
      </c>
      <c r="AA62" s="803">
        <f t="shared" si="178"/>
        <v>0</v>
      </c>
      <c r="AB62" s="803">
        <f t="shared" si="140"/>
        <v>0</v>
      </c>
      <c r="AC62" s="767"/>
      <c r="AD62" s="804">
        <f t="shared" si="4"/>
        <v>0</v>
      </c>
      <c r="AE62" s="804">
        <f t="shared" si="14"/>
        <v>0</v>
      </c>
      <c r="AF62" s="768"/>
      <c r="AG62" s="767"/>
      <c r="AH62" s="805">
        <f t="shared" si="5"/>
        <v>0</v>
      </c>
      <c r="AI62" s="806">
        <f t="shared" si="145"/>
        <v>0</v>
      </c>
      <c r="AJ62" s="806">
        <f t="shared" si="145"/>
        <v>0</v>
      </c>
      <c r="AK62" s="803">
        <f t="shared" si="7"/>
        <v>0</v>
      </c>
      <c r="AL62" s="854">
        <f t="shared" si="15"/>
        <v>0</v>
      </c>
      <c r="AM62" s="854">
        <f t="shared" si="16"/>
        <v>0</v>
      </c>
      <c r="AN62" s="809"/>
      <c r="AO62" s="805">
        <f t="shared" si="106"/>
        <v>0</v>
      </c>
      <c r="AP62" s="806">
        <f t="shared" si="107"/>
        <v>0</v>
      </c>
      <c r="AQ62" s="803">
        <f t="shared" si="108"/>
        <v>0</v>
      </c>
      <c r="AR62" s="807"/>
      <c r="AS62" s="765">
        <f t="shared" si="17"/>
        <v>0</v>
      </c>
      <c r="AT62" s="807"/>
      <c r="AU62" s="765">
        <f t="shared" ref="AU62" si="219">IF($C62&lt;MIN(InvDate),0,IF(AND($C62&gt;=MIN(InvDate),$C62&lt;=DATE(YEAR(MIN(InvDate))+5,MONTH(MIN(InvDate)),DAY(MIN(InvDate)))),-TotalComCap*MFeeEst*0.25,IF($C62&gt;DATE(YEAR(MIN(InvDate))+5,MONTH(MIN(InvDate)),DAY(MIN(InvDate))),AU61*Factor,0)))</f>
        <v>0</v>
      </c>
      <c r="AV62" s="765">
        <f t="shared" ref="AV62" si="220">IF($C62&lt;MIN(InvDate),0,IF(AND($C62&gt;=MIN(InvDate),$C62&lt;=DATE(YEAR(MIN(InvDate))+5,MONTH(MIN(InvDate)),DAY(MIN(InvDate)))),-TotalComCap*MFeeEst*0.25,IF($C62&gt;DATE(YEAR(MIN(InvDate))+5,MONTH(MIN(InvDate)),DAY(MIN(InvDate))),MIN($AS62*MFeeEst*0.25,0))))</f>
        <v>0</v>
      </c>
      <c r="AW62" s="765">
        <f t="shared" ref="AW62" si="221">IF($C62&lt;MIN(InvDate),0,IF(AND($C62&gt;=MIN(InvDate),$C62&lt;=DATE(YEAR(MIN(InvDate))+5,MONTH(MIN(InvDate)),DAY(MIN(InvDate)))),-TotalComCap*MFeeEst*0.25,IF($C62&gt;DATE(YEAR(MIN(InvDate))+5,MONTH(MIN(InvDate)),DAY(MIN(InvDate))),MIN(AW61-(-TotalComCap*MFeeEst*0.25*0.05),0))))</f>
        <v>0</v>
      </c>
      <c r="AX62" s="157"/>
      <c r="AY62" s="765">
        <f t="shared" ref="AY62" ca="1" si="222">AK62+(OFFSET($AU62,0,MFeeMenuNum)-$J62)</f>
        <v>0</v>
      </c>
    </row>
    <row r="63" spans="2:51" s="760" customFormat="1" ht="12.75" customHeight="1">
      <c r="B63" s="763"/>
      <c r="C63" s="764" cm="1">
        <f t="array" ref="C63">DATE(INDEX($B:$B,9+4*INT((ROW()-9)/4)), CHOOSE(MOD(ROW()-9,4)+1, 3,6,9,12), CHOOSE(MOD(ROW()-9,4)+1, 31,30,30,31))</f>
        <v>4657</v>
      </c>
      <c r="D63" s="765">
        <f>'Historical Cash Flows (4)'!BZ64</f>
        <v>0</v>
      </c>
      <c r="E63" s="767"/>
      <c r="F63" s="810">
        <v>0</v>
      </c>
      <c r="G63" s="811">
        <v>0</v>
      </c>
      <c r="H63" s="812">
        <f t="shared" si="113"/>
        <v>0</v>
      </c>
      <c r="I63" s="767"/>
      <c r="J63" s="797">
        <v>0</v>
      </c>
      <c r="K63" s="799">
        <v>0</v>
      </c>
      <c r="L63" s="813">
        <v>0</v>
      </c>
      <c r="M63" s="813">
        <v>0</v>
      </c>
      <c r="N63" s="811">
        <v>0</v>
      </c>
      <c r="O63" s="812">
        <f t="shared" si="138"/>
        <v>0</v>
      </c>
      <c r="P63" s="767"/>
      <c r="Q63" s="797">
        <v>0</v>
      </c>
      <c r="R63" s="800">
        <v>0</v>
      </c>
      <c r="S63" s="801">
        <v>0</v>
      </c>
      <c r="T63" s="801">
        <v>0</v>
      </c>
      <c r="U63" s="765">
        <f t="shared" si="139"/>
        <v>0</v>
      </c>
      <c r="V63" s="767"/>
      <c r="W63" s="797">
        <v>0</v>
      </c>
      <c r="X63" s="800">
        <v>0</v>
      </c>
      <c r="Y63" s="800">
        <v>0</v>
      </c>
      <c r="Z63" s="802">
        <v>0</v>
      </c>
      <c r="AA63" s="803">
        <f t="shared" si="178"/>
        <v>0</v>
      </c>
      <c r="AB63" s="803">
        <f t="shared" si="140"/>
        <v>0</v>
      </c>
      <c r="AC63" s="767"/>
      <c r="AD63" s="804">
        <f t="shared" si="4"/>
        <v>0</v>
      </c>
      <c r="AE63" s="804">
        <f t="shared" si="14"/>
        <v>0</v>
      </c>
      <c r="AF63" s="768"/>
      <c r="AG63" s="767"/>
      <c r="AH63" s="805">
        <f t="shared" si="5"/>
        <v>0</v>
      </c>
      <c r="AI63" s="806">
        <f t="shared" si="145"/>
        <v>0</v>
      </c>
      <c r="AJ63" s="806">
        <f t="shared" si="145"/>
        <v>0</v>
      </c>
      <c r="AK63" s="803">
        <f t="shared" si="7"/>
        <v>0</v>
      </c>
      <c r="AL63" s="854">
        <f t="shared" si="15"/>
        <v>0</v>
      </c>
      <c r="AM63" s="854">
        <f t="shared" si="16"/>
        <v>0</v>
      </c>
      <c r="AN63" s="163"/>
      <c r="AO63" s="805">
        <f t="shared" si="106"/>
        <v>0</v>
      </c>
      <c r="AP63" s="806">
        <f t="shared" si="107"/>
        <v>0</v>
      </c>
      <c r="AQ63" s="803">
        <f t="shared" si="108"/>
        <v>0</v>
      </c>
      <c r="AR63" s="807"/>
      <c r="AS63" s="765">
        <f t="shared" si="17"/>
        <v>0</v>
      </c>
      <c r="AT63" s="807"/>
      <c r="AU63" s="765">
        <f t="shared" ref="AU63" si="223">IF($C63&lt;MIN(InvDate),0,IF(AND($C63&gt;=MIN(InvDate),$C63&lt;=DATE(YEAR(MIN(InvDate))+5,MONTH(MIN(InvDate)),DAY(MIN(InvDate)))),-TotalComCap*MFeeEst*0.25,IF($C63&gt;DATE(YEAR(MIN(InvDate))+5,MONTH(MIN(InvDate)),DAY(MIN(InvDate))),AU62*Factor,0)))</f>
        <v>0</v>
      </c>
      <c r="AV63" s="765">
        <f t="shared" ref="AV63" si="224">IF($C63&lt;MIN(InvDate),0,IF(AND($C63&gt;=MIN(InvDate),$C63&lt;=DATE(YEAR(MIN(InvDate))+5,MONTH(MIN(InvDate)),DAY(MIN(InvDate)))),-TotalComCap*MFeeEst*0.25,IF($C63&gt;DATE(YEAR(MIN(InvDate))+5,MONTH(MIN(InvDate)),DAY(MIN(InvDate))),MIN($AS63*MFeeEst*0.25,0))))</f>
        <v>0</v>
      </c>
      <c r="AW63" s="765">
        <f t="shared" ref="AW63" si="225">IF($C63&lt;MIN(InvDate),0,IF(AND($C63&gt;=MIN(InvDate),$C63&lt;=DATE(YEAR(MIN(InvDate))+5,MONTH(MIN(InvDate)),DAY(MIN(InvDate)))),-TotalComCap*MFeeEst*0.25,IF($C63&gt;DATE(YEAR(MIN(InvDate))+5,MONTH(MIN(InvDate)),DAY(MIN(InvDate))),MIN(AW62-(-TotalComCap*MFeeEst*0.25*0.05),0))))</f>
        <v>0</v>
      </c>
      <c r="AX63" s="163"/>
      <c r="AY63" s="765">
        <f t="shared" ref="AY63" ca="1" si="226">AK63+(OFFSET($AU63,0,MFeeMenuNum)-$J63)</f>
        <v>0</v>
      </c>
    </row>
    <row r="64" spans="2:51" s="760" customFormat="1" ht="12.75" customHeight="1" thickBot="1">
      <c r="B64" s="814"/>
      <c r="C64" s="815" cm="1">
        <f t="array" ref="C64">DATE(INDEX($B:$B,9+4*INT((ROW()-9)/4)), CHOOSE(MOD(ROW()-9,4)+1, 3,6,9,12), CHOOSE(MOD(ROW()-9,4)+1, 31,30,30,31))</f>
        <v>4749</v>
      </c>
      <c r="D64" s="765">
        <f>'Historical Cash Flows (4)'!BZ65</f>
        <v>0</v>
      </c>
      <c r="E64" s="767"/>
      <c r="F64" s="797">
        <v>0</v>
      </c>
      <c r="G64" s="798">
        <v>0</v>
      </c>
      <c r="H64" s="765">
        <f t="shared" si="113"/>
        <v>0</v>
      </c>
      <c r="I64" s="767"/>
      <c r="J64" s="797">
        <v>0</v>
      </c>
      <c r="K64" s="800">
        <v>0</v>
      </c>
      <c r="L64" s="799">
        <v>0</v>
      </c>
      <c r="M64" s="799">
        <v>0</v>
      </c>
      <c r="N64" s="798">
        <v>0</v>
      </c>
      <c r="O64" s="765">
        <f t="shared" si="138"/>
        <v>0</v>
      </c>
      <c r="P64" s="767"/>
      <c r="Q64" s="797">
        <v>0</v>
      </c>
      <c r="R64" s="800">
        <v>0</v>
      </c>
      <c r="S64" s="801">
        <v>0</v>
      </c>
      <c r="T64" s="801">
        <v>0</v>
      </c>
      <c r="U64" s="765">
        <f t="shared" si="139"/>
        <v>0</v>
      </c>
      <c r="V64" s="767"/>
      <c r="W64" s="797">
        <v>0</v>
      </c>
      <c r="X64" s="800">
        <v>0</v>
      </c>
      <c r="Y64" s="800">
        <v>0</v>
      </c>
      <c r="Z64" s="802">
        <v>0</v>
      </c>
      <c r="AA64" s="803">
        <f t="shared" si="178"/>
        <v>0</v>
      </c>
      <c r="AB64" s="803">
        <f t="shared" si="140"/>
        <v>0</v>
      </c>
      <c r="AC64" s="767"/>
      <c r="AD64" s="804">
        <f t="shared" si="4"/>
        <v>0</v>
      </c>
      <c r="AE64" s="804">
        <f t="shared" si="14"/>
        <v>0</v>
      </c>
      <c r="AF64" s="768"/>
      <c r="AG64" s="767"/>
      <c r="AH64" s="805">
        <f t="shared" si="5"/>
        <v>0</v>
      </c>
      <c r="AI64" s="806">
        <f t="shared" si="145"/>
        <v>0</v>
      </c>
      <c r="AJ64" s="806">
        <f t="shared" si="145"/>
        <v>0</v>
      </c>
      <c r="AK64" s="803">
        <f t="shared" si="7"/>
        <v>0</v>
      </c>
      <c r="AL64" s="854">
        <f t="shared" si="15"/>
        <v>0</v>
      </c>
      <c r="AM64" s="854">
        <f t="shared" si="16"/>
        <v>0</v>
      </c>
      <c r="AN64" s="163"/>
      <c r="AO64" s="805">
        <f t="shared" si="106"/>
        <v>0</v>
      </c>
      <c r="AP64" s="806">
        <f t="shared" si="107"/>
        <v>0</v>
      </c>
      <c r="AQ64" s="803">
        <f t="shared" si="108"/>
        <v>0</v>
      </c>
      <c r="AR64" s="807"/>
      <c r="AS64" s="765">
        <f t="shared" si="17"/>
        <v>0</v>
      </c>
      <c r="AT64" s="807"/>
      <c r="AU64" s="765">
        <f t="shared" ref="AU64" si="227">IF($C64&lt;MIN(InvDate),0,IF(AND($C64&gt;=MIN(InvDate),$C64&lt;=DATE(YEAR(MIN(InvDate))+5,MONTH(MIN(InvDate)),DAY(MIN(InvDate)))),-TotalComCap*MFeeEst*0.25,IF($C64&gt;DATE(YEAR(MIN(InvDate))+5,MONTH(MIN(InvDate)),DAY(MIN(InvDate))),AU63*Factor,0)))</f>
        <v>0</v>
      </c>
      <c r="AV64" s="765">
        <f t="shared" ref="AV64" si="228">IF($C64&lt;MIN(InvDate),0,IF(AND($C64&gt;=MIN(InvDate),$C64&lt;=DATE(YEAR(MIN(InvDate))+5,MONTH(MIN(InvDate)),DAY(MIN(InvDate)))),-TotalComCap*MFeeEst*0.25,IF($C64&gt;DATE(YEAR(MIN(InvDate))+5,MONTH(MIN(InvDate)),DAY(MIN(InvDate))),MIN($AS64*MFeeEst*0.25,0))))</f>
        <v>0</v>
      </c>
      <c r="AW64" s="765">
        <f t="shared" ref="AW64" si="229">IF($C64&lt;MIN(InvDate),0,IF(AND($C64&gt;=MIN(InvDate),$C64&lt;=DATE(YEAR(MIN(InvDate))+5,MONTH(MIN(InvDate)),DAY(MIN(InvDate)))),-TotalComCap*MFeeEst*0.25,IF($C64&gt;DATE(YEAR(MIN(InvDate))+5,MONTH(MIN(InvDate)),DAY(MIN(InvDate))),MIN(AW63-(-TotalComCap*MFeeEst*0.25*0.05),0))))</f>
        <v>0</v>
      </c>
      <c r="AX64" s="163"/>
      <c r="AY64" s="765">
        <f t="shared" ref="AY64" ca="1" si="230">AK64+(OFFSET($AU64,0,MFeeMenuNum)-$J64)</f>
        <v>0</v>
      </c>
    </row>
    <row r="65" spans="2:51" s="760" customFormat="1" ht="12.75" customHeight="1" thickBot="1">
      <c r="B65" s="816"/>
      <c r="C65" s="817">
        <f>C67</f>
        <v>44012</v>
      </c>
      <c r="D65" s="818"/>
      <c r="E65" s="767"/>
      <c r="F65" s="818"/>
      <c r="G65" s="818"/>
      <c r="H65" s="818"/>
      <c r="I65" s="768"/>
      <c r="J65" s="818"/>
      <c r="K65" s="818"/>
      <c r="L65" s="818"/>
      <c r="M65" s="818"/>
      <c r="N65" s="818"/>
      <c r="O65" s="818"/>
      <c r="P65" s="768"/>
      <c r="Q65" s="818"/>
      <c r="R65" s="818"/>
      <c r="S65" s="818"/>
      <c r="T65" s="818"/>
      <c r="U65" s="818"/>
      <c r="V65" s="768"/>
      <c r="W65" s="818"/>
      <c r="X65" s="818"/>
      <c r="Y65" s="818"/>
      <c r="Z65" s="818"/>
      <c r="AA65" s="818"/>
      <c r="AB65" s="818"/>
      <c r="AC65" s="768"/>
      <c r="AD65" s="818"/>
      <c r="AE65" s="768"/>
      <c r="AF65" s="819"/>
      <c r="AG65" s="768"/>
      <c r="AH65" s="820">
        <f>-$W$67</f>
        <v>0</v>
      </c>
      <c r="AI65" s="821">
        <f>-SUM(K67,X67)</f>
        <v>0</v>
      </c>
      <c r="AJ65" s="821">
        <f>-SUM(L67,Y67)</f>
        <v>0</v>
      </c>
      <c r="AK65" s="822">
        <f>SUM(AH65:AJ65)</f>
        <v>0</v>
      </c>
      <c r="AL65" s="855">
        <f>AH65</f>
        <v>0</v>
      </c>
      <c r="AM65" s="855">
        <f>AI65</f>
        <v>0</v>
      </c>
      <c r="AN65" s="163"/>
      <c r="AO65" s="820">
        <f>AO64+AH65</f>
        <v>0</v>
      </c>
      <c r="AP65" s="821">
        <f>AP64+SUM(AI65:AJ65)</f>
        <v>0</v>
      </c>
      <c r="AQ65" s="822">
        <f>AQ64+AK65</f>
        <v>0</v>
      </c>
      <c r="AR65" s="163"/>
      <c r="AS65" s="163"/>
      <c r="AT65" s="163"/>
      <c r="AU65" s="163"/>
      <c r="AV65" s="163"/>
      <c r="AW65" s="163"/>
      <c r="AX65" s="163"/>
      <c r="AY65" s="823">
        <f>AK65</f>
        <v>0</v>
      </c>
    </row>
    <row r="66" spans="2:51" s="760" customFormat="1" ht="50.25" customHeight="1" thickBot="1">
      <c r="B66" s="824" t="s">
        <v>721</v>
      </c>
      <c r="C66" s="825"/>
      <c r="D66" s="826" t="s">
        <v>722</v>
      </c>
      <c r="E66" s="767"/>
      <c r="F66" s="826" t="s">
        <v>723</v>
      </c>
      <c r="G66" s="826" t="s">
        <v>724</v>
      </c>
      <c r="H66" s="826" t="s">
        <v>725</v>
      </c>
      <c r="I66" s="767"/>
      <c r="J66" s="826" t="s">
        <v>726</v>
      </c>
      <c r="K66" s="826" t="s">
        <v>674</v>
      </c>
      <c r="L66" s="826" t="s">
        <v>727</v>
      </c>
      <c r="M66" s="826" t="s">
        <v>728</v>
      </c>
      <c r="N66" s="826" t="s">
        <v>729</v>
      </c>
      <c r="O66" s="826" t="s">
        <v>730</v>
      </c>
      <c r="P66" s="767"/>
      <c r="Q66" s="827" t="s">
        <v>675</v>
      </c>
      <c r="R66" s="827" t="s">
        <v>501</v>
      </c>
      <c r="S66" s="827" t="s">
        <v>731</v>
      </c>
      <c r="T66" s="827" t="s">
        <v>676</v>
      </c>
      <c r="U66" s="827" t="s">
        <v>677</v>
      </c>
      <c r="V66" s="767"/>
      <c r="W66" s="826" t="s">
        <v>732</v>
      </c>
      <c r="X66" s="826" t="s">
        <v>678</v>
      </c>
      <c r="Y66" s="826" t="s">
        <v>733</v>
      </c>
      <c r="Z66" s="826" t="s">
        <v>679</v>
      </c>
      <c r="AA66" s="826"/>
      <c r="AB66" s="826" t="s">
        <v>734</v>
      </c>
      <c r="AC66" s="767"/>
      <c r="AD66" s="827" t="s">
        <v>735</v>
      </c>
      <c r="AE66" s="768"/>
      <c r="AF66" s="768"/>
      <c r="AG66" s="767"/>
      <c r="AH66" s="500" t="str">
        <f>AH11</f>
        <v>NCF to LPs</v>
      </c>
      <c r="AI66" s="500" t="str">
        <f>AI11</f>
        <v>NCF to SBA</v>
      </c>
      <c r="AJ66" s="500" t="s">
        <v>736</v>
      </c>
      <c r="AK66" s="500" t="str">
        <f>AK11</f>
        <v>Unlevered NCF</v>
      </c>
      <c r="AL66" s="500"/>
      <c r="AM66" s="500"/>
      <c r="AN66" s="163"/>
      <c r="AO66" s="827"/>
      <c r="AP66" s="827"/>
      <c r="AQ66" s="827"/>
      <c r="AR66" s="163"/>
      <c r="AS66" s="828" t="s">
        <v>737</v>
      </c>
      <c r="AT66" s="828"/>
      <c r="AU66" s="829">
        <f>SUM(AU12:AU64)</f>
        <v>0</v>
      </c>
      <c r="AV66" s="829">
        <f>SUM(AV12:AV64)</f>
        <v>0</v>
      </c>
      <c r="AW66" s="829">
        <f>SUM(AW12:AW64)</f>
        <v>0</v>
      </c>
      <c r="AX66" s="163"/>
      <c r="AY66" s="500" t="str">
        <f>AY11</f>
        <v>Adjusted Unlevered NCF</v>
      </c>
    </row>
    <row r="67" spans="2:51" ht="18" customHeight="1" thickBot="1">
      <c r="B67" s="500" t="s">
        <v>738</v>
      </c>
      <c r="C67" s="889">
        <f>'Historical Cash Flows (4)'!ValuationDate</f>
        <v>44012</v>
      </c>
      <c r="D67" s="830">
        <f>'Historical Cash Flows (4)'!ResidualValue</f>
        <v>0</v>
      </c>
      <c r="E67" s="767"/>
      <c r="F67" s="831">
        <v>0</v>
      </c>
      <c r="G67" s="832">
        <v>0</v>
      </c>
      <c r="H67" s="830">
        <f>SUM(D67:G67)</f>
        <v>0</v>
      </c>
      <c r="I67" s="767"/>
      <c r="J67" s="833">
        <v>0</v>
      </c>
      <c r="K67" s="833">
        <v>0</v>
      </c>
      <c r="L67" s="833">
        <v>0</v>
      </c>
      <c r="M67" s="833">
        <v>0</v>
      </c>
      <c r="N67" s="833">
        <v>0</v>
      </c>
      <c r="O67" s="834">
        <f>SUM(J67:N67)</f>
        <v>0</v>
      </c>
      <c r="P67" s="767"/>
      <c r="Q67" s="835">
        <f>SUM($Q$12:$Q$64)</f>
        <v>0</v>
      </c>
      <c r="R67" s="835">
        <f>SUM($R$12:$R$64)</f>
        <v>0</v>
      </c>
      <c r="S67" s="835">
        <f>SUM($S$12:$S$64)</f>
        <v>0</v>
      </c>
      <c r="T67" s="835">
        <f>SUM($T$12:$T$64)</f>
        <v>0</v>
      </c>
      <c r="U67" s="835">
        <f>SUM($U$12:$U$64)</f>
        <v>0</v>
      </c>
      <c r="V67" s="767"/>
      <c r="W67" s="833">
        <v>0</v>
      </c>
      <c r="X67" s="833">
        <v>0</v>
      </c>
      <c r="Y67" s="833">
        <v>0</v>
      </c>
      <c r="Z67" s="833">
        <v>0</v>
      </c>
      <c r="AA67" s="836">
        <v>0</v>
      </c>
      <c r="AB67" s="837">
        <f>SUM(W67:Z67)</f>
        <v>0</v>
      </c>
      <c r="AC67" s="767"/>
      <c r="AD67" s="858">
        <f>AE9+SUM(AD12:AD64)+(H67)+(O67+AB67)</f>
        <v>0</v>
      </c>
      <c r="AE67" s="768"/>
      <c r="AF67" s="838" t="s">
        <v>739</v>
      </c>
      <c r="AG67" s="767"/>
      <c r="AH67" s="851" t="str">
        <f>IFERROR((((1+IRR(AH$13:AH$65,-0.4))^4)-1),"")</f>
        <v/>
      </c>
      <c r="AI67" s="851" t="str">
        <f>IFERROR((((1+IRR(AI$12:AI$65,-0.4))^4)-1),"")</f>
        <v/>
      </c>
      <c r="AJ67" s="851" t="str">
        <f>IFERROR((((1+IRR(AJ$12:AJ$65,-0.4))^4)-1),"")</f>
        <v/>
      </c>
      <c r="AK67" s="851" t="str">
        <f>IFERROR((((1+IRR(AK$12:AK$65,-0.4))^4)-1),"")</f>
        <v/>
      </c>
      <c r="AL67" s="856" t="str" cm="1">
        <f t="array" ref="AL67">IFERROR((((1+IRR(_xlfn._xlws.FILTER(AL$13:AL$65, AL$13:AL$65&lt;&gt;""), -0.4))^4)-1), "")</f>
        <v/>
      </c>
      <c r="AM67" s="856" t="str" cm="1">
        <f t="array" ref="AM67">IFERROR((((1+IRR(_xlfn._xlws.FILTER(AM$13:AM$65, AM$13:AM$65&lt;&gt;""), -0.4))^4)-1), "")</f>
        <v/>
      </c>
      <c r="AN67" s="809"/>
      <c r="AO67" s="157"/>
      <c r="AP67" s="157"/>
      <c r="AQ67" s="157"/>
      <c r="AR67" s="157"/>
      <c r="AS67" s="157"/>
      <c r="AT67" s="157"/>
      <c r="AU67" s="157"/>
      <c r="AV67" s="157"/>
      <c r="AW67" s="157"/>
      <c r="AX67" s="838" t="s">
        <v>739</v>
      </c>
      <c r="AY67" s="851" t="str">
        <f ca="1">IFERROR((((1+IRR(AY$12:AY$65,-0.4))^4)-1),"")</f>
        <v/>
      </c>
    </row>
    <row r="68" spans="2:51" ht="18" customHeight="1">
      <c r="B68" s="157"/>
      <c r="C68" s="158"/>
      <c r="D68" s="157"/>
      <c r="E68" s="767"/>
      <c r="F68" s="157"/>
      <c r="G68" s="157"/>
      <c r="H68" s="157"/>
      <c r="I68" s="767"/>
      <c r="J68" s="157"/>
      <c r="K68" s="157"/>
      <c r="L68" s="157"/>
      <c r="M68" s="157"/>
      <c r="N68" s="157"/>
      <c r="O68" s="157"/>
      <c r="P68" s="767"/>
      <c r="Q68" s="157"/>
      <c r="R68" s="157"/>
      <c r="S68" s="157"/>
      <c r="T68" s="157"/>
      <c r="U68" s="157"/>
      <c r="V68" s="767"/>
      <c r="W68" s="839"/>
      <c r="X68" s="157"/>
      <c r="Y68" s="157"/>
      <c r="Z68" s="157"/>
      <c r="AA68" s="157"/>
      <c r="AB68" s="157"/>
      <c r="AC68" s="767"/>
      <c r="AD68" s="157"/>
      <c r="AE68" s="768"/>
      <c r="AF68" s="838" t="s">
        <v>740</v>
      </c>
      <c r="AG68" s="767"/>
      <c r="AH68" s="852" t="str">
        <f>IFERROR(-(SUM(W$13:W$64)+W$67)/PaidIn,"")</f>
        <v/>
      </c>
      <c r="AI68" s="852" t="str">
        <f>IFERROR(-(SUM(X$12:X$64)+X$67)/SBADrawn,"")</f>
        <v/>
      </c>
      <c r="AJ68" s="852" t="str">
        <f>IFERROR(-(SUM(Y$12:Y$64)+Y$67)/OtherDrawn,"")</f>
        <v/>
      </c>
      <c r="AK68" s="852" t="str">
        <f>IFERROR(-(SUM(AB$12:AB$64)+AB$67)/TotalDrawn,"")</f>
        <v/>
      </c>
      <c r="AL68" s="857" t="str">
        <f>IFERROR(-(SUM(W$13:W$64)+W$67)/$Q67,"")</f>
        <v/>
      </c>
      <c r="AM68" s="857"/>
      <c r="AN68" s="157"/>
      <c r="AO68" s="157"/>
      <c r="AP68" s="157"/>
      <c r="AQ68" s="157"/>
      <c r="AR68" s="157"/>
      <c r="AS68" s="840" t="s">
        <v>741</v>
      </c>
      <c r="AT68" s="157"/>
      <c r="AU68" s="862">
        <v>0.02</v>
      </c>
      <c r="AV68" s="841"/>
      <c r="AW68" s="157"/>
      <c r="AX68" s="838" t="s">
        <v>740</v>
      </c>
      <c r="AY68" s="852" t="str">
        <f ca="1">IFERROR(-(SUM(AB$12:AB$64)+AB$67)/(TotalDrawn-(OFFSET($AU$66,0,MFeeMenuNum)-SUM($J$12:$J$64))),"")</f>
        <v/>
      </c>
    </row>
    <row r="69" spans="2:51" ht="18" customHeight="1">
      <c r="B69" s="157"/>
      <c r="C69" s="158"/>
      <c r="D69" s="157"/>
      <c r="E69" s="767"/>
      <c r="F69" s="157"/>
      <c r="G69" s="157"/>
      <c r="H69" s="157"/>
      <c r="I69" s="767"/>
      <c r="J69" s="157"/>
      <c r="K69" s="157"/>
      <c r="L69" s="157"/>
      <c r="M69" s="157"/>
      <c r="N69" s="157"/>
      <c r="O69" s="157"/>
      <c r="P69" s="767"/>
      <c r="Q69" s="157"/>
      <c r="R69" s="157"/>
      <c r="S69" s="157"/>
      <c r="T69" s="157"/>
      <c r="U69" s="157"/>
      <c r="V69" s="767"/>
      <c r="W69" s="157"/>
      <c r="X69" s="157"/>
      <c r="Y69" s="157"/>
      <c r="Z69" s="157"/>
      <c r="AA69" s="157"/>
      <c r="AB69" s="157"/>
      <c r="AC69" s="767"/>
      <c r="AD69" s="157"/>
      <c r="AE69" s="768"/>
      <c r="AF69" s="838" t="s">
        <v>742</v>
      </c>
      <c r="AG69" s="767"/>
      <c r="AH69" s="852" t="str">
        <f>IFERROR(-SUM(W$13:W$64)/PaidIn,"")</f>
        <v/>
      </c>
      <c r="AI69" s="852" t="str">
        <f>IFERROR(-SUM(X$12:X$64)/SBADrawn,"")</f>
        <v/>
      </c>
      <c r="AJ69" s="852" t="str">
        <f>IFERROR(-SUM(Y$12:Y$64)/OtherDrawn,"")</f>
        <v/>
      </c>
      <c r="AK69" s="852" t="str">
        <f>IFERROR(-SUM(AB$12:AB$64)/TotalDrawn,"")</f>
        <v/>
      </c>
      <c r="AL69" s="857" t="str">
        <f>IFERROR(-SUM(W$13:W$64)/$Q67,"")</f>
        <v/>
      </c>
      <c r="AM69" s="857"/>
      <c r="AN69" s="157"/>
      <c r="AO69" s="157"/>
      <c r="AP69" s="157"/>
      <c r="AQ69" s="157"/>
      <c r="AR69" s="157"/>
      <c r="AS69" s="840" t="s">
        <v>743</v>
      </c>
      <c r="AT69" s="157"/>
      <c r="AU69" s="863" t="s">
        <v>744</v>
      </c>
      <c r="AV69" s="842">
        <f>IF($AU$69="Factor",0,IF($AU$69="Gross",1,IF($AU$69="Straight-Line",2)))</f>
        <v>0</v>
      </c>
      <c r="AW69" s="157"/>
      <c r="AX69" s="838" t="s">
        <v>742</v>
      </c>
      <c r="AY69" s="852" t="str">
        <f ca="1">IFERROR(-(SUM(AB$12:AB$64))/(TotalDrawn-(OFFSET($AU$66,0,MFeeMenuNum)-SUM($J$12:$J$64))),"")</f>
        <v/>
      </c>
    </row>
    <row r="70" spans="2:51" ht="18" customHeight="1">
      <c r="B70" s="157"/>
      <c r="C70" s="158"/>
      <c r="D70" s="157"/>
      <c r="E70" s="767"/>
      <c r="F70" s="157"/>
      <c r="G70" s="157"/>
      <c r="H70" s="157"/>
      <c r="I70" s="767"/>
      <c r="J70" s="157"/>
      <c r="K70" s="157"/>
      <c r="L70" s="157"/>
      <c r="M70" s="157"/>
      <c r="N70" s="157"/>
      <c r="O70" s="157"/>
      <c r="P70" s="767"/>
      <c r="Q70" s="157"/>
      <c r="R70" s="157"/>
      <c r="S70" s="157"/>
      <c r="T70" s="157"/>
      <c r="U70" s="157"/>
      <c r="V70" s="767"/>
      <c r="W70" s="157"/>
      <c r="X70" s="157"/>
      <c r="Y70" s="157"/>
      <c r="Z70" s="157"/>
      <c r="AA70" s="157"/>
      <c r="AB70" s="157"/>
      <c r="AC70" s="767"/>
      <c r="AD70" s="157"/>
      <c r="AE70" s="768"/>
      <c r="AF70" s="838" t="s">
        <v>745</v>
      </c>
      <c r="AG70" s="767"/>
      <c r="AH70" s="853" t="str">
        <f>IFERROR(-W67/PaidIn,"")</f>
        <v/>
      </c>
      <c r="AI70" s="853" t="str">
        <f>IFERROR(-X67/S,"")</f>
        <v/>
      </c>
      <c r="AJ70" s="853" t="str">
        <f>IFERROR(-Y67/OtherDrawn,"")</f>
        <v/>
      </c>
      <c r="AK70" s="853" t="str">
        <f>IFERROR(-AB67/TotalDrawn,"")</f>
        <v/>
      </c>
      <c r="AL70" s="857" t="str">
        <f>IFERROR(-W67/Q67,"")</f>
        <v/>
      </c>
      <c r="AM70" s="857"/>
      <c r="AN70" s="157"/>
      <c r="AO70" s="157"/>
      <c r="AP70" s="157"/>
      <c r="AQ70" s="157"/>
      <c r="AR70" s="157"/>
      <c r="AS70" s="843" t="s">
        <v>746</v>
      </c>
      <c r="AT70" s="157"/>
      <c r="AU70" s="864">
        <v>0.9</v>
      </c>
      <c r="AV70" s="157"/>
      <c r="AW70" s="157"/>
      <c r="AX70" s="838" t="s">
        <v>747</v>
      </c>
      <c r="AY70" s="853" t="str">
        <f ca="1">IFERROR((-AB$67)/(TotalDrawn-(OFFSET($AU$66,0,MFeeMenuNum)-SUM($J$12:$J$64))),"")</f>
        <v/>
      </c>
    </row>
    <row r="71" spans="2:51" ht="18" customHeight="1">
      <c r="B71" s="157"/>
      <c r="C71" s="158"/>
      <c r="D71" s="157"/>
      <c r="E71" s="767"/>
      <c r="F71" s="157"/>
      <c r="G71" s="157"/>
      <c r="H71" s="157"/>
      <c r="I71" s="767"/>
      <c r="J71" s="157"/>
      <c r="K71" s="157"/>
      <c r="L71" s="157"/>
      <c r="M71" s="157"/>
      <c r="N71" s="157"/>
      <c r="O71" s="157"/>
      <c r="P71" s="767"/>
      <c r="Q71" s="157"/>
      <c r="R71" s="157"/>
      <c r="S71" s="157"/>
      <c r="T71" s="157"/>
      <c r="U71" s="157"/>
      <c r="V71" s="767"/>
      <c r="W71" s="157"/>
      <c r="X71" s="157"/>
      <c r="Y71" s="157"/>
      <c r="Z71" s="157"/>
      <c r="AA71" s="157"/>
      <c r="AB71" s="157"/>
      <c r="AC71" s="767"/>
      <c r="AD71" s="157"/>
      <c r="AE71" s="768"/>
      <c r="AF71" s="828" t="s">
        <v>748</v>
      </c>
      <c r="AG71" s="767"/>
      <c r="AH71" s="866">
        <f>IFERROR(-SUM($J$13:$J$64)/TotalComCap,"")</f>
        <v>0</v>
      </c>
      <c r="AI71" s="157"/>
      <c r="AJ71" s="157"/>
      <c r="AK71" s="157"/>
      <c r="AL71" s="157"/>
      <c r="AM71" s="157"/>
      <c r="AN71" s="157"/>
      <c r="AO71" s="157"/>
      <c r="AP71" s="157"/>
      <c r="AQ71" s="157"/>
      <c r="AR71" s="157"/>
      <c r="AS71" s="157"/>
      <c r="AT71" s="157"/>
      <c r="AU71" s="844" t="s">
        <v>749</v>
      </c>
      <c r="AV71" s="157"/>
      <c r="AW71" s="157"/>
      <c r="AX71" s="828" t="s">
        <v>748</v>
      </c>
      <c r="AY71" s="866">
        <f>IF(MFeeMenuNum=0,-SUM($AU$12:$AU$64)/TotalComCap,IF(MFeeMenuNum=1,-SUM($AV$12:$AV$64)/TotalComCap,IF(MFeeMenuNum=2,-SUM($AW$12:$AW$64)/TotalComCap)))</f>
        <v>0</v>
      </c>
    </row>
    <row r="72" spans="2:51" ht="15" customHeight="1">
      <c r="B72" s="157"/>
      <c r="C72" s="158"/>
      <c r="D72" s="157"/>
      <c r="E72" s="767"/>
      <c r="F72" s="157"/>
      <c r="G72" s="157"/>
      <c r="H72" s="157"/>
      <c r="I72" s="767"/>
      <c r="J72" s="157"/>
      <c r="K72" s="157"/>
      <c r="L72" s="157"/>
      <c r="M72" s="157"/>
      <c r="N72" s="157"/>
      <c r="O72" s="157"/>
      <c r="P72" s="767"/>
      <c r="Q72" s="157"/>
      <c r="R72" s="157"/>
      <c r="S72" s="157"/>
      <c r="T72" s="157"/>
      <c r="U72" s="157"/>
      <c r="V72" s="767"/>
      <c r="W72" s="157"/>
      <c r="X72" s="157"/>
      <c r="Y72" s="157"/>
      <c r="Z72" s="157"/>
      <c r="AA72" s="157"/>
      <c r="AB72" s="157"/>
      <c r="AC72" s="767"/>
      <c r="AD72" s="157"/>
      <c r="AE72" s="768"/>
      <c r="AF72" s="828" t="s">
        <v>750</v>
      </c>
      <c r="AG72" s="767"/>
      <c r="AH72" s="865"/>
      <c r="AI72" s="157"/>
      <c r="AJ72" s="157"/>
      <c r="AK72" s="157"/>
      <c r="AL72" s="157"/>
      <c r="AM72" s="157"/>
      <c r="AN72" s="157"/>
      <c r="AO72" s="157"/>
      <c r="AP72" s="157"/>
      <c r="AQ72" s="157"/>
      <c r="AR72" s="157"/>
      <c r="AS72" s="157"/>
      <c r="AT72" s="157"/>
      <c r="AU72" s="842" t="s">
        <v>744</v>
      </c>
      <c r="AV72" s="157"/>
      <c r="AW72" s="157"/>
      <c r="AX72" s="157"/>
      <c r="AY72" s="845"/>
    </row>
    <row r="73" spans="2:51" ht="15" customHeight="1" thickBot="1">
      <c r="B73" s="501" t="s">
        <v>751</v>
      </c>
      <c r="C73" s="158"/>
      <c r="D73" s="157"/>
      <c r="E73" s="767"/>
      <c r="F73" s="157"/>
      <c r="G73" s="157"/>
      <c r="H73" s="157"/>
      <c r="I73" s="767"/>
      <c r="J73" s="157"/>
      <c r="K73" s="157"/>
      <c r="L73" s="157"/>
      <c r="M73" s="157"/>
      <c r="N73" s="157"/>
      <c r="O73" s="157"/>
      <c r="P73" s="767"/>
      <c r="Q73" s="157"/>
      <c r="R73" s="157"/>
      <c r="S73" s="157"/>
      <c r="T73" s="157"/>
      <c r="U73" s="157"/>
      <c r="V73" s="767"/>
      <c r="W73" s="157"/>
      <c r="X73" s="157"/>
      <c r="Y73" s="157"/>
      <c r="Z73" s="157"/>
      <c r="AA73" s="157"/>
      <c r="AB73" s="157"/>
      <c r="AC73" s="767"/>
      <c r="AD73" s="157"/>
      <c r="AE73" s="768"/>
      <c r="AF73" s="768"/>
      <c r="AG73" s="767"/>
      <c r="AH73" s="157"/>
      <c r="AI73" s="157"/>
      <c r="AJ73" s="157"/>
      <c r="AK73" s="157"/>
      <c r="AL73" s="157"/>
      <c r="AM73" s="157"/>
      <c r="AN73" s="157"/>
      <c r="AO73" s="157"/>
      <c r="AP73" s="157"/>
      <c r="AQ73" s="157"/>
      <c r="AR73" s="157"/>
      <c r="AS73" s="157"/>
      <c r="AT73" s="157"/>
      <c r="AU73" s="842" t="s">
        <v>752</v>
      </c>
      <c r="AV73" s="767"/>
      <c r="AW73" s="157"/>
      <c r="AX73" s="157"/>
      <c r="AY73" s="846">
        <f ca="1">OFFSET(AY70,2,0)</f>
        <v>0</v>
      </c>
    </row>
    <row r="74" spans="2:51" ht="55.5" customHeight="1" thickBot="1">
      <c r="B74" s="501" t="s">
        <v>753</v>
      </c>
      <c r="C74" s="1273"/>
      <c r="D74" s="1274"/>
      <c r="E74" s="1274"/>
      <c r="F74" s="1274"/>
      <c r="G74" s="1274"/>
      <c r="H74" s="1275"/>
      <c r="I74" s="767"/>
      <c r="J74" s="157"/>
      <c r="K74" s="157"/>
      <c r="L74" s="157"/>
      <c r="M74" s="157"/>
      <c r="N74" s="157"/>
      <c r="O74" s="157"/>
      <c r="P74" s="767"/>
      <c r="Q74" s="157"/>
      <c r="R74" s="157"/>
      <c r="S74" s="157"/>
      <c r="T74" s="157"/>
      <c r="U74" s="157"/>
      <c r="V74" s="767"/>
      <c r="W74" s="157"/>
      <c r="X74" s="157"/>
      <c r="Y74" s="157"/>
      <c r="Z74" s="157"/>
      <c r="AA74" s="157"/>
      <c r="AB74" s="157"/>
      <c r="AC74" s="767"/>
      <c r="AD74" s="157"/>
      <c r="AE74" s="768"/>
      <c r="AF74" s="768"/>
      <c r="AG74" s="767"/>
      <c r="AH74" s="157"/>
      <c r="AI74" s="157"/>
      <c r="AJ74" s="157"/>
      <c r="AK74" s="157"/>
      <c r="AL74" s="157"/>
      <c r="AM74" s="157"/>
      <c r="AN74" s="157"/>
      <c r="AO74" s="157"/>
      <c r="AP74" s="157"/>
      <c r="AQ74" s="157"/>
      <c r="AR74" s="157"/>
      <c r="AS74" s="157"/>
      <c r="AT74" s="157"/>
      <c r="AU74" s="842" t="s">
        <v>754</v>
      </c>
      <c r="AV74" s="157"/>
      <c r="AW74" s="157"/>
      <c r="AX74" s="157"/>
      <c r="AY74" s="847"/>
    </row>
    <row r="75" spans="2:51" ht="55.5" customHeight="1">
      <c r="B75" s="501" t="s">
        <v>755</v>
      </c>
      <c r="C75" s="1273" t="s">
        <v>756</v>
      </c>
      <c r="D75" s="1274"/>
      <c r="E75" s="1274"/>
      <c r="F75" s="1274"/>
      <c r="G75" s="1274"/>
      <c r="H75" s="1275"/>
      <c r="I75" s="767"/>
      <c r="J75" s="157"/>
      <c r="K75" s="157"/>
      <c r="L75" s="157"/>
      <c r="M75" s="157"/>
      <c r="N75" s="157"/>
      <c r="O75" s="157"/>
      <c r="P75" s="767"/>
      <c r="Q75" s="157"/>
      <c r="R75" s="157"/>
      <c r="S75" s="157"/>
      <c r="T75" s="157"/>
      <c r="U75" s="157"/>
      <c r="V75" s="767"/>
      <c r="W75" s="157"/>
      <c r="X75" s="157"/>
      <c r="Y75" s="157"/>
      <c r="Z75" s="157"/>
      <c r="AA75" s="157"/>
      <c r="AB75" s="157"/>
      <c r="AC75" s="767"/>
      <c r="AD75" s="157"/>
      <c r="AE75" s="768"/>
      <c r="AF75" s="768"/>
      <c r="AG75" s="767"/>
      <c r="AH75" s="157"/>
      <c r="AI75" s="157"/>
      <c r="AJ75" s="157"/>
      <c r="AK75" s="157"/>
      <c r="AL75" s="157"/>
      <c r="AM75" s="157"/>
      <c r="AN75" s="157"/>
      <c r="AO75" s="157"/>
      <c r="AP75" s="157"/>
      <c r="AQ75" s="157"/>
      <c r="AR75" s="157"/>
      <c r="AS75" s="157"/>
      <c r="AT75" s="157"/>
      <c r="AU75" s="842" t="s">
        <v>754</v>
      </c>
      <c r="AV75" s="157"/>
      <c r="AW75" s="157"/>
      <c r="AX75" s="157"/>
      <c r="AY75" s="847"/>
    </row>
    <row r="76" spans="2:51" ht="55.5" customHeight="1">
      <c r="B76" s="501" t="s">
        <v>757</v>
      </c>
      <c r="C76" s="1276" t="s">
        <v>758</v>
      </c>
      <c r="D76" s="1277"/>
      <c r="E76" s="1277"/>
      <c r="F76" s="1277"/>
      <c r="G76" s="1277"/>
      <c r="H76" s="1278"/>
      <c r="I76" s="767"/>
      <c r="J76" s="157"/>
      <c r="K76" s="848"/>
      <c r="L76" s="848"/>
      <c r="M76" s="157"/>
      <c r="N76" s="157"/>
      <c r="O76" s="157"/>
      <c r="P76" s="767"/>
      <c r="Q76" s="157"/>
      <c r="R76" s="157"/>
      <c r="S76" s="157"/>
      <c r="T76" s="157"/>
      <c r="U76" s="157"/>
      <c r="V76" s="767"/>
      <c r="W76" s="157"/>
      <c r="X76" s="157"/>
      <c r="Y76" s="157"/>
      <c r="Z76" s="157"/>
      <c r="AA76" s="157"/>
      <c r="AB76" s="157"/>
      <c r="AC76" s="767"/>
      <c r="AD76" s="157"/>
      <c r="AE76" s="768"/>
      <c r="AF76" s="768"/>
      <c r="AG76" s="767"/>
      <c r="AH76" s="157"/>
      <c r="AI76" s="157"/>
      <c r="AJ76" s="157"/>
      <c r="AK76" s="157"/>
      <c r="AL76" s="157"/>
      <c r="AM76" s="157"/>
      <c r="AN76" s="157"/>
      <c r="AO76" s="157"/>
      <c r="AP76" s="157"/>
      <c r="AQ76" s="157"/>
      <c r="AR76" s="157"/>
      <c r="AS76" s="157"/>
      <c r="AT76" s="157"/>
      <c r="AU76" s="157"/>
      <c r="AV76" s="841"/>
      <c r="AW76" s="157"/>
      <c r="AX76" s="157"/>
      <c r="AY76" s="157"/>
    </row>
    <row r="77" spans="2:51" ht="55.5" customHeight="1">
      <c r="B77" s="501" t="s">
        <v>759</v>
      </c>
      <c r="C77" s="1276" t="s">
        <v>760</v>
      </c>
      <c r="D77" s="1277"/>
      <c r="E77" s="1277"/>
      <c r="F77" s="1277"/>
      <c r="G77" s="1277"/>
      <c r="H77" s="1278"/>
    </row>
    <row r="78" spans="2:51" ht="55.5" customHeight="1" thickBot="1">
      <c r="B78" s="501" t="s">
        <v>761</v>
      </c>
      <c r="C78" s="1279" t="s">
        <v>762</v>
      </c>
      <c r="D78" s="1280"/>
      <c r="E78" s="1280"/>
      <c r="F78" s="1280"/>
      <c r="G78" s="1280"/>
      <c r="H78" s="1281"/>
    </row>
    <row r="79" spans="2:51" ht="15" customHeight="1">
      <c r="C79" s="759"/>
    </row>
    <row r="80" spans="2:51" ht="15" hidden="1" customHeight="1">
      <c r="C80" s="759"/>
    </row>
    <row r="81" spans="3:13" ht="15" hidden="1" customHeight="1">
      <c r="C81" s="759"/>
      <c r="K81" s="761"/>
      <c r="L81" s="761"/>
    </row>
    <row r="82" spans="3:13" ht="15" hidden="1" customHeight="1">
      <c r="C82" s="759"/>
      <c r="M82" s="762"/>
    </row>
    <row r="83" spans="3:13" ht="15" hidden="1" customHeight="1"/>
    <row r="84" spans="3:13" ht="15" hidden="1" customHeight="1"/>
    <row r="85" spans="3:13" ht="15" hidden="1" customHeight="1"/>
    <row r="86" spans="3:13" ht="15" hidden="1" customHeight="1"/>
    <row r="87" spans="3:13" ht="15" hidden="1" customHeight="1"/>
  </sheetData>
  <sheetProtection algorithmName="SHA-512" hashValue="2NImnk5ADaMMGtIIgasarYQ9JhkCnXl0fN3G4h4K1BPyor6L9ytKkvc5ooNdW4PZIkPmsdMedOLFoxiNII1WEQ==" saltValue="daJk4OkbD3EZoJrcN50lIA==" spinCount="100000" sheet="1" objects="1" scenarios="1" formatCells="0" formatColumns="0" formatRows="0"/>
  <mergeCells count="5">
    <mergeCell ref="C74:H74"/>
    <mergeCell ref="C75:H75"/>
    <mergeCell ref="C76:H76"/>
    <mergeCell ref="C77:H77"/>
    <mergeCell ref="C78:H78"/>
  </mergeCells>
  <conditionalFormatting sqref="B12:B64">
    <cfRule type="expression" dxfId="40" priority="27">
      <formula>IF(MONTH($C12)=3,TRUE,FALSE)</formula>
    </cfRule>
    <cfRule type="expression" dxfId="39" priority="26">
      <formula>IF(MONTH($C12)&lt;&gt;3,TRUE,FALSE)</formula>
    </cfRule>
  </conditionalFormatting>
  <conditionalFormatting sqref="C12:C64">
    <cfRule type="expression" dxfId="38" priority="28">
      <formula>IF(MONTH($C12)=3,TRUE,FALSE)</formula>
    </cfRule>
  </conditionalFormatting>
  <conditionalFormatting sqref="D11 F11:H11">
    <cfRule type="expression" dxfId="37" priority="41">
      <formula>IF(#REF!=0,TRUE,FALSE)</formula>
    </cfRule>
    <cfRule type="expression" dxfId="36" priority="39">
      <formula>IF(D$11="U",TRUE,FALSE)</formula>
    </cfRule>
    <cfRule type="expression" dxfId="35" priority="40">
      <formula>IF(D$11="R",TRUE,FALSE)</formula>
    </cfRule>
  </conditionalFormatting>
  <conditionalFormatting sqref="D12:D64 F12:H64 W12:AB64 AH12:AK64 AU12:AW64 AD12:AE64 J12:O64 Q12:U64 AO12:AQ64 AS12:AS64 AY12:AY64">
    <cfRule type="cellIs" dxfId="34" priority="30" stopIfTrue="1" operator="equal">
      <formula>""</formula>
    </cfRule>
  </conditionalFormatting>
  <conditionalFormatting sqref="D12:D64 F12:H64 W12:AB64 AH12:AK64 AU12:AW64">
    <cfRule type="expression" dxfId="33" priority="29">
      <formula>IF(#REF!=0,TRUE,FALSE)</formula>
    </cfRule>
  </conditionalFormatting>
  <conditionalFormatting sqref="D67">
    <cfRule type="cellIs" dxfId="32" priority="38" stopIfTrue="1" operator="equal">
      <formula>""</formula>
    </cfRule>
    <cfRule type="expression" dxfId="31" priority="37">
      <formula>IF(#REF!=0,TRUE,FALSE)</formula>
    </cfRule>
  </conditionalFormatting>
  <conditionalFormatting sqref="F67:G67">
    <cfRule type="expression" dxfId="30" priority="3">
      <formula>IF(#REF!=0,TRUE,FALSE)</formula>
    </cfRule>
    <cfRule type="cellIs" dxfId="29" priority="4" stopIfTrue="1" operator="equal">
      <formula>""</formula>
    </cfRule>
  </conditionalFormatting>
  <conditionalFormatting sqref="J67:N67">
    <cfRule type="cellIs" dxfId="28" priority="2" stopIfTrue="1" operator="equal">
      <formula>""</formula>
    </cfRule>
    <cfRule type="expression" dxfId="27" priority="1">
      <formula>IF(#REF!=0,TRUE,FALSE)</formula>
    </cfRule>
  </conditionalFormatting>
  <conditionalFormatting sqref="J11:O11">
    <cfRule type="expression" dxfId="26" priority="20">
      <formula>IF(J$11="U",TRUE,FALSE)</formula>
    </cfRule>
    <cfRule type="expression" dxfId="25" priority="21">
      <formula>IF(J$11="R",TRUE,FALSE)</formula>
    </cfRule>
  </conditionalFormatting>
  <conditionalFormatting sqref="J11:O64">
    <cfRule type="expression" dxfId="24" priority="22">
      <formula>IF(#REF!=0,TRUE,FALSE)</formula>
    </cfRule>
  </conditionalFormatting>
  <conditionalFormatting sqref="Q11:U11">
    <cfRule type="expression" dxfId="23" priority="18">
      <formula>IF(Q$11="R",TRUE,FALSE)</formula>
    </cfRule>
    <cfRule type="expression" dxfId="22" priority="17">
      <formula>IF(Q$11="U",TRUE,FALSE)</formula>
    </cfRule>
  </conditionalFormatting>
  <conditionalFormatting sqref="Q11:U64">
    <cfRule type="expression" dxfId="21" priority="19">
      <formula>IF(#REF!=0,TRUE,FALSE)</formula>
    </cfRule>
  </conditionalFormatting>
  <conditionalFormatting sqref="W11:AB11">
    <cfRule type="expression" dxfId="20" priority="31">
      <formula>IF(W$11="U",TRUE,FALSE)</formula>
    </cfRule>
    <cfRule type="expression" dxfId="19" priority="32">
      <formula>IF(W$11="R",TRUE,FALSE)</formula>
    </cfRule>
    <cfRule type="expression" dxfId="18" priority="33">
      <formula>IF(#REF!=0,TRUE,FALSE)</formula>
    </cfRule>
  </conditionalFormatting>
  <conditionalFormatting sqref="AD11:AE11">
    <cfRule type="expression" dxfId="17" priority="23">
      <formula>IF(AD$11="U",TRUE,FALSE)</formula>
    </cfRule>
    <cfRule type="expression" dxfId="16" priority="24">
      <formula>IF(AD$11="R",TRUE,FALSE)</formula>
    </cfRule>
  </conditionalFormatting>
  <conditionalFormatting sqref="AD11:AE64">
    <cfRule type="expression" dxfId="15" priority="25">
      <formula>IF(#REF!=0,TRUE,FALSE)</formula>
    </cfRule>
  </conditionalFormatting>
  <conditionalFormatting sqref="AH71:AH72">
    <cfRule type="cellIs" dxfId="14" priority="9" operator="lessThan">
      <formula>0</formula>
    </cfRule>
  </conditionalFormatting>
  <conditionalFormatting sqref="AH11:AM11 AL12:AM64">
    <cfRule type="expression" dxfId="13" priority="34">
      <formula>IF(AH$11="U",TRUE,FALSE)</formula>
    </cfRule>
    <cfRule type="expression" dxfId="12" priority="35">
      <formula>IF(AH$11="R",TRUE,FALSE)</formula>
    </cfRule>
    <cfRule type="expression" dxfId="11" priority="36">
      <formula>IF(#REF!=0,TRUE,FALSE)</formula>
    </cfRule>
  </conditionalFormatting>
  <conditionalFormatting sqref="AH67:AM70">
    <cfRule type="cellIs" dxfId="10" priority="13" operator="lessThan">
      <formula>0</formula>
    </cfRule>
  </conditionalFormatting>
  <conditionalFormatting sqref="AO11:AQ11">
    <cfRule type="expression" dxfId="9" priority="15">
      <formula>IF(AO$11="R",TRUE,FALSE)</formula>
    </cfRule>
    <cfRule type="expression" dxfId="8" priority="14">
      <formula>IF(AO$11="U",TRUE,FALSE)</formula>
    </cfRule>
  </conditionalFormatting>
  <conditionalFormatting sqref="AO11:AQ64">
    <cfRule type="expression" dxfId="7" priority="16">
      <formula>IF(#REF!=0,TRUE,FALSE)</formula>
    </cfRule>
  </conditionalFormatting>
  <conditionalFormatting sqref="AS11">
    <cfRule type="expression" dxfId="6" priority="10">
      <formula>IF(AS$11="U",TRUE,FALSE)</formula>
    </cfRule>
    <cfRule type="expression" dxfId="5" priority="11">
      <formula>IF(AS$11="R",TRUE,FALSE)</formula>
    </cfRule>
  </conditionalFormatting>
  <conditionalFormatting sqref="AS11:AS64">
    <cfRule type="expression" dxfId="4" priority="12">
      <formula>IF(#REF!=0,TRUE,FALSE)</formula>
    </cfRule>
  </conditionalFormatting>
  <conditionalFormatting sqref="AY11">
    <cfRule type="expression" dxfId="3" priority="6">
      <formula>IF(AY$11="U",TRUE,FALSE)</formula>
    </cfRule>
    <cfRule type="expression" dxfId="2" priority="7">
      <formula>IF(AY$11="R",TRUE,FALSE)</formula>
    </cfRule>
  </conditionalFormatting>
  <conditionalFormatting sqref="AY11:AY64">
    <cfRule type="expression" dxfId="1" priority="8">
      <formula>IF(#REF!=0,TRUE,FALSE)</formula>
    </cfRule>
  </conditionalFormatting>
  <conditionalFormatting sqref="AY67:AY71">
    <cfRule type="cellIs" dxfId="0" priority="5" operator="lessThan">
      <formula>0</formula>
    </cfRule>
  </conditionalFormatting>
  <dataValidations count="1">
    <dataValidation type="list" allowBlank="1" showInputMessage="1" showErrorMessage="1" sqref="AU69" xr:uid="{88DF5EBF-734B-4928-BE8B-B0D1B8AA6207}">
      <formula1>$AU$72:$AU$75</formula1>
    </dataValidation>
  </dataValidations>
  <pageMargins left="0.25" right="0.25" top="0.75" bottom="0.75" header="0.3" footer="0.3"/>
  <pageSetup scale="40" fitToWidth="0" pageOrder="overThenDown" orientation="landscape" cellComments="asDisplayed" r:id="rId1"/>
  <headerFooter>
    <oddHeader>&amp;L&amp;"Arial,Bold"&amp;8&amp;K0000FFE1-I. Fund Cash Flows</oddHeader>
    <oddFooter>&amp;R&amp;P of &amp;N&amp;L&amp;8 AM 45497054.3</oddFooter>
  </headerFooter>
  <colBreaks count="1" manualBreakCount="1">
    <brk id="31" min="4" max="12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7502D-9CB9-486D-A7E3-6CDEF5AFDBA2}">
  <sheetPr>
    <tabColor rgb="FFFFC000"/>
  </sheetPr>
  <dimension ref="A1:BS43"/>
  <sheetViews>
    <sheetView showGridLines="0" workbookViewId="0"/>
  </sheetViews>
  <sheetFormatPr defaultColWidth="0" defaultRowHeight="0" customHeight="1" zeroHeight="1"/>
  <cols>
    <col min="1" max="1" width="25.42578125" customWidth="1"/>
    <col min="2" max="2" width="26" customWidth="1"/>
    <col min="3" max="3" width="34" customWidth="1"/>
    <col min="4" max="4" width="18.42578125" customWidth="1"/>
    <col min="5" max="5" width="20.42578125" customWidth="1"/>
    <col min="6" max="6" width="22.7109375" customWidth="1"/>
    <col min="7" max="7" width="21.140625" customWidth="1"/>
    <col min="8" max="8" width="27.28515625" customWidth="1"/>
    <col min="9" max="9" width="23.7109375" customWidth="1"/>
    <col min="10" max="10" width="29.28515625" customWidth="1"/>
    <col min="11" max="11" width="18.85546875" customWidth="1"/>
    <col min="12" max="12" width="24.85546875" customWidth="1"/>
    <col min="13" max="14" width="19.85546875" customWidth="1"/>
    <col min="15" max="15" width="41.140625" customWidth="1"/>
    <col min="16" max="16" width="24.28515625" customWidth="1"/>
    <col min="17" max="32" width="0" hidden="1" customWidth="1"/>
    <col min="33" max="33" width="10" hidden="1" customWidth="1"/>
    <col min="34" max="71" width="0" hidden="1" customWidth="1"/>
    <col min="72" max="16384" width="9.140625" hidden="1"/>
  </cols>
  <sheetData>
    <row r="1" spans="1:16" ht="15">
      <c r="A1" s="387" t="s">
        <v>763</v>
      </c>
      <c r="B1" s="387"/>
      <c r="C1" s="387"/>
      <c r="D1" s="387"/>
      <c r="E1" s="387"/>
      <c r="F1" s="387"/>
      <c r="G1" s="387"/>
      <c r="H1" s="387"/>
      <c r="I1" s="387"/>
      <c r="J1" s="387"/>
      <c r="K1" s="387"/>
      <c r="L1" s="387"/>
      <c r="M1" s="387"/>
      <c r="N1" s="387"/>
      <c r="O1" s="387"/>
      <c r="P1" s="583" t="str">
        <f>Instructions!$N$1</f>
        <v>OMB Approval No. 3245-0062</v>
      </c>
    </row>
    <row r="2" spans="1:16" ht="15">
      <c r="A2" s="140" t="s">
        <v>373</v>
      </c>
      <c r="B2" s="141">
        <f>Overview!B43</f>
        <v>45628</v>
      </c>
      <c r="C2" s="140"/>
      <c r="D2" s="140"/>
      <c r="E2" s="140"/>
      <c r="F2" s="140"/>
      <c r="G2" s="140"/>
      <c r="H2" s="140"/>
      <c r="I2" s="140"/>
      <c r="J2" s="140"/>
      <c r="K2" s="140"/>
      <c r="L2" s="140"/>
      <c r="M2" s="140"/>
      <c r="N2" s="140"/>
      <c r="O2" s="140"/>
      <c r="P2" s="583" t="str">
        <f>Instructions!$N$2</f>
        <v>Expiration Date 2/28/2026</v>
      </c>
    </row>
    <row r="3" spans="1:16" ht="24" customHeight="1">
      <c r="A3" s="580" t="s">
        <v>764</v>
      </c>
      <c r="B3" s="410"/>
      <c r="C3" s="410"/>
      <c r="D3" s="410"/>
      <c r="E3" s="410"/>
      <c r="F3" s="409"/>
      <c r="G3" s="409"/>
      <c r="H3" s="409"/>
      <c r="I3" s="409"/>
      <c r="J3" s="409"/>
      <c r="K3" s="46"/>
      <c r="L3" s="46"/>
      <c r="M3" s="46"/>
      <c r="N3" s="46"/>
      <c r="O3" s="46"/>
      <c r="P3" s="46"/>
    </row>
    <row r="4" spans="1:16" ht="15">
      <c r="A4" s="101" t="s">
        <v>15</v>
      </c>
      <c r="B4" s="101" t="str">
        <f>Overview!B7</f>
        <v>Applicant Fund Name</v>
      </c>
      <c r="C4" s="101"/>
      <c r="D4" s="101"/>
      <c r="E4" s="101"/>
      <c r="F4" s="101" t="s">
        <v>2</v>
      </c>
      <c r="G4" s="101"/>
      <c r="H4" s="101"/>
      <c r="I4" s="101"/>
      <c r="J4" s="101"/>
      <c r="K4" s="101"/>
      <c r="L4" s="101"/>
      <c r="M4" s="101"/>
      <c r="N4" s="101"/>
      <c r="O4" s="101"/>
      <c r="P4" s="101"/>
    </row>
    <row r="5" spans="1:16" ht="38.25" customHeight="1" thickBot="1">
      <c r="A5" s="21" t="s">
        <v>765</v>
      </c>
      <c r="B5" s="9"/>
      <c r="C5" s="9"/>
      <c r="D5" s="9"/>
      <c r="E5" s="9"/>
      <c r="F5" s="9"/>
      <c r="G5" s="9"/>
      <c r="H5" s="9"/>
      <c r="I5" s="9"/>
      <c r="J5" s="9"/>
      <c r="K5" s="9"/>
      <c r="L5" s="9"/>
      <c r="P5" s="9"/>
    </row>
    <row r="6" spans="1:16" s="691" customFormat="1" ht="65.25" customHeight="1" thickBot="1">
      <c r="A6" s="694" t="s">
        <v>766</v>
      </c>
      <c r="B6" s="695" t="s">
        <v>511</v>
      </c>
      <c r="C6" s="696" t="s">
        <v>513</v>
      </c>
      <c r="D6" s="695" t="s">
        <v>514</v>
      </c>
      <c r="E6" s="695" t="s">
        <v>515</v>
      </c>
      <c r="F6" s="695" t="s">
        <v>522</v>
      </c>
      <c r="G6" s="695" t="s">
        <v>767</v>
      </c>
      <c r="H6" s="695" t="s">
        <v>524</v>
      </c>
      <c r="I6" s="695" t="s">
        <v>768</v>
      </c>
      <c r="J6" s="695" t="s">
        <v>526</v>
      </c>
      <c r="K6" s="695" t="s">
        <v>527</v>
      </c>
      <c r="L6" s="695" t="s">
        <v>528</v>
      </c>
      <c r="M6" s="695" t="s">
        <v>769</v>
      </c>
      <c r="N6" s="695" t="s">
        <v>2308</v>
      </c>
      <c r="O6" s="695" t="s">
        <v>770</v>
      </c>
      <c r="P6" s="695" t="s">
        <v>408</v>
      </c>
    </row>
    <row r="7" spans="1:16" s="18" customFormat="1" ht="10.5">
      <c r="A7" s="867"/>
      <c r="B7" s="868" t="str">
        <f>IF(ISBLANK(A7),"",_xlfn.XLOOKUP(A7,'Investment Track Record (4)'!$B$19:$B$170,'Investment Track Record (4)'!$C$19:$C$170))</f>
        <v/>
      </c>
      <c r="C7" s="869" t="str">
        <f>IF($A7="", "", _xlfn.XLOOKUP($A7, 'Investment Track Record (4)'!$B:$B, 'Investment Track Record (4)'!$E:$E, ""))</f>
        <v/>
      </c>
      <c r="D7" s="869" t="str">
        <f>IF($A7="", "", _xlfn.XLOOKUP($A7, 'Investment Track Record (4)'!$B:$B, 'Investment Track Record (4)'!$F:$F, ""))</f>
        <v/>
      </c>
      <c r="E7" s="870" t="str">
        <f>IF($A7="", "", _xlfn.XLOOKUP($A7, 'Investment Track Record (4)'!$B:$B, 'Investment Track Record (4)'!$G:$G, ""))</f>
        <v/>
      </c>
      <c r="F7" s="870" t="str">
        <f>IF($A7="", "", _xlfn.XLOOKUP($A7, 'Investment Track Record (4)'!$B:$B, 'Investment Track Record (4)'!$O:$O, ""))</f>
        <v/>
      </c>
      <c r="G7" s="871" t="str">
        <f>IF($A7="", "",IF(_xlfn.MINIFS('Investment Track Record (4)'!$P:$P, 'Investment Track Record (4)'!$B:$B, $A7, 'Investment Track Record (4)'!$P:$P, "&lt;&gt;")=0,"No Date Entered",_xlfn.MINIFS('Investment Track Record (4)'!$P:$P, 'Investment Track Record (4)'!$B:$B, $A7, 'Investment Track Record (4)'!$P:$P, "&lt;&gt;")))</f>
        <v/>
      </c>
      <c r="H7" s="871" t="str">
        <f>IF($A7="", "",IF(_xlfn.MINIFS('Investment Track Record (4)'!$Q:$Q, 'Investment Track Record (4)'!$B:$B, $A7, 'Investment Track Record (4)'!$Q:$Q, "&lt;&gt;")=0,"No Exit",_xlfn.MINIFS('Investment Track Record (4)'!$Q:$Q, 'Investment Track Record (4)'!$B:$B, $A7, 'Investment Track Record (4)'!$Q:$Q, "&lt;&gt;")))</f>
        <v/>
      </c>
      <c r="I7" s="872" t="str">
        <f>IF('Small Business Impact (4)'!$A7="", "", SUMIFS('Investment Track Record (4)'!$R$19:$R$170, 'Investment Track Record (4)'!$B$19:$B$170, 'Small Business Impact (4)'!$A7))</f>
        <v/>
      </c>
      <c r="J7" s="872" t="str">
        <f>IF(A7="","",SUMIFS('Investment Track Record (4)'!$S$19:$S$170,'Investment Track Record (4)'!$B$19:$B$170,'Small Business Impact (4)'!$A7))</f>
        <v/>
      </c>
      <c r="K7" s="872" t="str">
        <f>IF(A7="","",SUMIFS('Investment Track Record (4)'!$T$19:$T$170,'Investment Track Record (4)'!$B$19:$B$170,'Small Business Impact (4)'!$A7))</f>
        <v/>
      </c>
      <c r="L7" s="872" t="str">
        <f>IF(A7="","",SUMIFS('Investment Track Record (4)'!$U$19:$U$170,'Investment Track Record (4)'!$B$19:$B$170,'Small Business Impact (4)'!$A7))</f>
        <v/>
      </c>
      <c r="M7" s="872" t="str">
        <f>IF(A7="","",SUMIFS('Investment Track Record (4)'!$V$19:$V$170,'Investment Track Record (4)'!$B$19:$B$170,'Small Business Impact (4)'!$A7))</f>
        <v/>
      </c>
      <c r="N7" s="1042" t="str">
        <f>IF($A7="","",IFERROR(SUMIF('Investment Track Record (4)'!B:B,$A7,'Investment Track Record (4)'!BF:BF),""))</f>
        <v/>
      </c>
      <c r="O7" s="692"/>
      <c r="P7" s="693"/>
    </row>
    <row r="8" spans="1:16" s="18" customFormat="1" ht="10.5">
      <c r="A8" s="867"/>
      <c r="B8" s="868" t="str">
        <f>IF(ISBLANK(A8),"",_xlfn.XLOOKUP(A8,'Investment Track Record (4)'!$B$19:$B$170,'Investment Track Record (4)'!$C$19:$C$170))</f>
        <v/>
      </c>
      <c r="C8" s="869" t="str">
        <f>IF($A8="", "", _xlfn.XLOOKUP($A8, 'Investment Track Record (4)'!$B:$B, 'Investment Track Record (4)'!$E:$E, ""))</f>
        <v/>
      </c>
      <c r="D8" s="869" t="str">
        <f>IF($A8="", "", _xlfn.XLOOKUP($A8, 'Investment Track Record (4)'!$B:$B, 'Investment Track Record (4)'!$F:$F, ""))</f>
        <v/>
      </c>
      <c r="E8" s="870" t="str">
        <f>IF($A8="", "", _xlfn.XLOOKUP($A8, 'Investment Track Record (4)'!$B:$B, 'Investment Track Record (4)'!$G:$G, ""))</f>
        <v/>
      </c>
      <c r="F8" s="870" t="str">
        <f>IF($A8="", "", _xlfn.XLOOKUP($A8, 'Investment Track Record (4)'!$B:$B, 'Investment Track Record (4)'!$O:$O, ""))</f>
        <v/>
      </c>
      <c r="G8" s="871" t="str">
        <f>IF($A8="", "",IF(_xlfn.MINIFS('Investment Track Record (4)'!$P:$P, 'Investment Track Record (4)'!$B:$B, $A8, 'Investment Track Record (4)'!$P:$P, "&lt;&gt;")=0,"No Date Entered",_xlfn.MINIFS('Investment Track Record (4)'!$P:$P, 'Investment Track Record (4)'!$B:$B, $A8, 'Investment Track Record (4)'!$P:$P, "&lt;&gt;")))</f>
        <v/>
      </c>
      <c r="H8" s="871" t="str">
        <f>IF($A8="", "",IF(_xlfn.MINIFS('Investment Track Record (4)'!$Q:$Q, 'Investment Track Record (4)'!$B:$B, $A8, 'Investment Track Record (4)'!$Q:$Q, "&lt;&gt;")=0,"No Exit",_xlfn.MINIFS('Investment Track Record (4)'!$Q:$Q, 'Investment Track Record (4)'!$B:$B, $A8, 'Investment Track Record (4)'!$Q:$Q, "&lt;&gt;")))</f>
        <v/>
      </c>
      <c r="I8" s="873" t="str">
        <f>IF('Small Business Impact (4)'!$A8="", "", SUMIFS('Investment Track Record (4)'!$R$19:$R$170, 'Investment Track Record (4)'!$B$19:$B$170, 'Small Business Impact (4)'!$A8))</f>
        <v/>
      </c>
      <c r="J8" s="873" t="str">
        <f>IF(A8="","",SUMIFS('Investment Track Record (4)'!$S$19:$S$170,'Investment Track Record (4)'!$B$19:$B$170,'Small Business Impact (4)'!$A8))</f>
        <v/>
      </c>
      <c r="K8" s="873" t="str">
        <f>IF(A8="","",SUMIFS('Investment Track Record (4)'!$T$19:$T$170,'Investment Track Record (4)'!$B$19:$B$170,'Small Business Impact (4)'!$A8))</f>
        <v/>
      </c>
      <c r="L8" s="873" t="str">
        <f>IF(A8="","",SUMIFS('Investment Track Record (4)'!$U$19:$U$170,'Investment Track Record (4)'!$B$19:$B$170,'Small Business Impact (4)'!$A8))</f>
        <v/>
      </c>
      <c r="M8" s="873" t="str">
        <f>IF(A8="","",SUMIFS('Investment Track Record (4)'!$V$19:$V$170,'Investment Track Record (4)'!$B$19:$B$170,'Small Business Impact (4)'!$A8))</f>
        <v/>
      </c>
      <c r="N8" s="1042" t="str">
        <f>IF($A8="","",IFERROR(SUMIF('Investment Track Record (4)'!B:B,$A8,'Investment Track Record (4)'!BF:BF),""))</f>
        <v/>
      </c>
      <c r="O8" s="692"/>
      <c r="P8" s="693"/>
    </row>
    <row r="9" spans="1:16" s="18" customFormat="1" ht="10.5">
      <c r="A9" s="867"/>
      <c r="B9" s="868" t="str">
        <f>IF(ISBLANK(A9),"",_xlfn.XLOOKUP(A9,'Investment Track Record (4)'!$B$19:$B$170,'Investment Track Record (4)'!$C$19:$C$170))</f>
        <v/>
      </c>
      <c r="C9" s="869" t="str">
        <f>IF($A9="", "", _xlfn.XLOOKUP($A9, 'Investment Track Record (4)'!$B:$B, 'Investment Track Record (4)'!$E:$E, ""))</f>
        <v/>
      </c>
      <c r="D9" s="869" t="str">
        <f>IF($A9="", "", _xlfn.XLOOKUP($A9, 'Investment Track Record (4)'!$B:$B, 'Investment Track Record (4)'!$F:$F, ""))</f>
        <v/>
      </c>
      <c r="E9" s="870" t="str">
        <f>IF($A9="", "", _xlfn.XLOOKUP($A9, 'Investment Track Record (4)'!$B:$B, 'Investment Track Record (4)'!$G:$G, ""))</f>
        <v/>
      </c>
      <c r="F9" s="870" t="str">
        <f>IF($A9="", "", _xlfn.XLOOKUP($A9, 'Investment Track Record (4)'!$B:$B, 'Investment Track Record (4)'!$O:$O, ""))</f>
        <v/>
      </c>
      <c r="G9" s="871" t="str">
        <f>IF($A9="", "",IF(_xlfn.MINIFS('Investment Track Record (4)'!$P:$P, 'Investment Track Record (4)'!$B:$B, $A9, 'Investment Track Record (4)'!$P:$P, "&lt;&gt;")=0,"No Date Entered",_xlfn.MINIFS('Investment Track Record (4)'!$P:$P, 'Investment Track Record (4)'!$B:$B, $A9, 'Investment Track Record (4)'!$P:$P, "&lt;&gt;")))</f>
        <v/>
      </c>
      <c r="H9" s="871" t="str">
        <f>IF($A9="", "",IF(_xlfn.MINIFS('Investment Track Record (4)'!$Q:$Q, 'Investment Track Record (4)'!$B:$B, $A9, 'Investment Track Record (4)'!$Q:$Q, "&lt;&gt;")=0,"No Exit",_xlfn.MINIFS('Investment Track Record (4)'!$Q:$Q, 'Investment Track Record (4)'!$B:$B, $A9, 'Investment Track Record (4)'!$Q:$Q, "&lt;&gt;")))</f>
        <v/>
      </c>
      <c r="I9" s="873" t="str">
        <f>IF('Small Business Impact (4)'!$A9="", "", SUMIFS('Investment Track Record (4)'!$R$19:$R$170, 'Investment Track Record (4)'!$B$19:$B$170, 'Small Business Impact (4)'!$A9))</f>
        <v/>
      </c>
      <c r="J9" s="873" t="str">
        <f>IF(A9="","",SUMIFS('Investment Track Record (4)'!$S$19:$S$170,'Investment Track Record (4)'!$B$19:$B$170,'Small Business Impact (4)'!$A9))</f>
        <v/>
      </c>
      <c r="K9" s="873" t="str">
        <f>IF(A9="","",SUMIFS('Investment Track Record (4)'!$T$19:$T$170,'Investment Track Record (4)'!$B$19:$B$170,'Small Business Impact (4)'!$A9))</f>
        <v/>
      </c>
      <c r="L9" s="873" t="str">
        <f>IF(A9="","",SUMIFS('Investment Track Record (4)'!$U$19:$U$170,'Investment Track Record (4)'!$B$19:$B$170,'Small Business Impact (4)'!$A9))</f>
        <v/>
      </c>
      <c r="M9" s="873" t="str">
        <f>IF(A9="","",SUMIFS('Investment Track Record (4)'!$V$19:$V$170,'Investment Track Record (4)'!$B$19:$B$170,'Small Business Impact (4)'!$A9))</f>
        <v/>
      </c>
      <c r="N9" s="1042" t="str">
        <f>IF($A9="","",IFERROR(SUMIF('Investment Track Record (4)'!B:B,$A9,'Investment Track Record (4)'!BF:BF),""))</f>
        <v/>
      </c>
      <c r="O9" s="692"/>
      <c r="P9" s="693"/>
    </row>
    <row r="10" spans="1:16" s="18" customFormat="1" ht="10.5">
      <c r="A10" s="867"/>
      <c r="B10" s="868" t="str">
        <f>IF(ISBLANK(A10),"",_xlfn.XLOOKUP(A10,'Investment Track Record (4)'!$B$19:$B$170,'Investment Track Record (4)'!$C$19:$C$170))</f>
        <v/>
      </c>
      <c r="C10" s="869" t="str">
        <f>IF($A10="", "", _xlfn.XLOOKUP($A10, 'Investment Track Record (4)'!$B:$B, 'Investment Track Record (4)'!$E:$E, ""))</f>
        <v/>
      </c>
      <c r="D10" s="869" t="str">
        <f>IF($A10="", "", _xlfn.XLOOKUP($A10, 'Investment Track Record (4)'!$B:$B, 'Investment Track Record (4)'!$F:$F, ""))</f>
        <v/>
      </c>
      <c r="E10" s="870" t="str">
        <f>IF($A10="", "", _xlfn.XLOOKUP($A10, 'Investment Track Record (4)'!$B:$B, 'Investment Track Record (4)'!$G:$G, ""))</f>
        <v/>
      </c>
      <c r="F10" s="870" t="str">
        <f>IF($A10="", "", _xlfn.XLOOKUP($A10, 'Investment Track Record (4)'!$B:$B, 'Investment Track Record (4)'!$O:$O, ""))</f>
        <v/>
      </c>
      <c r="G10" s="871" t="str">
        <f>IF($A10="", "",IF(_xlfn.MINIFS('Investment Track Record (4)'!$P:$P, 'Investment Track Record (4)'!$B:$B, $A10, 'Investment Track Record (4)'!$P:$P, "&lt;&gt;")=0,"No Date Entered",_xlfn.MINIFS('Investment Track Record (4)'!$P:$P, 'Investment Track Record (4)'!$B:$B, $A10, 'Investment Track Record (4)'!$P:$P, "&lt;&gt;")))</f>
        <v/>
      </c>
      <c r="H10" s="871" t="str">
        <f>IF($A10="", "",IF(_xlfn.MINIFS('Investment Track Record (4)'!$Q:$Q, 'Investment Track Record (4)'!$B:$B, $A10, 'Investment Track Record (4)'!$Q:$Q, "&lt;&gt;")=0,"No Exit",_xlfn.MINIFS('Investment Track Record (4)'!$Q:$Q, 'Investment Track Record (4)'!$B:$B, $A10, 'Investment Track Record (4)'!$Q:$Q, "&lt;&gt;")))</f>
        <v/>
      </c>
      <c r="I10" s="873" t="str">
        <f>IF('Small Business Impact (4)'!$A10="", "", SUMIFS('Investment Track Record (4)'!$R$19:$R$170, 'Investment Track Record (4)'!$B$19:$B$170, 'Small Business Impact (4)'!$A10))</f>
        <v/>
      </c>
      <c r="J10" s="873" t="str">
        <f>IF(A10="","",SUMIFS('Investment Track Record (4)'!$S$19:$S$170,'Investment Track Record (4)'!$B$19:$B$170,'Small Business Impact (4)'!$A10))</f>
        <v/>
      </c>
      <c r="K10" s="873" t="str">
        <f>IF(A10="","",SUMIFS('Investment Track Record (4)'!$T$19:$T$170,'Investment Track Record (4)'!$B$19:$B$170,'Small Business Impact (4)'!$A10))</f>
        <v/>
      </c>
      <c r="L10" s="873" t="str">
        <f>IF(A10="","",SUMIFS('Investment Track Record (4)'!$U$19:$U$170,'Investment Track Record (4)'!$B$19:$B$170,'Small Business Impact (4)'!$A10))</f>
        <v/>
      </c>
      <c r="M10" s="873" t="str">
        <f>IF(A10="","",SUMIFS('Investment Track Record (4)'!$V$19:$V$170,'Investment Track Record (4)'!$B$19:$B$170,'Small Business Impact (4)'!$A10))</f>
        <v/>
      </c>
      <c r="N10" s="1042" t="str">
        <f>IF($A10="","",IFERROR(SUMIF('Investment Track Record (4)'!B:B,$A10,'Investment Track Record (4)'!BF:BF),""))</f>
        <v/>
      </c>
      <c r="O10" s="692"/>
      <c r="P10" s="693"/>
    </row>
    <row r="11" spans="1:16" s="18" customFormat="1" ht="10.5">
      <c r="A11" s="867"/>
      <c r="B11" s="868" t="str">
        <f>IF(ISBLANK(A11),"",_xlfn.XLOOKUP(A11,'Investment Track Record (4)'!$B$19:$B$170,'Investment Track Record (4)'!$C$19:$C$170))</f>
        <v/>
      </c>
      <c r="C11" s="869" t="str">
        <f>IF($A11="", "", _xlfn.XLOOKUP($A11, 'Investment Track Record (4)'!$B:$B, 'Investment Track Record (4)'!$E:$E, ""))</f>
        <v/>
      </c>
      <c r="D11" s="869" t="str">
        <f>IF($A11="", "", _xlfn.XLOOKUP($A11, 'Investment Track Record (4)'!$B:$B, 'Investment Track Record (4)'!$F:$F, ""))</f>
        <v/>
      </c>
      <c r="E11" s="870" t="str">
        <f>IF($A11="", "", _xlfn.XLOOKUP($A11, 'Investment Track Record (4)'!$B:$B, 'Investment Track Record (4)'!$G:$G, ""))</f>
        <v/>
      </c>
      <c r="F11" s="870" t="str">
        <f>IF($A11="", "", _xlfn.XLOOKUP($A11, 'Investment Track Record (4)'!$B:$B, 'Investment Track Record (4)'!$O:$O, ""))</f>
        <v/>
      </c>
      <c r="G11" s="871" t="str">
        <f>IF($A11="", "",IF(_xlfn.MINIFS('Investment Track Record (4)'!$P:$P, 'Investment Track Record (4)'!$B:$B, $A11, 'Investment Track Record (4)'!$P:$P, "&lt;&gt;")=0,"No Date Entered",_xlfn.MINIFS('Investment Track Record (4)'!$P:$P, 'Investment Track Record (4)'!$B:$B, $A11, 'Investment Track Record (4)'!$P:$P, "&lt;&gt;")))</f>
        <v/>
      </c>
      <c r="H11" s="871" t="str">
        <f>IF($A11="", "",IF(_xlfn.MINIFS('Investment Track Record (4)'!$Q:$Q, 'Investment Track Record (4)'!$B:$B, $A11, 'Investment Track Record (4)'!$Q:$Q, "&lt;&gt;")=0,"No Exit",_xlfn.MINIFS('Investment Track Record (4)'!$Q:$Q, 'Investment Track Record (4)'!$B:$B, $A11, 'Investment Track Record (4)'!$Q:$Q, "&lt;&gt;")))</f>
        <v/>
      </c>
      <c r="I11" s="873" t="str">
        <f>IF('Small Business Impact (4)'!$A11="", "", SUMIFS('Investment Track Record (4)'!$R$19:$R$170, 'Investment Track Record (4)'!$B$19:$B$170, 'Small Business Impact (4)'!$A11))</f>
        <v/>
      </c>
      <c r="J11" s="873" t="str">
        <f>IF(A11="","",SUMIFS('Investment Track Record (4)'!$S$19:$S$170,'Investment Track Record (4)'!$B$19:$B$170,'Small Business Impact (4)'!$A11))</f>
        <v/>
      </c>
      <c r="K11" s="873" t="str">
        <f>IF(A11="","",SUMIFS('Investment Track Record (4)'!$T$19:$T$170,'Investment Track Record (4)'!$B$19:$B$170,'Small Business Impact (4)'!$A11))</f>
        <v/>
      </c>
      <c r="L11" s="873" t="str">
        <f>IF(A11="","",SUMIFS('Investment Track Record (4)'!$U$19:$U$170,'Investment Track Record (4)'!$B$19:$B$170,'Small Business Impact (4)'!$A11))</f>
        <v/>
      </c>
      <c r="M11" s="873" t="str">
        <f>IF(A11="","",SUMIFS('Investment Track Record (4)'!$V$19:$V$170,'Investment Track Record (4)'!$B$19:$B$170,'Small Business Impact (4)'!$A11))</f>
        <v/>
      </c>
      <c r="N11" s="1042" t="str">
        <f>IF($A11="","",IFERROR(SUMIF('Investment Track Record (4)'!B:B,$A11,'Investment Track Record (4)'!BF:BF),""))</f>
        <v/>
      </c>
      <c r="O11" s="692"/>
      <c r="P11" s="693"/>
    </row>
    <row r="12" spans="1:16" s="18" customFormat="1" ht="10.5">
      <c r="A12" s="867"/>
      <c r="B12" s="868" t="str">
        <f>IF(ISBLANK(A12),"",_xlfn.XLOOKUP(A12,'Investment Track Record (4)'!$B$19:$B$170,'Investment Track Record (4)'!$C$19:$C$170))</f>
        <v/>
      </c>
      <c r="C12" s="869" t="str">
        <f>IF($A12="", "", _xlfn.XLOOKUP($A12, 'Investment Track Record (4)'!$B:$B, 'Investment Track Record (4)'!$E:$E, ""))</f>
        <v/>
      </c>
      <c r="D12" s="869" t="str">
        <f>IF($A12="", "", _xlfn.XLOOKUP($A12, 'Investment Track Record (4)'!$B:$B, 'Investment Track Record (4)'!$F:$F, ""))</f>
        <v/>
      </c>
      <c r="E12" s="870" t="str">
        <f>IF($A12="", "", _xlfn.XLOOKUP($A12, 'Investment Track Record (4)'!$B:$B, 'Investment Track Record (4)'!$G:$G, ""))</f>
        <v/>
      </c>
      <c r="F12" s="870" t="str">
        <f>IF($A12="", "", _xlfn.XLOOKUP($A12, 'Investment Track Record (4)'!$B:$B, 'Investment Track Record (4)'!$O:$O, ""))</f>
        <v/>
      </c>
      <c r="G12" s="871" t="str">
        <f>IF($A12="", "",IF(_xlfn.MINIFS('Investment Track Record (4)'!$P:$P, 'Investment Track Record (4)'!$B:$B, $A12, 'Investment Track Record (4)'!$P:$P, "&lt;&gt;")=0,"No Date Entered",_xlfn.MINIFS('Investment Track Record (4)'!$P:$P, 'Investment Track Record (4)'!$B:$B, $A12, 'Investment Track Record (4)'!$P:$P, "&lt;&gt;")))</f>
        <v/>
      </c>
      <c r="H12" s="871" t="str">
        <f>IF($A12="", "",IF(_xlfn.MINIFS('Investment Track Record (4)'!$Q:$Q, 'Investment Track Record (4)'!$B:$B, $A12, 'Investment Track Record (4)'!$Q:$Q, "&lt;&gt;")=0,"No Exit",_xlfn.MINIFS('Investment Track Record (4)'!$Q:$Q, 'Investment Track Record (4)'!$B:$B, $A12, 'Investment Track Record (4)'!$Q:$Q, "&lt;&gt;")))</f>
        <v/>
      </c>
      <c r="I12" s="873" t="str">
        <f>IF('Small Business Impact (4)'!$A12="", "", SUMIFS('Investment Track Record (4)'!$R$19:$R$170, 'Investment Track Record (4)'!$B$19:$B$170, 'Small Business Impact (4)'!$A12))</f>
        <v/>
      </c>
      <c r="J12" s="873" t="str">
        <f>IF(A12="","",SUMIFS('Investment Track Record (4)'!$S$19:$S$170,'Investment Track Record (4)'!$B$19:$B$170,'Small Business Impact (4)'!$A12))</f>
        <v/>
      </c>
      <c r="K12" s="873" t="str">
        <f>IF(A12="","",SUMIFS('Investment Track Record (4)'!$T$19:$T$170,'Investment Track Record (4)'!$B$19:$B$170,'Small Business Impact (4)'!$A12))</f>
        <v/>
      </c>
      <c r="L12" s="873" t="str">
        <f>IF(A12="","",SUMIFS('Investment Track Record (4)'!$U$19:$U$170,'Investment Track Record (4)'!$B$19:$B$170,'Small Business Impact (4)'!$A12))</f>
        <v/>
      </c>
      <c r="M12" s="873" t="str">
        <f>IF(A12="","",SUMIFS('Investment Track Record (4)'!$V$19:$V$170,'Investment Track Record (4)'!$B$19:$B$170,'Small Business Impact (4)'!$A12))</f>
        <v/>
      </c>
      <c r="N12" s="1042" t="str">
        <f>IF($A12="","",IFERROR(SUMIF('Investment Track Record (4)'!B:B,$A12,'Investment Track Record (4)'!BF:BF),""))</f>
        <v/>
      </c>
      <c r="O12" s="692"/>
      <c r="P12" s="693"/>
    </row>
    <row r="13" spans="1:16" s="18" customFormat="1" ht="10.5">
      <c r="A13" s="867"/>
      <c r="B13" s="868" t="str">
        <f>IF(ISBLANK(A13),"",_xlfn.XLOOKUP(A13,'Investment Track Record (4)'!$B$19:$B$170,'Investment Track Record (4)'!$C$19:$C$170))</f>
        <v/>
      </c>
      <c r="C13" s="869" t="str">
        <f>IF($A13="", "", _xlfn.XLOOKUP($A13, 'Investment Track Record (4)'!$B:$B, 'Investment Track Record (4)'!$E:$E, ""))</f>
        <v/>
      </c>
      <c r="D13" s="869" t="str">
        <f>IF($A13="", "", _xlfn.XLOOKUP($A13, 'Investment Track Record (4)'!$B:$B, 'Investment Track Record (4)'!$F:$F, ""))</f>
        <v/>
      </c>
      <c r="E13" s="870" t="str">
        <f>IF($A13="", "", _xlfn.XLOOKUP($A13, 'Investment Track Record (4)'!$B:$B, 'Investment Track Record (4)'!$G:$G, ""))</f>
        <v/>
      </c>
      <c r="F13" s="870" t="str">
        <f>IF($A13="", "", _xlfn.XLOOKUP($A13, 'Investment Track Record (4)'!$B:$B, 'Investment Track Record (4)'!$O:$O, ""))</f>
        <v/>
      </c>
      <c r="G13" s="871" t="str">
        <f>IF($A13="", "",IF(_xlfn.MINIFS('Investment Track Record (4)'!$P:$P, 'Investment Track Record (4)'!$B:$B, $A13, 'Investment Track Record (4)'!$P:$P, "&lt;&gt;")=0,"No Date Entered",_xlfn.MINIFS('Investment Track Record (4)'!$P:$P, 'Investment Track Record (4)'!$B:$B, $A13, 'Investment Track Record (4)'!$P:$P, "&lt;&gt;")))</f>
        <v/>
      </c>
      <c r="H13" s="871" t="str">
        <f>IF($A13="", "",IF(_xlfn.MINIFS('Investment Track Record (4)'!$Q:$Q, 'Investment Track Record (4)'!$B:$B, $A13, 'Investment Track Record (4)'!$Q:$Q, "&lt;&gt;")=0,"No Exit",_xlfn.MINIFS('Investment Track Record (4)'!$Q:$Q, 'Investment Track Record (4)'!$B:$B, $A13, 'Investment Track Record (4)'!$Q:$Q, "&lt;&gt;")))</f>
        <v/>
      </c>
      <c r="I13" s="873" t="str">
        <f>IF('Small Business Impact (4)'!$A13="", "", SUMIFS('Investment Track Record (4)'!$R$19:$R$170, 'Investment Track Record (4)'!$B$19:$B$170, 'Small Business Impact (4)'!$A13))</f>
        <v/>
      </c>
      <c r="J13" s="873" t="str">
        <f>IF(A13="","",SUMIFS('Investment Track Record (4)'!$S$19:$S$170,'Investment Track Record (4)'!$B$19:$B$170,'Small Business Impact (4)'!$A13))</f>
        <v/>
      </c>
      <c r="K13" s="873" t="str">
        <f>IF(A13="","",SUMIFS('Investment Track Record (4)'!$T$19:$T$170,'Investment Track Record (4)'!$B$19:$B$170,'Small Business Impact (4)'!$A13))</f>
        <v/>
      </c>
      <c r="L13" s="873" t="str">
        <f>IF(A13="","",SUMIFS('Investment Track Record (4)'!$U$19:$U$170,'Investment Track Record (4)'!$B$19:$B$170,'Small Business Impact (4)'!$A13))</f>
        <v/>
      </c>
      <c r="M13" s="873" t="str">
        <f>IF(A13="","",SUMIFS('Investment Track Record (4)'!$V$19:$V$170,'Investment Track Record (4)'!$B$19:$B$170,'Small Business Impact (4)'!$A13))</f>
        <v/>
      </c>
      <c r="N13" s="1042" t="str">
        <f>IF($A13="","",IFERROR(SUMIF('Investment Track Record (4)'!B:B,$A13,'Investment Track Record (4)'!BF:BF),""))</f>
        <v/>
      </c>
      <c r="O13" s="692"/>
      <c r="P13" s="693"/>
    </row>
    <row r="14" spans="1:16" s="18" customFormat="1" ht="10.5">
      <c r="A14" s="867"/>
      <c r="B14" s="868" t="str">
        <f>IF(ISBLANK(A14),"",_xlfn.XLOOKUP(A14,'Investment Track Record (4)'!$B$19:$B$170,'Investment Track Record (4)'!$C$19:$C$170))</f>
        <v/>
      </c>
      <c r="C14" s="869" t="str">
        <f>IF($A14="", "", _xlfn.XLOOKUP($A14, 'Investment Track Record (4)'!$B:$B, 'Investment Track Record (4)'!$E:$E, ""))</f>
        <v/>
      </c>
      <c r="D14" s="869" t="str">
        <f>IF($A14="", "", _xlfn.XLOOKUP($A14, 'Investment Track Record (4)'!$B:$B, 'Investment Track Record (4)'!$F:$F, ""))</f>
        <v/>
      </c>
      <c r="E14" s="870" t="str">
        <f>IF($A14="", "", _xlfn.XLOOKUP($A14, 'Investment Track Record (4)'!$B:$B, 'Investment Track Record (4)'!$G:$G, ""))</f>
        <v/>
      </c>
      <c r="F14" s="870" t="str">
        <f>IF($A14="", "", _xlfn.XLOOKUP($A14, 'Investment Track Record (4)'!$B:$B, 'Investment Track Record (4)'!$O:$O, ""))</f>
        <v/>
      </c>
      <c r="G14" s="871" t="str">
        <f>IF($A14="", "",IF(_xlfn.MINIFS('Investment Track Record (4)'!$P:$P, 'Investment Track Record (4)'!$B:$B, $A14, 'Investment Track Record (4)'!$P:$P, "&lt;&gt;")=0,"No Date Entered",_xlfn.MINIFS('Investment Track Record (4)'!$P:$P, 'Investment Track Record (4)'!$B:$B, $A14, 'Investment Track Record (4)'!$P:$P, "&lt;&gt;")))</f>
        <v/>
      </c>
      <c r="H14" s="871" t="str">
        <f>IF($A14="", "",IF(_xlfn.MINIFS('Investment Track Record (4)'!$Q:$Q, 'Investment Track Record (4)'!$B:$B, $A14, 'Investment Track Record (4)'!$Q:$Q, "&lt;&gt;")=0,"No Exit",_xlfn.MINIFS('Investment Track Record (4)'!$Q:$Q, 'Investment Track Record (4)'!$B:$B, $A14, 'Investment Track Record (4)'!$Q:$Q, "&lt;&gt;")))</f>
        <v/>
      </c>
      <c r="I14" s="873" t="str">
        <f>IF('Small Business Impact (4)'!$A14="", "", SUMIFS('Investment Track Record (4)'!$R$19:$R$170, 'Investment Track Record (4)'!$B$19:$B$170, 'Small Business Impact (4)'!$A14))</f>
        <v/>
      </c>
      <c r="J14" s="873" t="str">
        <f>IF(A14="","",SUMIFS('Investment Track Record (4)'!$S$19:$S$170,'Investment Track Record (4)'!$B$19:$B$170,'Small Business Impact (4)'!$A14))</f>
        <v/>
      </c>
      <c r="K14" s="873" t="str">
        <f>IF(A14="","",SUMIFS('Investment Track Record (4)'!$T$19:$T$170,'Investment Track Record (4)'!$B$19:$B$170,'Small Business Impact (4)'!$A14))</f>
        <v/>
      </c>
      <c r="L14" s="873" t="str">
        <f>IF(A14="","",SUMIFS('Investment Track Record (4)'!$U$19:$U$170,'Investment Track Record (4)'!$B$19:$B$170,'Small Business Impact (4)'!$A14))</f>
        <v/>
      </c>
      <c r="M14" s="873" t="str">
        <f>IF(A14="","",SUMIFS('Investment Track Record (4)'!$V$19:$V$170,'Investment Track Record (4)'!$B$19:$B$170,'Small Business Impact (4)'!$A14))</f>
        <v/>
      </c>
      <c r="N14" s="1042" t="str">
        <f>IF($A14="","",IFERROR(SUMIF('Investment Track Record (4)'!B:B,$A14,'Investment Track Record (4)'!BF:BF),""))</f>
        <v/>
      </c>
      <c r="O14" s="692"/>
      <c r="P14" s="693"/>
    </row>
    <row r="15" spans="1:16" s="18" customFormat="1" ht="10.5">
      <c r="A15" s="867"/>
      <c r="B15" s="868" t="str">
        <f>IF(ISBLANK(A15),"",_xlfn.XLOOKUP(A15,'Investment Track Record (4)'!$B$19:$B$170,'Investment Track Record (4)'!$C$19:$C$170))</f>
        <v/>
      </c>
      <c r="C15" s="869" t="str">
        <f>IF($A15="", "", _xlfn.XLOOKUP($A15, 'Investment Track Record (4)'!$B:$B, 'Investment Track Record (4)'!$E:$E, ""))</f>
        <v/>
      </c>
      <c r="D15" s="869" t="str">
        <f>IF($A15="", "", _xlfn.XLOOKUP($A15, 'Investment Track Record (4)'!$B:$B, 'Investment Track Record (4)'!$F:$F, ""))</f>
        <v/>
      </c>
      <c r="E15" s="870" t="str">
        <f>IF($A15="", "", _xlfn.XLOOKUP($A15, 'Investment Track Record (4)'!$B:$B, 'Investment Track Record (4)'!$G:$G, ""))</f>
        <v/>
      </c>
      <c r="F15" s="870" t="str">
        <f>IF($A15="", "", _xlfn.XLOOKUP($A15, 'Investment Track Record (4)'!$B:$B, 'Investment Track Record (4)'!$O:$O, ""))</f>
        <v/>
      </c>
      <c r="G15" s="871" t="str">
        <f>IF($A15="", "",IF(_xlfn.MINIFS('Investment Track Record (4)'!$P:$P, 'Investment Track Record (4)'!$B:$B, $A15, 'Investment Track Record (4)'!$P:$P, "&lt;&gt;")=0,"No Date Entered",_xlfn.MINIFS('Investment Track Record (4)'!$P:$P, 'Investment Track Record (4)'!$B:$B, $A15, 'Investment Track Record (4)'!$P:$P, "&lt;&gt;")))</f>
        <v/>
      </c>
      <c r="H15" s="871" t="str">
        <f>IF($A15="", "",IF(_xlfn.MINIFS('Investment Track Record (4)'!$Q:$Q, 'Investment Track Record (4)'!$B:$B, $A15, 'Investment Track Record (4)'!$Q:$Q, "&lt;&gt;")=0,"No Exit",_xlfn.MINIFS('Investment Track Record (4)'!$Q:$Q, 'Investment Track Record (4)'!$B:$B, $A15, 'Investment Track Record (4)'!$Q:$Q, "&lt;&gt;")))</f>
        <v/>
      </c>
      <c r="I15" s="873" t="str">
        <f>IF('Small Business Impact (4)'!$A15="", "", SUMIFS('Investment Track Record (4)'!$R$19:$R$170, 'Investment Track Record (4)'!$B$19:$B$170, 'Small Business Impact (4)'!$A15))</f>
        <v/>
      </c>
      <c r="J15" s="873" t="str">
        <f>IF(A15="","",SUMIFS('Investment Track Record (4)'!$S$19:$S$170,'Investment Track Record (4)'!$B$19:$B$170,'Small Business Impact (4)'!$A15))</f>
        <v/>
      </c>
      <c r="K15" s="873" t="str">
        <f>IF(A15="","",SUMIFS('Investment Track Record (4)'!$T$19:$T$170,'Investment Track Record (4)'!$B$19:$B$170,'Small Business Impact (4)'!$A15))</f>
        <v/>
      </c>
      <c r="L15" s="873" t="str">
        <f>IF(A15="","",SUMIFS('Investment Track Record (4)'!$U$19:$U$170,'Investment Track Record (4)'!$B$19:$B$170,'Small Business Impact (4)'!$A15))</f>
        <v/>
      </c>
      <c r="M15" s="873" t="str">
        <f>IF(A15="","",SUMIFS('Investment Track Record (4)'!$V$19:$V$170,'Investment Track Record (4)'!$B$19:$B$170,'Small Business Impact (4)'!$A15))</f>
        <v/>
      </c>
      <c r="N15" s="1042" t="str">
        <f>IF($A15="","",IFERROR(SUMIF('Investment Track Record (4)'!B:B,$A15,'Investment Track Record (4)'!BF:BF),""))</f>
        <v/>
      </c>
      <c r="O15" s="692"/>
      <c r="P15" s="693"/>
    </row>
    <row r="16" spans="1:16" s="18" customFormat="1" ht="10.5">
      <c r="A16" s="867"/>
      <c r="B16" s="868" t="str">
        <f>IF(ISBLANK(A16),"",_xlfn.XLOOKUP(A16,'Investment Track Record (4)'!$B$19:$B$170,'Investment Track Record (4)'!$C$19:$C$170))</f>
        <v/>
      </c>
      <c r="C16" s="869" t="str">
        <f>IF($A16="", "", _xlfn.XLOOKUP($A16, 'Investment Track Record (4)'!$B:$B, 'Investment Track Record (4)'!$E:$E, ""))</f>
        <v/>
      </c>
      <c r="D16" s="869" t="str">
        <f>IF($A16="", "", _xlfn.XLOOKUP($A16, 'Investment Track Record (4)'!$B:$B, 'Investment Track Record (4)'!$F:$F, ""))</f>
        <v/>
      </c>
      <c r="E16" s="870" t="str">
        <f>IF($A16="", "", _xlfn.XLOOKUP($A16, 'Investment Track Record (4)'!$B:$B, 'Investment Track Record (4)'!$G:$G, ""))</f>
        <v/>
      </c>
      <c r="F16" s="870" t="str">
        <f>IF($A16="", "", _xlfn.XLOOKUP($A16, 'Investment Track Record (4)'!$B:$B, 'Investment Track Record (4)'!$O:$O, ""))</f>
        <v/>
      </c>
      <c r="G16" s="871" t="str">
        <f>IF($A16="", "",IF(_xlfn.MINIFS('Investment Track Record (4)'!$P:$P, 'Investment Track Record (4)'!$B:$B, $A16, 'Investment Track Record (4)'!$P:$P, "&lt;&gt;")=0,"No Date Entered",_xlfn.MINIFS('Investment Track Record (4)'!$P:$P, 'Investment Track Record (4)'!$B:$B, $A16, 'Investment Track Record (4)'!$P:$P, "&lt;&gt;")))</f>
        <v/>
      </c>
      <c r="H16" s="871" t="str">
        <f>IF($A16="", "",IF(_xlfn.MINIFS('Investment Track Record (4)'!$Q:$Q, 'Investment Track Record (4)'!$B:$B, $A16, 'Investment Track Record (4)'!$Q:$Q, "&lt;&gt;")=0,"No Exit",_xlfn.MINIFS('Investment Track Record (4)'!$Q:$Q, 'Investment Track Record (4)'!$B:$B, $A16, 'Investment Track Record (4)'!$Q:$Q, "&lt;&gt;")))</f>
        <v/>
      </c>
      <c r="I16" s="873" t="str">
        <f>IF('Small Business Impact (4)'!$A16="", "", SUMIFS('Investment Track Record (4)'!$R$19:$R$170, 'Investment Track Record (4)'!$B$19:$B$170, 'Small Business Impact (4)'!$A16))</f>
        <v/>
      </c>
      <c r="J16" s="873" t="str">
        <f>IF(A16="","",SUMIFS('Investment Track Record (4)'!$S$19:$S$170,'Investment Track Record (4)'!$B$19:$B$170,'Small Business Impact (4)'!$A16))</f>
        <v/>
      </c>
      <c r="K16" s="873" t="str">
        <f>IF(A16="","",SUMIFS('Investment Track Record (4)'!$T$19:$T$170,'Investment Track Record (4)'!$B$19:$B$170,'Small Business Impact (4)'!$A16))</f>
        <v/>
      </c>
      <c r="L16" s="873" t="str">
        <f>IF(A16="","",SUMIFS('Investment Track Record (4)'!$U$19:$U$170,'Investment Track Record (4)'!$B$19:$B$170,'Small Business Impact (4)'!$A16))</f>
        <v/>
      </c>
      <c r="M16" s="873" t="str">
        <f>IF(A16="","",SUMIFS('Investment Track Record (4)'!$V$19:$V$170,'Investment Track Record (4)'!$B$19:$B$170,'Small Business Impact (4)'!$A16))</f>
        <v/>
      </c>
      <c r="N16" s="1042" t="str">
        <f>IF($A16="","",IFERROR(SUMIF('Investment Track Record (4)'!B:B,$A16,'Investment Track Record (4)'!BF:BF),""))</f>
        <v/>
      </c>
      <c r="O16" s="692"/>
      <c r="P16" s="693"/>
    </row>
    <row r="17" spans="1:16" s="18" customFormat="1" ht="10.5">
      <c r="A17" s="867"/>
      <c r="B17" s="868" t="str">
        <f>IF(ISBLANK(A17),"",_xlfn.XLOOKUP(A17,'Investment Track Record (4)'!$B$19:$B$170,'Investment Track Record (4)'!$C$19:$C$170))</f>
        <v/>
      </c>
      <c r="C17" s="869" t="str">
        <f>IF($A17="", "", _xlfn.XLOOKUP($A17, 'Investment Track Record (4)'!$B:$B, 'Investment Track Record (4)'!$E:$E, ""))</f>
        <v/>
      </c>
      <c r="D17" s="869" t="str">
        <f>IF($A17="", "", _xlfn.XLOOKUP($A17, 'Investment Track Record (4)'!$B:$B, 'Investment Track Record (4)'!$F:$F, ""))</f>
        <v/>
      </c>
      <c r="E17" s="870" t="str">
        <f>IF($A17="", "", _xlfn.XLOOKUP($A17, 'Investment Track Record (4)'!$B:$B, 'Investment Track Record (4)'!$G:$G, ""))</f>
        <v/>
      </c>
      <c r="F17" s="870" t="str">
        <f>IF($A17="", "", _xlfn.XLOOKUP($A17, 'Investment Track Record (4)'!$B:$B, 'Investment Track Record (4)'!$O:$O, ""))</f>
        <v/>
      </c>
      <c r="G17" s="871" t="str">
        <f>IF($A17="", "",IF(_xlfn.MINIFS('Investment Track Record (4)'!$P:$P, 'Investment Track Record (4)'!$B:$B, $A17, 'Investment Track Record (4)'!$P:$P, "&lt;&gt;")=0,"No Date Entered",_xlfn.MINIFS('Investment Track Record (4)'!$P:$P, 'Investment Track Record (4)'!$B:$B, $A17, 'Investment Track Record (4)'!$P:$P, "&lt;&gt;")))</f>
        <v/>
      </c>
      <c r="H17" s="871" t="str">
        <f>IF($A17="", "",IF(_xlfn.MINIFS('Investment Track Record (4)'!$Q:$Q, 'Investment Track Record (4)'!$B:$B, $A17, 'Investment Track Record (4)'!$Q:$Q, "&lt;&gt;")=0,"No Exit",_xlfn.MINIFS('Investment Track Record (4)'!$Q:$Q, 'Investment Track Record (4)'!$B:$B, $A17, 'Investment Track Record (4)'!$Q:$Q, "&lt;&gt;")))</f>
        <v/>
      </c>
      <c r="I17" s="873" t="str">
        <f>IF('Small Business Impact (4)'!$A17="", "", SUMIFS('Investment Track Record (4)'!$R$19:$R$170, 'Investment Track Record (4)'!$B$19:$B$170, 'Small Business Impact (4)'!$A17))</f>
        <v/>
      </c>
      <c r="J17" s="873" t="str">
        <f>IF(A17="","",SUMIFS('Investment Track Record (4)'!$S$19:$S$170,'Investment Track Record (4)'!$B$19:$B$170,'Small Business Impact (4)'!$A17))</f>
        <v/>
      </c>
      <c r="K17" s="873" t="str">
        <f>IF(A17="","",SUMIFS('Investment Track Record (4)'!$T$19:$T$170,'Investment Track Record (4)'!$B$19:$B$170,'Small Business Impact (4)'!$A17))</f>
        <v/>
      </c>
      <c r="L17" s="873" t="str">
        <f>IF(A17="","",SUMIFS('Investment Track Record (4)'!$U$19:$U$170,'Investment Track Record (4)'!$B$19:$B$170,'Small Business Impact (4)'!$A17))</f>
        <v/>
      </c>
      <c r="M17" s="873" t="str">
        <f>IF(A17="","",SUMIFS('Investment Track Record (4)'!$V$19:$V$170,'Investment Track Record (4)'!$B$19:$B$170,'Small Business Impact (4)'!$A17))</f>
        <v/>
      </c>
      <c r="N17" s="1042" t="str">
        <f>IF($A17="","",IFERROR(SUMIF('Investment Track Record (4)'!B:B,$A17,'Investment Track Record (4)'!BF:BF),""))</f>
        <v/>
      </c>
      <c r="O17" s="692"/>
      <c r="P17" s="693"/>
    </row>
    <row r="18" spans="1:16" s="18" customFormat="1" ht="10.5">
      <c r="A18" s="867"/>
      <c r="B18" s="868" t="str">
        <f>IF(ISBLANK(A18),"",_xlfn.XLOOKUP(A18,'Investment Track Record (4)'!$B$19:$B$170,'Investment Track Record (4)'!$C$19:$C$170))</f>
        <v/>
      </c>
      <c r="C18" s="869" t="str">
        <f>IF($A18="", "", _xlfn.XLOOKUP($A18, 'Investment Track Record (4)'!$B:$B, 'Investment Track Record (4)'!$E:$E, ""))</f>
        <v/>
      </c>
      <c r="D18" s="869" t="str">
        <f>IF($A18="", "", _xlfn.XLOOKUP($A18, 'Investment Track Record (4)'!$B:$B, 'Investment Track Record (4)'!$F:$F, ""))</f>
        <v/>
      </c>
      <c r="E18" s="870" t="str">
        <f>IF($A18="", "", _xlfn.XLOOKUP($A18, 'Investment Track Record (4)'!$B:$B, 'Investment Track Record (4)'!$G:$G, ""))</f>
        <v/>
      </c>
      <c r="F18" s="870" t="str">
        <f>IF($A18="", "", _xlfn.XLOOKUP($A18, 'Investment Track Record (4)'!$B:$B, 'Investment Track Record (4)'!$O:$O, ""))</f>
        <v/>
      </c>
      <c r="G18" s="871" t="str">
        <f>IF($A18="", "",IF(_xlfn.MINIFS('Investment Track Record (4)'!$P:$P, 'Investment Track Record (4)'!$B:$B, $A18, 'Investment Track Record (4)'!$P:$P, "&lt;&gt;")=0,"No Date Entered",_xlfn.MINIFS('Investment Track Record (4)'!$P:$P, 'Investment Track Record (4)'!$B:$B, $A18, 'Investment Track Record (4)'!$P:$P, "&lt;&gt;")))</f>
        <v/>
      </c>
      <c r="H18" s="871" t="str">
        <f>IF($A18="", "",IF(_xlfn.MINIFS('Investment Track Record (4)'!$Q:$Q, 'Investment Track Record (4)'!$B:$B, $A18, 'Investment Track Record (4)'!$Q:$Q, "&lt;&gt;")=0,"No Exit",_xlfn.MINIFS('Investment Track Record (4)'!$Q:$Q, 'Investment Track Record (4)'!$B:$B, $A18, 'Investment Track Record (4)'!$Q:$Q, "&lt;&gt;")))</f>
        <v/>
      </c>
      <c r="I18" s="873" t="str">
        <f>IF('Small Business Impact (4)'!$A18="", "", SUMIFS('Investment Track Record (4)'!$R$19:$R$170, 'Investment Track Record (4)'!$B$19:$B$170, 'Small Business Impact (4)'!$A18))</f>
        <v/>
      </c>
      <c r="J18" s="873" t="str">
        <f>IF(A18="","",SUMIFS('Investment Track Record (4)'!$S$19:$S$170,'Investment Track Record (4)'!$B$19:$B$170,'Small Business Impact (4)'!$A18))</f>
        <v/>
      </c>
      <c r="K18" s="873" t="str">
        <f>IF(A18="","",SUMIFS('Investment Track Record (4)'!$T$19:$T$170,'Investment Track Record (4)'!$B$19:$B$170,'Small Business Impact (4)'!$A18))</f>
        <v/>
      </c>
      <c r="L18" s="873" t="str">
        <f>IF(A18="","",SUMIFS('Investment Track Record (4)'!$U$19:$U$170,'Investment Track Record (4)'!$B$19:$B$170,'Small Business Impact (4)'!$A18))</f>
        <v/>
      </c>
      <c r="M18" s="873" t="str">
        <f>IF(A18="","",SUMIFS('Investment Track Record (4)'!$V$19:$V$170,'Investment Track Record (4)'!$B$19:$B$170,'Small Business Impact (4)'!$A18))</f>
        <v/>
      </c>
      <c r="N18" s="1042" t="str">
        <f>IF($A18="","",IFERROR(SUMIF('Investment Track Record (4)'!B:B,$A18,'Investment Track Record (4)'!BF:BF),""))</f>
        <v/>
      </c>
      <c r="O18" s="692"/>
      <c r="P18" s="693"/>
    </row>
    <row r="19" spans="1:16" s="18" customFormat="1" ht="10.5">
      <c r="A19" s="867"/>
      <c r="B19" s="868" t="str">
        <f>IF(ISBLANK(A19),"",_xlfn.XLOOKUP(A19,'Investment Track Record (4)'!$B$19:$B$170,'Investment Track Record (4)'!$C$19:$C$170))</f>
        <v/>
      </c>
      <c r="C19" s="869" t="str">
        <f>IF($A19="", "", _xlfn.XLOOKUP($A19, 'Investment Track Record (4)'!$B:$B, 'Investment Track Record (4)'!$E:$E, ""))</f>
        <v/>
      </c>
      <c r="D19" s="869" t="str">
        <f>IF($A19="", "", _xlfn.XLOOKUP($A19, 'Investment Track Record (4)'!$B:$B, 'Investment Track Record (4)'!$F:$F, ""))</f>
        <v/>
      </c>
      <c r="E19" s="870" t="str">
        <f>IF($A19="", "", _xlfn.XLOOKUP($A19, 'Investment Track Record (4)'!$B:$B, 'Investment Track Record (4)'!$G:$G, ""))</f>
        <v/>
      </c>
      <c r="F19" s="870" t="str">
        <f>IF($A19="", "", _xlfn.XLOOKUP($A19, 'Investment Track Record (4)'!$B:$B, 'Investment Track Record (4)'!$O:$O, ""))</f>
        <v/>
      </c>
      <c r="G19" s="871" t="str">
        <f>IF($A19="", "",IF(_xlfn.MINIFS('Investment Track Record (4)'!$P:$P, 'Investment Track Record (4)'!$B:$B, $A19, 'Investment Track Record (4)'!$P:$P, "&lt;&gt;")=0,"No Date Entered",_xlfn.MINIFS('Investment Track Record (4)'!$P:$P, 'Investment Track Record (4)'!$B:$B, $A19, 'Investment Track Record (4)'!$P:$P, "&lt;&gt;")))</f>
        <v/>
      </c>
      <c r="H19" s="871" t="str">
        <f>IF($A19="", "",IF(_xlfn.MINIFS('Investment Track Record (4)'!$Q:$Q, 'Investment Track Record (4)'!$B:$B, $A19, 'Investment Track Record (4)'!$Q:$Q, "&lt;&gt;")=0,"No Exit",_xlfn.MINIFS('Investment Track Record (4)'!$Q:$Q, 'Investment Track Record (4)'!$B:$B, $A19, 'Investment Track Record (4)'!$Q:$Q, "&lt;&gt;")))</f>
        <v/>
      </c>
      <c r="I19" s="873" t="str">
        <f>IF('Small Business Impact (4)'!$A19="", "", SUMIFS('Investment Track Record (4)'!$R$19:$R$170, 'Investment Track Record (4)'!$B$19:$B$170, 'Small Business Impact (4)'!$A19))</f>
        <v/>
      </c>
      <c r="J19" s="873" t="str">
        <f>IF(A19="","",SUMIFS('Investment Track Record (4)'!$S$19:$S$170,'Investment Track Record (4)'!$B$19:$B$170,'Small Business Impact (4)'!$A19))</f>
        <v/>
      </c>
      <c r="K19" s="873" t="str">
        <f>IF(A19="","",SUMIFS('Investment Track Record (4)'!$T$19:$T$170,'Investment Track Record (4)'!$B$19:$B$170,'Small Business Impact (4)'!$A19))</f>
        <v/>
      </c>
      <c r="L19" s="873" t="str">
        <f>IF(A19="","",SUMIFS('Investment Track Record (4)'!$U$19:$U$170,'Investment Track Record (4)'!$B$19:$B$170,'Small Business Impact (4)'!$A19))</f>
        <v/>
      </c>
      <c r="M19" s="873" t="str">
        <f>IF(A19="","",SUMIFS('Investment Track Record (4)'!$V$19:$V$170,'Investment Track Record (4)'!$B$19:$B$170,'Small Business Impact (4)'!$A19))</f>
        <v/>
      </c>
      <c r="N19" s="1042" t="str">
        <f>IF($A19="","",IFERROR(SUMIF('Investment Track Record (4)'!B:B,$A19,'Investment Track Record (4)'!BF:BF),""))</f>
        <v/>
      </c>
      <c r="O19" s="692"/>
      <c r="P19" s="693"/>
    </row>
    <row r="20" spans="1:16" s="18" customFormat="1" ht="10.5">
      <c r="A20" s="867"/>
      <c r="B20" s="868" t="str">
        <f>IF(ISBLANK(A20),"",_xlfn.XLOOKUP(A20,'Investment Track Record (4)'!$B$19:$B$170,'Investment Track Record (4)'!$C$19:$C$170))</f>
        <v/>
      </c>
      <c r="C20" s="869" t="str">
        <f>IF($A20="", "", _xlfn.XLOOKUP($A20, 'Investment Track Record (4)'!$B:$B, 'Investment Track Record (4)'!$E:$E, ""))</f>
        <v/>
      </c>
      <c r="D20" s="869" t="str">
        <f>IF($A20="", "", _xlfn.XLOOKUP($A20, 'Investment Track Record (4)'!$B:$B, 'Investment Track Record (4)'!$F:$F, ""))</f>
        <v/>
      </c>
      <c r="E20" s="870" t="str">
        <f>IF($A20="", "", _xlfn.XLOOKUP($A20, 'Investment Track Record (4)'!$B:$B, 'Investment Track Record (4)'!$G:$G, ""))</f>
        <v/>
      </c>
      <c r="F20" s="870" t="str">
        <f>IF($A20="", "", _xlfn.XLOOKUP($A20, 'Investment Track Record (4)'!$B:$B, 'Investment Track Record (4)'!$O:$O, ""))</f>
        <v/>
      </c>
      <c r="G20" s="871" t="str">
        <f>IF($A20="", "",IF(_xlfn.MINIFS('Investment Track Record (4)'!$P:$P, 'Investment Track Record (4)'!$B:$B, $A20, 'Investment Track Record (4)'!$P:$P, "&lt;&gt;")=0,"No Date Entered",_xlfn.MINIFS('Investment Track Record (4)'!$P:$P, 'Investment Track Record (4)'!$B:$B, $A20, 'Investment Track Record (4)'!$P:$P, "&lt;&gt;")))</f>
        <v/>
      </c>
      <c r="H20" s="871" t="str">
        <f>IF($A20="", "",IF(_xlfn.MINIFS('Investment Track Record (4)'!$Q:$Q, 'Investment Track Record (4)'!$B:$B, $A20, 'Investment Track Record (4)'!$Q:$Q, "&lt;&gt;")=0,"No Exit",_xlfn.MINIFS('Investment Track Record (4)'!$Q:$Q, 'Investment Track Record (4)'!$B:$B, $A20, 'Investment Track Record (4)'!$Q:$Q, "&lt;&gt;")))</f>
        <v/>
      </c>
      <c r="I20" s="873" t="str">
        <f>IF('Small Business Impact (4)'!$A20="", "", SUMIFS('Investment Track Record (4)'!$R$19:$R$170, 'Investment Track Record (4)'!$B$19:$B$170, 'Small Business Impact (4)'!$A20))</f>
        <v/>
      </c>
      <c r="J20" s="873" t="str">
        <f>IF(A20="","",SUMIFS('Investment Track Record (4)'!$S$19:$S$170,'Investment Track Record (4)'!$B$19:$B$170,'Small Business Impact (4)'!$A20))</f>
        <v/>
      </c>
      <c r="K20" s="873" t="str">
        <f>IF(A20="","",SUMIFS('Investment Track Record (4)'!$T$19:$T$170,'Investment Track Record (4)'!$B$19:$B$170,'Small Business Impact (4)'!$A20))</f>
        <v/>
      </c>
      <c r="L20" s="873" t="str">
        <f>IF(A20="","",SUMIFS('Investment Track Record (4)'!$U$19:$U$170,'Investment Track Record (4)'!$B$19:$B$170,'Small Business Impact (4)'!$A20))</f>
        <v/>
      </c>
      <c r="M20" s="873" t="str">
        <f>IF(A20="","",SUMIFS('Investment Track Record (4)'!$V$19:$V$170,'Investment Track Record (4)'!$B$19:$B$170,'Small Business Impact (4)'!$A20))</f>
        <v/>
      </c>
      <c r="N20" s="1042" t="str">
        <f>IF($A20="","",IFERROR(SUMIF('Investment Track Record (4)'!B:B,$A20,'Investment Track Record (4)'!BF:BF),""))</f>
        <v/>
      </c>
      <c r="O20" s="692"/>
      <c r="P20" s="693"/>
    </row>
    <row r="21" spans="1:16" s="18" customFormat="1" ht="10.5">
      <c r="A21" s="867"/>
      <c r="B21" s="868" t="str">
        <f>IF(ISBLANK(A21),"",_xlfn.XLOOKUP(A21,'Investment Track Record (4)'!$B$19:$B$170,'Investment Track Record (4)'!$C$19:$C$170))</f>
        <v/>
      </c>
      <c r="C21" s="869" t="str">
        <f>IF($A21="", "", _xlfn.XLOOKUP($A21, 'Investment Track Record (4)'!$B:$B, 'Investment Track Record (4)'!$E:$E, ""))</f>
        <v/>
      </c>
      <c r="D21" s="869" t="str">
        <f>IF($A21="", "", _xlfn.XLOOKUP($A21, 'Investment Track Record (4)'!$B:$B, 'Investment Track Record (4)'!$F:$F, ""))</f>
        <v/>
      </c>
      <c r="E21" s="870" t="str">
        <f>IF($A21="", "", _xlfn.XLOOKUP($A21, 'Investment Track Record (4)'!$B:$B, 'Investment Track Record (4)'!$G:$G, ""))</f>
        <v/>
      </c>
      <c r="F21" s="870" t="str">
        <f>IF($A21="", "", _xlfn.XLOOKUP($A21, 'Investment Track Record (4)'!$B:$B, 'Investment Track Record (4)'!$O:$O, ""))</f>
        <v/>
      </c>
      <c r="G21" s="871" t="str">
        <f>IF($A21="", "",IF(_xlfn.MINIFS('Investment Track Record (4)'!$P:$P, 'Investment Track Record (4)'!$B:$B, $A21, 'Investment Track Record (4)'!$P:$P, "&lt;&gt;")=0,"No Date Entered",_xlfn.MINIFS('Investment Track Record (4)'!$P:$P, 'Investment Track Record (4)'!$B:$B, $A21, 'Investment Track Record (4)'!$P:$P, "&lt;&gt;")))</f>
        <v/>
      </c>
      <c r="H21" s="871" t="str">
        <f>IF($A21="", "",IF(_xlfn.MINIFS('Investment Track Record (4)'!$Q:$Q, 'Investment Track Record (4)'!$B:$B, $A21, 'Investment Track Record (4)'!$Q:$Q, "&lt;&gt;")=0,"No Exit",_xlfn.MINIFS('Investment Track Record (4)'!$Q:$Q, 'Investment Track Record (4)'!$B:$B, $A21, 'Investment Track Record (4)'!$Q:$Q, "&lt;&gt;")))</f>
        <v/>
      </c>
      <c r="I21" s="873" t="str">
        <f>IF('Small Business Impact (4)'!$A21="", "", SUMIFS('Investment Track Record (4)'!$R$19:$R$170, 'Investment Track Record (4)'!$B$19:$B$170, 'Small Business Impact (4)'!$A21))</f>
        <v/>
      </c>
      <c r="J21" s="873" t="str">
        <f>IF(A21="","",SUMIFS('Investment Track Record (4)'!$S$19:$S$170,'Investment Track Record (4)'!$B$19:$B$170,'Small Business Impact (4)'!$A21))</f>
        <v/>
      </c>
      <c r="K21" s="873" t="str">
        <f>IF(A21="","",SUMIFS('Investment Track Record (4)'!$T$19:$T$170,'Investment Track Record (4)'!$B$19:$B$170,'Small Business Impact (4)'!$A21))</f>
        <v/>
      </c>
      <c r="L21" s="873" t="str">
        <f>IF(A21="","",SUMIFS('Investment Track Record (4)'!$U$19:$U$170,'Investment Track Record (4)'!$B$19:$B$170,'Small Business Impact (4)'!$A21))</f>
        <v/>
      </c>
      <c r="M21" s="873" t="str">
        <f>IF(A21="","",SUMIFS('Investment Track Record (4)'!$V$19:$V$170,'Investment Track Record (4)'!$B$19:$B$170,'Small Business Impact (4)'!$A21))</f>
        <v/>
      </c>
      <c r="N21" s="1042" t="str">
        <f>IF($A21="","",IFERROR(SUMIF('Investment Track Record (4)'!B:B,$A21,'Investment Track Record (4)'!BF:BF),""))</f>
        <v/>
      </c>
      <c r="O21" s="692"/>
      <c r="P21" s="693"/>
    </row>
    <row r="22" spans="1:16" s="18" customFormat="1" ht="10.5">
      <c r="A22" s="867"/>
      <c r="B22" s="868" t="str">
        <f>IF(ISBLANK(A22),"",_xlfn.XLOOKUP(A22,'Investment Track Record (4)'!$B$19:$B$170,'Investment Track Record (4)'!$C$19:$C$170))</f>
        <v/>
      </c>
      <c r="C22" s="869" t="str">
        <f>IF($A22="", "", _xlfn.XLOOKUP($A22, 'Investment Track Record (4)'!$B:$B, 'Investment Track Record (4)'!$E:$E, ""))</f>
        <v/>
      </c>
      <c r="D22" s="869" t="str">
        <f>IF($A22="", "", _xlfn.XLOOKUP($A22, 'Investment Track Record (4)'!$B:$B, 'Investment Track Record (4)'!$F:$F, ""))</f>
        <v/>
      </c>
      <c r="E22" s="870" t="str">
        <f>IF($A22="", "", _xlfn.XLOOKUP($A22, 'Investment Track Record (4)'!$B:$B, 'Investment Track Record (4)'!$G:$G, ""))</f>
        <v/>
      </c>
      <c r="F22" s="870" t="str">
        <f>IF($A22="", "", _xlfn.XLOOKUP($A22, 'Investment Track Record (4)'!$B:$B, 'Investment Track Record (4)'!$O:$O, ""))</f>
        <v/>
      </c>
      <c r="G22" s="871" t="str">
        <f>IF($A22="", "",IF(_xlfn.MINIFS('Investment Track Record (4)'!$P:$P, 'Investment Track Record (4)'!$B:$B, $A22, 'Investment Track Record (4)'!$P:$P, "&lt;&gt;")=0,"No Date Entered",_xlfn.MINIFS('Investment Track Record (4)'!$P:$P, 'Investment Track Record (4)'!$B:$B, $A22, 'Investment Track Record (4)'!$P:$P, "&lt;&gt;")))</f>
        <v/>
      </c>
      <c r="H22" s="871" t="str">
        <f>IF($A22="", "",IF(_xlfn.MINIFS('Investment Track Record (4)'!$Q:$Q, 'Investment Track Record (4)'!$B:$B, $A22, 'Investment Track Record (4)'!$Q:$Q, "&lt;&gt;")=0,"No Exit",_xlfn.MINIFS('Investment Track Record (4)'!$Q:$Q, 'Investment Track Record (4)'!$B:$B, $A22, 'Investment Track Record (4)'!$Q:$Q, "&lt;&gt;")))</f>
        <v/>
      </c>
      <c r="I22" s="873" t="str">
        <f>IF('Small Business Impact (4)'!$A22="", "", SUMIFS('Investment Track Record (4)'!$R$19:$R$170, 'Investment Track Record (4)'!$B$19:$B$170, 'Small Business Impact (4)'!$A22))</f>
        <v/>
      </c>
      <c r="J22" s="873" t="str">
        <f>IF(A22="","",SUMIFS('Investment Track Record (4)'!$S$19:$S$170,'Investment Track Record (4)'!$B$19:$B$170,'Small Business Impact (4)'!$A22))</f>
        <v/>
      </c>
      <c r="K22" s="873" t="str">
        <f>IF(A22="","",SUMIFS('Investment Track Record (4)'!$T$19:$T$170,'Investment Track Record (4)'!$B$19:$B$170,'Small Business Impact (4)'!$A22))</f>
        <v/>
      </c>
      <c r="L22" s="873" t="str">
        <f>IF(A22="","",SUMIFS('Investment Track Record (4)'!$U$19:$U$170,'Investment Track Record (4)'!$B$19:$B$170,'Small Business Impact (4)'!$A22))</f>
        <v/>
      </c>
      <c r="M22" s="873" t="str">
        <f>IF(A22="","",SUMIFS('Investment Track Record (4)'!$V$19:$V$170,'Investment Track Record (4)'!$B$19:$B$170,'Small Business Impact (4)'!$A22))</f>
        <v/>
      </c>
      <c r="N22" s="1042" t="str">
        <f>IF($A22="","",IFERROR(SUMIF('Investment Track Record (4)'!B:B,$A22,'Investment Track Record (4)'!BF:BF),""))</f>
        <v/>
      </c>
      <c r="O22" s="692"/>
      <c r="P22" s="693"/>
    </row>
    <row r="23" spans="1:16" s="18" customFormat="1" ht="10.5">
      <c r="A23" s="867"/>
      <c r="B23" s="868" t="str">
        <f>IF(ISBLANK(A23),"",_xlfn.XLOOKUP(A23,'Investment Track Record (4)'!$B$19:$B$170,'Investment Track Record (4)'!$C$19:$C$170))</f>
        <v/>
      </c>
      <c r="C23" s="869" t="str">
        <f>IF($A23="", "", _xlfn.XLOOKUP($A23, 'Investment Track Record (4)'!$B:$B, 'Investment Track Record (4)'!$E:$E, ""))</f>
        <v/>
      </c>
      <c r="D23" s="869" t="str">
        <f>IF($A23="", "", _xlfn.XLOOKUP($A23, 'Investment Track Record (4)'!$B:$B, 'Investment Track Record (4)'!$F:$F, ""))</f>
        <v/>
      </c>
      <c r="E23" s="870" t="str">
        <f>IF($A23="", "", _xlfn.XLOOKUP($A23, 'Investment Track Record (4)'!$B:$B, 'Investment Track Record (4)'!$G:$G, ""))</f>
        <v/>
      </c>
      <c r="F23" s="870" t="str">
        <f>IF($A23="", "", _xlfn.XLOOKUP($A23, 'Investment Track Record (4)'!$B:$B, 'Investment Track Record (4)'!$O:$O, ""))</f>
        <v/>
      </c>
      <c r="G23" s="871" t="str">
        <f>IF($A23="", "",IF(_xlfn.MINIFS('Investment Track Record (4)'!$P:$P, 'Investment Track Record (4)'!$B:$B, $A23, 'Investment Track Record (4)'!$P:$P, "&lt;&gt;")=0,"No Date Entered",_xlfn.MINIFS('Investment Track Record (4)'!$P:$P, 'Investment Track Record (4)'!$B:$B, $A23, 'Investment Track Record (4)'!$P:$P, "&lt;&gt;")))</f>
        <v/>
      </c>
      <c r="H23" s="871" t="str">
        <f>IF($A23="", "",IF(_xlfn.MINIFS('Investment Track Record (4)'!$Q:$Q, 'Investment Track Record (4)'!$B:$B, $A23, 'Investment Track Record (4)'!$Q:$Q, "&lt;&gt;")=0,"No Exit",_xlfn.MINIFS('Investment Track Record (4)'!$Q:$Q, 'Investment Track Record (4)'!$B:$B, $A23, 'Investment Track Record (4)'!$Q:$Q, "&lt;&gt;")))</f>
        <v/>
      </c>
      <c r="I23" s="873" t="str">
        <f>IF('Small Business Impact (4)'!$A23="", "", SUMIFS('Investment Track Record (4)'!$R$19:$R$170, 'Investment Track Record (4)'!$B$19:$B$170, 'Small Business Impact (4)'!$A23))</f>
        <v/>
      </c>
      <c r="J23" s="873" t="str">
        <f>IF(A23="","",SUMIFS('Investment Track Record (4)'!$S$19:$S$170,'Investment Track Record (4)'!$B$19:$B$170,'Small Business Impact (4)'!$A23))</f>
        <v/>
      </c>
      <c r="K23" s="873" t="str">
        <f>IF(A23="","",SUMIFS('Investment Track Record (4)'!$T$19:$T$170,'Investment Track Record (4)'!$B$19:$B$170,'Small Business Impact (4)'!$A23))</f>
        <v/>
      </c>
      <c r="L23" s="873" t="str">
        <f>IF(A23="","",SUMIFS('Investment Track Record (4)'!$U$19:$U$170,'Investment Track Record (4)'!$B$19:$B$170,'Small Business Impact (4)'!$A23))</f>
        <v/>
      </c>
      <c r="M23" s="873" t="str">
        <f>IF(A23="","",SUMIFS('Investment Track Record (4)'!$V$19:$V$170,'Investment Track Record (4)'!$B$19:$B$170,'Small Business Impact (4)'!$A23))</f>
        <v/>
      </c>
      <c r="N23" s="1042" t="str">
        <f>IF($A23="","",IFERROR(SUMIF('Investment Track Record (4)'!B:B,$A23,'Investment Track Record (4)'!BF:BF),""))</f>
        <v/>
      </c>
      <c r="O23" s="692"/>
      <c r="P23" s="693"/>
    </row>
    <row r="24" spans="1:16" s="18" customFormat="1" ht="10.5">
      <c r="A24" s="867"/>
      <c r="B24" s="868" t="str">
        <f>IF(ISBLANK(A24),"",_xlfn.XLOOKUP(A24,'Investment Track Record (4)'!$B$19:$B$170,'Investment Track Record (4)'!$C$19:$C$170))</f>
        <v/>
      </c>
      <c r="C24" s="869" t="str">
        <f>IF($A24="", "", _xlfn.XLOOKUP($A24, 'Investment Track Record (4)'!$B:$B, 'Investment Track Record (4)'!$E:$E, ""))</f>
        <v/>
      </c>
      <c r="D24" s="869" t="str">
        <f>IF($A24="", "", _xlfn.XLOOKUP($A24, 'Investment Track Record (4)'!$B:$B, 'Investment Track Record (4)'!$F:$F, ""))</f>
        <v/>
      </c>
      <c r="E24" s="870" t="str">
        <f>IF($A24="", "", _xlfn.XLOOKUP($A24, 'Investment Track Record (4)'!$B:$B, 'Investment Track Record (4)'!$G:$G, ""))</f>
        <v/>
      </c>
      <c r="F24" s="870" t="str">
        <f>IF($A24="", "", _xlfn.XLOOKUP($A24, 'Investment Track Record (4)'!$B:$B, 'Investment Track Record (4)'!$O:$O, ""))</f>
        <v/>
      </c>
      <c r="G24" s="871" t="str">
        <f>IF($A24="", "",IF(_xlfn.MINIFS('Investment Track Record (4)'!$P:$P, 'Investment Track Record (4)'!$B:$B, $A24, 'Investment Track Record (4)'!$P:$P, "&lt;&gt;")=0,"No Date Entered",_xlfn.MINIFS('Investment Track Record (4)'!$P:$P, 'Investment Track Record (4)'!$B:$B, $A24, 'Investment Track Record (4)'!$P:$P, "&lt;&gt;")))</f>
        <v/>
      </c>
      <c r="H24" s="871" t="str">
        <f>IF($A24="", "",IF(_xlfn.MINIFS('Investment Track Record (4)'!$Q:$Q, 'Investment Track Record (4)'!$B:$B, $A24, 'Investment Track Record (4)'!$Q:$Q, "&lt;&gt;")=0,"No Exit",_xlfn.MINIFS('Investment Track Record (4)'!$Q:$Q, 'Investment Track Record (4)'!$B:$B, $A24, 'Investment Track Record (4)'!$Q:$Q, "&lt;&gt;")))</f>
        <v/>
      </c>
      <c r="I24" s="873" t="str">
        <f>IF('Small Business Impact (4)'!$A24="", "", SUMIFS('Investment Track Record (4)'!$R$19:$R$170, 'Investment Track Record (4)'!$B$19:$B$170, 'Small Business Impact (4)'!$A24))</f>
        <v/>
      </c>
      <c r="J24" s="873" t="str">
        <f>IF(A24="","",SUMIFS('Investment Track Record (4)'!$S$19:$S$170,'Investment Track Record (4)'!$B$19:$B$170,'Small Business Impact (4)'!$A24))</f>
        <v/>
      </c>
      <c r="K24" s="873" t="str">
        <f>IF(A24="","",SUMIFS('Investment Track Record (4)'!$T$19:$T$170,'Investment Track Record (4)'!$B$19:$B$170,'Small Business Impact (4)'!$A24))</f>
        <v/>
      </c>
      <c r="L24" s="873" t="str">
        <f>IF(A24="","",SUMIFS('Investment Track Record (4)'!$U$19:$U$170,'Investment Track Record (4)'!$B$19:$B$170,'Small Business Impact (4)'!$A24))</f>
        <v/>
      </c>
      <c r="M24" s="873" t="str">
        <f>IF(A24="","",SUMIFS('Investment Track Record (4)'!$V$19:$V$170,'Investment Track Record (4)'!$B$19:$B$170,'Small Business Impact (4)'!$A24))</f>
        <v/>
      </c>
      <c r="N24" s="1042" t="str">
        <f>IF($A24="","",IFERROR(SUMIF('Investment Track Record (4)'!B:B,$A24,'Investment Track Record (4)'!BF:BF),""))</f>
        <v/>
      </c>
      <c r="O24" s="692"/>
      <c r="P24" s="693"/>
    </row>
    <row r="25" spans="1:16" s="18" customFormat="1" ht="10.5">
      <c r="A25" s="867"/>
      <c r="B25" s="868" t="str">
        <f>IF(ISBLANK(A25),"",_xlfn.XLOOKUP(A25,'Investment Track Record (4)'!$B$19:$B$170,'Investment Track Record (4)'!$C$19:$C$170))</f>
        <v/>
      </c>
      <c r="C25" s="869" t="str">
        <f>IF($A25="", "", _xlfn.XLOOKUP($A25, 'Investment Track Record (4)'!$B:$B, 'Investment Track Record (4)'!$E:$E, ""))</f>
        <v/>
      </c>
      <c r="D25" s="869" t="str">
        <f>IF($A25="", "", _xlfn.XLOOKUP($A25, 'Investment Track Record (4)'!$B:$B, 'Investment Track Record (4)'!$F:$F, ""))</f>
        <v/>
      </c>
      <c r="E25" s="870" t="str">
        <f>IF($A25="", "", _xlfn.XLOOKUP($A25, 'Investment Track Record (4)'!$B:$B, 'Investment Track Record (4)'!$G:$G, ""))</f>
        <v/>
      </c>
      <c r="F25" s="870" t="str">
        <f>IF($A25="", "", _xlfn.XLOOKUP($A25, 'Investment Track Record (4)'!$B:$B, 'Investment Track Record (4)'!$O:$O, ""))</f>
        <v/>
      </c>
      <c r="G25" s="871" t="str">
        <f>IF($A25="", "",IF(_xlfn.MINIFS('Investment Track Record (4)'!$P:$P, 'Investment Track Record (4)'!$B:$B, $A25, 'Investment Track Record (4)'!$P:$P, "&lt;&gt;")=0,"No Date Entered",_xlfn.MINIFS('Investment Track Record (4)'!$P:$P, 'Investment Track Record (4)'!$B:$B, $A25, 'Investment Track Record (4)'!$P:$P, "&lt;&gt;")))</f>
        <v/>
      </c>
      <c r="H25" s="871" t="str">
        <f>IF($A25="", "",IF(_xlfn.MINIFS('Investment Track Record (4)'!$Q:$Q, 'Investment Track Record (4)'!$B:$B, $A25, 'Investment Track Record (4)'!$Q:$Q, "&lt;&gt;")=0,"No Exit",_xlfn.MINIFS('Investment Track Record (4)'!$Q:$Q, 'Investment Track Record (4)'!$B:$B, $A25, 'Investment Track Record (4)'!$Q:$Q, "&lt;&gt;")))</f>
        <v/>
      </c>
      <c r="I25" s="873" t="str">
        <f>IF('Small Business Impact (4)'!$A25="", "", SUMIFS('Investment Track Record (4)'!$R$19:$R$170, 'Investment Track Record (4)'!$B$19:$B$170, 'Small Business Impact (4)'!$A25))</f>
        <v/>
      </c>
      <c r="J25" s="873" t="str">
        <f>IF(A25="","",SUMIFS('Investment Track Record (4)'!$S$19:$S$170,'Investment Track Record (4)'!$B$19:$B$170,'Small Business Impact (4)'!$A25))</f>
        <v/>
      </c>
      <c r="K25" s="873" t="str">
        <f>IF(A25="","",SUMIFS('Investment Track Record (4)'!$T$19:$T$170,'Investment Track Record (4)'!$B$19:$B$170,'Small Business Impact (4)'!$A25))</f>
        <v/>
      </c>
      <c r="L25" s="873" t="str">
        <f>IF(A25="","",SUMIFS('Investment Track Record (4)'!$U$19:$U$170,'Investment Track Record (4)'!$B$19:$B$170,'Small Business Impact (4)'!$A25))</f>
        <v/>
      </c>
      <c r="M25" s="873" t="str">
        <f>IF(A25="","",SUMIFS('Investment Track Record (4)'!$V$19:$V$170,'Investment Track Record (4)'!$B$19:$B$170,'Small Business Impact (4)'!$A25))</f>
        <v/>
      </c>
      <c r="N25" s="1042" t="str">
        <f>IF($A25="","",IFERROR(SUMIF('Investment Track Record (4)'!B:B,$A25,'Investment Track Record (4)'!BF:BF),""))</f>
        <v/>
      </c>
      <c r="O25" s="692"/>
      <c r="P25" s="693"/>
    </row>
    <row r="26" spans="1:16" s="18" customFormat="1" ht="10.5">
      <c r="A26" s="867"/>
      <c r="B26" s="868" t="str">
        <f>IF(ISBLANK(A26),"",_xlfn.XLOOKUP(A26,'Investment Track Record (4)'!$B$19:$B$170,'Investment Track Record (4)'!$C$19:$C$170))</f>
        <v/>
      </c>
      <c r="C26" s="869" t="str">
        <f>IF($A26="", "", _xlfn.XLOOKUP($A26, 'Investment Track Record (4)'!$B:$B, 'Investment Track Record (4)'!$E:$E, ""))</f>
        <v/>
      </c>
      <c r="D26" s="869" t="str">
        <f>IF($A26="", "", _xlfn.XLOOKUP($A26, 'Investment Track Record (4)'!$B:$B, 'Investment Track Record (4)'!$F:$F, ""))</f>
        <v/>
      </c>
      <c r="E26" s="870" t="str">
        <f>IF($A26="", "", _xlfn.XLOOKUP($A26, 'Investment Track Record (4)'!$B:$B, 'Investment Track Record (4)'!$G:$G, ""))</f>
        <v/>
      </c>
      <c r="F26" s="870" t="str">
        <f>IF($A26="", "", _xlfn.XLOOKUP($A26, 'Investment Track Record (4)'!$B:$B, 'Investment Track Record (4)'!$O:$O, ""))</f>
        <v/>
      </c>
      <c r="G26" s="871" t="str">
        <f>IF($A26="", "",IF(_xlfn.MINIFS('Investment Track Record (4)'!$P:$P, 'Investment Track Record (4)'!$B:$B, $A26, 'Investment Track Record (4)'!$P:$P, "&lt;&gt;")=0,"No Date Entered",_xlfn.MINIFS('Investment Track Record (4)'!$P:$P, 'Investment Track Record (4)'!$B:$B, $A26, 'Investment Track Record (4)'!$P:$P, "&lt;&gt;")))</f>
        <v/>
      </c>
      <c r="H26" s="871" t="str">
        <f>IF($A26="", "",IF(_xlfn.MINIFS('Investment Track Record (4)'!$Q:$Q, 'Investment Track Record (4)'!$B:$B, $A26, 'Investment Track Record (4)'!$Q:$Q, "&lt;&gt;")=0,"No Exit",_xlfn.MINIFS('Investment Track Record (4)'!$Q:$Q, 'Investment Track Record (4)'!$B:$B, $A26, 'Investment Track Record (4)'!$Q:$Q, "&lt;&gt;")))</f>
        <v/>
      </c>
      <c r="I26" s="873" t="str">
        <f>IF('Small Business Impact (4)'!$A26="", "", SUMIFS('Investment Track Record (4)'!$R$19:$R$170, 'Investment Track Record (4)'!$B$19:$B$170, 'Small Business Impact (4)'!$A26))</f>
        <v/>
      </c>
      <c r="J26" s="873" t="str">
        <f>IF(A26="","",SUMIFS('Investment Track Record (4)'!$S$19:$S$170,'Investment Track Record (4)'!$B$19:$B$170,'Small Business Impact (4)'!$A26))</f>
        <v/>
      </c>
      <c r="K26" s="873" t="str">
        <f>IF(A26="","",SUMIFS('Investment Track Record (4)'!$T$19:$T$170,'Investment Track Record (4)'!$B$19:$B$170,'Small Business Impact (4)'!$A26))</f>
        <v/>
      </c>
      <c r="L26" s="873" t="str">
        <f>IF(A26="","",SUMIFS('Investment Track Record (4)'!$U$19:$U$170,'Investment Track Record (4)'!$B$19:$B$170,'Small Business Impact (4)'!$A26))</f>
        <v/>
      </c>
      <c r="M26" s="873" t="str">
        <f>IF(A26="","",SUMIFS('Investment Track Record (4)'!$V$19:$V$170,'Investment Track Record (4)'!$B$19:$B$170,'Small Business Impact (4)'!$A26))</f>
        <v/>
      </c>
      <c r="N26" s="1042" t="str">
        <f>IF($A26="","",IFERROR(SUMIF('Investment Track Record (4)'!B:B,$A26,'Investment Track Record (4)'!BF:BF),""))</f>
        <v/>
      </c>
      <c r="O26" s="692"/>
      <c r="P26" s="693"/>
    </row>
    <row r="27" spans="1:16" s="18" customFormat="1" ht="10.5">
      <c r="A27" s="867"/>
      <c r="B27" s="868" t="str">
        <f>IF(ISBLANK(A27),"",_xlfn.XLOOKUP(A27,'Investment Track Record (4)'!$B$19:$B$170,'Investment Track Record (4)'!$C$19:$C$170))</f>
        <v/>
      </c>
      <c r="C27" s="869" t="str">
        <f>IF($A27="", "", _xlfn.XLOOKUP($A27, 'Investment Track Record (4)'!$B:$B, 'Investment Track Record (4)'!$E:$E, ""))</f>
        <v/>
      </c>
      <c r="D27" s="869" t="str">
        <f>IF($A27="", "", _xlfn.XLOOKUP($A27, 'Investment Track Record (4)'!$B:$B, 'Investment Track Record (4)'!$F:$F, ""))</f>
        <v/>
      </c>
      <c r="E27" s="870" t="str">
        <f>IF($A27="", "", _xlfn.XLOOKUP($A27, 'Investment Track Record (4)'!$B:$B, 'Investment Track Record (4)'!$G:$G, ""))</f>
        <v/>
      </c>
      <c r="F27" s="870" t="str">
        <f>IF($A27="", "", _xlfn.XLOOKUP($A27, 'Investment Track Record (4)'!$B:$B, 'Investment Track Record (4)'!$O:$O, ""))</f>
        <v/>
      </c>
      <c r="G27" s="871" t="str">
        <f>IF($A27="", "",IF(_xlfn.MINIFS('Investment Track Record (4)'!$P:$P, 'Investment Track Record (4)'!$B:$B, $A27, 'Investment Track Record (4)'!$P:$P, "&lt;&gt;")=0,"No Date Entered",_xlfn.MINIFS('Investment Track Record (4)'!$P:$P, 'Investment Track Record (4)'!$B:$B, $A27, 'Investment Track Record (4)'!$P:$P, "&lt;&gt;")))</f>
        <v/>
      </c>
      <c r="H27" s="871" t="str">
        <f>IF($A27="", "",IF(_xlfn.MINIFS('Investment Track Record (4)'!$Q:$Q, 'Investment Track Record (4)'!$B:$B, $A27, 'Investment Track Record (4)'!$Q:$Q, "&lt;&gt;")=0,"No Exit",_xlfn.MINIFS('Investment Track Record (4)'!$Q:$Q, 'Investment Track Record (4)'!$B:$B, $A27, 'Investment Track Record (4)'!$Q:$Q, "&lt;&gt;")))</f>
        <v/>
      </c>
      <c r="I27" s="873" t="str">
        <f>IF('Small Business Impact (4)'!$A27="", "", SUMIFS('Investment Track Record (4)'!$R$19:$R$170, 'Investment Track Record (4)'!$B$19:$B$170, 'Small Business Impact (4)'!$A27))</f>
        <v/>
      </c>
      <c r="J27" s="873" t="str">
        <f>IF(A27="","",SUMIFS('Investment Track Record (4)'!$S$19:$S$170,'Investment Track Record (4)'!$B$19:$B$170,'Small Business Impact (4)'!$A27))</f>
        <v/>
      </c>
      <c r="K27" s="873" t="str">
        <f>IF(A27="","",SUMIFS('Investment Track Record (4)'!$T$19:$T$170,'Investment Track Record (4)'!$B$19:$B$170,'Small Business Impact (4)'!$A27))</f>
        <v/>
      </c>
      <c r="L27" s="873" t="str">
        <f>IF(A27="","",SUMIFS('Investment Track Record (4)'!$U$19:$U$170,'Investment Track Record (4)'!$B$19:$B$170,'Small Business Impact (4)'!$A27))</f>
        <v/>
      </c>
      <c r="M27" s="873" t="str">
        <f>IF(A27="","",SUMIFS('Investment Track Record (4)'!$V$19:$V$170,'Investment Track Record (4)'!$B$19:$B$170,'Small Business Impact (4)'!$A27))</f>
        <v/>
      </c>
      <c r="N27" s="1042" t="str">
        <f>IF($A27="","",IFERROR(SUMIF('Investment Track Record (4)'!B:B,$A27,'Investment Track Record (4)'!BF:BF),""))</f>
        <v/>
      </c>
      <c r="O27" s="692"/>
      <c r="P27" s="693"/>
    </row>
    <row r="28" spans="1:16" s="18" customFormat="1" ht="10.5">
      <c r="A28" s="867"/>
      <c r="B28" s="868" t="str">
        <f>IF(ISBLANK(A28),"",_xlfn.XLOOKUP(A28,'Investment Track Record (4)'!$B$19:$B$170,'Investment Track Record (4)'!$C$19:$C$170))</f>
        <v/>
      </c>
      <c r="C28" s="869" t="str">
        <f>IF($A28="", "", _xlfn.XLOOKUP($A28, 'Investment Track Record (4)'!$B:$B, 'Investment Track Record (4)'!$E:$E, ""))</f>
        <v/>
      </c>
      <c r="D28" s="869" t="str">
        <f>IF($A28="", "", _xlfn.XLOOKUP($A28, 'Investment Track Record (4)'!$B:$B, 'Investment Track Record (4)'!$F:$F, ""))</f>
        <v/>
      </c>
      <c r="E28" s="870" t="str">
        <f>IF($A28="", "", _xlfn.XLOOKUP($A28, 'Investment Track Record (4)'!$B:$B, 'Investment Track Record (4)'!$G:$G, ""))</f>
        <v/>
      </c>
      <c r="F28" s="870" t="str">
        <f>IF($A28="", "", _xlfn.XLOOKUP($A28, 'Investment Track Record (4)'!$B:$B, 'Investment Track Record (4)'!$O:$O, ""))</f>
        <v/>
      </c>
      <c r="G28" s="871" t="str">
        <f>IF($A28="", "",IF(_xlfn.MINIFS('Investment Track Record (4)'!$P:$P, 'Investment Track Record (4)'!$B:$B, $A28, 'Investment Track Record (4)'!$P:$P, "&lt;&gt;")=0,"No Date Entered",_xlfn.MINIFS('Investment Track Record (4)'!$P:$P, 'Investment Track Record (4)'!$B:$B, $A28, 'Investment Track Record (4)'!$P:$P, "&lt;&gt;")))</f>
        <v/>
      </c>
      <c r="H28" s="871" t="str">
        <f>IF($A28="", "",IF(_xlfn.MINIFS('Investment Track Record (4)'!$Q:$Q, 'Investment Track Record (4)'!$B:$B, $A28, 'Investment Track Record (4)'!$Q:$Q, "&lt;&gt;")=0,"No Exit",_xlfn.MINIFS('Investment Track Record (4)'!$Q:$Q, 'Investment Track Record (4)'!$B:$B, $A28, 'Investment Track Record (4)'!$Q:$Q, "&lt;&gt;")))</f>
        <v/>
      </c>
      <c r="I28" s="873" t="str">
        <f>IF('Small Business Impact (4)'!$A28="", "", SUMIFS('Investment Track Record (4)'!$R$19:$R$170, 'Investment Track Record (4)'!$B$19:$B$170, 'Small Business Impact (4)'!$A28))</f>
        <v/>
      </c>
      <c r="J28" s="873" t="str">
        <f>IF(A28="","",SUMIFS('Investment Track Record (4)'!$S$19:$S$170,'Investment Track Record (4)'!$B$19:$B$170,'Small Business Impact (4)'!$A28))</f>
        <v/>
      </c>
      <c r="K28" s="873" t="str">
        <f>IF(A28="","",SUMIFS('Investment Track Record (4)'!$T$19:$T$170,'Investment Track Record (4)'!$B$19:$B$170,'Small Business Impact (4)'!$A28))</f>
        <v/>
      </c>
      <c r="L28" s="873" t="str">
        <f>IF(A28="","",SUMIFS('Investment Track Record (4)'!$U$19:$U$170,'Investment Track Record (4)'!$B$19:$B$170,'Small Business Impact (4)'!$A28))</f>
        <v/>
      </c>
      <c r="M28" s="873" t="str">
        <f>IF(A28="","",SUMIFS('Investment Track Record (4)'!$V$19:$V$170,'Investment Track Record (4)'!$B$19:$B$170,'Small Business Impact (4)'!$A28))</f>
        <v/>
      </c>
      <c r="N28" s="1042" t="str">
        <f>IF($A28="","",IFERROR(SUMIF('Investment Track Record (4)'!B:B,$A28,'Investment Track Record (4)'!BF:BF),""))</f>
        <v/>
      </c>
      <c r="O28" s="692"/>
      <c r="P28" s="693"/>
    </row>
    <row r="29" spans="1:16" s="18" customFormat="1" ht="10.5">
      <c r="A29" s="867"/>
      <c r="B29" s="868" t="str">
        <f>IF(ISBLANK(A29),"",_xlfn.XLOOKUP(A29,'Investment Track Record (4)'!$B$19:$B$170,'Investment Track Record (4)'!$C$19:$C$170))</f>
        <v/>
      </c>
      <c r="C29" s="869" t="str">
        <f>IF($A29="", "", _xlfn.XLOOKUP($A29, 'Investment Track Record (4)'!$B:$B, 'Investment Track Record (4)'!$E:$E, ""))</f>
        <v/>
      </c>
      <c r="D29" s="869" t="str">
        <f>IF($A29="", "", _xlfn.XLOOKUP($A29, 'Investment Track Record (4)'!$B:$B, 'Investment Track Record (4)'!$F:$F, ""))</f>
        <v/>
      </c>
      <c r="E29" s="870" t="str">
        <f>IF($A29="", "", _xlfn.XLOOKUP($A29, 'Investment Track Record (4)'!$B:$B, 'Investment Track Record (4)'!$G:$G, ""))</f>
        <v/>
      </c>
      <c r="F29" s="870" t="str">
        <f>IF($A29="", "", _xlfn.XLOOKUP($A29, 'Investment Track Record (4)'!$B:$B, 'Investment Track Record (4)'!$O:$O, ""))</f>
        <v/>
      </c>
      <c r="G29" s="871" t="str">
        <f>IF($A29="", "",IF(_xlfn.MINIFS('Investment Track Record (4)'!$P:$P, 'Investment Track Record (4)'!$B:$B, $A29, 'Investment Track Record (4)'!$P:$P, "&lt;&gt;")=0,"No Date Entered",_xlfn.MINIFS('Investment Track Record (4)'!$P:$P, 'Investment Track Record (4)'!$B:$B, $A29, 'Investment Track Record (4)'!$P:$P, "&lt;&gt;")))</f>
        <v/>
      </c>
      <c r="H29" s="871" t="str">
        <f>IF($A29="", "",IF(_xlfn.MINIFS('Investment Track Record (4)'!$Q:$Q, 'Investment Track Record (4)'!$B:$B, $A29, 'Investment Track Record (4)'!$Q:$Q, "&lt;&gt;")=0,"No Exit",_xlfn.MINIFS('Investment Track Record (4)'!$Q:$Q, 'Investment Track Record (4)'!$B:$B, $A29, 'Investment Track Record (4)'!$Q:$Q, "&lt;&gt;")))</f>
        <v/>
      </c>
      <c r="I29" s="873" t="str">
        <f>IF('Small Business Impact (4)'!$A29="", "", SUMIFS('Investment Track Record (4)'!$R$19:$R$170, 'Investment Track Record (4)'!$B$19:$B$170, 'Small Business Impact (4)'!$A29))</f>
        <v/>
      </c>
      <c r="J29" s="873" t="str">
        <f>IF(A29="","",SUMIFS('Investment Track Record (4)'!$S$19:$S$170,'Investment Track Record (4)'!$B$19:$B$170,'Small Business Impact (4)'!$A29))</f>
        <v/>
      </c>
      <c r="K29" s="873" t="str">
        <f>IF(A29="","",SUMIFS('Investment Track Record (4)'!$T$19:$T$170,'Investment Track Record (4)'!$B$19:$B$170,'Small Business Impact (4)'!$A29))</f>
        <v/>
      </c>
      <c r="L29" s="873" t="str">
        <f>IF(A29="","",SUMIFS('Investment Track Record (4)'!$U$19:$U$170,'Investment Track Record (4)'!$B$19:$B$170,'Small Business Impact (4)'!$A29))</f>
        <v/>
      </c>
      <c r="M29" s="873" t="str">
        <f>IF(A29="","",SUMIFS('Investment Track Record (4)'!$V$19:$V$170,'Investment Track Record (4)'!$B$19:$B$170,'Small Business Impact (4)'!$A29))</f>
        <v/>
      </c>
      <c r="N29" s="1042" t="str">
        <f>IF($A29="","",IFERROR(SUMIF('Investment Track Record (4)'!B:B,$A29,'Investment Track Record (4)'!BF:BF),""))</f>
        <v/>
      </c>
      <c r="O29" s="692"/>
      <c r="P29" s="693"/>
    </row>
    <row r="30" spans="1:16" s="18" customFormat="1" ht="10.5">
      <c r="A30" s="867"/>
      <c r="B30" s="868" t="str">
        <f>IF(ISBLANK(A30),"",_xlfn.XLOOKUP(A30,'Investment Track Record (4)'!$B$19:$B$170,'Investment Track Record (4)'!$C$19:$C$170))</f>
        <v/>
      </c>
      <c r="C30" s="869" t="str">
        <f>IF($A30="", "", _xlfn.XLOOKUP($A30, 'Investment Track Record (4)'!$B:$B, 'Investment Track Record (4)'!$E:$E, ""))</f>
        <v/>
      </c>
      <c r="D30" s="869" t="str">
        <f>IF($A30="", "", _xlfn.XLOOKUP($A30, 'Investment Track Record (4)'!$B:$B, 'Investment Track Record (4)'!$F:$F, ""))</f>
        <v/>
      </c>
      <c r="E30" s="870" t="str">
        <f>IF($A30="", "", _xlfn.XLOOKUP($A30, 'Investment Track Record (4)'!$B:$B, 'Investment Track Record (4)'!$G:$G, ""))</f>
        <v/>
      </c>
      <c r="F30" s="870" t="str">
        <f>IF($A30="", "", _xlfn.XLOOKUP($A30, 'Investment Track Record (4)'!$B:$B, 'Investment Track Record (4)'!$O:$O, ""))</f>
        <v/>
      </c>
      <c r="G30" s="871" t="str">
        <f>IF($A30="", "",IF(_xlfn.MINIFS('Investment Track Record (4)'!$P:$P, 'Investment Track Record (4)'!$B:$B, $A30, 'Investment Track Record (4)'!$P:$P, "&lt;&gt;")=0,"No Date Entered",_xlfn.MINIFS('Investment Track Record (4)'!$P:$P, 'Investment Track Record (4)'!$B:$B, $A30, 'Investment Track Record (4)'!$P:$P, "&lt;&gt;")))</f>
        <v/>
      </c>
      <c r="H30" s="871" t="str">
        <f>IF($A30="", "",IF(_xlfn.MINIFS('Investment Track Record (4)'!$Q:$Q, 'Investment Track Record (4)'!$B:$B, $A30, 'Investment Track Record (4)'!$Q:$Q, "&lt;&gt;")=0,"No Exit",_xlfn.MINIFS('Investment Track Record (4)'!$Q:$Q, 'Investment Track Record (4)'!$B:$B, $A30, 'Investment Track Record (4)'!$Q:$Q, "&lt;&gt;")))</f>
        <v/>
      </c>
      <c r="I30" s="873" t="str">
        <f>IF('Small Business Impact (4)'!$A30="", "", SUMIFS('Investment Track Record (4)'!$R$19:$R$170, 'Investment Track Record (4)'!$B$19:$B$170, 'Small Business Impact (4)'!$A30))</f>
        <v/>
      </c>
      <c r="J30" s="873" t="str">
        <f>IF(A30="","",SUMIFS('Investment Track Record (4)'!$S$19:$S$170,'Investment Track Record (4)'!$B$19:$B$170,'Small Business Impact (4)'!$A30))</f>
        <v/>
      </c>
      <c r="K30" s="873" t="str">
        <f>IF(A30="","",SUMIFS('Investment Track Record (4)'!$T$19:$T$170,'Investment Track Record (4)'!$B$19:$B$170,'Small Business Impact (4)'!$A30))</f>
        <v/>
      </c>
      <c r="L30" s="873" t="str">
        <f>IF(A30="","",SUMIFS('Investment Track Record (4)'!$U$19:$U$170,'Investment Track Record (4)'!$B$19:$B$170,'Small Business Impact (4)'!$A30))</f>
        <v/>
      </c>
      <c r="M30" s="873" t="str">
        <f>IF(A30="","",SUMIFS('Investment Track Record (4)'!$V$19:$V$170,'Investment Track Record (4)'!$B$19:$B$170,'Small Business Impact (4)'!$A30))</f>
        <v/>
      </c>
      <c r="N30" s="1042" t="str">
        <f>IF($A30="","",IFERROR(SUMIF('Investment Track Record (4)'!B:B,$A30,'Investment Track Record (4)'!BF:BF),""))</f>
        <v/>
      </c>
      <c r="O30" s="692"/>
      <c r="P30" s="693"/>
    </row>
    <row r="31" spans="1:16" s="18" customFormat="1" ht="10.5">
      <c r="A31" s="867"/>
      <c r="B31" s="868" t="str">
        <f>IF(ISBLANK(A31),"",_xlfn.XLOOKUP(A31,'Investment Track Record (4)'!$B$19:$B$170,'Investment Track Record (4)'!$C$19:$C$170))</f>
        <v/>
      </c>
      <c r="C31" s="869" t="str">
        <f>IF($A31="", "", _xlfn.XLOOKUP($A31, 'Investment Track Record (4)'!$B:$B, 'Investment Track Record (4)'!$E:$E, ""))</f>
        <v/>
      </c>
      <c r="D31" s="869" t="str">
        <f>IF($A31="", "", _xlfn.XLOOKUP($A31, 'Investment Track Record (4)'!$B:$B, 'Investment Track Record (4)'!$F:$F, ""))</f>
        <v/>
      </c>
      <c r="E31" s="870" t="str">
        <f>IF($A31="", "", _xlfn.XLOOKUP($A31, 'Investment Track Record (4)'!$B:$B, 'Investment Track Record (4)'!$G:$G, ""))</f>
        <v/>
      </c>
      <c r="F31" s="870" t="str">
        <f>IF($A31="", "", _xlfn.XLOOKUP($A31, 'Investment Track Record (4)'!$B:$B, 'Investment Track Record (4)'!$O:$O, ""))</f>
        <v/>
      </c>
      <c r="G31" s="871" t="str">
        <f>IF($A31="", "",IF(_xlfn.MINIFS('Investment Track Record (4)'!$P:$P, 'Investment Track Record (4)'!$B:$B, $A31, 'Investment Track Record (4)'!$P:$P, "&lt;&gt;")=0,"No Date Entered",_xlfn.MINIFS('Investment Track Record (4)'!$P:$P, 'Investment Track Record (4)'!$B:$B, $A31, 'Investment Track Record (4)'!$P:$P, "&lt;&gt;")))</f>
        <v/>
      </c>
      <c r="H31" s="871" t="str">
        <f>IF($A31="", "",IF(_xlfn.MINIFS('Investment Track Record (4)'!$Q:$Q, 'Investment Track Record (4)'!$B:$B, $A31, 'Investment Track Record (4)'!$Q:$Q, "&lt;&gt;")=0,"No Exit",_xlfn.MINIFS('Investment Track Record (4)'!$Q:$Q, 'Investment Track Record (4)'!$B:$B, $A31, 'Investment Track Record (4)'!$Q:$Q, "&lt;&gt;")))</f>
        <v/>
      </c>
      <c r="I31" s="873" t="str">
        <f>IF('Small Business Impact (4)'!$A31="", "", SUMIFS('Investment Track Record (4)'!$R$19:$R$170, 'Investment Track Record (4)'!$B$19:$B$170, 'Small Business Impact (4)'!$A31))</f>
        <v/>
      </c>
      <c r="J31" s="873" t="str">
        <f>IF(A31="","",SUMIFS('Investment Track Record (4)'!$S$19:$S$170,'Investment Track Record (4)'!$B$19:$B$170,'Small Business Impact (4)'!$A31))</f>
        <v/>
      </c>
      <c r="K31" s="873" t="str">
        <f>IF(A31="","",SUMIFS('Investment Track Record (4)'!$T$19:$T$170,'Investment Track Record (4)'!$B$19:$B$170,'Small Business Impact (4)'!$A31))</f>
        <v/>
      </c>
      <c r="L31" s="873" t="str">
        <f>IF(A31="","",SUMIFS('Investment Track Record (4)'!$U$19:$U$170,'Investment Track Record (4)'!$B$19:$B$170,'Small Business Impact (4)'!$A31))</f>
        <v/>
      </c>
      <c r="M31" s="873" t="str">
        <f>IF(A31="","",SUMIFS('Investment Track Record (4)'!$V$19:$V$170,'Investment Track Record (4)'!$B$19:$B$170,'Small Business Impact (4)'!$A31))</f>
        <v/>
      </c>
      <c r="N31" s="1042" t="str">
        <f>IF($A31="","",IFERROR(SUMIF('Investment Track Record (4)'!B:B,$A31,'Investment Track Record (4)'!BF:BF),""))</f>
        <v/>
      </c>
      <c r="O31" s="692"/>
      <c r="P31" s="693"/>
    </row>
    <row r="32" spans="1:16" s="18" customFormat="1" ht="10.5">
      <c r="A32" s="867"/>
      <c r="B32" s="868" t="str">
        <f>IF(ISBLANK(A32),"",_xlfn.XLOOKUP(A32,'Investment Track Record (4)'!$B$19:$B$170,'Investment Track Record (4)'!$C$19:$C$170))</f>
        <v/>
      </c>
      <c r="C32" s="869" t="str">
        <f>IF($A32="", "", _xlfn.XLOOKUP($A32, 'Investment Track Record (4)'!$B:$B, 'Investment Track Record (4)'!$E:$E, ""))</f>
        <v/>
      </c>
      <c r="D32" s="869" t="str">
        <f>IF($A32="", "", _xlfn.XLOOKUP($A32, 'Investment Track Record (4)'!$B:$B, 'Investment Track Record (4)'!$F:$F, ""))</f>
        <v/>
      </c>
      <c r="E32" s="870" t="str">
        <f>IF($A32="", "", _xlfn.XLOOKUP($A32, 'Investment Track Record (4)'!$B:$B, 'Investment Track Record (4)'!$G:$G, ""))</f>
        <v/>
      </c>
      <c r="F32" s="870" t="str">
        <f>IF($A32="", "", _xlfn.XLOOKUP($A32, 'Investment Track Record (4)'!$B:$B, 'Investment Track Record (4)'!$O:$O, ""))</f>
        <v/>
      </c>
      <c r="G32" s="871" t="str">
        <f>IF($A32="", "",IF(_xlfn.MINIFS('Investment Track Record (4)'!$P:$P, 'Investment Track Record (4)'!$B:$B, $A32, 'Investment Track Record (4)'!$P:$P, "&lt;&gt;")=0,"No Date Entered",_xlfn.MINIFS('Investment Track Record (4)'!$P:$P, 'Investment Track Record (4)'!$B:$B, $A32, 'Investment Track Record (4)'!$P:$P, "&lt;&gt;")))</f>
        <v/>
      </c>
      <c r="H32" s="871" t="str">
        <f>IF($A32="", "",IF(_xlfn.MINIFS('Investment Track Record (4)'!$Q:$Q, 'Investment Track Record (4)'!$B:$B, $A32, 'Investment Track Record (4)'!$Q:$Q, "&lt;&gt;")=0,"No Exit",_xlfn.MINIFS('Investment Track Record (4)'!$Q:$Q, 'Investment Track Record (4)'!$B:$B, $A32, 'Investment Track Record (4)'!$Q:$Q, "&lt;&gt;")))</f>
        <v/>
      </c>
      <c r="I32" s="873" t="str">
        <f>IF('Small Business Impact (4)'!$A32="", "", SUMIFS('Investment Track Record (4)'!$R$19:$R$170, 'Investment Track Record (4)'!$B$19:$B$170, 'Small Business Impact (4)'!$A32))</f>
        <v/>
      </c>
      <c r="J32" s="873" t="str">
        <f>IF(A32="","",SUMIFS('Investment Track Record (4)'!$S$19:$S$170,'Investment Track Record (4)'!$B$19:$B$170,'Small Business Impact (4)'!$A32))</f>
        <v/>
      </c>
      <c r="K32" s="873" t="str">
        <f>IF(A32="","",SUMIFS('Investment Track Record (4)'!$T$19:$T$170,'Investment Track Record (4)'!$B$19:$B$170,'Small Business Impact (4)'!$A32))</f>
        <v/>
      </c>
      <c r="L32" s="873" t="str">
        <f>IF(A32="","",SUMIFS('Investment Track Record (4)'!$U$19:$U$170,'Investment Track Record (4)'!$B$19:$B$170,'Small Business Impact (4)'!$A32))</f>
        <v/>
      </c>
      <c r="M32" s="873" t="str">
        <f>IF(A32="","",SUMIFS('Investment Track Record (4)'!$V$19:$V$170,'Investment Track Record (4)'!$B$19:$B$170,'Small Business Impact (4)'!$A32))</f>
        <v/>
      </c>
      <c r="N32" s="1042" t="str">
        <f>IF($A32="","",IFERROR(SUMIF('Investment Track Record (4)'!B:B,$A32,'Investment Track Record (4)'!BF:BF),""))</f>
        <v/>
      </c>
      <c r="O32" s="692"/>
      <c r="P32" s="693"/>
    </row>
    <row r="33" spans="1:16" s="18" customFormat="1" ht="10.5">
      <c r="A33" s="867"/>
      <c r="B33" s="868" t="str">
        <f>IF(ISBLANK(A33),"",_xlfn.XLOOKUP(A33,'Investment Track Record (4)'!$B$19:$B$170,'Investment Track Record (4)'!$C$19:$C$170))</f>
        <v/>
      </c>
      <c r="C33" s="869" t="str">
        <f>IF($A33="", "", _xlfn.XLOOKUP($A33, 'Investment Track Record (4)'!$B:$B, 'Investment Track Record (4)'!$E:$E, ""))</f>
        <v/>
      </c>
      <c r="D33" s="869" t="str">
        <f>IF($A33="", "", _xlfn.XLOOKUP($A33, 'Investment Track Record (4)'!$B:$B, 'Investment Track Record (4)'!$F:$F, ""))</f>
        <v/>
      </c>
      <c r="E33" s="870" t="str">
        <f>IF($A33="", "", _xlfn.XLOOKUP($A33, 'Investment Track Record (4)'!$B:$B, 'Investment Track Record (4)'!$G:$G, ""))</f>
        <v/>
      </c>
      <c r="F33" s="870" t="str">
        <f>IF($A33="", "", _xlfn.XLOOKUP($A33, 'Investment Track Record (4)'!$B:$B, 'Investment Track Record (4)'!$O:$O, ""))</f>
        <v/>
      </c>
      <c r="G33" s="871" t="str">
        <f>IF($A33="", "",IF(_xlfn.MINIFS('Investment Track Record (4)'!$P:$P, 'Investment Track Record (4)'!$B:$B, $A33, 'Investment Track Record (4)'!$P:$P, "&lt;&gt;")=0,"No Date Entered",_xlfn.MINIFS('Investment Track Record (4)'!$P:$P, 'Investment Track Record (4)'!$B:$B, $A33, 'Investment Track Record (4)'!$P:$P, "&lt;&gt;")))</f>
        <v/>
      </c>
      <c r="H33" s="871" t="str">
        <f>IF($A33="", "",IF(_xlfn.MINIFS('Investment Track Record (4)'!$Q:$Q, 'Investment Track Record (4)'!$B:$B, $A33, 'Investment Track Record (4)'!$Q:$Q, "&lt;&gt;")=0,"No Exit",_xlfn.MINIFS('Investment Track Record (4)'!$Q:$Q, 'Investment Track Record (4)'!$B:$B, $A33, 'Investment Track Record (4)'!$Q:$Q, "&lt;&gt;")))</f>
        <v/>
      </c>
      <c r="I33" s="873" t="str">
        <f>IF('Small Business Impact (4)'!$A33="", "", SUMIFS('Investment Track Record (4)'!$R$19:$R$170, 'Investment Track Record (4)'!$B$19:$B$170, 'Small Business Impact (4)'!$A33))</f>
        <v/>
      </c>
      <c r="J33" s="873" t="str">
        <f>IF(A33="","",SUMIFS('Investment Track Record (4)'!$S$19:$S$170,'Investment Track Record (4)'!$B$19:$B$170,'Small Business Impact (4)'!$A33))</f>
        <v/>
      </c>
      <c r="K33" s="873" t="str">
        <f>IF(A33="","",SUMIFS('Investment Track Record (4)'!$T$19:$T$170,'Investment Track Record (4)'!$B$19:$B$170,'Small Business Impact (4)'!$A33))</f>
        <v/>
      </c>
      <c r="L33" s="873" t="str">
        <f>IF(A33="","",SUMIFS('Investment Track Record (4)'!$U$19:$U$170,'Investment Track Record (4)'!$B$19:$B$170,'Small Business Impact (4)'!$A33))</f>
        <v/>
      </c>
      <c r="M33" s="873" t="str">
        <f>IF(A33="","",SUMIFS('Investment Track Record (4)'!$V$19:$V$170,'Investment Track Record (4)'!$B$19:$B$170,'Small Business Impact (4)'!$A33))</f>
        <v/>
      </c>
      <c r="N33" s="1042" t="str">
        <f>IF($A33="","",IFERROR(SUMIF('Investment Track Record (4)'!B:B,$A33,'Investment Track Record (4)'!BF:BF),""))</f>
        <v/>
      </c>
      <c r="O33" s="692"/>
      <c r="P33" s="693"/>
    </row>
    <row r="34" spans="1:16" s="18" customFormat="1" ht="10.5">
      <c r="A34" s="867"/>
      <c r="B34" s="868" t="str">
        <f>IF(ISBLANK(A34),"",_xlfn.XLOOKUP(A34,'Investment Track Record (4)'!$B$19:$B$170,'Investment Track Record (4)'!$C$19:$C$170))</f>
        <v/>
      </c>
      <c r="C34" s="869" t="str">
        <f>IF($A34="", "", _xlfn.XLOOKUP($A34, 'Investment Track Record (4)'!$B:$B, 'Investment Track Record (4)'!$E:$E, ""))</f>
        <v/>
      </c>
      <c r="D34" s="869" t="str">
        <f>IF($A34="", "", _xlfn.XLOOKUP($A34, 'Investment Track Record (4)'!$B:$B, 'Investment Track Record (4)'!$F:$F, ""))</f>
        <v/>
      </c>
      <c r="E34" s="870" t="str">
        <f>IF($A34="", "", _xlfn.XLOOKUP($A34, 'Investment Track Record (4)'!$B:$B, 'Investment Track Record (4)'!$G:$G, ""))</f>
        <v/>
      </c>
      <c r="F34" s="870" t="str">
        <f>IF($A34="", "", _xlfn.XLOOKUP($A34, 'Investment Track Record (4)'!$B:$B, 'Investment Track Record (4)'!$O:$O, ""))</f>
        <v/>
      </c>
      <c r="G34" s="871" t="str">
        <f>IF($A34="", "",IF(_xlfn.MINIFS('Investment Track Record (4)'!$P:$P, 'Investment Track Record (4)'!$B:$B, $A34, 'Investment Track Record (4)'!$P:$P, "&lt;&gt;")=0,"No Date Entered",_xlfn.MINIFS('Investment Track Record (4)'!$P:$P, 'Investment Track Record (4)'!$B:$B, $A34, 'Investment Track Record (4)'!$P:$P, "&lt;&gt;")))</f>
        <v/>
      </c>
      <c r="H34" s="871" t="str">
        <f>IF($A34="", "",IF(_xlfn.MINIFS('Investment Track Record (4)'!$Q:$Q, 'Investment Track Record (4)'!$B:$B, $A34, 'Investment Track Record (4)'!$Q:$Q, "&lt;&gt;")=0,"No Exit",_xlfn.MINIFS('Investment Track Record (4)'!$Q:$Q, 'Investment Track Record (4)'!$B:$B, $A34, 'Investment Track Record (4)'!$Q:$Q, "&lt;&gt;")))</f>
        <v/>
      </c>
      <c r="I34" s="873" t="str">
        <f>IF('Small Business Impact (4)'!$A34="", "", SUMIFS('Investment Track Record (4)'!$R$19:$R$170, 'Investment Track Record (4)'!$B$19:$B$170, 'Small Business Impact (4)'!$A34))</f>
        <v/>
      </c>
      <c r="J34" s="873" t="str">
        <f>IF(A34="","",SUMIFS('Investment Track Record (4)'!$S$19:$S$170,'Investment Track Record (4)'!$B$19:$B$170,'Small Business Impact (4)'!$A34))</f>
        <v/>
      </c>
      <c r="K34" s="873" t="str">
        <f>IF(A34="","",SUMIFS('Investment Track Record (4)'!$T$19:$T$170,'Investment Track Record (4)'!$B$19:$B$170,'Small Business Impact (4)'!$A34))</f>
        <v/>
      </c>
      <c r="L34" s="873" t="str">
        <f>IF(A34="","",SUMIFS('Investment Track Record (4)'!$U$19:$U$170,'Investment Track Record (4)'!$B$19:$B$170,'Small Business Impact (4)'!$A34))</f>
        <v/>
      </c>
      <c r="M34" s="873" t="str">
        <f>IF(A34="","",SUMIFS('Investment Track Record (4)'!$V$19:$V$170,'Investment Track Record (4)'!$B$19:$B$170,'Small Business Impact (4)'!$A34))</f>
        <v/>
      </c>
      <c r="N34" s="1042" t="str">
        <f>IF($A34="","",IFERROR(SUMIF('Investment Track Record (4)'!B:B,$A34,'Investment Track Record (4)'!BF:BF),""))</f>
        <v/>
      </c>
      <c r="O34" s="692"/>
      <c r="P34" s="693"/>
    </row>
    <row r="35" spans="1:16" s="18" customFormat="1" ht="10.5">
      <c r="A35" s="867"/>
      <c r="B35" s="868" t="str">
        <f>IF(ISBLANK(A35),"",_xlfn.XLOOKUP(A35,'Investment Track Record (4)'!$B$19:$B$170,'Investment Track Record (4)'!$C$19:$C$170))</f>
        <v/>
      </c>
      <c r="C35" s="869" t="str">
        <f>IF($A35="", "", _xlfn.XLOOKUP($A35, 'Investment Track Record (4)'!$B:$B, 'Investment Track Record (4)'!$E:$E, ""))</f>
        <v/>
      </c>
      <c r="D35" s="869" t="str">
        <f>IF($A35="", "", _xlfn.XLOOKUP($A35, 'Investment Track Record (4)'!$B:$B, 'Investment Track Record (4)'!$F:$F, ""))</f>
        <v/>
      </c>
      <c r="E35" s="870" t="str">
        <f>IF($A35="", "", _xlfn.XLOOKUP($A35, 'Investment Track Record (4)'!$B:$B, 'Investment Track Record (4)'!$G:$G, ""))</f>
        <v/>
      </c>
      <c r="F35" s="870" t="str">
        <f>IF($A35="", "", _xlfn.XLOOKUP($A35, 'Investment Track Record (4)'!$B:$B, 'Investment Track Record (4)'!$O:$O, ""))</f>
        <v/>
      </c>
      <c r="G35" s="871" t="str">
        <f>IF($A35="", "",IF(_xlfn.MINIFS('Investment Track Record (4)'!$P:$P, 'Investment Track Record (4)'!$B:$B, $A35, 'Investment Track Record (4)'!$P:$P, "&lt;&gt;")=0,"No Date Entered",_xlfn.MINIFS('Investment Track Record (4)'!$P:$P, 'Investment Track Record (4)'!$B:$B, $A35, 'Investment Track Record (4)'!$P:$P, "&lt;&gt;")))</f>
        <v/>
      </c>
      <c r="H35" s="871" t="str">
        <f>IF($A35="", "",IF(_xlfn.MINIFS('Investment Track Record (4)'!$Q:$Q, 'Investment Track Record (4)'!$B:$B, $A35, 'Investment Track Record (4)'!$Q:$Q, "&lt;&gt;")=0,"No Exit",_xlfn.MINIFS('Investment Track Record (4)'!$Q:$Q, 'Investment Track Record (4)'!$B:$B, $A35, 'Investment Track Record (4)'!$Q:$Q, "&lt;&gt;")))</f>
        <v/>
      </c>
      <c r="I35" s="873" t="str">
        <f>IF('Small Business Impact (4)'!$A35="", "", SUMIFS('Investment Track Record (4)'!$R$19:$R$170, 'Investment Track Record (4)'!$B$19:$B$170, 'Small Business Impact (4)'!$A35))</f>
        <v/>
      </c>
      <c r="J35" s="873" t="str">
        <f>IF(A35="","",SUMIFS('Investment Track Record (4)'!$S$19:$S$170,'Investment Track Record (4)'!$B$19:$B$170,'Small Business Impact (4)'!$A35))</f>
        <v/>
      </c>
      <c r="K35" s="873" t="str">
        <f>IF(A35="","",SUMIFS('Investment Track Record (4)'!$T$19:$T$170,'Investment Track Record (4)'!$B$19:$B$170,'Small Business Impact (4)'!$A35))</f>
        <v/>
      </c>
      <c r="L35" s="873" t="str">
        <f>IF(A35="","",SUMIFS('Investment Track Record (4)'!$U$19:$U$170,'Investment Track Record (4)'!$B$19:$B$170,'Small Business Impact (4)'!$A35))</f>
        <v/>
      </c>
      <c r="M35" s="873" t="str">
        <f>IF(A35="","",SUMIFS('Investment Track Record (4)'!$V$19:$V$170,'Investment Track Record (4)'!$B$19:$B$170,'Small Business Impact (4)'!$A35))</f>
        <v/>
      </c>
      <c r="N35" s="1042" t="str">
        <f>IF($A35="","",IFERROR(SUMIF('Investment Track Record (4)'!B:B,$A35,'Investment Track Record (4)'!BF:BF),""))</f>
        <v/>
      </c>
      <c r="O35" s="692"/>
      <c r="P35" s="693"/>
    </row>
    <row r="36" spans="1:16" s="18" customFormat="1" ht="10.5">
      <c r="A36" s="874"/>
      <c r="B36" s="875" t="str">
        <f>IF(ISBLANK(A36),"",_xlfn.XLOOKUP(A36,'Investment Track Record (4)'!$B$19:$B$170,'Investment Track Record (4)'!$C$19:$C$170))</f>
        <v/>
      </c>
      <c r="C36" s="876" t="str">
        <f>IF($A36="", "", _xlfn.XLOOKUP($A36, 'Investment Track Record (4)'!$B:$B, 'Investment Track Record (4)'!$E:$E, ""))</f>
        <v/>
      </c>
      <c r="D36" s="876" t="str">
        <f>IF($A36="", "", _xlfn.XLOOKUP($A36, 'Investment Track Record (4)'!$B:$B, 'Investment Track Record (4)'!$F:$F, ""))</f>
        <v/>
      </c>
      <c r="E36" s="877" t="str">
        <f>IF($A36="", "", _xlfn.XLOOKUP($A36, 'Investment Track Record (4)'!$B:$B, 'Investment Track Record (4)'!$G:$G, ""))</f>
        <v/>
      </c>
      <c r="F36" s="877" t="str">
        <f>IF($A36="", "", _xlfn.XLOOKUP($A36, 'Investment Track Record (4)'!$B:$B, 'Investment Track Record (4)'!$O:$O, ""))</f>
        <v/>
      </c>
      <c r="G36" s="878" t="str">
        <f>IF($A36="", "",IF(_xlfn.MINIFS('Investment Track Record (4)'!$P:$P, 'Investment Track Record (4)'!$B:$B, $A36, 'Investment Track Record (4)'!$P:$P, "&lt;&gt;")=0,"No Date Entered",_xlfn.MINIFS('Investment Track Record (4)'!$P:$P, 'Investment Track Record (4)'!$B:$B, $A36, 'Investment Track Record (4)'!$P:$P, "&lt;&gt;")))</f>
        <v/>
      </c>
      <c r="H36" s="878" t="str">
        <f>IF($A36="", "",IF(_xlfn.MINIFS('Investment Track Record (4)'!$Q:$Q, 'Investment Track Record (4)'!$B:$B, $A36, 'Investment Track Record (4)'!$Q:$Q, "&lt;&gt;")=0,"No Exit",_xlfn.MINIFS('Investment Track Record (4)'!$Q:$Q, 'Investment Track Record (4)'!$B:$B, $A36, 'Investment Track Record (4)'!$Q:$Q, "&lt;&gt;")))</f>
        <v/>
      </c>
      <c r="I36" s="879" t="str">
        <f>IF('Small Business Impact (4)'!$A36="", "", SUMIFS('Investment Track Record (4)'!$R$19:$R$170, 'Investment Track Record (4)'!$B$19:$B$170, 'Small Business Impact (4)'!$A36))</f>
        <v/>
      </c>
      <c r="J36" s="879" t="str">
        <f>IF(A36="","",SUMIFS('Investment Track Record (4)'!$S$19:$S$170,'Investment Track Record (4)'!$B$19:$B$170,'Small Business Impact (4)'!$A36))</f>
        <v/>
      </c>
      <c r="K36" s="879" t="str">
        <f>IF(A36="","",SUMIFS('Investment Track Record (4)'!$T$19:$T$170,'Investment Track Record (4)'!$B$19:$B$170,'Small Business Impact (4)'!$A36))</f>
        <v/>
      </c>
      <c r="L36" s="879" t="str">
        <f>IF(A36="","",SUMIFS('Investment Track Record (4)'!$U$19:$U$170,'Investment Track Record (4)'!$B$19:$B$170,'Small Business Impact (4)'!$A36))</f>
        <v/>
      </c>
      <c r="M36" s="879" t="str">
        <f>IF(A36="","",SUMIFS('Investment Track Record (4)'!$V$19:$V$170,'Investment Track Record (4)'!$B$19:$B$170,'Small Business Impact (4)'!$A36))</f>
        <v/>
      </c>
      <c r="N36" s="1043" t="str">
        <f>IF($A36="","",IFERROR(SUMIF('Investment Track Record (4)'!B:B,$A36,'Investment Track Record (4)'!BF:BF),""))</f>
        <v/>
      </c>
      <c r="O36" s="697"/>
      <c r="P36" s="698"/>
    </row>
    <row r="37" spans="1:16" s="18" customFormat="1" ht="10.5">
      <c r="A37" s="880"/>
      <c r="B37" s="880"/>
      <c r="C37" s="880"/>
      <c r="D37" s="880"/>
      <c r="E37" s="880"/>
      <c r="F37" s="880"/>
      <c r="G37" s="880"/>
      <c r="H37" s="881" t="s">
        <v>771</v>
      </c>
      <c r="I37" s="882">
        <f>SUM(I7:I36)</f>
        <v>0</v>
      </c>
      <c r="J37" s="882">
        <f>SUM(J7:J36)</f>
        <v>0</v>
      </c>
      <c r="K37" s="882">
        <f>SUM(K7:K36)</f>
        <v>0</v>
      </c>
      <c r="L37" s="882">
        <f>SUM(L7:L36)</f>
        <v>0</v>
      </c>
      <c r="M37" s="882">
        <f>SUM(M7:M36)</f>
        <v>0</v>
      </c>
      <c r="N37" s="1044">
        <f>SUBTOTAL(109,Table2245[Net Job Change])</f>
        <v>0</v>
      </c>
    </row>
    <row r="38" spans="1:16" s="18" customFormat="1" ht="10.5">
      <c r="B38" s="18" t="s">
        <v>772</v>
      </c>
    </row>
    <row r="39" spans="1:16" s="18" customFormat="1" ht="10.5"/>
    <row r="40" spans="1:16" s="18" customFormat="1" ht="10.5"/>
    <row r="41" spans="1:16" s="18" customFormat="1" ht="10.5"/>
    <row r="42" spans="1:16" s="136" customFormat="1" ht="12"/>
    <row r="43" spans="1:16" ht="15"/>
  </sheetData>
  <sheetProtection algorithmName="SHA-512" hashValue="afNavykJacy3eUZebsGNSxQ7xN5507KLLBztBjF/YQVTc0Iwi5oDTmcEeZG3B8RWh8VdCk7oK/Puof5haAJKtw==" saltValue="7/zG7QPwRKa47azs4YdZgQ==" spinCount="100000" sheet="1" formatCells="0" formatColumns="0" formatRows="0" insertRows="0" sort="0" autoFilter="0"/>
  <hyperlinks>
    <hyperlink ref="C6" location="NAICSSearch" display="Primary Industry NAICs Code" xr:uid="{18C1351C-E2EC-4E65-9256-7BFF0E6AAE8A}"/>
  </hyperlink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BE12CDF6-2A4D-46F2-AB05-6F034BB7CA80}">
          <x14:formula1>
            <xm:f>'Investment Track Record (4)'!$B$19:$B$88</xm:f>
          </x14:formula1>
          <xm:sqref>A7:A36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82CA4-369C-45E9-A341-BE5781AB531B}">
  <sheetPr>
    <tabColor rgb="FFFFC000"/>
  </sheetPr>
  <dimension ref="A1:AX78"/>
  <sheetViews>
    <sheetView workbookViewId="0">
      <selection activeCell="N1" sqref="N1:N2"/>
    </sheetView>
  </sheetViews>
  <sheetFormatPr defaultColWidth="0" defaultRowHeight="15" zeroHeight="1"/>
  <cols>
    <col min="1" max="1" width="4.5703125" customWidth="1"/>
    <col min="2" max="3" width="18.7109375" customWidth="1"/>
    <col min="4" max="4" width="9.140625" customWidth="1"/>
    <col min="5" max="5" width="17.140625" customWidth="1"/>
    <col min="6" max="7" width="16.140625" customWidth="1"/>
    <col min="8" max="10" width="14.7109375" customWidth="1"/>
    <col min="11" max="11" width="16.28515625" customWidth="1"/>
    <col min="12" max="12" width="11.7109375" customWidth="1"/>
    <col min="13" max="13" width="38.5703125" customWidth="1"/>
    <col min="14" max="14" width="43.7109375" customWidth="1"/>
    <col min="15" max="15" width="9.140625" customWidth="1"/>
    <col min="16" max="50" width="0" hidden="1" customWidth="1"/>
    <col min="51" max="16384" width="9.140625" hidden="1"/>
  </cols>
  <sheetData>
    <row r="1" spans="1:48">
      <c r="A1" s="9"/>
      <c r="B1" s="305" t="s">
        <v>773</v>
      </c>
      <c r="C1" s="305"/>
      <c r="D1" s="305"/>
      <c r="E1" s="305"/>
      <c r="F1" s="305"/>
      <c r="G1" s="305"/>
      <c r="H1" s="305"/>
      <c r="I1" s="305"/>
      <c r="J1" s="305"/>
      <c r="K1" s="305"/>
      <c r="L1" s="305"/>
      <c r="M1" s="305"/>
      <c r="N1" s="305" t="str">
        <f>Instructions!N1</f>
        <v>OMB Approval No. 3245-0062</v>
      </c>
      <c r="O1" s="305"/>
      <c r="P1" s="305"/>
      <c r="Q1" s="305"/>
      <c r="R1" s="305"/>
      <c r="S1" s="305"/>
      <c r="T1" s="305"/>
      <c r="U1" s="305"/>
      <c r="V1" s="305"/>
      <c r="W1" s="305"/>
      <c r="X1" s="305"/>
      <c r="Y1" s="305"/>
      <c r="Z1" s="305"/>
      <c r="AA1" s="305"/>
      <c r="AB1" s="305"/>
      <c r="AC1" s="305"/>
      <c r="AD1" s="305"/>
      <c r="AE1" s="305"/>
      <c r="AF1" s="305"/>
      <c r="AG1" s="305"/>
      <c r="AH1" s="305"/>
      <c r="AI1" s="305"/>
      <c r="AJ1" s="305"/>
      <c r="AK1" s="37" t="s">
        <v>2</v>
      </c>
      <c r="AL1" s="37" t="s">
        <v>2</v>
      </c>
      <c r="AM1" s="37" t="s">
        <v>2</v>
      </c>
      <c r="AN1" s="38" t="s">
        <v>2</v>
      </c>
      <c r="AO1" s="37" t="s">
        <v>2</v>
      </c>
      <c r="AP1" s="37" t="s">
        <v>2</v>
      </c>
      <c r="AQ1" s="37" t="s">
        <v>2</v>
      </c>
      <c r="AR1" s="37" t="s">
        <v>2</v>
      </c>
      <c r="AS1" s="37" t="s">
        <v>2</v>
      </c>
      <c r="AT1" s="37" t="s">
        <v>2</v>
      </c>
      <c r="AU1" s="38" t="s">
        <v>10</v>
      </c>
      <c r="AV1" s="39" t="s">
        <v>2</v>
      </c>
    </row>
    <row r="2" spans="1:48">
      <c r="B2" s="112" t="s">
        <v>11</v>
      </c>
      <c r="C2" s="563">
        <f>Overview!B43</f>
        <v>45628</v>
      </c>
      <c r="D2" s="112"/>
      <c r="E2" s="112"/>
      <c r="F2" s="112"/>
      <c r="G2" s="112"/>
      <c r="H2" s="112"/>
      <c r="I2" s="112"/>
      <c r="J2" s="112"/>
      <c r="K2" s="112"/>
      <c r="L2" s="112"/>
      <c r="M2" s="112"/>
      <c r="N2" s="305" t="str">
        <f>Instructions!N2</f>
        <v>Expiration Date 2/28/2026</v>
      </c>
      <c r="O2" s="112"/>
      <c r="P2" s="112"/>
      <c r="Q2" s="112"/>
      <c r="R2" s="112"/>
      <c r="S2" s="112"/>
      <c r="T2" s="112"/>
      <c r="U2" s="112"/>
      <c r="V2" s="112"/>
      <c r="W2" s="112"/>
      <c r="X2" s="112"/>
      <c r="Y2" s="112"/>
      <c r="Z2" s="112"/>
      <c r="AA2" s="112"/>
      <c r="AB2" s="112"/>
      <c r="AC2" s="112"/>
      <c r="AD2" s="112"/>
      <c r="AE2" s="112"/>
      <c r="AF2" s="112"/>
      <c r="AG2" s="112"/>
      <c r="AH2" s="112"/>
      <c r="AI2" s="112"/>
      <c r="AJ2" s="112"/>
      <c r="AK2" s="39" t="s">
        <v>2</v>
      </c>
      <c r="AL2" s="39" t="s">
        <v>2</v>
      </c>
      <c r="AM2" s="39" t="s">
        <v>2</v>
      </c>
      <c r="AN2" s="40" t="s">
        <v>2</v>
      </c>
      <c r="AO2" s="39" t="s">
        <v>2</v>
      </c>
      <c r="AP2" s="39" t="s">
        <v>2</v>
      </c>
      <c r="AQ2" s="39" t="s">
        <v>2</v>
      </c>
      <c r="AR2" s="39" t="s">
        <v>2</v>
      </c>
      <c r="AS2" s="39" t="s">
        <v>2</v>
      </c>
      <c r="AT2" s="39" t="s">
        <v>2</v>
      </c>
      <c r="AU2" s="40" t="s">
        <v>13</v>
      </c>
      <c r="AV2" s="39" t="s">
        <v>2</v>
      </c>
    </row>
    <row r="3" spans="1:48" ht="34.5" customHeight="1">
      <c r="A3" s="103"/>
      <c r="B3" s="584" t="s">
        <v>774</v>
      </c>
      <c r="C3" s="103"/>
      <c r="D3" s="103"/>
      <c r="E3" s="103"/>
      <c r="F3" s="103"/>
      <c r="G3" s="103"/>
      <c r="H3" s="103"/>
      <c r="I3" s="103"/>
      <c r="J3" s="103"/>
      <c r="K3" s="103"/>
      <c r="L3" s="103"/>
      <c r="M3" s="115"/>
      <c r="N3" s="115"/>
      <c r="O3" s="116"/>
      <c r="P3" s="116"/>
      <c r="Q3" s="116"/>
      <c r="R3" s="116"/>
      <c r="S3" s="116"/>
      <c r="T3" s="116"/>
      <c r="U3" s="105"/>
      <c r="V3" s="105"/>
      <c r="W3" s="105"/>
      <c r="X3" s="105"/>
      <c r="Y3" s="105"/>
      <c r="Z3" s="105"/>
      <c r="AA3" s="105" t="s">
        <v>2</v>
      </c>
      <c r="AB3" s="105" t="s">
        <v>2</v>
      </c>
      <c r="AC3" s="105" t="s">
        <v>2</v>
      </c>
      <c r="AD3" s="105" t="s">
        <v>2</v>
      </c>
      <c r="AE3" s="105" t="s">
        <v>2</v>
      </c>
      <c r="AF3" s="105" t="s">
        <v>2</v>
      </c>
      <c r="AG3" s="105" t="s">
        <v>2</v>
      </c>
      <c r="AH3" s="105" t="s">
        <v>2</v>
      </c>
      <c r="AI3" s="105" t="s">
        <v>2</v>
      </c>
      <c r="AJ3" s="105" t="s">
        <v>2</v>
      </c>
      <c r="AK3" s="39" t="s">
        <v>2</v>
      </c>
      <c r="AL3" s="39" t="s">
        <v>2</v>
      </c>
      <c r="AM3" s="39" t="s">
        <v>2</v>
      </c>
      <c r="AN3" s="39" t="s">
        <v>2</v>
      </c>
      <c r="AO3" s="39" t="s">
        <v>2</v>
      </c>
      <c r="AP3" s="39" t="s">
        <v>2</v>
      </c>
      <c r="AQ3" s="39" t="s">
        <v>2</v>
      </c>
      <c r="AR3" s="39" t="s">
        <v>2</v>
      </c>
      <c r="AS3" s="39" t="s">
        <v>2</v>
      </c>
      <c r="AT3" s="39" t="s">
        <v>2</v>
      </c>
      <c r="AU3" s="444" t="s">
        <v>2</v>
      </c>
      <c r="AV3" s="39" t="s">
        <v>2</v>
      </c>
    </row>
    <row r="4" spans="1:48">
      <c r="A4" s="42"/>
      <c r="B4" s="42" t="s">
        <v>15</v>
      </c>
      <c r="C4" s="42" t="str">
        <f>Overview!B7</f>
        <v>Applicant Fund Name</v>
      </c>
      <c r="D4" s="42"/>
      <c r="E4" s="42"/>
      <c r="F4" s="42"/>
      <c r="G4" s="41" t="s">
        <v>2</v>
      </c>
      <c r="H4" s="41"/>
      <c r="I4" s="41"/>
      <c r="J4" s="41"/>
      <c r="K4" s="41"/>
      <c r="L4" s="41"/>
      <c r="M4" s="41"/>
      <c r="N4" s="41"/>
      <c r="O4" s="41"/>
      <c r="P4" s="41"/>
      <c r="Q4" s="41"/>
      <c r="R4" s="41"/>
      <c r="S4" s="41"/>
      <c r="T4" s="41"/>
      <c r="U4" s="384"/>
      <c r="V4" s="384"/>
      <c r="W4" s="384"/>
      <c r="X4" s="384"/>
      <c r="Y4" s="384"/>
      <c r="Z4" s="384"/>
      <c r="AA4" s="384" t="s">
        <v>2</v>
      </c>
      <c r="AB4" s="384" t="s">
        <v>2</v>
      </c>
      <c r="AC4" s="384" t="s">
        <v>2</v>
      </c>
      <c r="AD4" s="384" t="s">
        <v>2</v>
      </c>
      <c r="AE4" s="384" t="s">
        <v>2</v>
      </c>
      <c r="AF4" s="384" t="s">
        <v>2</v>
      </c>
      <c r="AG4" s="384" t="s">
        <v>2</v>
      </c>
      <c r="AH4" s="384" t="s">
        <v>2</v>
      </c>
      <c r="AI4" s="384" t="s">
        <v>2</v>
      </c>
      <c r="AJ4" s="384" t="s">
        <v>2</v>
      </c>
      <c r="AK4" s="384" t="s">
        <v>2</v>
      </c>
      <c r="AL4" s="384" t="s">
        <v>2</v>
      </c>
      <c r="AM4" s="384" t="s">
        <v>2</v>
      </c>
      <c r="AN4" s="384" t="s">
        <v>2</v>
      </c>
      <c r="AO4" s="384" t="s">
        <v>2</v>
      </c>
      <c r="AP4" s="384" t="s">
        <v>2</v>
      </c>
      <c r="AQ4" s="384" t="s">
        <v>2</v>
      </c>
      <c r="AR4" s="384" t="s">
        <v>2</v>
      </c>
      <c r="AS4" s="384" t="s">
        <v>2</v>
      </c>
      <c r="AT4" s="384" t="s">
        <v>2</v>
      </c>
      <c r="AU4" s="384" t="s">
        <v>16</v>
      </c>
      <c r="AV4" s="436" t="s">
        <v>2</v>
      </c>
    </row>
    <row r="5" spans="1:48">
      <c r="A5" s="43"/>
      <c r="B5" s="43" t="s">
        <v>2</v>
      </c>
      <c r="C5" s="43"/>
      <c r="D5" s="43" t="s">
        <v>2</v>
      </c>
      <c r="E5" s="43" t="s">
        <v>2</v>
      </c>
      <c r="F5" s="43" t="s">
        <v>2</v>
      </c>
      <c r="G5" s="43"/>
      <c r="H5" s="44" t="s">
        <v>2</v>
      </c>
      <c r="I5" s="44"/>
      <c r="J5" s="44"/>
      <c r="K5" s="44" t="s">
        <v>2</v>
      </c>
      <c r="L5" s="44" t="s">
        <v>2</v>
      </c>
      <c r="M5" s="44" t="s">
        <v>2</v>
      </c>
      <c r="N5" s="44" t="s">
        <v>2</v>
      </c>
      <c r="O5" s="9"/>
      <c r="P5" s="9"/>
      <c r="Q5" s="9"/>
      <c r="R5" s="9"/>
      <c r="S5" s="9"/>
      <c r="T5" s="9"/>
      <c r="U5" s="9"/>
      <c r="V5" s="9"/>
      <c r="W5" s="9"/>
      <c r="X5" s="9"/>
      <c r="Y5" s="9"/>
      <c r="Z5" s="9"/>
      <c r="AA5" s="9"/>
      <c r="AB5" s="9"/>
      <c r="AC5" s="9"/>
      <c r="AD5" s="9"/>
      <c r="AE5" s="9"/>
      <c r="AF5" s="9"/>
      <c r="AG5" s="9"/>
      <c r="AH5" s="9"/>
      <c r="AI5" s="9"/>
      <c r="AJ5" s="9"/>
    </row>
    <row r="6" spans="1:48">
      <c r="A6" s="43"/>
      <c r="B6" s="43" t="s">
        <v>2</v>
      </c>
      <c r="C6" s="43"/>
      <c r="D6" s="43" t="s">
        <v>2</v>
      </c>
      <c r="E6" s="43" t="s">
        <v>2</v>
      </c>
      <c r="F6" s="43" t="s">
        <v>2</v>
      </c>
      <c r="G6" s="43"/>
      <c r="H6" s="44" t="s">
        <v>2</v>
      </c>
      <c r="I6" s="44"/>
      <c r="J6" s="44"/>
      <c r="K6" s="44" t="s">
        <v>2</v>
      </c>
      <c r="L6" s="44" t="s">
        <v>2</v>
      </c>
      <c r="M6" s="44" t="s">
        <v>2</v>
      </c>
      <c r="N6" s="44" t="s">
        <v>2</v>
      </c>
      <c r="O6" s="9"/>
      <c r="P6" s="9"/>
      <c r="Q6" s="9"/>
      <c r="R6" s="9"/>
      <c r="S6" s="9"/>
      <c r="T6" s="9"/>
      <c r="U6" s="9"/>
      <c r="V6" s="9"/>
      <c r="W6" s="9"/>
      <c r="X6" s="9"/>
      <c r="Y6" s="9"/>
      <c r="Z6" s="9"/>
      <c r="AA6" s="9"/>
      <c r="AB6" s="9"/>
      <c r="AC6" s="9"/>
      <c r="AD6" s="9"/>
      <c r="AE6" s="9"/>
      <c r="AF6" s="9"/>
      <c r="AG6" s="9"/>
      <c r="AH6" s="9"/>
      <c r="AI6" s="9"/>
      <c r="AJ6" s="9"/>
    </row>
    <row r="7" spans="1:48" ht="87" customHeight="1">
      <c r="A7" s="43"/>
      <c r="B7" s="675" t="s">
        <v>775</v>
      </c>
      <c r="C7" s="676" t="s">
        <v>776</v>
      </c>
      <c r="D7" s="677" t="s">
        <v>777</v>
      </c>
      <c r="E7" s="677" t="s">
        <v>778</v>
      </c>
      <c r="F7" s="677" t="s">
        <v>779</v>
      </c>
      <c r="G7" s="676" t="s">
        <v>780</v>
      </c>
      <c r="H7" s="675" t="s">
        <v>781</v>
      </c>
      <c r="I7" s="676" t="s">
        <v>782</v>
      </c>
      <c r="J7" s="676" t="s">
        <v>783</v>
      </c>
      <c r="K7" s="677" t="s">
        <v>784</v>
      </c>
      <c r="L7" s="677" t="s">
        <v>785</v>
      </c>
      <c r="M7" s="677" t="s">
        <v>786</v>
      </c>
      <c r="N7" s="678" t="s">
        <v>787</v>
      </c>
      <c r="O7" s="9"/>
      <c r="P7" s="9"/>
      <c r="Q7" s="9"/>
      <c r="R7" s="9"/>
      <c r="S7" s="9"/>
      <c r="T7" s="9"/>
      <c r="U7" s="9"/>
      <c r="V7" s="9"/>
      <c r="W7" s="9"/>
      <c r="X7" s="9"/>
      <c r="Y7" s="9"/>
      <c r="Z7" s="9"/>
      <c r="AA7" s="9"/>
      <c r="AB7" s="9"/>
      <c r="AC7" s="9"/>
      <c r="AD7" s="9"/>
      <c r="AE7" s="9"/>
      <c r="AF7" s="9"/>
      <c r="AG7" s="9"/>
      <c r="AH7" s="9"/>
      <c r="AI7" s="9"/>
      <c r="AJ7" s="9"/>
    </row>
    <row r="8" spans="1:48">
      <c r="A8" s="43"/>
      <c r="B8" s="665"/>
      <c r="C8" s="564" t="str">
        <f>IF(ISBLANK(B8),"",_xlfn.XLOOKUP(B8,'Investment Track Record (4)'!$B$19:$B$170,'Investment Track Record (4)'!$C$19:$C$170))</f>
        <v/>
      </c>
      <c r="D8" s="665" t="s">
        <v>2</v>
      </c>
      <c r="E8" s="665" t="s">
        <v>2</v>
      </c>
      <c r="F8" s="711" t="s">
        <v>2</v>
      </c>
      <c r="G8" s="667"/>
      <c r="H8" s="668" t="s">
        <v>2</v>
      </c>
      <c r="I8" s="668"/>
      <c r="J8" s="669"/>
      <c r="K8" s="670" t="s">
        <v>2</v>
      </c>
      <c r="L8" s="665" t="s">
        <v>2</v>
      </c>
      <c r="M8" s="711" t="s">
        <v>2</v>
      </c>
      <c r="N8" s="711" t="s">
        <v>2</v>
      </c>
      <c r="O8" s="9"/>
      <c r="P8" s="9"/>
      <c r="Q8" s="9"/>
      <c r="R8" s="9"/>
      <c r="S8" s="9"/>
      <c r="T8" s="9"/>
      <c r="U8" s="9"/>
      <c r="V8" s="9"/>
      <c r="W8" s="9"/>
      <c r="X8" s="9"/>
      <c r="Y8" s="9"/>
      <c r="Z8" s="9"/>
      <c r="AA8" s="9"/>
      <c r="AB8" s="9"/>
      <c r="AC8" s="9"/>
      <c r="AD8" s="9"/>
      <c r="AE8" s="9"/>
      <c r="AF8" s="9"/>
      <c r="AG8" s="9"/>
      <c r="AH8" s="9"/>
      <c r="AI8" s="9"/>
      <c r="AJ8" s="9"/>
    </row>
    <row r="9" spans="1:48">
      <c r="A9" s="43"/>
      <c r="B9" s="666"/>
      <c r="C9" s="564" t="str">
        <f>IF(ISBLANK(B9),"",_xlfn.XLOOKUP(B9,'Investment Track Record (4)'!$B$19:$B$170,'Investment Track Record (4)'!$C$19:$C$170))</f>
        <v/>
      </c>
      <c r="D9" s="666" t="s">
        <v>2</v>
      </c>
      <c r="E9" s="666" t="s">
        <v>2</v>
      </c>
      <c r="F9" s="666" t="s">
        <v>2</v>
      </c>
      <c r="G9" s="671"/>
      <c r="H9" s="672" t="s">
        <v>2</v>
      </c>
      <c r="I9" s="668"/>
      <c r="J9" s="673"/>
      <c r="K9" s="674" t="s">
        <v>2</v>
      </c>
      <c r="L9" s="666" t="s">
        <v>2</v>
      </c>
      <c r="M9" s="666" t="s">
        <v>2</v>
      </c>
      <c r="N9" s="666" t="s">
        <v>2</v>
      </c>
      <c r="O9" s="9"/>
      <c r="P9" s="9"/>
      <c r="Q9" s="9"/>
      <c r="R9" s="9"/>
      <c r="S9" s="9"/>
      <c r="T9" s="9"/>
      <c r="U9" s="9"/>
      <c r="V9" s="9"/>
      <c r="W9" s="9"/>
      <c r="X9" s="9"/>
      <c r="Y9" s="9"/>
      <c r="Z9" s="9"/>
      <c r="AA9" s="9"/>
      <c r="AB9" s="9"/>
      <c r="AC9" s="9"/>
      <c r="AD9" s="9"/>
      <c r="AE9" s="9"/>
      <c r="AF9" s="9"/>
      <c r="AG9" s="9"/>
      <c r="AH9" s="9"/>
      <c r="AI9" s="9"/>
      <c r="AJ9" s="9"/>
    </row>
    <row r="10" spans="1:48">
      <c r="A10" s="43"/>
      <c r="B10" s="665"/>
      <c r="C10" s="564" t="str">
        <f>IF(ISBLANK(B10),"",_xlfn.XLOOKUP(B10,'Investment Track Record (4)'!$B$19:$B$170,'Investment Track Record (4)'!$C$19:$C$170))</f>
        <v/>
      </c>
      <c r="D10" s="665" t="s">
        <v>2</v>
      </c>
      <c r="E10" s="665" t="s">
        <v>2</v>
      </c>
      <c r="F10" s="711" t="s">
        <v>2</v>
      </c>
      <c r="G10" s="667"/>
      <c r="H10" s="668" t="s">
        <v>2</v>
      </c>
      <c r="I10" s="668"/>
      <c r="J10" s="669"/>
      <c r="K10" s="670" t="s">
        <v>2</v>
      </c>
      <c r="L10" s="665" t="s">
        <v>2</v>
      </c>
      <c r="M10" s="711" t="s">
        <v>2</v>
      </c>
      <c r="N10" s="711" t="s">
        <v>2</v>
      </c>
      <c r="O10" s="9"/>
      <c r="P10" s="9"/>
      <c r="Q10" s="9"/>
      <c r="R10" s="9"/>
      <c r="S10" s="9"/>
      <c r="T10" s="9"/>
      <c r="U10" s="9"/>
      <c r="V10" s="9"/>
      <c r="W10" s="9"/>
      <c r="X10" s="9"/>
      <c r="Y10" s="9"/>
      <c r="Z10" s="9"/>
      <c r="AA10" s="9"/>
      <c r="AB10" s="9"/>
      <c r="AC10" s="9"/>
      <c r="AD10" s="9"/>
      <c r="AE10" s="9"/>
      <c r="AF10" s="9"/>
      <c r="AG10" s="9"/>
      <c r="AH10" s="9"/>
      <c r="AI10" s="9"/>
      <c r="AJ10" s="9"/>
    </row>
    <row r="11" spans="1:48">
      <c r="A11" s="43"/>
      <c r="B11" s="666"/>
      <c r="C11" s="564" t="str">
        <f>IF(ISBLANK(B11),"",_xlfn.XLOOKUP(B11,'Investment Track Record (4)'!$B$19:$B$170,'Investment Track Record (4)'!$C$19:$C$170))</f>
        <v/>
      </c>
      <c r="D11" s="666" t="s">
        <v>2</v>
      </c>
      <c r="E11" s="666" t="s">
        <v>2</v>
      </c>
      <c r="F11" s="666" t="s">
        <v>2</v>
      </c>
      <c r="G11" s="671"/>
      <c r="H11" s="672" t="s">
        <v>2</v>
      </c>
      <c r="I11" s="668"/>
      <c r="J11" s="673"/>
      <c r="K11" s="674" t="s">
        <v>2</v>
      </c>
      <c r="L11" s="666" t="s">
        <v>2</v>
      </c>
      <c r="M11" s="666" t="s">
        <v>2</v>
      </c>
      <c r="N11" s="666" t="s">
        <v>2</v>
      </c>
      <c r="O11" s="9"/>
      <c r="P11" s="9"/>
      <c r="Q11" s="9"/>
      <c r="R11" s="9"/>
      <c r="S11" s="9"/>
      <c r="T11" s="9"/>
      <c r="U11" s="9"/>
      <c r="V11" s="9"/>
      <c r="W11" s="9"/>
      <c r="X11" s="9"/>
      <c r="Y11" s="9"/>
      <c r="Z11" s="9"/>
      <c r="AA11" s="9"/>
      <c r="AB11" s="9"/>
      <c r="AC11" s="9"/>
      <c r="AD11" s="9"/>
      <c r="AE11" s="9"/>
      <c r="AF11" s="9"/>
      <c r="AG11" s="9"/>
      <c r="AH11" s="9"/>
      <c r="AI11" s="9"/>
      <c r="AJ11" s="9"/>
    </row>
    <row r="12" spans="1:48">
      <c r="A12" s="43"/>
      <c r="B12" s="665"/>
      <c r="C12" s="564" t="str">
        <f>IF(ISBLANK(B12),"",_xlfn.XLOOKUP(B12,'Investment Track Record (4)'!$B$19:$B$170,'Investment Track Record (4)'!$C$19:$C$170))</f>
        <v/>
      </c>
      <c r="D12" s="665" t="s">
        <v>2</v>
      </c>
      <c r="E12" s="665" t="s">
        <v>2</v>
      </c>
      <c r="F12" s="711" t="s">
        <v>2</v>
      </c>
      <c r="G12" s="667"/>
      <c r="H12" s="668" t="s">
        <v>2</v>
      </c>
      <c r="I12" s="668"/>
      <c r="J12" s="669"/>
      <c r="K12" s="670" t="s">
        <v>2</v>
      </c>
      <c r="L12" s="665" t="s">
        <v>2</v>
      </c>
      <c r="M12" s="711" t="s">
        <v>2</v>
      </c>
      <c r="N12" s="711" t="s">
        <v>2</v>
      </c>
      <c r="O12" s="9"/>
      <c r="P12" s="9"/>
      <c r="Q12" s="9"/>
      <c r="R12" s="9"/>
      <c r="S12" s="9"/>
      <c r="T12" s="9"/>
      <c r="U12" s="9"/>
      <c r="V12" s="9"/>
      <c r="W12" s="9"/>
      <c r="X12" s="9"/>
      <c r="Y12" s="9"/>
      <c r="Z12" s="9"/>
      <c r="AA12" s="9"/>
      <c r="AB12" s="9"/>
      <c r="AC12" s="9"/>
      <c r="AD12" s="9"/>
      <c r="AE12" s="9"/>
      <c r="AF12" s="9"/>
      <c r="AG12" s="9"/>
      <c r="AH12" s="9"/>
      <c r="AI12" s="9"/>
      <c r="AJ12" s="9"/>
    </row>
    <row r="13" spans="1:48">
      <c r="A13" s="43"/>
      <c r="B13" s="666"/>
      <c r="C13" s="564" t="str">
        <f>IF(ISBLANK(B13),"",_xlfn.XLOOKUP(B13,'Investment Track Record (4)'!$B$19:$B$170,'Investment Track Record (4)'!$C$19:$C$170))</f>
        <v/>
      </c>
      <c r="D13" s="666" t="s">
        <v>2</v>
      </c>
      <c r="E13" s="666" t="s">
        <v>2</v>
      </c>
      <c r="F13" s="666" t="s">
        <v>2</v>
      </c>
      <c r="G13" s="671"/>
      <c r="H13" s="672" t="s">
        <v>2</v>
      </c>
      <c r="I13" s="668"/>
      <c r="J13" s="673"/>
      <c r="K13" s="674" t="s">
        <v>2</v>
      </c>
      <c r="L13" s="666" t="s">
        <v>2</v>
      </c>
      <c r="M13" s="666" t="s">
        <v>2</v>
      </c>
      <c r="N13" s="666" t="s">
        <v>2</v>
      </c>
      <c r="O13" s="9"/>
      <c r="P13" s="9"/>
      <c r="Q13" s="9"/>
      <c r="R13" s="9"/>
      <c r="S13" s="9"/>
      <c r="T13" s="9"/>
      <c r="U13" s="9"/>
      <c r="V13" s="9"/>
      <c r="W13" s="9"/>
      <c r="X13" s="9"/>
      <c r="Y13" s="9"/>
      <c r="Z13" s="9"/>
      <c r="AA13" s="9"/>
      <c r="AB13" s="9"/>
      <c r="AC13" s="9"/>
      <c r="AD13" s="9"/>
      <c r="AE13" s="9"/>
      <c r="AF13" s="9"/>
      <c r="AG13" s="9"/>
      <c r="AH13" s="9"/>
      <c r="AI13" s="9"/>
      <c r="AJ13" s="9"/>
    </row>
    <row r="14" spans="1:48">
      <c r="A14" s="43"/>
      <c r="B14" s="665"/>
      <c r="C14" s="564" t="str">
        <f>IF(ISBLANK(B14),"",_xlfn.XLOOKUP(B14,'Investment Track Record (4)'!$B$19:$B$170,'Investment Track Record (4)'!$C$19:$C$170))</f>
        <v/>
      </c>
      <c r="D14" s="665" t="s">
        <v>2</v>
      </c>
      <c r="E14" s="665" t="s">
        <v>2</v>
      </c>
      <c r="F14" s="711" t="s">
        <v>2</v>
      </c>
      <c r="G14" s="667"/>
      <c r="H14" s="668" t="s">
        <v>2</v>
      </c>
      <c r="I14" s="668"/>
      <c r="J14" s="669"/>
      <c r="K14" s="670" t="s">
        <v>2</v>
      </c>
      <c r="L14" s="665" t="s">
        <v>2</v>
      </c>
      <c r="M14" s="711" t="s">
        <v>2</v>
      </c>
      <c r="N14" s="711" t="s">
        <v>2</v>
      </c>
      <c r="O14" s="9"/>
      <c r="P14" s="9"/>
      <c r="Q14" s="9"/>
      <c r="R14" s="9"/>
      <c r="S14" s="9"/>
      <c r="T14" s="9"/>
      <c r="U14" s="9"/>
      <c r="V14" s="9"/>
      <c r="W14" s="9"/>
      <c r="X14" s="9"/>
      <c r="Y14" s="9"/>
      <c r="Z14" s="9"/>
      <c r="AA14" s="9"/>
      <c r="AB14" s="9"/>
      <c r="AC14" s="9"/>
      <c r="AD14" s="9"/>
      <c r="AE14" s="9"/>
      <c r="AF14" s="9"/>
      <c r="AG14" s="9"/>
      <c r="AH14" s="9"/>
      <c r="AI14" s="9"/>
      <c r="AJ14" s="9"/>
    </row>
    <row r="15" spans="1:48">
      <c r="A15" s="43"/>
      <c r="B15" s="666"/>
      <c r="C15" s="564" t="str">
        <f>IF(ISBLANK(B15),"",_xlfn.XLOOKUP(B15,'Investment Track Record (4)'!$B$19:$B$170,'Investment Track Record (4)'!$C$19:$C$170))</f>
        <v/>
      </c>
      <c r="D15" s="666" t="s">
        <v>2</v>
      </c>
      <c r="E15" s="666" t="s">
        <v>2</v>
      </c>
      <c r="F15" s="666" t="s">
        <v>2</v>
      </c>
      <c r="G15" s="671"/>
      <c r="H15" s="672" t="s">
        <v>2</v>
      </c>
      <c r="I15" s="668"/>
      <c r="J15" s="673"/>
      <c r="K15" s="674" t="s">
        <v>2</v>
      </c>
      <c r="L15" s="666" t="s">
        <v>2</v>
      </c>
      <c r="M15" s="666" t="s">
        <v>2</v>
      </c>
      <c r="N15" s="666" t="s">
        <v>2</v>
      </c>
      <c r="O15" s="9"/>
      <c r="P15" s="9"/>
      <c r="Q15" s="9"/>
      <c r="R15" s="9"/>
      <c r="S15" s="9"/>
      <c r="T15" s="9"/>
      <c r="U15" s="9"/>
      <c r="V15" s="9"/>
      <c r="W15" s="9"/>
      <c r="X15" s="9"/>
      <c r="Y15" s="9"/>
      <c r="Z15" s="9"/>
      <c r="AA15" s="9"/>
      <c r="AB15" s="9"/>
      <c r="AC15" s="9"/>
      <c r="AD15" s="9"/>
      <c r="AE15" s="9"/>
      <c r="AF15" s="9"/>
      <c r="AG15" s="9"/>
      <c r="AH15" s="9"/>
      <c r="AI15" s="9"/>
      <c r="AJ15" s="9"/>
    </row>
    <row r="16" spans="1:48">
      <c r="A16" s="43"/>
      <c r="B16" s="665"/>
      <c r="C16" s="564" t="str">
        <f>IF(ISBLANK(B16),"",_xlfn.XLOOKUP(B16,'Investment Track Record (4)'!$B$19:$B$170,'Investment Track Record (4)'!$C$19:$C$170))</f>
        <v/>
      </c>
      <c r="D16" s="665" t="s">
        <v>2</v>
      </c>
      <c r="E16" s="665" t="s">
        <v>2</v>
      </c>
      <c r="F16" s="711" t="s">
        <v>2</v>
      </c>
      <c r="G16" s="667"/>
      <c r="H16" s="668" t="s">
        <v>2</v>
      </c>
      <c r="I16" s="668"/>
      <c r="J16" s="669"/>
      <c r="K16" s="670" t="s">
        <v>2</v>
      </c>
      <c r="L16" s="665" t="s">
        <v>2</v>
      </c>
      <c r="M16" s="711" t="s">
        <v>2</v>
      </c>
      <c r="N16" s="711" t="s">
        <v>2</v>
      </c>
      <c r="O16" s="9"/>
      <c r="P16" s="9"/>
      <c r="Q16" s="9"/>
      <c r="R16" s="9"/>
      <c r="S16" s="9"/>
      <c r="T16" s="9"/>
      <c r="U16" s="9"/>
      <c r="V16" s="9"/>
      <c r="W16" s="9"/>
      <c r="X16" s="9"/>
      <c r="Y16" s="9"/>
      <c r="Z16" s="9"/>
      <c r="AA16" s="9"/>
      <c r="AB16" s="9"/>
      <c r="AC16" s="9"/>
      <c r="AD16" s="9"/>
      <c r="AE16" s="9"/>
      <c r="AF16" s="9"/>
      <c r="AG16" s="9"/>
      <c r="AH16" s="9"/>
      <c r="AI16" s="9"/>
      <c r="AJ16" s="9"/>
    </row>
    <row r="17" spans="1:36">
      <c r="A17" s="43"/>
      <c r="B17" s="666"/>
      <c r="C17" s="564" t="str">
        <f>IF(ISBLANK(B17),"",_xlfn.XLOOKUP(B17,'Investment Track Record (4)'!$B$19:$B$170,'Investment Track Record (4)'!$C$19:$C$170))</f>
        <v/>
      </c>
      <c r="D17" s="666" t="s">
        <v>2</v>
      </c>
      <c r="E17" s="666" t="s">
        <v>2</v>
      </c>
      <c r="F17" s="666" t="s">
        <v>2</v>
      </c>
      <c r="G17" s="671"/>
      <c r="H17" s="672" t="s">
        <v>2</v>
      </c>
      <c r="I17" s="668"/>
      <c r="J17" s="673"/>
      <c r="K17" s="674" t="s">
        <v>2</v>
      </c>
      <c r="L17" s="666" t="s">
        <v>2</v>
      </c>
      <c r="M17" s="666" t="s">
        <v>2</v>
      </c>
      <c r="N17" s="666" t="s">
        <v>2</v>
      </c>
      <c r="O17" s="9"/>
      <c r="P17" s="9"/>
      <c r="Q17" s="9"/>
      <c r="R17" s="9"/>
      <c r="S17" s="9"/>
      <c r="T17" s="9"/>
      <c r="U17" s="9"/>
      <c r="V17" s="9"/>
      <c r="W17" s="9"/>
      <c r="X17" s="9"/>
      <c r="Y17" s="9"/>
      <c r="Z17" s="9"/>
      <c r="AA17" s="9"/>
      <c r="AB17" s="9"/>
      <c r="AC17" s="9"/>
      <c r="AD17" s="9"/>
      <c r="AE17" s="9"/>
      <c r="AF17" s="9"/>
      <c r="AG17" s="9"/>
      <c r="AH17" s="9"/>
      <c r="AI17" s="9"/>
      <c r="AJ17" s="9"/>
    </row>
    <row r="18" spans="1:36">
      <c r="A18" s="43"/>
      <c r="B18" s="665"/>
      <c r="C18" s="564" t="str">
        <f>IF(ISBLANK(B18),"",_xlfn.XLOOKUP(B18,'Investment Track Record (4)'!$B$19:$B$170,'Investment Track Record (4)'!$C$19:$C$170))</f>
        <v/>
      </c>
      <c r="D18" s="665" t="s">
        <v>2</v>
      </c>
      <c r="E18" s="665" t="s">
        <v>2</v>
      </c>
      <c r="F18" s="711" t="s">
        <v>2</v>
      </c>
      <c r="G18" s="667"/>
      <c r="H18" s="668" t="s">
        <v>2</v>
      </c>
      <c r="I18" s="668"/>
      <c r="J18" s="669"/>
      <c r="K18" s="670" t="s">
        <v>2</v>
      </c>
      <c r="L18" s="665" t="s">
        <v>2</v>
      </c>
      <c r="M18" s="711" t="s">
        <v>2</v>
      </c>
      <c r="N18" s="711" t="s">
        <v>2</v>
      </c>
      <c r="O18" s="9"/>
      <c r="P18" s="9"/>
      <c r="Q18" s="9"/>
      <c r="R18" s="9"/>
      <c r="S18" s="9"/>
      <c r="T18" s="9"/>
      <c r="U18" s="9"/>
      <c r="V18" s="9"/>
      <c r="W18" s="9"/>
      <c r="X18" s="9"/>
      <c r="Y18" s="9"/>
      <c r="Z18" s="9"/>
      <c r="AA18" s="9"/>
      <c r="AB18" s="9"/>
      <c r="AC18" s="9"/>
      <c r="AD18" s="9"/>
      <c r="AE18" s="9"/>
      <c r="AF18" s="9"/>
      <c r="AG18" s="9"/>
      <c r="AH18" s="9"/>
      <c r="AI18" s="9"/>
      <c r="AJ18" s="9"/>
    </row>
    <row r="19" spans="1:36">
      <c r="A19" s="43"/>
      <c r="B19" s="666"/>
      <c r="C19" s="564" t="str">
        <f>IF(ISBLANK(B19),"",_xlfn.XLOOKUP(B19,'Investment Track Record (4)'!$B$19:$B$170,'Investment Track Record (4)'!$C$19:$C$170))</f>
        <v/>
      </c>
      <c r="D19" s="666" t="s">
        <v>2</v>
      </c>
      <c r="E19" s="666" t="s">
        <v>2</v>
      </c>
      <c r="F19" s="666" t="s">
        <v>2</v>
      </c>
      <c r="G19" s="671"/>
      <c r="H19" s="672" t="s">
        <v>2</v>
      </c>
      <c r="I19" s="668"/>
      <c r="J19" s="673"/>
      <c r="K19" s="674" t="s">
        <v>2</v>
      </c>
      <c r="L19" s="666" t="s">
        <v>2</v>
      </c>
      <c r="M19" s="666" t="s">
        <v>2</v>
      </c>
      <c r="N19" s="666" t="s">
        <v>2</v>
      </c>
      <c r="O19" s="9"/>
      <c r="P19" s="9"/>
      <c r="Q19" s="9"/>
      <c r="R19" s="9"/>
      <c r="S19" s="9"/>
      <c r="T19" s="9"/>
      <c r="U19" s="9"/>
      <c r="V19" s="9"/>
      <c r="W19" s="9"/>
      <c r="X19" s="9"/>
      <c r="Y19" s="9"/>
      <c r="Z19" s="9"/>
      <c r="AA19" s="9"/>
      <c r="AB19" s="9"/>
      <c r="AC19" s="9"/>
      <c r="AD19" s="9"/>
      <c r="AE19" s="9"/>
      <c r="AF19" s="9"/>
      <c r="AG19" s="9"/>
      <c r="AH19" s="9"/>
      <c r="AI19" s="9"/>
      <c r="AJ19" s="9"/>
    </row>
    <row r="20" spans="1:36">
      <c r="A20" s="43"/>
      <c r="B20" s="665"/>
      <c r="C20" s="564" t="str">
        <f>IF(ISBLANK(B20),"",_xlfn.XLOOKUP(B20,'Investment Track Record (4)'!$B$19:$B$170,'Investment Track Record (4)'!$C$19:$C$170))</f>
        <v/>
      </c>
      <c r="D20" s="665" t="s">
        <v>2</v>
      </c>
      <c r="E20" s="665" t="s">
        <v>2</v>
      </c>
      <c r="F20" s="711" t="s">
        <v>2</v>
      </c>
      <c r="G20" s="667"/>
      <c r="H20" s="668" t="s">
        <v>2</v>
      </c>
      <c r="I20" s="668"/>
      <c r="J20" s="669"/>
      <c r="K20" s="670" t="s">
        <v>2</v>
      </c>
      <c r="L20" s="665" t="s">
        <v>2</v>
      </c>
      <c r="M20" s="711" t="s">
        <v>2</v>
      </c>
      <c r="N20" s="711" t="s">
        <v>2</v>
      </c>
      <c r="O20" s="9"/>
      <c r="P20" s="9"/>
      <c r="Q20" s="9"/>
      <c r="R20" s="9"/>
      <c r="S20" s="9"/>
      <c r="T20" s="9"/>
      <c r="U20" s="9"/>
      <c r="V20" s="9"/>
      <c r="W20" s="9"/>
      <c r="X20" s="9"/>
      <c r="Y20" s="9"/>
      <c r="Z20" s="9"/>
      <c r="AA20" s="9"/>
      <c r="AB20" s="9"/>
      <c r="AC20" s="9"/>
      <c r="AD20" s="9"/>
      <c r="AE20" s="9"/>
      <c r="AF20" s="9"/>
      <c r="AG20" s="9"/>
      <c r="AH20" s="9"/>
      <c r="AI20" s="9"/>
      <c r="AJ20" s="9"/>
    </row>
    <row r="21" spans="1:36">
      <c r="A21" s="43"/>
      <c r="B21" s="666"/>
      <c r="C21" s="564" t="str">
        <f>IF(ISBLANK(B21),"",_xlfn.XLOOKUP(B21,'Investment Track Record (4)'!$B$19:$B$170,'Investment Track Record (4)'!$C$19:$C$170))</f>
        <v/>
      </c>
      <c r="D21" s="666" t="s">
        <v>2</v>
      </c>
      <c r="E21" s="666" t="s">
        <v>2</v>
      </c>
      <c r="F21" s="666" t="s">
        <v>2</v>
      </c>
      <c r="G21" s="671"/>
      <c r="H21" s="672" t="s">
        <v>2</v>
      </c>
      <c r="I21" s="668"/>
      <c r="J21" s="673"/>
      <c r="K21" s="674" t="s">
        <v>2</v>
      </c>
      <c r="L21" s="666" t="s">
        <v>2</v>
      </c>
      <c r="M21" s="666" t="s">
        <v>2</v>
      </c>
      <c r="N21" s="666" t="s">
        <v>2</v>
      </c>
      <c r="O21" s="9"/>
      <c r="P21" s="9"/>
      <c r="Q21" s="9"/>
      <c r="R21" s="9"/>
      <c r="S21" s="9"/>
      <c r="T21" s="9"/>
      <c r="U21" s="9"/>
      <c r="V21" s="9"/>
      <c r="W21" s="9"/>
      <c r="X21" s="9"/>
      <c r="Y21" s="9"/>
      <c r="Z21" s="9"/>
      <c r="AA21" s="9"/>
      <c r="AB21" s="9"/>
      <c r="AC21" s="9"/>
      <c r="AD21" s="9"/>
      <c r="AE21" s="9"/>
      <c r="AF21" s="9"/>
      <c r="AG21" s="9"/>
      <c r="AH21" s="9"/>
      <c r="AI21" s="9"/>
      <c r="AJ21" s="9"/>
    </row>
    <row r="22" spans="1:36">
      <c r="A22" s="43"/>
      <c r="B22" s="665"/>
      <c r="C22" s="564" t="str">
        <f>IF(ISBLANK(B22),"",_xlfn.XLOOKUP(B22,'Investment Track Record (4)'!$B$19:$B$170,'Investment Track Record (4)'!$C$19:$C$170))</f>
        <v/>
      </c>
      <c r="D22" s="665" t="s">
        <v>2</v>
      </c>
      <c r="E22" s="665" t="s">
        <v>2</v>
      </c>
      <c r="F22" s="711" t="s">
        <v>2</v>
      </c>
      <c r="G22" s="667"/>
      <c r="H22" s="668" t="s">
        <v>2</v>
      </c>
      <c r="I22" s="668"/>
      <c r="J22" s="669"/>
      <c r="K22" s="670" t="s">
        <v>2</v>
      </c>
      <c r="L22" s="665" t="s">
        <v>2</v>
      </c>
      <c r="M22" s="711" t="s">
        <v>2</v>
      </c>
      <c r="N22" s="711" t="s">
        <v>2</v>
      </c>
      <c r="O22" s="9"/>
      <c r="P22" s="9"/>
      <c r="Q22" s="9"/>
      <c r="R22" s="9"/>
      <c r="S22" s="9"/>
      <c r="T22" s="9"/>
      <c r="U22" s="9"/>
      <c r="V22" s="9"/>
      <c r="W22" s="9"/>
      <c r="X22" s="9"/>
      <c r="Y22" s="9"/>
      <c r="Z22" s="9"/>
      <c r="AA22" s="9"/>
      <c r="AB22" s="9"/>
      <c r="AC22" s="9"/>
      <c r="AD22" s="9"/>
      <c r="AE22" s="9"/>
      <c r="AF22" s="9"/>
      <c r="AG22" s="9"/>
      <c r="AH22" s="9"/>
      <c r="AI22" s="9"/>
      <c r="AJ22" s="9"/>
    </row>
    <row r="23" spans="1:36">
      <c r="A23" s="43"/>
      <c r="B23" s="666"/>
      <c r="C23" s="564" t="str">
        <f>IF(ISBLANK(B23),"",_xlfn.XLOOKUP(B23,'Investment Track Record (4)'!$B$19:$B$170,'Investment Track Record (4)'!$C$19:$C$170))</f>
        <v/>
      </c>
      <c r="D23" s="666" t="s">
        <v>2</v>
      </c>
      <c r="E23" s="666" t="s">
        <v>2</v>
      </c>
      <c r="F23" s="666" t="s">
        <v>2</v>
      </c>
      <c r="G23" s="671"/>
      <c r="H23" s="672" t="s">
        <v>2</v>
      </c>
      <c r="I23" s="668"/>
      <c r="J23" s="673"/>
      <c r="K23" s="674" t="s">
        <v>2</v>
      </c>
      <c r="L23" s="666" t="s">
        <v>2</v>
      </c>
      <c r="M23" s="666" t="s">
        <v>2</v>
      </c>
      <c r="N23" s="666" t="s">
        <v>2</v>
      </c>
      <c r="O23" s="9"/>
      <c r="P23" s="9"/>
      <c r="Q23" s="9"/>
      <c r="R23" s="9"/>
      <c r="S23" s="9"/>
      <c r="T23" s="9"/>
      <c r="U23" s="9"/>
      <c r="V23" s="9"/>
      <c r="W23" s="9"/>
      <c r="X23" s="9"/>
      <c r="Y23" s="9"/>
      <c r="Z23" s="9"/>
      <c r="AA23" s="9"/>
      <c r="AB23" s="9"/>
      <c r="AC23" s="9"/>
      <c r="AD23" s="9"/>
      <c r="AE23" s="9"/>
      <c r="AF23" s="9"/>
      <c r="AG23" s="9"/>
      <c r="AH23" s="9"/>
      <c r="AI23" s="9"/>
      <c r="AJ23" s="9"/>
    </row>
    <row r="24" spans="1:36">
      <c r="A24" s="43"/>
      <c r="B24" s="665"/>
      <c r="C24" s="564" t="str">
        <f>IF(ISBLANK(B24),"",_xlfn.XLOOKUP(B24,'Investment Track Record (4)'!$B$19:$B$170,'Investment Track Record (4)'!$C$19:$C$170))</f>
        <v/>
      </c>
      <c r="D24" s="665" t="s">
        <v>2</v>
      </c>
      <c r="E24" s="665" t="s">
        <v>2</v>
      </c>
      <c r="F24" s="711" t="s">
        <v>2</v>
      </c>
      <c r="G24" s="667"/>
      <c r="H24" s="668" t="s">
        <v>2</v>
      </c>
      <c r="I24" s="668"/>
      <c r="J24" s="669"/>
      <c r="K24" s="670" t="s">
        <v>2</v>
      </c>
      <c r="L24" s="665" t="s">
        <v>2</v>
      </c>
      <c r="M24" s="711" t="s">
        <v>2</v>
      </c>
      <c r="N24" s="711" t="s">
        <v>2</v>
      </c>
      <c r="O24" s="9"/>
      <c r="P24" s="9"/>
      <c r="Q24" s="9"/>
      <c r="R24" s="9"/>
      <c r="S24" s="9"/>
      <c r="T24" s="9"/>
      <c r="U24" s="9"/>
      <c r="V24" s="9"/>
      <c r="W24" s="9"/>
      <c r="X24" s="9"/>
      <c r="Y24" s="9"/>
      <c r="Z24" s="9"/>
      <c r="AA24" s="9"/>
      <c r="AB24" s="9"/>
      <c r="AC24" s="9"/>
      <c r="AD24" s="9"/>
      <c r="AE24" s="9"/>
      <c r="AF24" s="9"/>
      <c r="AG24" s="9"/>
      <c r="AH24" s="9"/>
      <c r="AI24" s="9"/>
      <c r="AJ24" s="9"/>
    </row>
    <row r="25" spans="1:36">
      <c r="A25" s="43"/>
      <c r="B25" s="666"/>
      <c r="C25" s="564" t="str">
        <f>IF(ISBLANK(B25),"",_xlfn.XLOOKUP(B25,'Investment Track Record (4)'!$B$19:$B$170,'Investment Track Record (4)'!$C$19:$C$170))</f>
        <v/>
      </c>
      <c r="D25" s="666" t="s">
        <v>2</v>
      </c>
      <c r="E25" s="666" t="s">
        <v>2</v>
      </c>
      <c r="F25" s="666" t="s">
        <v>2</v>
      </c>
      <c r="G25" s="671"/>
      <c r="H25" s="672" t="s">
        <v>2</v>
      </c>
      <c r="I25" s="668"/>
      <c r="J25" s="673"/>
      <c r="K25" s="674" t="s">
        <v>2</v>
      </c>
      <c r="L25" s="666" t="s">
        <v>2</v>
      </c>
      <c r="M25" s="666" t="s">
        <v>2</v>
      </c>
      <c r="N25" s="666" t="s">
        <v>2</v>
      </c>
      <c r="O25" s="9"/>
      <c r="P25" s="9"/>
      <c r="Q25" s="9"/>
      <c r="R25" s="9"/>
      <c r="S25" s="9"/>
      <c r="T25" s="9"/>
      <c r="U25" s="9"/>
      <c r="V25" s="9"/>
      <c r="W25" s="9"/>
      <c r="X25" s="9"/>
      <c r="Y25" s="9"/>
      <c r="Z25" s="9"/>
      <c r="AA25" s="9"/>
      <c r="AB25" s="9"/>
      <c r="AC25" s="9"/>
      <c r="AD25" s="9"/>
      <c r="AE25" s="9"/>
      <c r="AF25" s="9"/>
      <c r="AG25" s="9"/>
      <c r="AH25" s="9"/>
      <c r="AI25" s="9"/>
      <c r="AJ25" s="9"/>
    </row>
    <row r="26" spans="1:36">
      <c r="A26" s="43"/>
      <c r="B26" s="665"/>
      <c r="C26" s="564" t="str">
        <f>IF(ISBLANK(B26),"",_xlfn.XLOOKUP(B26,'Investment Track Record (4)'!$B$19:$B$170,'Investment Track Record (4)'!$C$19:$C$170))</f>
        <v/>
      </c>
      <c r="D26" s="665" t="s">
        <v>2</v>
      </c>
      <c r="E26" s="665" t="s">
        <v>2</v>
      </c>
      <c r="F26" s="711" t="s">
        <v>2</v>
      </c>
      <c r="G26" s="667"/>
      <c r="H26" s="668" t="s">
        <v>2</v>
      </c>
      <c r="I26" s="668"/>
      <c r="J26" s="669"/>
      <c r="K26" s="670" t="s">
        <v>2</v>
      </c>
      <c r="L26" s="665" t="s">
        <v>2</v>
      </c>
      <c r="M26" s="711" t="s">
        <v>2</v>
      </c>
      <c r="N26" s="711" t="s">
        <v>2</v>
      </c>
      <c r="O26" s="9"/>
      <c r="P26" s="9"/>
      <c r="Q26" s="9"/>
      <c r="R26" s="9"/>
      <c r="S26" s="9"/>
      <c r="T26" s="9"/>
      <c r="U26" s="9"/>
      <c r="V26" s="9"/>
      <c r="W26" s="9"/>
      <c r="X26" s="9"/>
      <c r="Y26" s="9"/>
      <c r="Z26" s="9"/>
      <c r="AA26" s="9"/>
      <c r="AB26" s="9"/>
      <c r="AC26" s="9"/>
      <c r="AD26" s="9"/>
      <c r="AE26" s="9"/>
      <c r="AF26" s="9"/>
      <c r="AG26" s="9"/>
      <c r="AH26" s="9"/>
      <c r="AI26" s="9"/>
      <c r="AJ26" s="9"/>
    </row>
    <row r="27" spans="1:36">
      <c r="A27" s="43"/>
      <c r="B27" s="666"/>
      <c r="C27" s="564" t="str">
        <f>IF(ISBLANK(B27),"",_xlfn.XLOOKUP(B27,'Investment Track Record (4)'!$B$19:$B$170,'Investment Track Record (4)'!$C$19:$C$170))</f>
        <v/>
      </c>
      <c r="D27" s="666" t="s">
        <v>2</v>
      </c>
      <c r="E27" s="666" t="s">
        <v>2</v>
      </c>
      <c r="F27" s="666" t="s">
        <v>2</v>
      </c>
      <c r="G27" s="671"/>
      <c r="H27" s="672" t="s">
        <v>2</v>
      </c>
      <c r="I27" s="668"/>
      <c r="J27" s="673"/>
      <c r="K27" s="674" t="s">
        <v>2</v>
      </c>
      <c r="L27" s="666" t="s">
        <v>2</v>
      </c>
      <c r="M27" s="666" t="s">
        <v>2</v>
      </c>
      <c r="N27" s="666" t="s">
        <v>2</v>
      </c>
      <c r="O27" s="9"/>
      <c r="P27" s="9"/>
      <c r="Q27" s="9"/>
      <c r="R27" s="9"/>
      <c r="S27" s="9"/>
      <c r="T27" s="9"/>
      <c r="U27" s="9"/>
      <c r="V27" s="9"/>
      <c r="W27" s="9"/>
      <c r="X27" s="9"/>
      <c r="Y27" s="9"/>
      <c r="Z27" s="9"/>
      <c r="AA27" s="9"/>
      <c r="AB27" s="9"/>
      <c r="AC27" s="9"/>
      <c r="AD27" s="9"/>
      <c r="AE27" s="9"/>
      <c r="AF27" s="9"/>
      <c r="AG27" s="9"/>
      <c r="AH27" s="9"/>
      <c r="AI27" s="9"/>
      <c r="AJ27" s="9"/>
    </row>
    <row r="28" spans="1:36">
      <c r="A28" s="43"/>
      <c r="B28" s="665"/>
      <c r="C28" s="564" t="str">
        <f>IF(ISBLANK(B28),"",_xlfn.XLOOKUP(B28,'Investment Track Record (4)'!$B$19:$B$170,'Investment Track Record (4)'!$C$19:$C$170))</f>
        <v/>
      </c>
      <c r="D28" s="665" t="s">
        <v>2</v>
      </c>
      <c r="E28" s="665" t="s">
        <v>2</v>
      </c>
      <c r="F28" s="711" t="s">
        <v>2</v>
      </c>
      <c r="G28" s="667"/>
      <c r="H28" s="668" t="s">
        <v>2</v>
      </c>
      <c r="I28" s="668"/>
      <c r="J28" s="669"/>
      <c r="K28" s="670" t="s">
        <v>2</v>
      </c>
      <c r="L28" s="665" t="s">
        <v>2</v>
      </c>
      <c r="M28" s="711" t="s">
        <v>2</v>
      </c>
      <c r="N28" s="711" t="s">
        <v>2</v>
      </c>
      <c r="O28" s="9"/>
      <c r="P28" s="9"/>
      <c r="Q28" s="9"/>
      <c r="R28" s="9"/>
      <c r="S28" s="9"/>
      <c r="T28" s="9"/>
      <c r="U28" s="9"/>
      <c r="V28" s="9"/>
      <c r="W28" s="9"/>
      <c r="X28" s="9"/>
      <c r="Y28" s="9"/>
      <c r="Z28" s="9"/>
      <c r="AA28" s="9"/>
      <c r="AB28" s="9"/>
      <c r="AC28" s="9"/>
      <c r="AD28" s="9"/>
      <c r="AE28" s="9"/>
      <c r="AF28" s="9"/>
      <c r="AG28" s="9"/>
      <c r="AH28" s="9"/>
      <c r="AI28" s="9"/>
      <c r="AJ28" s="9"/>
    </row>
    <row r="29" spans="1:36">
      <c r="A29" s="43"/>
      <c r="B29" s="666"/>
      <c r="C29" s="564" t="str">
        <f>IF(ISBLANK(B29),"",_xlfn.XLOOKUP(B29,'Investment Track Record (4)'!$B$19:$B$170,'Investment Track Record (4)'!$C$19:$C$170))</f>
        <v/>
      </c>
      <c r="D29" s="666" t="s">
        <v>2</v>
      </c>
      <c r="E29" s="666" t="s">
        <v>2</v>
      </c>
      <c r="F29" s="666" t="s">
        <v>2</v>
      </c>
      <c r="G29" s="671"/>
      <c r="H29" s="672" t="s">
        <v>2</v>
      </c>
      <c r="I29" s="668"/>
      <c r="J29" s="673"/>
      <c r="K29" s="674" t="s">
        <v>2</v>
      </c>
      <c r="L29" s="666" t="s">
        <v>2</v>
      </c>
      <c r="M29" s="666" t="s">
        <v>2</v>
      </c>
      <c r="N29" s="666" t="s">
        <v>2</v>
      </c>
      <c r="O29" s="9"/>
      <c r="P29" s="9"/>
      <c r="Q29" s="9"/>
      <c r="R29" s="9"/>
      <c r="S29" s="9"/>
      <c r="T29" s="9"/>
      <c r="U29" s="9"/>
      <c r="V29" s="9"/>
      <c r="W29" s="9"/>
      <c r="X29" s="9"/>
      <c r="Y29" s="9"/>
      <c r="Z29" s="9"/>
      <c r="AA29" s="9"/>
      <c r="AB29" s="9"/>
      <c r="AC29" s="9"/>
      <c r="AD29" s="9"/>
      <c r="AE29" s="9"/>
      <c r="AF29" s="9"/>
      <c r="AG29" s="9"/>
      <c r="AH29" s="9"/>
      <c r="AI29" s="9"/>
      <c r="AJ29" s="9"/>
    </row>
    <row r="30" spans="1:36">
      <c r="A30" s="43"/>
      <c r="B30" s="665"/>
      <c r="C30" s="564" t="str">
        <f>IF(ISBLANK(B30),"",_xlfn.XLOOKUP(B30,'Investment Track Record (4)'!$B$19:$B$170,'Investment Track Record (4)'!$C$19:$C$170))</f>
        <v/>
      </c>
      <c r="D30" s="665" t="s">
        <v>2</v>
      </c>
      <c r="E30" s="665" t="s">
        <v>2</v>
      </c>
      <c r="F30" s="711" t="s">
        <v>2</v>
      </c>
      <c r="G30" s="667"/>
      <c r="H30" s="668" t="s">
        <v>2</v>
      </c>
      <c r="I30" s="668"/>
      <c r="J30" s="669"/>
      <c r="K30" s="670" t="s">
        <v>2</v>
      </c>
      <c r="L30" s="665" t="s">
        <v>2</v>
      </c>
      <c r="M30" s="711" t="s">
        <v>2</v>
      </c>
      <c r="N30" s="711" t="s">
        <v>2</v>
      </c>
      <c r="O30" s="9"/>
      <c r="P30" s="9"/>
      <c r="Q30" s="9"/>
      <c r="R30" s="9"/>
      <c r="S30" s="9"/>
      <c r="T30" s="9"/>
      <c r="U30" s="9"/>
      <c r="V30" s="9"/>
      <c r="W30" s="9"/>
      <c r="X30" s="9"/>
      <c r="Y30" s="9"/>
      <c r="Z30" s="9"/>
      <c r="AA30" s="9"/>
      <c r="AB30" s="9"/>
      <c r="AC30" s="9"/>
      <c r="AD30" s="9"/>
      <c r="AE30" s="9"/>
      <c r="AF30" s="9"/>
      <c r="AG30" s="9"/>
      <c r="AH30" s="9"/>
      <c r="AI30" s="9"/>
      <c r="AJ30" s="9"/>
    </row>
    <row r="31" spans="1:36">
      <c r="A31" s="43"/>
      <c r="B31" s="666"/>
      <c r="C31" s="564" t="str">
        <f>IF(ISBLANK(B31),"",_xlfn.XLOOKUP(B31,'Investment Track Record (4)'!$B$19:$B$170,'Investment Track Record (4)'!$C$19:$C$170))</f>
        <v/>
      </c>
      <c r="D31" s="666" t="s">
        <v>2</v>
      </c>
      <c r="E31" s="666" t="s">
        <v>2</v>
      </c>
      <c r="F31" s="666" t="s">
        <v>2</v>
      </c>
      <c r="G31" s="671"/>
      <c r="H31" s="672" t="s">
        <v>2</v>
      </c>
      <c r="I31" s="668"/>
      <c r="J31" s="673"/>
      <c r="K31" s="674" t="s">
        <v>2</v>
      </c>
      <c r="L31" s="666" t="s">
        <v>2</v>
      </c>
      <c r="M31" s="666" t="s">
        <v>2</v>
      </c>
      <c r="N31" s="666" t="s">
        <v>2</v>
      </c>
      <c r="O31" s="9"/>
      <c r="P31" s="9"/>
      <c r="Q31" s="9"/>
      <c r="R31" s="9"/>
      <c r="S31" s="9"/>
      <c r="T31" s="9"/>
      <c r="U31" s="9"/>
      <c r="V31" s="9"/>
      <c r="W31" s="9"/>
      <c r="X31" s="9"/>
      <c r="Y31" s="9"/>
      <c r="Z31" s="9"/>
      <c r="AA31" s="9"/>
      <c r="AB31" s="9"/>
      <c r="AC31" s="9"/>
      <c r="AD31" s="9"/>
      <c r="AE31" s="9"/>
      <c r="AF31" s="9"/>
      <c r="AG31" s="9"/>
      <c r="AH31" s="9"/>
      <c r="AI31" s="9"/>
      <c r="AJ31" s="9"/>
    </row>
    <row r="32" spans="1:36">
      <c r="A32" s="43"/>
      <c r="B32" s="665"/>
      <c r="C32" s="564" t="str">
        <f>IF(ISBLANK(B32),"",_xlfn.XLOOKUP(B32,'Investment Track Record (4)'!$B$19:$B$170,'Investment Track Record (4)'!$C$19:$C$170))</f>
        <v/>
      </c>
      <c r="D32" s="665" t="s">
        <v>2</v>
      </c>
      <c r="E32" s="665" t="s">
        <v>2</v>
      </c>
      <c r="F32" s="711" t="s">
        <v>2</v>
      </c>
      <c r="G32" s="667"/>
      <c r="H32" s="668" t="s">
        <v>2</v>
      </c>
      <c r="I32" s="668"/>
      <c r="J32" s="669"/>
      <c r="K32" s="670" t="s">
        <v>2</v>
      </c>
      <c r="L32" s="665" t="s">
        <v>2</v>
      </c>
      <c r="M32" s="711" t="s">
        <v>2</v>
      </c>
      <c r="N32" s="711" t="s">
        <v>2</v>
      </c>
      <c r="O32" s="9"/>
      <c r="P32" s="9"/>
      <c r="Q32" s="9"/>
      <c r="R32" s="9"/>
      <c r="S32" s="9"/>
      <c r="T32" s="9"/>
      <c r="U32" s="9"/>
      <c r="V32" s="9"/>
      <c r="W32" s="9"/>
      <c r="X32" s="9"/>
      <c r="Y32" s="9"/>
      <c r="Z32" s="9"/>
      <c r="AA32" s="9"/>
      <c r="AB32" s="9"/>
      <c r="AC32" s="9"/>
      <c r="AD32" s="9"/>
      <c r="AE32" s="9"/>
      <c r="AF32" s="9"/>
      <c r="AG32" s="9"/>
      <c r="AH32" s="9"/>
      <c r="AI32" s="9"/>
      <c r="AJ32" s="9"/>
    </row>
    <row r="33" spans="1:36">
      <c r="A33" s="43"/>
      <c r="B33" s="666"/>
      <c r="C33" s="564" t="str">
        <f>IF(ISBLANK(B33),"",_xlfn.XLOOKUP(B33,'Investment Track Record (4)'!$B$19:$B$170,'Investment Track Record (4)'!$C$19:$C$170))</f>
        <v/>
      </c>
      <c r="D33" s="666" t="s">
        <v>2</v>
      </c>
      <c r="E33" s="666" t="s">
        <v>2</v>
      </c>
      <c r="F33" s="666" t="s">
        <v>2</v>
      </c>
      <c r="G33" s="671"/>
      <c r="H33" s="672" t="s">
        <v>2</v>
      </c>
      <c r="I33" s="668"/>
      <c r="J33" s="673"/>
      <c r="K33" s="674" t="s">
        <v>2</v>
      </c>
      <c r="L33" s="666" t="s">
        <v>2</v>
      </c>
      <c r="M33" s="666" t="s">
        <v>2</v>
      </c>
      <c r="N33" s="666" t="s">
        <v>2</v>
      </c>
      <c r="O33" s="9"/>
      <c r="P33" s="9"/>
      <c r="Q33" s="9"/>
      <c r="R33" s="9"/>
      <c r="S33" s="9"/>
      <c r="T33" s="9"/>
      <c r="U33" s="9"/>
      <c r="V33" s="9"/>
      <c r="W33" s="9"/>
      <c r="X33" s="9"/>
      <c r="Y33" s="9"/>
      <c r="Z33" s="9"/>
      <c r="AA33" s="9"/>
      <c r="AB33" s="9"/>
      <c r="AC33" s="9"/>
      <c r="AD33" s="9"/>
      <c r="AE33" s="9"/>
      <c r="AF33" s="9"/>
      <c r="AG33" s="9"/>
      <c r="AH33" s="9"/>
      <c r="AI33" s="9"/>
      <c r="AJ33" s="9"/>
    </row>
    <row r="34" spans="1:36">
      <c r="A34" s="43"/>
      <c r="B34" s="665"/>
      <c r="C34" s="564" t="str">
        <f>IF(ISBLANK(B34),"",_xlfn.XLOOKUP(B34,'Investment Track Record (4)'!$B$19:$B$170,'Investment Track Record (4)'!$C$19:$C$170))</f>
        <v/>
      </c>
      <c r="D34" s="665" t="s">
        <v>2</v>
      </c>
      <c r="E34" s="665" t="s">
        <v>2</v>
      </c>
      <c r="F34" s="711" t="s">
        <v>2</v>
      </c>
      <c r="G34" s="667"/>
      <c r="H34" s="668" t="s">
        <v>2</v>
      </c>
      <c r="I34" s="668"/>
      <c r="J34" s="669"/>
      <c r="K34" s="670" t="s">
        <v>2</v>
      </c>
      <c r="L34" s="665" t="s">
        <v>2</v>
      </c>
      <c r="M34" s="711" t="s">
        <v>2</v>
      </c>
      <c r="N34" s="711" t="s">
        <v>2</v>
      </c>
      <c r="O34" s="9"/>
      <c r="P34" s="9"/>
      <c r="Q34" s="9"/>
      <c r="R34" s="9"/>
      <c r="S34" s="9"/>
      <c r="T34" s="9"/>
      <c r="U34" s="9"/>
      <c r="V34" s="9"/>
      <c r="W34" s="9"/>
      <c r="X34" s="9"/>
      <c r="Y34" s="9"/>
      <c r="Z34" s="9"/>
      <c r="AA34" s="9"/>
      <c r="AB34" s="9"/>
      <c r="AC34" s="9"/>
      <c r="AD34" s="9"/>
      <c r="AE34" s="9"/>
      <c r="AF34" s="9"/>
      <c r="AG34" s="9"/>
      <c r="AH34" s="9"/>
      <c r="AI34" s="9"/>
      <c r="AJ34" s="9"/>
    </row>
    <row r="35" spans="1:36">
      <c r="A35" s="43"/>
      <c r="B35" s="666"/>
      <c r="C35" s="564" t="str">
        <f>IF(ISBLANK(B35),"",_xlfn.XLOOKUP(B35,'Investment Track Record (4)'!$B$19:$B$170,'Investment Track Record (4)'!$C$19:$C$170))</f>
        <v/>
      </c>
      <c r="D35" s="666" t="s">
        <v>2</v>
      </c>
      <c r="E35" s="666" t="s">
        <v>2</v>
      </c>
      <c r="F35" s="666" t="s">
        <v>2</v>
      </c>
      <c r="G35" s="671"/>
      <c r="H35" s="672" t="s">
        <v>2</v>
      </c>
      <c r="I35" s="668"/>
      <c r="J35" s="673"/>
      <c r="K35" s="674" t="s">
        <v>2</v>
      </c>
      <c r="L35" s="666" t="s">
        <v>2</v>
      </c>
      <c r="M35" s="666" t="s">
        <v>2</v>
      </c>
      <c r="N35" s="666" t="s">
        <v>2</v>
      </c>
      <c r="O35" s="9"/>
      <c r="P35" s="9"/>
      <c r="Q35" s="9"/>
      <c r="R35" s="9"/>
      <c r="S35" s="9"/>
      <c r="T35" s="9"/>
      <c r="U35" s="9"/>
      <c r="V35" s="9"/>
      <c r="W35" s="9"/>
      <c r="X35" s="9"/>
      <c r="Y35" s="9"/>
      <c r="Z35" s="9"/>
      <c r="AA35" s="9"/>
      <c r="AB35" s="9"/>
      <c r="AC35" s="9"/>
      <c r="AD35" s="9"/>
      <c r="AE35" s="9"/>
      <c r="AF35" s="9"/>
      <c r="AG35" s="9"/>
      <c r="AH35" s="9"/>
      <c r="AI35" s="9"/>
      <c r="AJ35" s="9"/>
    </row>
    <row r="36" spans="1:36">
      <c r="A36" s="43"/>
      <c r="B36" s="665"/>
      <c r="C36" s="564" t="str">
        <f>IF(ISBLANK(B36),"",_xlfn.XLOOKUP(B36,'Investment Track Record (4)'!$B$19:$B$170,'Investment Track Record (4)'!$C$19:$C$170))</f>
        <v/>
      </c>
      <c r="D36" s="665" t="s">
        <v>2</v>
      </c>
      <c r="E36" s="665" t="s">
        <v>2</v>
      </c>
      <c r="F36" s="711" t="s">
        <v>2</v>
      </c>
      <c r="G36" s="667"/>
      <c r="H36" s="668" t="s">
        <v>2</v>
      </c>
      <c r="I36" s="668"/>
      <c r="J36" s="669"/>
      <c r="K36" s="670" t="s">
        <v>2</v>
      </c>
      <c r="L36" s="665" t="s">
        <v>2</v>
      </c>
      <c r="M36" s="711" t="s">
        <v>2</v>
      </c>
      <c r="N36" s="711" t="s">
        <v>2</v>
      </c>
      <c r="O36" s="9"/>
      <c r="P36" s="9"/>
      <c r="Q36" s="9"/>
      <c r="R36" s="9"/>
      <c r="S36" s="9"/>
      <c r="T36" s="9"/>
      <c r="U36" s="9"/>
      <c r="V36" s="9"/>
      <c r="W36" s="9"/>
      <c r="X36" s="9"/>
      <c r="Y36" s="9"/>
      <c r="Z36" s="9"/>
      <c r="AA36" s="9"/>
      <c r="AB36" s="9"/>
      <c r="AC36" s="9"/>
      <c r="AD36" s="9"/>
      <c r="AE36" s="9"/>
      <c r="AF36" s="9"/>
      <c r="AG36" s="9"/>
      <c r="AH36" s="9"/>
      <c r="AI36" s="9"/>
      <c r="AJ36" s="9"/>
    </row>
    <row r="37" spans="1:36">
      <c r="A37" s="43"/>
      <c r="B37" s="666"/>
      <c r="C37" s="564" t="str">
        <f>IF(ISBLANK(B37),"",_xlfn.XLOOKUP(B37,'Investment Track Record (4)'!$B$19:$B$170,'Investment Track Record (4)'!$C$19:$C$170))</f>
        <v/>
      </c>
      <c r="D37" s="666" t="s">
        <v>2</v>
      </c>
      <c r="E37" s="666" t="s">
        <v>2</v>
      </c>
      <c r="F37" s="666" t="s">
        <v>2</v>
      </c>
      <c r="G37" s="671"/>
      <c r="H37" s="672" t="s">
        <v>2</v>
      </c>
      <c r="I37" s="668"/>
      <c r="J37" s="673"/>
      <c r="K37" s="674" t="s">
        <v>2</v>
      </c>
      <c r="L37" s="666" t="s">
        <v>2</v>
      </c>
      <c r="M37" s="666" t="s">
        <v>2</v>
      </c>
      <c r="N37" s="666" t="s">
        <v>2</v>
      </c>
      <c r="O37" s="9"/>
      <c r="P37" s="9"/>
      <c r="Q37" s="9"/>
      <c r="R37" s="9"/>
      <c r="S37" s="9"/>
      <c r="T37" s="9"/>
      <c r="U37" s="9"/>
      <c r="V37" s="9"/>
      <c r="W37" s="9"/>
      <c r="X37" s="9"/>
      <c r="Y37" s="9"/>
      <c r="Z37" s="9"/>
      <c r="AA37" s="9"/>
      <c r="AB37" s="9"/>
      <c r="AC37" s="9"/>
      <c r="AD37" s="9"/>
      <c r="AE37" s="9"/>
      <c r="AF37" s="9"/>
      <c r="AG37" s="9"/>
      <c r="AH37" s="9"/>
      <c r="AI37" s="9"/>
      <c r="AJ37" s="9"/>
    </row>
    <row r="38" spans="1:36">
      <c r="A38" s="43"/>
      <c r="B38" s="665"/>
      <c r="C38" s="564" t="str">
        <f>IF(ISBLANK(B38),"",_xlfn.XLOOKUP(B38,'Investment Track Record (4)'!$B$19:$B$170,'Investment Track Record (4)'!$C$19:$C$170))</f>
        <v/>
      </c>
      <c r="D38" s="665" t="s">
        <v>2</v>
      </c>
      <c r="E38" s="665" t="s">
        <v>2</v>
      </c>
      <c r="F38" s="711" t="s">
        <v>2</v>
      </c>
      <c r="G38" s="667"/>
      <c r="H38" s="668" t="s">
        <v>2</v>
      </c>
      <c r="I38" s="668"/>
      <c r="J38" s="669"/>
      <c r="K38" s="670" t="s">
        <v>2</v>
      </c>
      <c r="L38" s="665" t="s">
        <v>2</v>
      </c>
      <c r="M38" s="711" t="s">
        <v>2</v>
      </c>
      <c r="N38" s="711" t="s">
        <v>2</v>
      </c>
      <c r="O38" s="9"/>
      <c r="P38" s="9"/>
      <c r="Q38" s="9"/>
      <c r="R38" s="9"/>
      <c r="S38" s="9"/>
      <c r="T38" s="9"/>
      <c r="U38" s="9"/>
      <c r="V38" s="9"/>
      <c r="W38" s="9"/>
      <c r="X38" s="9"/>
      <c r="Y38" s="9"/>
      <c r="Z38" s="9"/>
      <c r="AA38" s="9"/>
      <c r="AB38" s="9"/>
      <c r="AC38" s="9"/>
      <c r="AD38" s="9"/>
      <c r="AE38" s="9"/>
      <c r="AF38" s="9"/>
      <c r="AG38" s="9"/>
      <c r="AH38" s="9"/>
      <c r="AI38" s="9"/>
      <c r="AJ38" s="9"/>
    </row>
    <row r="39" spans="1:36">
      <c r="A39" s="43"/>
      <c r="B39" s="666"/>
      <c r="C39" s="564" t="str">
        <f>IF(ISBLANK(B39),"",_xlfn.XLOOKUP(B39,'Investment Track Record (4)'!$B$19:$B$170,'Investment Track Record (4)'!$C$19:$C$170))</f>
        <v/>
      </c>
      <c r="D39" s="666" t="s">
        <v>2</v>
      </c>
      <c r="E39" s="666" t="s">
        <v>2</v>
      </c>
      <c r="F39" s="666" t="s">
        <v>2</v>
      </c>
      <c r="G39" s="671"/>
      <c r="H39" s="672" t="s">
        <v>2</v>
      </c>
      <c r="I39" s="668"/>
      <c r="J39" s="673"/>
      <c r="K39" s="674" t="s">
        <v>2</v>
      </c>
      <c r="L39" s="666" t="s">
        <v>2</v>
      </c>
      <c r="M39" s="666" t="s">
        <v>2</v>
      </c>
      <c r="N39" s="666" t="s">
        <v>2</v>
      </c>
      <c r="O39" s="9"/>
      <c r="P39" s="9"/>
      <c r="Q39" s="9"/>
      <c r="R39" s="9"/>
      <c r="S39" s="9"/>
      <c r="T39" s="9"/>
      <c r="U39" s="9"/>
      <c r="V39" s="9"/>
      <c r="W39" s="9"/>
      <c r="X39" s="9"/>
      <c r="Y39" s="9"/>
      <c r="Z39" s="9"/>
      <c r="AA39" s="9"/>
      <c r="AB39" s="9"/>
      <c r="AC39" s="9"/>
      <c r="AD39" s="9"/>
      <c r="AE39" s="9"/>
      <c r="AF39" s="9"/>
      <c r="AG39" s="9"/>
      <c r="AH39" s="9"/>
      <c r="AI39" s="9"/>
      <c r="AJ39" s="9"/>
    </row>
    <row r="40" spans="1:36">
      <c r="A40" s="43"/>
      <c r="B40" s="665"/>
      <c r="C40" s="564" t="str">
        <f>IF(ISBLANK(B40),"",_xlfn.XLOOKUP(B40,'Investment Track Record (4)'!$B$19:$B$170,'Investment Track Record (4)'!$C$19:$C$170))</f>
        <v/>
      </c>
      <c r="D40" s="665" t="s">
        <v>2</v>
      </c>
      <c r="E40" s="665" t="s">
        <v>2</v>
      </c>
      <c r="F40" s="711" t="s">
        <v>2</v>
      </c>
      <c r="G40" s="667"/>
      <c r="H40" s="668" t="s">
        <v>2</v>
      </c>
      <c r="I40" s="668"/>
      <c r="J40" s="669"/>
      <c r="K40" s="670" t="s">
        <v>2</v>
      </c>
      <c r="L40" s="665" t="s">
        <v>2</v>
      </c>
      <c r="M40" s="711" t="s">
        <v>2</v>
      </c>
      <c r="N40" s="711" t="s">
        <v>2</v>
      </c>
      <c r="O40" s="9"/>
      <c r="P40" s="9"/>
      <c r="Q40" s="9"/>
      <c r="R40" s="9"/>
      <c r="S40" s="9"/>
      <c r="T40" s="9"/>
      <c r="U40" s="9"/>
      <c r="V40" s="9"/>
      <c r="W40" s="9"/>
      <c r="X40" s="9"/>
      <c r="Y40" s="9"/>
      <c r="Z40" s="9"/>
      <c r="AA40" s="9"/>
      <c r="AB40" s="9"/>
      <c r="AC40" s="9"/>
      <c r="AD40" s="9"/>
      <c r="AE40" s="9"/>
      <c r="AF40" s="9"/>
      <c r="AG40" s="9"/>
      <c r="AH40" s="9"/>
      <c r="AI40" s="9"/>
      <c r="AJ40" s="9"/>
    </row>
    <row r="41" spans="1:36">
      <c r="A41" s="43"/>
      <c r="B41" s="666"/>
      <c r="C41" s="564" t="str">
        <f>IF(ISBLANK(B41),"",_xlfn.XLOOKUP(B41,'Investment Track Record (4)'!$B$19:$B$170,'Investment Track Record (4)'!$C$19:$C$170))</f>
        <v/>
      </c>
      <c r="D41" s="666" t="s">
        <v>2</v>
      </c>
      <c r="E41" s="666" t="s">
        <v>2</v>
      </c>
      <c r="F41" s="666" t="s">
        <v>2</v>
      </c>
      <c r="G41" s="671"/>
      <c r="H41" s="672" t="s">
        <v>2</v>
      </c>
      <c r="I41" s="668"/>
      <c r="J41" s="673"/>
      <c r="K41" s="674" t="s">
        <v>2</v>
      </c>
      <c r="L41" s="666" t="s">
        <v>2</v>
      </c>
      <c r="M41" s="666" t="s">
        <v>2</v>
      </c>
      <c r="N41" s="666" t="s">
        <v>2</v>
      </c>
      <c r="O41" s="9"/>
      <c r="P41" s="9"/>
      <c r="Q41" s="9"/>
      <c r="R41" s="9"/>
      <c r="S41" s="9"/>
      <c r="T41" s="9"/>
      <c r="U41" s="9"/>
      <c r="V41" s="9"/>
      <c r="W41" s="9"/>
      <c r="X41" s="9"/>
      <c r="Y41" s="9"/>
      <c r="Z41" s="9"/>
      <c r="AA41" s="9"/>
      <c r="AB41" s="9"/>
      <c r="AC41" s="9"/>
      <c r="AD41" s="9"/>
      <c r="AE41" s="9"/>
      <c r="AF41" s="9"/>
      <c r="AG41" s="9"/>
      <c r="AH41" s="9"/>
      <c r="AI41" s="9"/>
      <c r="AJ41" s="9"/>
    </row>
    <row r="42" spans="1:36">
      <c r="A42" s="43"/>
      <c r="B42" s="665"/>
      <c r="C42" s="564" t="str">
        <f>IF(ISBLANK(B42),"",_xlfn.XLOOKUP(B42,'Investment Track Record (4)'!$B$19:$B$170,'Investment Track Record (4)'!$C$19:$C$170))</f>
        <v/>
      </c>
      <c r="D42" s="665" t="s">
        <v>2</v>
      </c>
      <c r="E42" s="665" t="s">
        <v>2</v>
      </c>
      <c r="F42" s="711" t="s">
        <v>2</v>
      </c>
      <c r="G42" s="667"/>
      <c r="H42" s="668" t="s">
        <v>2</v>
      </c>
      <c r="I42" s="668"/>
      <c r="J42" s="669"/>
      <c r="K42" s="670" t="s">
        <v>2</v>
      </c>
      <c r="L42" s="665" t="s">
        <v>2</v>
      </c>
      <c r="M42" s="711" t="s">
        <v>2</v>
      </c>
      <c r="N42" s="711" t="s">
        <v>2</v>
      </c>
      <c r="O42" s="9"/>
      <c r="P42" s="9"/>
      <c r="Q42" s="9"/>
      <c r="R42" s="9"/>
      <c r="S42" s="9"/>
      <c r="T42" s="9"/>
      <c r="U42" s="9"/>
      <c r="V42" s="9"/>
      <c r="W42" s="9"/>
      <c r="X42" s="9"/>
      <c r="Y42" s="9"/>
      <c r="Z42" s="9"/>
      <c r="AA42" s="9"/>
      <c r="AB42" s="9"/>
      <c r="AC42" s="9"/>
      <c r="AD42" s="9"/>
      <c r="AE42" s="9"/>
      <c r="AF42" s="9"/>
      <c r="AG42" s="9"/>
      <c r="AH42" s="9"/>
      <c r="AI42" s="9"/>
      <c r="AJ42" s="9"/>
    </row>
    <row r="43" spans="1:36">
      <c r="A43" s="43"/>
      <c r="B43" s="666"/>
      <c r="C43" s="564" t="str">
        <f>IF(ISBLANK(B43),"",_xlfn.XLOOKUP(B43,'Investment Track Record (4)'!$B$19:$B$170,'Investment Track Record (4)'!$C$19:$C$170))</f>
        <v/>
      </c>
      <c r="D43" s="666" t="s">
        <v>2</v>
      </c>
      <c r="E43" s="666" t="s">
        <v>2</v>
      </c>
      <c r="F43" s="666" t="s">
        <v>2</v>
      </c>
      <c r="G43" s="671"/>
      <c r="H43" s="672" t="s">
        <v>2</v>
      </c>
      <c r="I43" s="668"/>
      <c r="J43" s="673"/>
      <c r="K43" s="674" t="s">
        <v>2</v>
      </c>
      <c r="L43" s="666" t="s">
        <v>2</v>
      </c>
      <c r="M43" s="666" t="s">
        <v>2</v>
      </c>
      <c r="N43" s="666" t="s">
        <v>2</v>
      </c>
      <c r="O43" s="9"/>
      <c r="P43" s="9"/>
      <c r="Q43" s="9"/>
      <c r="R43" s="9"/>
      <c r="S43" s="9"/>
      <c r="T43" s="9"/>
      <c r="U43" s="9"/>
      <c r="V43" s="9"/>
      <c r="W43" s="9"/>
      <c r="X43" s="9"/>
      <c r="Y43" s="9"/>
      <c r="Z43" s="9"/>
      <c r="AA43" s="9"/>
      <c r="AB43" s="9"/>
      <c r="AC43" s="9"/>
      <c r="AD43" s="9"/>
      <c r="AE43" s="9"/>
      <c r="AF43" s="9"/>
      <c r="AG43" s="9"/>
      <c r="AH43" s="9"/>
      <c r="AI43" s="9"/>
      <c r="AJ43" s="9"/>
    </row>
    <row r="44" spans="1:36">
      <c r="A44" s="43"/>
      <c r="B44" s="665"/>
      <c r="C44" s="564" t="str">
        <f>IF(ISBLANK(B44),"",_xlfn.XLOOKUP(B44,'Investment Track Record (4)'!$B$19:$B$170,'Investment Track Record (4)'!$C$19:$C$170))</f>
        <v/>
      </c>
      <c r="D44" s="665" t="s">
        <v>2</v>
      </c>
      <c r="E44" s="665" t="s">
        <v>2</v>
      </c>
      <c r="F44" s="711" t="s">
        <v>2</v>
      </c>
      <c r="G44" s="667"/>
      <c r="H44" s="668" t="s">
        <v>2</v>
      </c>
      <c r="I44" s="668"/>
      <c r="J44" s="669"/>
      <c r="K44" s="670" t="s">
        <v>2</v>
      </c>
      <c r="L44" s="665" t="s">
        <v>2</v>
      </c>
      <c r="M44" s="711" t="s">
        <v>2</v>
      </c>
      <c r="N44" s="711" t="s">
        <v>2</v>
      </c>
      <c r="O44" s="9"/>
      <c r="P44" s="9"/>
      <c r="Q44" s="9"/>
      <c r="R44" s="9"/>
      <c r="S44" s="9"/>
      <c r="T44" s="9"/>
      <c r="U44" s="9"/>
      <c r="V44" s="9"/>
      <c r="W44" s="9"/>
      <c r="X44" s="9"/>
      <c r="Y44" s="9"/>
      <c r="Z44" s="9"/>
      <c r="AA44" s="9"/>
      <c r="AB44" s="9"/>
      <c r="AC44" s="9"/>
      <c r="AD44" s="9"/>
      <c r="AE44" s="9"/>
      <c r="AF44" s="9"/>
      <c r="AG44" s="9"/>
      <c r="AH44" s="9"/>
      <c r="AI44" s="9"/>
      <c r="AJ44" s="9"/>
    </row>
    <row r="45" spans="1:36">
      <c r="A45" s="43"/>
      <c r="B45" s="666"/>
      <c r="C45" s="564" t="str">
        <f>IF(ISBLANK(B45),"",_xlfn.XLOOKUP(B45,'Investment Track Record (4)'!$B$19:$B$170,'Investment Track Record (4)'!$C$19:$C$170))</f>
        <v/>
      </c>
      <c r="D45" s="666" t="s">
        <v>2</v>
      </c>
      <c r="E45" s="666" t="s">
        <v>2</v>
      </c>
      <c r="F45" s="666" t="s">
        <v>2</v>
      </c>
      <c r="G45" s="671"/>
      <c r="H45" s="672" t="s">
        <v>2</v>
      </c>
      <c r="I45" s="668"/>
      <c r="J45" s="673"/>
      <c r="K45" s="674" t="s">
        <v>2</v>
      </c>
      <c r="L45" s="666" t="s">
        <v>2</v>
      </c>
      <c r="M45" s="666" t="s">
        <v>2</v>
      </c>
      <c r="N45" s="666" t="s">
        <v>2</v>
      </c>
      <c r="O45" s="9"/>
      <c r="P45" s="9"/>
      <c r="Q45" s="9"/>
      <c r="R45" s="9"/>
      <c r="S45" s="9"/>
      <c r="T45" s="9"/>
      <c r="U45" s="9"/>
      <c r="V45" s="9"/>
      <c r="W45" s="9"/>
      <c r="X45" s="9"/>
      <c r="Y45" s="9"/>
      <c r="Z45" s="9"/>
      <c r="AA45" s="9"/>
      <c r="AB45" s="9"/>
      <c r="AC45" s="9"/>
      <c r="AD45" s="9"/>
      <c r="AE45" s="9"/>
      <c r="AF45" s="9"/>
      <c r="AG45" s="9"/>
      <c r="AH45" s="9"/>
      <c r="AI45" s="9"/>
      <c r="AJ45" s="9"/>
    </row>
    <row r="46" spans="1:36">
      <c r="A46" s="43"/>
      <c r="B46" s="665"/>
      <c r="C46" s="564" t="str">
        <f>IF(ISBLANK(B46),"",_xlfn.XLOOKUP(B46,'Investment Track Record (4)'!$B$19:$B$170,'Investment Track Record (4)'!$C$19:$C$170))</f>
        <v/>
      </c>
      <c r="D46" s="665" t="s">
        <v>2</v>
      </c>
      <c r="E46" s="665" t="s">
        <v>2</v>
      </c>
      <c r="F46" s="711" t="s">
        <v>2</v>
      </c>
      <c r="G46" s="667"/>
      <c r="H46" s="668" t="s">
        <v>2</v>
      </c>
      <c r="I46" s="668"/>
      <c r="J46" s="669"/>
      <c r="K46" s="670" t="s">
        <v>2</v>
      </c>
      <c r="L46" s="665" t="s">
        <v>2</v>
      </c>
      <c r="M46" s="711" t="s">
        <v>2</v>
      </c>
      <c r="N46" s="711" t="s">
        <v>2</v>
      </c>
      <c r="O46" s="9"/>
      <c r="P46" s="9"/>
      <c r="Q46" s="9"/>
      <c r="R46" s="9"/>
      <c r="S46" s="9"/>
      <c r="T46" s="9"/>
      <c r="U46" s="9"/>
      <c r="V46" s="9"/>
      <c r="W46" s="9"/>
      <c r="X46" s="9"/>
      <c r="Y46" s="9"/>
      <c r="Z46" s="9"/>
      <c r="AA46" s="9"/>
      <c r="AB46" s="9"/>
      <c r="AC46" s="9"/>
      <c r="AD46" s="9"/>
      <c r="AE46" s="9"/>
      <c r="AF46" s="9"/>
      <c r="AG46" s="9"/>
      <c r="AH46" s="9"/>
      <c r="AI46" s="9"/>
      <c r="AJ46" s="9"/>
    </row>
    <row r="47" spans="1:36">
      <c r="A47" s="43"/>
      <c r="B47" s="666"/>
      <c r="C47" s="564" t="str">
        <f>IF(ISBLANK(B47),"",_xlfn.XLOOKUP(B47,'Investment Track Record (4)'!$B$19:$B$170,'Investment Track Record (4)'!$C$19:$C$170))</f>
        <v/>
      </c>
      <c r="D47" s="666" t="s">
        <v>2</v>
      </c>
      <c r="E47" s="666" t="s">
        <v>2</v>
      </c>
      <c r="F47" s="666" t="s">
        <v>2</v>
      </c>
      <c r="G47" s="671"/>
      <c r="H47" s="672" t="s">
        <v>2</v>
      </c>
      <c r="I47" s="668"/>
      <c r="J47" s="673"/>
      <c r="K47" s="674" t="s">
        <v>2</v>
      </c>
      <c r="L47" s="666" t="s">
        <v>2</v>
      </c>
      <c r="M47" s="666" t="s">
        <v>2</v>
      </c>
      <c r="N47" s="666" t="s">
        <v>2</v>
      </c>
      <c r="O47" s="9"/>
      <c r="P47" s="9"/>
      <c r="Q47" s="9"/>
      <c r="R47" s="9"/>
      <c r="S47" s="9"/>
      <c r="T47" s="9"/>
      <c r="U47" s="9"/>
      <c r="V47" s="9"/>
      <c r="W47" s="9"/>
      <c r="X47" s="9"/>
      <c r="Y47" s="9"/>
      <c r="Z47" s="9"/>
      <c r="AA47" s="9"/>
      <c r="AB47" s="9"/>
      <c r="AC47" s="9"/>
      <c r="AD47" s="9"/>
      <c r="AE47" s="9"/>
      <c r="AF47" s="9"/>
      <c r="AG47" s="9"/>
      <c r="AH47" s="9"/>
      <c r="AI47" s="9"/>
      <c r="AJ47" s="9"/>
    </row>
    <row r="48" spans="1:36">
      <c r="A48" s="43"/>
      <c r="B48" s="665"/>
      <c r="C48" s="564" t="str">
        <f>IF(ISBLANK(B48),"",_xlfn.XLOOKUP(B48,'Investment Track Record (4)'!$B$19:$B$170,'Investment Track Record (4)'!$C$19:$C$170))</f>
        <v/>
      </c>
      <c r="D48" s="665" t="s">
        <v>2</v>
      </c>
      <c r="E48" s="665" t="s">
        <v>2</v>
      </c>
      <c r="F48" s="711" t="s">
        <v>2</v>
      </c>
      <c r="G48" s="667"/>
      <c r="H48" s="668" t="s">
        <v>2</v>
      </c>
      <c r="I48" s="668"/>
      <c r="J48" s="669"/>
      <c r="K48" s="670" t="s">
        <v>2</v>
      </c>
      <c r="L48" s="665" t="s">
        <v>2</v>
      </c>
      <c r="M48" s="711" t="s">
        <v>2</v>
      </c>
      <c r="N48" s="711" t="s">
        <v>2</v>
      </c>
      <c r="O48" s="9"/>
      <c r="P48" s="9"/>
      <c r="Q48" s="9"/>
      <c r="R48" s="9"/>
      <c r="S48" s="9"/>
      <c r="T48" s="9"/>
      <c r="U48" s="9"/>
      <c r="V48" s="9"/>
      <c r="W48" s="9"/>
      <c r="X48" s="9"/>
      <c r="Y48" s="9"/>
      <c r="Z48" s="9"/>
      <c r="AA48" s="9"/>
      <c r="AB48" s="9"/>
      <c r="AC48" s="9"/>
      <c r="AD48" s="9"/>
      <c r="AE48" s="9"/>
      <c r="AF48" s="9"/>
      <c r="AG48" s="9"/>
      <c r="AH48" s="9"/>
      <c r="AI48" s="9"/>
      <c r="AJ48" s="9"/>
    </row>
    <row r="49" spans="1:36">
      <c r="A49" s="43"/>
      <c r="B49" s="666"/>
      <c r="C49" s="564" t="str">
        <f>IF(ISBLANK(B49),"",_xlfn.XLOOKUP(B49,'Investment Track Record (4)'!$B$19:$B$170,'Investment Track Record (4)'!$C$19:$C$170))</f>
        <v/>
      </c>
      <c r="D49" s="666" t="s">
        <v>2</v>
      </c>
      <c r="E49" s="666" t="s">
        <v>2</v>
      </c>
      <c r="F49" s="666" t="s">
        <v>2</v>
      </c>
      <c r="G49" s="671"/>
      <c r="H49" s="672" t="s">
        <v>2</v>
      </c>
      <c r="I49" s="668"/>
      <c r="J49" s="673"/>
      <c r="K49" s="674" t="s">
        <v>2</v>
      </c>
      <c r="L49" s="666" t="s">
        <v>2</v>
      </c>
      <c r="M49" s="666" t="s">
        <v>2</v>
      </c>
      <c r="N49" s="666" t="s">
        <v>2</v>
      </c>
      <c r="O49" s="9"/>
      <c r="P49" s="9"/>
      <c r="Q49" s="9"/>
      <c r="R49" s="9"/>
      <c r="S49" s="9"/>
      <c r="T49" s="9"/>
      <c r="U49" s="9"/>
      <c r="V49" s="9"/>
      <c r="W49" s="9"/>
      <c r="X49" s="9"/>
      <c r="Y49" s="9"/>
      <c r="Z49" s="9"/>
      <c r="AA49" s="9"/>
      <c r="AB49" s="9"/>
      <c r="AC49" s="9"/>
      <c r="AD49" s="9"/>
      <c r="AE49" s="9"/>
      <c r="AF49" s="9"/>
      <c r="AG49" s="9"/>
      <c r="AH49" s="9"/>
      <c r="AI49" s="9"/>
      <c r="AJ49" s="9"/>
    </row>
    <row r="50" spans="1:36">
      <c r="A50" s="43"/>
      <c r="B50" s="665"/>
      <c r="C50" s="564" t="str">
        <f>IF(ISBLANK(B50),"",_xlfn.XLOOKUP(B50,'Investment Track Record (4)'!$B$19:$B$170,'Investment Track Record (4)'!$C$19:$C$170))</f>
        <v/>
      </c>
      <c r="D50" s="665" t="s">
        <v>2</v>
      </c>
      <c r="E50" s="665" t="s">
        <v>2</v>
      </c>
      <c r="F50" s="711" t="s">
        <v>2</v>
      </c>
      <c r="G50" s="667"/>
      <c r="H50" s="668" t="s">
        <v>2</v>
      </c>
      <c r="I50" s="668"/>
      <c r="J50" s="669"/>
      <c r="K50" s="670" t="s">
        <v>2</v>
      </c>
      <c r="L50" s="665" t="s">
        <v>2</v>
      </c>
      <c r="M50" s="711" t="s">
        <v>2</v>
      </c>
      <c r="N50" s="711" t="s">
        <v>2</v>
      </c>
      <c r="O50" s="9"/>
      <c r="P50" s="9"/>
      <c r="Q50" s="9"/>
      <c r="R50" s="9"/>
      <c r="S50" s="9"/>
      <c r="T50" s="9"/>
      <c r="U50" s="9"/>
      <c r="V50" s="9"/>
      <c r="W50" s="9"/>
      <c r="X50" s="9"/>
      <c r="Y50" s="9"/>
      <c r="Z50" s="9"/>
      <c r="AA50" s="9"/>
      <c r="AB50" s="9"/>
      <c r="AC50" s="9"/>
      <c r="AD50" s="9"/>
      <c r="AE50" s="9"/>
      <c r="AF50" s="9"/>
      <c r="AG50" s="9"/>
      <c r="AH50" s="9"/>
      <c r="AI50" s="9"/>
      <c r="AJ50" s="9"/>
    </row>
    <row r="51" spans="1:36">
      <c r="A51" s="43"/>
      <c r="B51" s="666"/>
      <c r="C51" s="564" t="str">
        <f>IF(ISBLANK(B51),"",_xlfn.XLOOKUP(B51,'Investment Track Record (4)'!$B$19:$B$170,'Investment Track Record (4)'!$C$19:$C$170))</f>
        <v/>
      </c>
      <c r="D51" s="666" t="s">
        <v>2</v>
      </c>
      <c r="E51" s="666" t="s">
        <v>2</v>
      </c>
      <c r="F51" s="666" t="s">
        <v>2</v>
      </c>
      <c r="G51" s="671"/>
      <c r="H51" s="672" t="s">
        <v>2</v>
      </c>
      <c r="I51" s="668"/>
      <c r="J51" s="673"/>
      <c r="K51" s="674" t="s">
        <v>2</v>
      </c>
      <c r="L51" s="666" t="s">
        <v>2</v>
      </c>
      <c r="M51" s="666" t="s">
        <v>2</v>
      </c>
      <c r="N51" s="666" t="s">
        <v>2</v>
      </c>
      <c r="O51" s="9"/>
      <c r="P51" s="9"/>
      <c r="Q51" s="9"/>
      <c r="R51" s="9"/>
      <c r="S51" s="9"/>
      <c r="T51" s="9"/>
      <c r="U51" s="9"/>
      <c r="V51" s="9"/>
      <c r="W51" s="9"/>
      <c r="X51" s="9"/>
      <c r="Y51" s="9"/>
      <c r="Z51" s="9"/>
      <c r="AA51" s="9"/>
      <c r="AB51" s="9"/>
      <c r="AC51" s="9"/>
      <c r="AD51" s="9"/>
      <c r="AE51" s="9"/>
      <c r="AF51" s="9"/>
      <c r="AG51" s="9"/>
      <c r="AH51" s="9"/>
      <c r="AI51" s="9"/>
      <c r="AJ51" s="9"/>
    </row>
    <row r="52" spans="1:36">
      <c r="A52" s="43"/>
      <c r="B52" s="665"/>
      <c r="C52" s="564" t="str">
        <f>IF(ISBLANK(B52),"",_xlfn.XLOOKUP(B52,'Investment Track Record (4)'!$B$19:$B$170,'Investment Track Record (4)'!$C$19:$C$170))</f>
        <v/>
      </c>
      <c r="D52" s="665" t="s">
        <v>2</v>
      </c>
      <c r="E52" s="665" t="s">
        <v>2</v>
      </c>
      <c r="F52" s="711" t="s">
        <v>2</v>
      </c>
      <c r="G52" s="667"/>
      <c r="H52" s="668" t="s">
        <v>2</v>
      </c>
      <c r="I52" s="668"/>
      <c r="J52" s="669"/>
      <c r="K52" s="670" t="s">
        <v>2</v>
      </c>
      <c r="L52" s="665" t="s">
        <v>2</v>
      </c>
      <c r="M52" s="711" t="s">
        <v>2</v>
      </c>
      <c r="N52" s="711" t="s">
        <v>2</v>
      </c>
      <c r="O52" s="9"/>
      <c r="P52" s="9"/>
      <c r="Q52" s="9"/>
      <c r="R52" s="9"/>
      <c r="S52" s="9"/>
      <c r="T52" s="9"/>
      <c r="U52" s="9"/>
      <c r="V52" s="9"/>
      <c r="W52" s="9"/>
      <c r="X52" s="9"/>
      <c r="Y52" s="9"/>
      <c r="Z52" s="9"/>
      <c r="AA52" s="9"/>
      <c r="AB52" s="9"/>
      <c r="AC52" s="9"/>
      <c r="AD52" s="9"/>
      <c r="AE52" s="9"/>
      <c r="AF52" s="9"/>
      <c r="AG52" s="9"/>
      <c r="AH52" s="9"/>
      <c r="AI52" s="9"/>
      <c r="AJ52" s="9"/>
    </row>
    <row r="53" spans="1:36">
      <c r="A53" s="43"/>
      <c r="B53" s="666"/>
      <c r="C53" s="564" t="str">
        <f>IF(ISBLANK(B53),"",_xlfn.XLOOKUP(B53,'Investment Track Record (4)'!$B$19:$B$170,'Investment Track Record (4)'!$C$19:$C$170))</f>
        <v/>
      </c>
      <c r="D53" s="666" t="s">
        <v>2</v>
      </c>
      <c r="E53" s="666" t="s">
        <v>2</v>
      </c>
      <c r="F53" s="666" t="s">
        <v>2</v>
      </c>
      <c r="G53" s="671"/>
      <c r="H53" s="672" t="s">
        <v>2</v>
      </c>
      <c r="I53" s="668"/>
      <c r="J53" s="673"/>
      <c r="K53" s="674" t="s">
        <v>2</v>
      </c>
      <c r="L53" s="666" t="s">
        <v>2</v>
      </c>
      <c r="M53" s="666" t="s">
        <v>2</v>
      </c>
      <c r="N53" s="666" t="s">
        <v>2</v>
      </c>
      <c r="O53" s="9"/>
      <c r="P53" s="9"/>
      <c r="Q53" s="9"/>
      <c r="R53" s="9"/>
      <c r="S53" s="9"/>
      <c r="T53" s="9"/>
      <c r="U53" s="9"/>
      <c r="V53" s="9"/>
      <c r="W53" s="9"/>
      <c r="X53" s="9"/>
      <c r="Y53" s="9"/>
      <c r="Z53" s="9"/>
      <c r="AA53" s="9"/>
      <c r="AB53" s="9"/>
      <c r="AC53" s="9"/>
      <c r="AD53" s="9"/>
      <c r="AE53" s="9"/>
      <c r="AF53" s="9"/>
      <c r="AG53" s="9"/>
      <c r="AH53" s="9"/>
      <c r="AI53" s="9"/>
      <c r="AJ53" s="9"/>
    </row>
    <row r="54" spans="1:36">
      <c r="A54" s="43"/>
      <c r="B54" s="665"/>
      <c r="C54" s="564" t="str">
        <f>IF(ISBLANK(B54),"",_xlfn.XLOOKUP(B54,'Investment Track Record (4)'!$B$19:$B$170,'Investment Track Record (4)'!$C$19:$C$170))</f>
        <v/>
      </c>
      <c r="D54" s="665" t="s">
        <v>2</v>
      </c>
      <c r="E54" s="665" t="s">
        <v>2</v>
      </c>
      <c r="F54" s="711" t="s">
        <v>2</v>
      </c>
      <c r="G54" s="667"/>
      <c r="H54" s="668" t="s">
        <v>2</v>
      </c>
      <c r="I54" s="668"/>
      <c r="J54" s="669"/>
      <c r="K54" s="670" t="s">
        <v>2</v>
      </c>
      <c r="L54" s="665" t="s">
        <v>2</v>
      </c>
      <c r="M54" s="711" t="s">
        <v>2</v>
      </c>
      <c r="N54" s="711" t="s">
        <v>2</v>
      </c>
      <c r="O54" s="9"/>
      <c r="P54" s="9"/>
      <c r="Q54" s="9"/>
      <c r="R54" s="9"/>
      <c r="S54" s="9"/>
      <c r="T54" s="9"/>
      <c r="U54" s="9"/>
      <c r="V54" s="9"/>
      <c r="W54" s="9"/>
      <c r="X54" s="9"/>
      <c r="Y54" s="9"/>
      <c r="Z54" s="9"/>
      <c r="AA54" s="9"/>
      <c r="AB54" s="9"/>
      <c r="AC54" s="9"/>
      <c r="AD54" s="9"/>
      <c r="AE54" s="9"/>
      <c r="AF54" s="9"/>
      <c r="AG54" s="9"/>
      <c r="AH54" s="9"/>
      <c r="AI54" s="9"/>
      <c r="AJ54" s="9"/>
    </row>
    <row r="55" spans="1:36">
      <c r="A55" s="43"/>
      <c r="B55" s="666"/>
      <c r="C55" s="564" t="str">
        <f>IF(ISBLANK(B55),"",_xlfn.XLOOKUP(B55,'Investment Track Record (4)'!$B$19:$B$170,'Investment Track Record (4)'!$C$19:$C$170))</f>
        <v/>
      </c>
      <c r="D55" s="666" t="s">
        <v>2</v>
      </c>
      <c r="E55" s="666" t="s">
        <v>2</v>
      </c>
      <c r="F55" s="666" t="s">
        <v>2</v>
      </c>
      <c r="G55" s="671"/>
      <c r="H55" s="672" t="s">
        <v>2</v>
      </c>
      <c r="I55" s="668"/>
      <c r="J55" s="673"/>
      <c r="K55" s="674" t="s">
        <v>2</v>
      </c>
      <c r="L55" s="666" t="s">
        <v>2</v>
      </c>
      <c r="M55" s="666" t="s">
        <v>2</v>
      </c>
      <c r="N55" s="666" t="s">
        <v>2</v>
      </c>
      <c r="O55" s="9"/>
      <c r="P55" s="9"/>
      <c r="Q55" s="9"/>
      <c r="R55" s="9"/>
      <c r="S55" s="9"/>
      <c r="T55" s="9"/>
      <c r="U55" s="9"/>
      <c r="V55" s="9"/>
      <c r="W55" s="9"/>
      <c r="X55" s="9"/>
      <c r="Y55" s="9"/>
      <c r="Z55" s="9"/>
      <c r="AA55" s="9"/>
      <c r="AB55" s="9"/>
      <c r="AC55" s="9"/>
      <c r="AD55" s="9"/>
      <c r="AE55" s="9"/>
      <c r="AF55" s="9"/>
      <c r="AG55" s="9"/>
      <c r="AH55" s="9"/>
      <c r="AI55" s="9"/>
      <c r="AJ55" s="9"/>
    </row>
    <row r="56" spans="1:36">
      <c r="A56" s="43"/>
      <c r="B56" s="665"/>
      <c r="C56" s="564" t="str">
        <f>IF(ISBLANK(B56),"",_xlfn.XLOOKUP(B56,'Investment Track Record (4)'!$B$19:$B$170,'Investment Track Record (4)'!$C$19:$C$170))</f>
        <v/>
      </c>
      <c r="D56" s="665" t="s">
        <v>2</v>
      </c>
      <c r="E56" s="665" t="s">
        <v>2</v>
      </c>
      <c r="F56" s="711" t="s">
        <v>2</v>
      </c>
      <c r="G56" s="667"/>
      <c r="H56" s="668" t="s">
        <v>2</v>
      </c>
      <c r="I56" s="668"/>
      <c r="J56" s="669"/>
      <c r="K56" s="670" t="s">
        <v>2</v>
      </c>
      <c r="L56" s="665" t="s">
        <v>2</v>
      </c>
      <c r="M56" s="711" t="s">
        <v>2</v>
      </c>
      <c r="N56" s="711" t="s">
        <v>2</v>
      </c>
      <c r="O56" s="9"/>
      <c r="P56" s="9"/>
      <c r="Q56" s="9"/>
      <c r="R56" s="9"/>
      <c r="S56" s="9"/>
      <c r="T56" s="9"/>
      <c r="U56" s="9"/>
      <c r="V56" s="9"/>
      <c r="W56" s="9"/>
      <c r="X56" s="9"/>
      <c r="Y56" s="9"/>
      <c r="Z56" s="9"/>
      <c r="AA56" s="9"/>
      <c r="AB56" s="9"/>
      <c r="AC56" s="9"/>
      <c r="AD56" s="9"/>
      <c r="AE56" s="9"/>
      <c r="AF56" s="9"/>
      <c r="AG56" s="9"/>
      <c r="AH56" s="9"/>
      <c r="AI56" s="9"/>
      <c r="AJ56" s="9"/>
    </row>
    <row r="57" spans="1:36">
      <c r="A57" s="43"/>
      <c r="B57" s="666"/>
      <c r="C57" s="564" t="str">
        <f>IF(ISBLANK(B57),"",_xlfn.XLOOKUP(B57,'Investment Track Record (4)'!$B$19:$B$170,'Investment Track Record (4)'!$C$19:$C$170))</f>
        <v/>
      </c>
      <c r="D57" s="666" t="s">
        <v>2</v>
      </c>
      <c r="E57" s="666" t="s">
        <v>2</v>
      </c>
      <c r="F57" s="666" t="s">
        <v>2</v>
      </c>
      <c r="G57" s="671"/>
      <c r="H57" s="672" t="s">
        <v>2</v>
      </c>
      <c r="I57" s="668"/>
      <c r="J57" s="673"/>
      <c r="K57" s="674" t="s">
        <v>2</v>
      </c>
      <c r="L57" s="666" t="s">
        <v>2</v>
      </c>
      <c r="M57" s="666" t="s">
        <v>2</v>
      </c>
      <c r="N57" s="666" t="s">
        <v>2</v>
      </c>
      <c r="O57" s="9"/>
      <c r="P57" s="9"/>
      <c r="Q57" s="9"/>
      <c r="R57" s="9"/>
      <c r="S57" s="9"/>
      <c r="T57" s="9"/>
      <c r="U57" s="9"/>
      <c r="V57" s="9"/>
      <c r="W57" s="9"/>
      <c r="X57" s="9"/>
      <c r="Y57" s="9"/>
      <c r="Z57" s="9"/>
      <c r="AA57" s="9"/>
      <c r="AB57" s="9"/>
      <c r="AC57" s="9"/>
      <c r="AD57" s="9"/>
      <c r="AE57" s="9"/>
      <c r="AF57" s="9"/>
      <c r="AG57" s="9"/>
      <c r="AH57" s="9"/>
      <c r="AI57" s="9"/>
      <c r="AJ57" s="9"/>
    </row>
    <row r="58" spans="1:36">
      <c r="A58" s="43"/>
      <c r="B58" s="665"/>
      <c r="C58" s="564" t="str">
        <f>IF(ISBLANK(B58),"",_xlfn.XLOOKUP(B58,'Investment Track Record (4)'!$B$19:$B$170,'Investment Track Record (4)'!$C$19:$C$170))</f>
        <v/>
      </c>
      <c r="D58" s="665" t="s">
        <v>2</v>
      </c>
      <c r="E58" s="665" t="s">
        <v>2</v>
      </c>
      <c r="F58" s="711" t="s">
        <v>2</v>
      </c>
      <c r="G58" s="667"/>
      <c r="H58" s="668" t="s">
        <v>2</v>
      </c>
      <c r="I58" s="668"/>
      <c r="J58" s="669"/>
      <c r="K58" s="670" t="s">
        <v>2</v>
      </c>
      <c r="L58" s="665" t="s">
        <v>2</v>
      </c>
      <c r="M58" s="711" t="s">
        <v>2</v>
      </c>
      <c r="N58" s="711" t="s">
        <v>2</v>
      </c>
      <c r="O58" s="9"/>
      <c r="P58" s="9"/>
      <c r="Q58" s="9"/>
      <c r="R58" s="9"/>
      <c r="S58" s="9"/>
      <c r="T58" s="9"/>
      <c r="U58" s="9"/>
      <c r="V58" s="9"/>
      <c r="W58" s="9"/>
      <c r="X58" s="9"/>
      <c r="Y58" s="9"/>
      <c r="Z58" s="9"/>
      <c r="AA58" s="9"/>
      <c r="AB58" s="9"/>
      <c r="AC58" s="9"/>
      <c r="AD58" s="9"/>
      <c r="AE58" s="9"/>
      <c r="AF58" s="9"/>
      <c r="AG58" s="9"/>
      <c r="AH58" s="9"/>
      <c r="AI58" s="9"/>
      <c r="AJ58" s="9"/>
    </row>
    <row r="59" spans="1:36">
      <c r="A59" s="43"/>
      <c r="B59" s="666"/>
      <c r="C59" s="564" t="str">
        <f>IF(ISBLANK(B59),"",_xlfn.XLOOKUP(B59,'Investment Track Record (4)'!$B$19:$B$170,'Investment Track Record (4)'!$C$19:$C$170))</f>
        <v/>
      </c>
      <c r="D59" s="666" t="s">
        <v>2</v>
      </c>
      <c r="E59" s="666" t="s">
        <v>2</v>
      </c>
      <c r="F59" s="666" t="s">
        <v>2</v>
      </c>
      <c r="G59" s="671"/>
      <c r="H59" s="672" t="s">
        <v>2</v>
      </c>
      <c r="I59" s="668"/>
      <c r="J59" s="673"/>
      <c r="K59" s="674" t="s">
        <v>2</v>
      </c>
      <c r="L59" s="666" t="s">
        <v>2</v>
      </c>
      <c r="M59" s="666" t="s">
        <v>2</v>
      </c>
      <c r="N59" s="666" t="s">
        <v>2</v>
      </c>
      <c r="O59" s="9"/>
      <c r="P59" s="9"/>
      <c r="Q59" s="9"/>
      <c r="R59" s="9"/>
      <c r="S59" s="9"/>
      <c r="T59" s="9"/>
      <c r="U59" s="9"/>
      <c r="V59" s="9"/>
      <c r="W59" s="9"/>
      <c r="X59" s="9"/>
      <c r="Y59" s="9"/>
      <c r="Z59" s="9"/>
      <c r="AA59" s="9"/>
      <c r="AB59" s="9"/>
      <c r="AC59" s="9"/>
      <c r="AD59" s="9"/>
      <c r="AE59" s="9"/>
      <c r="AF59" s="9"/>
      <c r="AG59" s="9"/>
      <c r="AH59" s="9"/>
      <c r="AI59" s="9"/>
      <c r="AJ59" s="9"/>
    </row>
    <row r="60" spans="1:36">
      <c r="A60" s="43"/>
      <c r="B60" s="665"/>
      <c r="C60" s="564" t="str">
        <f>IF(ISBLANK(B60),"",_xlfn.XLOOKUP(B60,'Investment Track Record (4)'!$B$19:$B$170,'Investment Track Record (4)'!$C$19:$C$170))</f>
        <v/>
      </c>
      <c r="D60" s="665" t="s">
        <v>2</v>
      </c>
      <c r="E60" s="665" t="s">
        <v>2</v>
      </c>
      <c r="F60" s="711" t="s">
        <v>2</v>
      </c>
      <c r="G60" s="667"/>
      <c r="H60" s="668" t="s">
        <v>2</v>
      </c>
      <c r="I60" s="668"/>
      <c r="J60" s="669"/>
      <c r="K60" s="670" t="s">
        <v>2</v>
      </c>
      <c r="L60" s="665" t="s">
        <v>2</v>
      </c>
      <c r="M60" s="711" t="s">
        <v>2</v>
      </c>
      <c r="N60" s="711" t="s">
        <v>2</v>
      </c>
      <c r="O60" s="9"/>
      <c r="P60" s="9"/>
      <c r="Q60" s="9"/>
      <c r="R60" s="9"/>
      <c r="S60" s="9"/>
      <c r="T60" s="9"/>
      <c r="U60" s="9"/>
      <c r="V60" s="9"/>
      <c r="W60" s="9"/>
      <c r="X60" s="9"/>
      <c r="Y60" s="9"/>
      <c r="Z60" s="9"/>
      <c r="AA60" s="9"/>
      <c r="AB60" s="9"/>
      <c r="AC60" s="9"/>
      <c r="AD60" s="9"/>
      <c r="AE60" s="9"/>
      <c r="AF60" s="9"/>
      <c r="AG60" s="9"/>
      <c r="AH60" s="9"/>
      <c r="AI60" s="9"/>
      <c r="AJ60" s="9"/>
    </row>
    <row r="61" spans="1:36">
      <c r="A61" s="43"/>
      <c r="B61" s="666"/>
      <c r="C61" s="564" t="str">
        <f>IF(ISBLANK(B61),"",_xlfn.XLOOKUP(B61,'Investment Track Record (4)'!$B$19:$B$170,'Investment Track Record (4)'!$C$19:$C$170))</f>
        <v/>
      </c>
      <c r="D61" s="666" t="s">
        <v>2</v>
      </c>
      <c r="E61" s="666" t="s">
        <v>2</v>
      </c>
      <c r="F61" s="666" t="s">
        <v>2</v>
      </c>
      <c r="G61" s="671"/>
      <c r="H61" s="672" t="s">
        <v>2</v>
      </c>
      <c r="I61" s="668"/>
      <c r="J61" s="673"/>
      <c r="K61" s="674" t="s">
        <v>2</v>
      </c>
      <c r="L61" s="666" t="s">
        <v>2</v>
      </c>
      <c r="M61" s="666" t="s">
        <v>2</v>
      </c>
      <c r="N61" s="666" t="s">
        <v>2</v>
      </c>
      <c r="O61" s="9"/>
      <c r="P61" s="9"/>
      <c r="Q61" s="9"/>
      <c r="R61" s="9"/>
      <c r="S61" s="9"/>
      <c r="T61" s="9"/>
      <c r="U61" s="9"/>
      <c r="V61" s="9"/>
      <c r="W61" s="9"/>
      <c r="X61" s="9"/>
      <c r="Y61" s="9"/>
      <c r="Z61" s="9"/>
      <c r="AA61" s="9"/>
      <c r="AB61" s="9"/>
      <c r="AC61" s="9"/>
      <c r="AD61" s="9"/>
      <c r="AE61" s="9"/>
      <c r="AF61" s="9"/>
      <c r="AG61" s="9"/>
      <c r="AH61" s="9"/>
      <c r="AI61" s="9"/>
      <c r="AJ61" s="9"/>
    </row>
    <row r="62" spans="1:36">
      <c r="A62" s="43"/>
      <c r="B62" s="45" t="s">
        <v>788</v>
      </c>
      <c r="C62" s="45"/>
      <c r="D62" s="45" t="s">
        <v>788</v>
      </c>
      <c r="E62" s="45" t="s">
        <v>2</v>
      </c>
      <c r="F62" s="45" t="s">
        <v>788</v>
      </c>
      <c r="G62" s="45"/>
      <c r="H62" s="45" t="s">
        <v>788</v>
      </c>
      <c r="I62" s="45"/>
      <c r="J62" s="45"/>
      <c r="K62" s="45" t="s">
        <v>788</v>
      </c>
      <c r="L62" s="45" t="s">
        <v>2</v>
      </c>
      <c r="M62" s="45" t="s">
        <v>788</v>
      </c>
      <c r="N62" s="45" t="s">
        <v>788</v>
      </c>
      <c r="O62" s="9"/>
      <c r="P62" s="9"/>
      <c r="Q62" s="9"/>
      <c r="R62" s="9"/>
      <c r="S62" s="9"/>
      <c r="T62" s="9"/>
      <c r="U62" s="9"/>
      <c r="V62" s="9"/>
      <c r="W62" s="9"/>
      <c r="X62" s="9"/>
      <c r="Y62" s="9"/>
      <c r="Z62" s="9"/>
      <c r="AA62" s="9"/>
      <c r="AB62" s="9"/>
      <c r="AC62" s="9"/>
      <c r="AD62" s="9"/>
      <c r="AE62" s="9"/>
      <c r="AF62" s="9"/>
      <c r="AG62" s="9"/>
      <c r="AH62" s="9"/>
      <c r="AI62" s="9"/>
      <c r="AJ62" s="9"/>
    </row>
    <row r="63" spans="1:36" hidden="1">
      <c r="O63" s="9"/>
      <c r="P63" s="9"/>
      <c r="Q63" s="9"/>
      <c r="R63" s="9"/>
      <c r="S63" s="9"/>
      <c r="T63" s="9"/>
      <c r="U63" s="9"/>
      <c r="V63" s="9"/>
      <c r="W63" s="9"/>
      <c r="X63" s="9"/>
      <c r="Y63" s="9"/>
      <c r="Z63" s="9"/>
      <c r="AA63" s="9"/>
      <c r="AB63" s="9"/>
      <c r="AC63" s="9"/>
      <c r="AD63" s="9"/>
      <c r="AE63" s="9"/>
      <c r="AF63" s="9"/>
      <c r="AG63" s="9"/>
      <c r="AH63" s="9"/>
      <c r="AI63" s="9"/>
      <c r="AJ63" s="9"/>
    </row>
    <row r="64" spans="1:36" hidden="1">
      <c r="O64" s="9"/>
      <c r="P64" s="9"/>
      <c r="Q64" s="9"/>
      <c r="R64" s="9"/>
      <c r="S64" s="9"/>
      <c r="T64" s="9"/>
      <c r="U64" s="9"/>
      <c r="V64" s="9"/>
      <c r="W64" s="9"/>
      <c r="X64" s="9"/>
      <c r="Y64" s="9"/>
      <c r="Z64" s="9"/>
      <c r="AA64" s="9"/>
      <c r="AB64" s="9"/>
      <c r="AC64" s="9"/>
      <c r="AD64" s="9"/>
      <c r="AE64" s="9"/>
      <c r="AF64" s="9"/>
      <c r="AG64" s="9"/>
      <c r="AH64" s="9"/>
      <c r="AI64" s="9"/>
      <c r="AJ64" s="9"/>
    </row>
    <row r="65" spans="15:36" hidden="1">
      <c r="O65" s="9"/>
      <c r="P65" s="9"/>
      <c r="Q65" s="9"/>
      <c r="R65" s="9"/>
      <c r="S65" s="9"/>
      <c r="T65" s="9"/>
      <c r="U65" s="9"/>
      <c r="V65" s="9"/>
      <c r="W65" s="9"/>
      <c r="X65" s="9"/>
      <c r="Y65" s="9"/>
      <c r="Z65" s="9"/>
      <c r="AA65" s="9"/>
      <c r="AB65" s="9"/>
      <c r="AC65" s="9"/>
      <c r="AD65" s="9"/>
      <c r="AE65" s="9"/>
      <c r="AF65" s="9"/>
      <c r="AG65" s="9"/>
      <c r="AH65" s="9"/>
      <c r="AI65" s="9"/>
      <c r="AJ65" s="9"/>
    </row>
    <row r="66" spans="15:36" hidden="1">
      <c r="O66" s="9"/>
      <c r="P66" s="9"/>
      <c r="Q66" s="9"/>
      <c r="R66" s="9"/>
      <c r="S66" s="9"/>
      <c r="T66" s="9"/>
      <c r="U66" s="9"/>
      <c r="V66" s="9"/>
      <c r="W66" s="9"/>
      <c r="X66" s="9"/>
      <c r="Y66" s="9"/>
      <c r="Z66" s="9"/>
      <c r="AA66" s="9"/>
      <c r="AB66" s="9"/>
      <c r="AC66" s="9"/>
      <c r="AD66" s="9"/>
      <c r="AE66" s="9"/>
      <c r="AF66" s="9"/>
      <c r="AG66" s="9"/>
      <c r="AH66" s="9"/>
      <c r="AI66" s="9"/>
      <c r="AJ66" s="9"/>
    </row>
    <row r="67" spans="15:36" hidden="1">
      <c r="O67" s="9"/>
      <c r="P67" s="9"/>
      <c r="Q67" s="9"/>
      <c r="R67" s="9"/>
      <c r="S67" s="9"/>
      <c r="T67" s="9"/>
      <c r="U67" s="9"/>
      <c r="V67" s="9"/>
      <c r="W67" s="9"/>
      <c r="X67" s="9"/>
      <c r="Y67" s="9"/>
      <c r="Z67" s="9"/>
      <c r="AA67" s="9"/>
      <c r="AB67" s="9"/>
      <c r="AC67" s="9"/>
      <c r="AD67" s="9"/>
      <c r="AE67" s="9"/>
      <c r="AF67" s="9"/>
      <c r="AG67" s="9"/>
      <c r="AH67" s="9"/>
      <c r="AI67" s="9"/>
      <c r="AJ67" s="9"/>
    </row>
    <row r="68" spans="15:36" hidden="1">
      <c r="O68" s="9"/>
      <c r="P68" s="9"/>
      <c r="Q68" s="9"/>
      <c r="R68" s="9"/>
      <c r="S68" s="9"/>
      <c r="T68" s="9"/>
      <c r="U68" s="9"/>
      <c r="V68" s="9"/>
      <c r="W68" s="9"/>
      <c r="X68" s="9"/>
      <c r="Y68" s="9"/>
      <c r="Z68" s="9"/>
      <c r="AA68" s="9"/>
      <c r="AB68" s="9"/>
      <c r="AC68" s="9"/>
      <c r="AD68" s="9"/>
      <c r="AE68" s="9"/>
      <c r="AF68" s="9"/>
      <c r="AG68" s="9"/>
      <c r="AH68" s="9"/>
      <c r="AI68" s="9"/>
      <c r="AJ68" s="9"/>
    </row>
    <row r="69" spans="15:36" hidden="1">
      <c r="O69" s="9"/>
      <c r="P69" s="9"/>
      <c r="Q69" s="9"/>
      <c r="R69" s="9"/>
      <c r="S69" s="9"/>
      <c r="T69" s="9"/>
      <c r="U69" s="9"/>
      <c r="V69" s="9"/>
      <c r="W69" s="9"/>
      <c r="X69" s="9"/>
      <c r="Y69" s="9"/>
      <c r="Z69" s="9"/>
      <c r="AA69" s="9"/>
      <c r="AB69" s="9"/>
      <c r="AC69" s="9"/>
      <c r="AD69" s="9"/>
      <c r="AE69" s="9"/>
      <c r="AF69" s="9"/>
      <c r="AG69" s="9"/>
      <c r="AH69" s="9"/>
      <c r="AI69" s="9"/>
      <c r="AJ69" s="9"/>
    </row>
    <row r="70" spans="15:36" hidden="1">
      <c r="O70" s="9"/>
      <c r="P70" s="9"/>
      <c r="Q70" s="9"/>
      <c r="R70" s="9"/>
      <c r="S70" s="9"/>
      <c r="T70" s="9"/>
      <c r="U70" s="9"/>
      <c r="V70" s="9"/>
      <c r="W70" s="9"/>
      <c r="X70" s="9"/>
      <c r="Y70" s="9"/>
      <c r="Z70" s="9"/>
      <c r="AA70" s="9"/>
      <c r="AB70" s="9"/>
      <c r="AC70" s="9"/>
      <c r="AD70" s="9"/>
      <c r="AE70" s="9"/>
      <c r="AF70" s="9"/>
      <c r="AG70" s="9"/>
      <c r="AH70" s="9"/>
      <c r="AI70" s="9"/>
      <c r="AJ70" s="9"/>
    </row>
    <row r="71" spans="15:36" hidden="1">
      <c r="O71" s="9"/>
      <c r="P71" s="9"/>
      <c r="Q71" s="9"/>
      <c r="R71" s="9"/>
      <c r="S71" s="9"/>
      <c r="T71" s="9"/>
      <c r="U71" s="9"/>
      <c r="V71" s="9"/>
      <c r="W71" s="9"/>
      <c r="X71" s="9"/>
      <c r="Y71" s="9"/>
      <c r="Z71" s="9"/>
      <c r="AA71" s="9"/>
      <c r="AB71" s="9"/>
      <c r="AC71" s="9"/>
      <c r="AD71" s="9"/>
      <c r="AE71" s="9"/>
      <c r="AF71" s="9"/>
      <c r="AG71" s="9"/>
      <c r="AH71" s="9"/>
      <c r="AI71" s="9"/>
      <c r="AJ71" s="9"/>
    </row>
    <row r="72" spans="15:36" hidden="1">
      <c r="O72" s="9"/>
      <c r="P72" s="9"/>
      <c r="Q72" s="9"/>
      <c r="R72" s="9"/>
      <c r="S72" s="9"/>
      <c r="T72" s="9"/>
      <c r="U72" s="9"/>
      <c r="V72" s="9"/>
      <c r="W72" s="9"/>
      <c r="X72" s="9"/>
      <c r="Y72" s="9"/>
      <c r="Z72" s="9"/>
      <c r="AA72" s="9"/>
      <c r="AB72" s="9"/>
      <c r="AC72" s="9"/>
      <c r="AD72" s="9"/>
      <c r="AE72" s="9"/>
      <c r="AF72" s="9"/>
      <c r="AG72" s="9"/>
      <c r="AH72" s="9"/>
      <c r="AI72" s="9"/>
      <c r="AJ72" s="9"/>
    </row>
    <row r="73" spans="15:36" hidden="1">
      <c r="O73" s="9"/>
      <c r="P73" s="9"/>
      <c r="Q73" s="9"/>
      <c r="R73" s="9"/>
      <c r="S73" s="9"/>
      <c r="T73" s="9"/>
      <c r="U73" s="9"/>
      <c r="V73" s="9"/>
      <c r="W73" s="9"/>
      <c r="X73" s="9"/>
      <c r="Y73" s="9"/>
      <c r="Z73" s="9"/>
      <c r="AA73" s="9"/>
      <c r="AB73" s="9"/>
      <c r="AC73" s="9"/>
      <c r="AD73" s="9"/>
      <c r="AE73" s="9"/>
      <c r="AF73" s="9"/>
      <c r="AG73" s="9"/>
      <c r="AH73" s="9"/>
      <c r="AI73" s="9"/>
      <c r="AJ73" s="9"/>
    </row>
    <row r="74" spans="15:36" hidden="1">
      <c r="O74" s="9"/>
      <c r="P74" s="9"/>
      <c r="Q74" s="9"/>
      <c r="R74" s="9"/>
      <c r="S74" s="9"/>
      <c r="T74" s="9"/>
      <c r="U74" s="9"/>
      <c r="V74" s="9"/>
      <c r="W74" s="9"/>
      <c r="X74" s="9"/>
      <c r="Y74" s="9"/>
      <c r="Z74" s="9"/>
      <c r="AA74" s="9"/>
      <c r="AB74" s="9"/>
      <c r="AC74" s="9"/>
      <c r="AD74" s="9"/>
      <c r="AE74" s="9"/>
      <c r="AF74" s="9"/>
      <c r="AG74" s="9"/>
      <c r="AH74" s="9"/>
      <c r="AI74" s="9"/>
      <c r="AJ74" s="9"/>
    </row>
    <row r="75" spans="15:36" hidden="1">
      <c r="O75" s="9"/>
      <c r="P75" s="9"/>
      <c r="Q75" s="9"/>
      <c r="R75" s="9"/>
      <c r="S75" s="9"/>
      <c r="T75" s="9"/>
      <c r="U75" s="9"/>
      <c r="V75" s="9"/>
      <c r="W75" s="9"/>
      <c r="X75" s="9"/>
      <c r="Y75" s="9"/>
      <c r="Z75" s="9"/>
      <c r="AA75" s="9"/>
      <c r="AB75" s="9"/>
      <c r="AC75" s="9"/>
      <c r="AD75" s="9"/>
      <c r="AE75" s="9"/>
      <c r="AF75" s="9"/>
      <c r="AG75" s="9"/>
      <c r="AH75" s="9"/>
      <c r="AI75" s="9"/>
      <c r="AJ75" s="9"/>
    </row>
    <row r="76" spans="15:36" hidden="1">
      <c r="O76" s="9"/>
      <c r="P76" s="9"/>
      <c r="Q76" s="9"/>
      <c r="R76" s="9"/>
      <c r="S76" s="9"/>
      <c r="T76" s="9"/>
      <c r="U76" s="9"/>
      <c r="V76" s="9"/>
      <c r="W76" s="9"/>
      <c r="X76" s="9"/>
      <c r="Y76" s="9"/>
      <c r="Z76" s="9"/>
      <c r="AA76" s="9"/>
      <c r="AB76" s="9"/>
      <c r="AC76" s="9"/>
      <c r="AD76" s="9"/>
      <c r="AE76" s="9"/>
      <c r="AF76" s="9"/>
      <c r="AG76" s="9"/>
      <c r="AH76" s="9"/>
      <c r="AI76" s="9"/>
      <c r="AJ76" s="9"/>
    </row>
    <row r="77" spans="15:36" hidden="1">
      <c r="O77" s="9"/>
      <c r="P77" s="9"/>
      <c r="Q77" s="9"/>
      <c r="R77" s="9"/>
      <c r="S77" s="9"/>
      <c r="T77" s="9"/>
      <c r="U77" s="9"/>
      <c r="V77" s="9"/>
      <c r="W77" s="9"/>
      <c r="X77" s="9"/>
      <c r="Y77" s="9"/>
      <c r="Z77" s="9"/>
      <c r="AA77" s="9"/>
      <c r="AB77" s="9"/>
      <c r="AC77" s="9"/>
      <c r="AD77" s="9"/>
      <c r="AE77" s="9"/>
      <c r="AF77" s="9"/>
      <c r="AG77" s="9"/>
      <c r="AH77" s="9"/>
      <c r="AI77" s="9"/>
      <c r="AJ77" s="9"/>
    </row>
    <row r="78" spans="15:36" hidden="1">
      <c r="O78" s="9"/>
      <c r="P78" s="9"/>
      <c r="Q78" s="9"/>
      <c r="R78" s="9"/>
      <c r="S78" s="9"/>
      <c r="T78" s="9"/>
      <c r="U78" s="9"/>
      <c r="V78" s="9"/>
      <c r="W78" s="9"/>
      <c r="X78" s="9"/>
      <c r="Y78" s="9"/>
      <c r="Z78" s="9"/>
      <c r="AA78" s="9"/>
      <c r="AB78" s="9"/>
      <c r="AC78" s="9"/>
      <c r="AD78" s="9"/>
      <c r="AE78" s="9"/>
      <c r="AF78" s="9"/>
      <c r="AG78" s="9"/>
      <c r="AH78" s="9"/>
      <c r="AI78" s="9"/>
      <c r="AJ78" s="9"/>
    </row>
  </sheetData>
  <dataValidations count="1">
    <dataValidation allowBlank="1" showInputMessage="1" showErrorMessage="1" prompt="Includes interest receivable, accrued interest, and any accrued interest held off-balance sheet" sqref="I7:J7 J8" xr:uid="{751BD873-B9C0-452C-A89A-7E08A447B6F0}"/>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prompt="Includes interest receivable, accrued interest, and any accrued interest held off-balance sheet" xr:uid="{762BC7D7-5F8B-42A3-BFFE-0F97742D88D7}">
          <x14:formula1>
            <xm:f>Labels!$N$2:$N$4</xm:f>
          </x14:formula1>
          <xm:sqref>I8</xm:sqref>
        </x14:dataValidation>
        <x14:dataValidation type="list" allowBlank="1" showInputMessage="1" showErrorMessage="1" xr:uid="{6781C81A-8008-4D2D-A9E4-B362BBB26ECB}">
          <x14:formula1>
            <xm:f>Labels!$N$2:$N$4</xm:f>
          </x14:formula1>
          <xm:sqref>I9:I61</xm:sqref>
        </x14:dataValidation>
        <x14:dataValidation type="list" allowBlank="1" showInputMessage="1" showErrorMessage="1" xr:uid="{6636AC23-AAE6-47BE-8664-9371D583C6D3}">
          <x14:formula1>
            <xm:f>'Investment Track Record (4)'!$B$19:$B$170</xm:f>
          </x14:formula1>
          <xm:sqref>B8:B61</xm:sqref>
        </x14:dataValidation>
        <x14:dataValidation type="list" allowBlank="1" showInputMessage="1" showErrorMessage="1" xr:uid="{4F8A18FD-09BA-4338-A3BB-7CA7053B27E3}">
          <x14:formula1>
            <xm:f>Labels!$Y$2:$Y$4</xm:f>
          </x14:formula1>
          <xm:sqref>E8:E61</xm:sqref>
        </x14:dataValidation>
        <x14:dataValidation type="list" allowBlank="1" showInputMessage="1" showErrorMessage="1" xr:uid="{0743E507-4EFA-4FD8-A81E-4BE385E0DC80}">
          <x14:formula1>
            <xm:f>Labels!$K$2:$K$9</xm:f>
          </x14:formula1>
          <xm:sqref>D8:D61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0FD88-FFFE-41AF-BFD4-3AF0579FAAF9}">
  <dimension ref="A1:H38"/>
  <sheetViews>
    <sheetView showGridLines="0" workbookViewId="0">
      <selection activeCell="E7" sqref="E7"/>
    </sheetView>
  </sheetViews>
  <sheetFormatPr defaultColWidth="0" defaultRowHeight="12.75" zeroHeight="1"/>
  <cols>
    <col min="1" max="1" width="21.5703125" style="380" customWidth="1"/>
    <col min="2" max="2" width="10.5703125" style="380" customWidth="1"/>
    <col min="3" max="3" width="6.28515625" style="355" customWidth="1"/>
    <col min="4" max="4" width="18.7109375" style="355" customWidth="1"/>
    <col min="5" max="7" width="17.5703125" style="355" customWidth="1"/>
    <col min="8" max="8" width="4.5703125" style="355" customWidth="1"/>
    <col min="9" max="16384" width="14.7109375" style="355" hidden="1"/>
  </cols>
  <sheetData>
    <row r="1" spans="1:7" ht="23.25" thickBot="1">
      <c r="B1" s="895"/>
      <c r="C1" s="895"/>
      <c r="D1" s="892" t="s">
        <v>793</v>
      </c>
      <c r="E1" s="892"/>
      <c r="F1" s="893"/>
      <c r="G1" s="894"/>
    </row>
    <row r="2" spans="1:7" ht="12.75" customHeight="1">
      <c r="A2" s="1287"/>
      <c r="B2" s="356"/>
      <c r="C2" s="357"/>
      <c r="D2" s="1282" t="s">
        <v>794</v>
      </c>
      <c r="E2" s="1282" t="s">
        <v>794</v>
      </c>
      <c r="F2" s="1282" t="s">
        <v>794</v>
      </c>
      <c r="G2" s="1282" t="s">
        <v>794</v>
      </c>
    </row>
    <row r="3" spans="1:7" ht="36" customHeight="1" thickBot="1">
      <c r="A3" s="1287"/>
      <c r="B3" s="356"/>
      <c r="C3" s="357"/>
      <c r="D3" s="1283"/>
      <c r="E3" s="1283"/>
      <c r="F3" s="1283"/>
      <c r="G3" s="1283"/>
    </row>
    <row r="4" spans="1:7" ht="21.75" customHeight="1" thickBot="1">
      <c r="A4" s="358"/>
      <c r="B4" s="359" t="s">
        <v>795</v>
      </c>
      <c r="C4" s="360"/>
      <c r="D4" s="361" t="str">
        <f>'Investment Track Record'!$C7</f>
        <v>ABC Capital, LP</v>
      </c>
      <c r="E4" s="361" t="str">
        <f>'Investment Track Record (2)'!$C7</f>
        <v>ABC Capital II, LP</v>
      </c>
      <c r="F4" s="361" t="str">
        <f>'Investment Track Record (3)'!$C7</f>
        <v>ABC Capital III, LP</v>
      </c>
      <c r="G4" s="361" t="str">
        <f>'Investment Track Record (4)'!$C7</f>
        <v>ABC Capital IV, LP</v>
      </c>
    </row>
    <row r="5" spans="1:7">
      <c r="A5" s="358"/>
      <c r="B5" s="362" t="s">
        <v>796</v>
      </c>
      <c r="C5" s="360"/>
      <c r="D5" s="363" t="str">
        <f>'Investment Track Record'!$C14</f>
        <v>Private Credit</v>
      </c>
      <c r="E5" s="363" t="str">
        <f>'Investment Track Record (2)'!$C14</f>
        <v>Private Credit</v>
      </c>
      <c r="F5" s="363" t="str">
        <f>'Investment Track Record (3)'!$C14</f>
        <v>Private Credit</v>
      </c>
      <c r="G5" s="363" t="str">
        <f>'Investment Track Record (4)'!$C14</f>
        <v>Private Credit</v>
      </c>
    </row>
    <row r="6" spans="1:7">
      <c r="A6" s="358"/>
      <c r="B6" s="362" t="s">
        <v>797</v>
      </c>
      <c r="C6" s="364"/>
      <c r="D6" s="712" t="s">
        <v>798</v>
      </c>
      <c r="E6" s="712" t="s">
        <v>798</v>
      </c>
      <c r="F6" s="712" t="s">
        <v>798</v>
      </c>
      <c r="G6" s="712" t="s">
        <v>798</v>
      </c>
    </row>
    <row r="7" spans="1:7">
      <c r="A7" s="358"/>
      <c r="B7" s="362" t="s">
        <v>799</v>
      </c>
      <c r="C7" s="364"/>
      <c r="D7" s="403">
        <f>'Investment Track Record'!$R171</f>
        <v>19500000</v>
      </c>
      <c r="E7" s="403">
        <f>'Investment Track Record (2)'!$R171</f>
        <v>0</v>
      </c>
      <c r="F7" s="403">
        <f>'Investment Track Record (3)'!$R171</f>
        <v>0</v>
      </c>
      <c r="G7" s="403">
        <f>'Investment Track Record (4)'!$R171</f>
        <v>0</v>
      </c>
    </row>
    <row r="8" spans="1:7">
      <c r="A8" s="358"/>
      <c r="B8" s="362" t="s">
        <v>800</v>
      </c>
      <c r="C8" s="364"/>
      <c r="D8" s="365">
        <f>D10+D12</f>
        <v>8</v>
      </c>
      <c r="E8" s="365">
        <f>E10+E12</f>
        <v>0</v>
      </c>
      <c r="F8" s="365">
        <f>F10+F12</f>
        <v>0</v>
      </c>
      <c r="G8" s="365">
        <f>G10+G12</f>
        <v>0</v>
      </c>
    </row>
    <row r="9" spans="1:7">
      <c r="A9" s="358"/>
      <c r="B9" s="362"/>
      <c r="C9" s="381"/>
      <c r="D9" s="366"/>
      <c r="E9" s="366"/>
      <c r="F9" s="366"/>
      <c r="G9" s="366"/>
    </row>
    <row r="10" spans="1:7">
      <c r="A10" s="358"/>
      <c r="B10" s="362" t="s">
        <v>596</v>
      </c>
      <c r="C10" s="364"/>
      <c r="D10" s="365">
        <f>COUNTIF('Historical Cash Flows'!$D$7:$BU$7,"*R*")</f>
        <v>6</v>
      </c>
      <c r="E10" s="365">
        <f>COUNTIF('Historical Cash Flows (2)'!$D$7:$BU$7,"*R*")</f>
        <v>0</v>
      </c>
      <c r="F10" s="365">
        <f>COUNTIF('Historical Cash Flows (3)'!$D$7:$BU$7,"*R*")</f>
        <v>0</v>
      </c>
      <c r="G10" s="365">
        <f>COUNTIF('Historical Cash Flows (4)'!$D$7:$BU$7,"*R*")</f>
        <v>0</v>
      </c>
    </row>
    <row r="11" spans="1:7">
      <c r="A11" s="358"/>
      <c r="B11" s="362" t="s">
        <v>801</v>
      </c>
      <c r="C11" s="364"/>
      <c r="D11" s="367">
        <f>IFERROR(SUMIFS('Investment Track Record'!R19:R170, 'Investment Track Record'!Q19:Q170, "&lt;&gt;" &amp; "") / 'Investment Track Record'!R171, 0)</f>
        <v>0.66666666666666663</v>
      </c>
      <c r="E11" s="367">
        <f>IFERROR(SUMIFS('Investment Track Record (2)'!R19:R170, 'Investment Track Record (2)'!Q19:Q170, "&lt;&gt;" &amp; "") / 'Investment Track Record (2)'!R171, 0)</f>
        <v>0</v>
      </c>
      <c r="F11" s="367">
        <f>IFERROR(SUMIFS('Investment Track Record (3)'!R19:R170, 'Investment Track Record (3)'!Q19:Q170, "&lt;&gt;" &amp; "") / 'Investment Track Record (3)'!R171, 0)</f>
        <v>0</v>
      </c>
      <c r="G11" s="367">
        <f>IFERROR(SUMIFS('Investment Track Record (4)'!R19:R170, 'Investment Track Record (4)'!Q19:Q170, "&lt;&gt;" &amp; "") / 'Investment Track Record (4)'!R171, 0)</f>
        <v>0</v>
      </c>
    </row>
    <row r="12" spans="1:7">
      <c r="A12" s="358"/>
      <c r="B12" s="362" t="s">
        <v>597</v>
      </c>
      <c r="C12" s="364"/>
      <c r="D12" s="365">
        <f>COUNTIF('Historical Cash Flows'!$D$7:$BU$7,"*U*")</f>
        <v>2</v>
      </c>
      <c r="E12" s="365">
        <f>COUNTIF('Historical Cash Flows (2)'!$D$7:$BU$7,"*U*")</f>
        <v>0</v>
      </c>
      <c r="F12" s="365">
        <f>COUNTIF('Historical Cash Flows (3)'!$D$7:$BU$7,"*U*")</f>
        <v>0</v>
      </c>
      <c r="G12" s="365">
        <f>COUNTIF('Historical Cash Flows (4)'!$D$7:$BU$7,"*U*")</f>
        <v>0</v>
      </c>
    </row>
    <row r="13" spans="1:7">
      <c r="A13" s="358"/>
      <c r="B13" s="362" t="s">
        <v>801</v>
      </c>
      <c r="C13" s="364"/>
      <c r="D13" s="367">
        <f>IFERROR(SUMIFS('Investment Track Record'!R19:R170, 'Investment Track Record'!Q19:Q170,"") / 'Investment Track Record'!R171, 0)</f>
        <v>0.33333333333333331</v>
      </c>
      <c r="E13" s="367">
        <f>IFERROR(SUMIFS('Investment Track Record (2)'!R19:R170, 'Investment Track Record (2)'!Q19:Q170,"") / 'Investment Track Record (2)'!R171, 0)</f>
        <v>0</v>
      </c>
      <c r="F13" s="367">
        <f>IFERROR(SUMIFS('Investment Track Record (3)'!R19:R170, 'Investment Track Record (3)'!Q19:Q170,"") / 'Investment Track Record (3)'!R171, 0)</f>
        <v>0</v>
      </c>
      <c r="G13" s="367">
        <f>IFERROR(SUMIFS('Investment Track Record (4)'!R19:R170, 'Investment Track Record (4)'!Q19:Q170,"") / 'Investment Track Record (4)'!R171, 0)</f>
        <v>0</v>
      </c>
    </row>
    <row r="14" spans="1:7">
      <c r="A14" s="358"/>
      <c r="B14" s="362"/>
      <c r="C14" s="381"/>
      <c r="D14" s="898"/>
      <c r="E14" s="368"/>
      <c r="F14" s="368"/>
      <c r="G14" s="368"/>
    </row>
    <row r="15" spans="1:7">
      <c r="A15" s="358"/>
      <c r="B15" s="362" t="s">
        <v>802</v>
      </c>
      <c r="C15" s="364"/>
      <c r="D15" s="403">
        <f>D7/D8</f>
        <v>2437500</v>
      </c>
      <c r="E15" s="403" t="e">
        <f>E7/E8</f>
        <v>#DIV/0!</v>
      </c>
      <c r="F15" s="403" t="e">
        <f>F7/F8</f>
        <v>#DIV/0!</v>
      </c>
      <c r="G15" s="403" t="e">
        <f>G7/G8</f>
        <v>#DIV/0!</v>
      </c>
    </row>
    <row r="16" spans="1:7">
      <c r="A16" s="358"/>
      <c r="B16" s="362" t="s">
        <v>191</v>
      </c>
      <c r="C16" s="364"/>
      <c r="D16" s="369">
        <f>'Historical Cash Flows'!$BZ92</f>
        <v>0</v>
      </c>
      <c r="E16" s="369" t="e">
        <f>'Historical Cash Flows (2)'!$BZ92</f>
        <v>#DIV/0!</v>
      </c>
      <c r="F16" s="369" t="e">
        <f>'Historical Cash Flows (3)'!$BZ92</f>
        <v>#DIV/0!</v>
      </c>
      <c r="G16" s="369" t="e">
        <f>'Historical Cash Flows (4)'!$BZ92</f>
        <v>#DIV/0!</v>
      </c>
    </row>
    <row r="17" spans="1:7">
      <c r="A17" s="358"/>
      <c r="B17" s="371"/>
      <c r="C17" s="899"/>
      <c r="D17" s="898"/>
      <c r="E17" s="368"/>
      <c r="F17" s="368"/>
      <c r="G17" s="368"/>
    </row>
    <row r="18" spans="1:7">
      <c r="A18" s="358"/>
      <c r="B18" s="362" t="s">
        <v>803</v>
      </c>
      <c r="C18" s="360"/>
      <c r="D18" s="403">
        <f>'Investment Track Record'!$S171</f>
        <v>29300000</v>
      </c>
      <c r="E18" s="403">
        <f>'Investment Track Record (2)'!$S171</f>
        <v>0</v>
      </c>
      <c r="F18" s="403">
        <f>'Investment Track Record (3)'!$S171</f>
        <v>0</v>
      </c>
      <c r="G18" s="403">
        <f>'Investment Track Record (4)'!$S171</f>
        <v>0</v>
      </c>
    </row>
    <row r="19" spans="1:7">
      <c r="A19" s="358"/>
      <c r="B19" s="362" t="s">
        <v>804</v>
      </c>
      <c r="C19" s="364"/>
      <c r="D19" s="403">
        <f>'Investment Track Record'!$U171</f>
        <v>3000000</v>
      </c>
      <c r="E19" s="403">
        <f>'Investment Track Record (2)'!$U171</f>
        <v>0</v>
      </c>
      <c r="F19" s="403">
        <f>'Investment Track Record (3)'!$U171</f>
        <v>0</v>
      </c>
      <c r="G19" s="403">
        <f>'Investment Track Record (4)'!$U171</f>
        <v>0</v>
      </c>
    </row>
    <row r="20" spans="1:7">
      <c r="A20" s="358"/>
      <c r="B20" s="362" t="s">
        <v>805</v>
      </c>
      <c r="C20" s="364"/>
      <c r="D20" s="403">
        <f>'Investment Track Record'!$V171-'Investment Track Record'!$R171</f>
        <v>12800000</v>
      </c>
      <c r="E20" s="403">
        <f>'Investment Track Record (2)'!$V171-'Investment Track Record (2)'!$R171</f>
        <v>0</v>
      </c>
      <c r="F20" s="403">
        <f>'Investment Track Record (3)'!$V171-'Investment Track Record (3)'!$R171</f>
        <v>0</v>
      </c>
      <c r="G20" s="403">
        <f>'Investment Track Record (4)'!$V171-'Investment Track Record (4)'!$R171</f>
        <v>0</v>
      </c>
    </row>
    <row r="21" spans="1:7">
      <c r="A21" s="358"/>
      <c r="B21" s="362" t="s">
        <v>806</v>
      </c>
      <c r="C21" s="364"/>
      <c r="D21" s="404">
        <f>'Investment Track Record'!$W171</f>
        <v>1.5512820512820513</v>
      </c>
      <c r="E21" s="404" t="str">
        <f>'Investment Track Record (2)'!$W171</f>
        <v/>
      </c>
      <c r="F21" s="404" t="str">
        <f>'Investment Track Record (3)'!$W171</f>
        <v/>
      </c>
      <c r="G21" s="404" t="str">
        <f>'Investment Track Record (4)'!$W171</f>
        <v/>
      </c>
    </row>
    <row r="22" spans="1:7" ht="5.25" customHeight="1">
      <c r="A22" s="358"/>
      <c r="B22" s="362"/>
      <c r="C22"/>
      <c r="D22"/>
      <c r="E22"/>
      <c r="F22"/>
      <c r="G22"/>
    </row>
    <row r="23" spans="1:7" ht="15">
      <c r="A23" s="358"/>
      <c r="B23" s="359" t="s">
        <v>807</v>
      </c>
      <c r="C23"/>
      <c r="D23"/>
      <c r="E23"/>
      <c r="F23"/>
      <c r="G23"/>
    </row>
    <row r="24" spans="1:7">
      <c r="A24" s="358"/>
      <c r="B24" s="362" t="s">
        <v>208</v>
      </c>
      <c r="C24" s="372"/>
      <c r="D24" s="373">
        <f>IFERROR(SUMIFS('Investment Track Record'!R19:R170,'Investment Track Record'!N19:N170,"Loan")/'Investment Track Record'!R171,0)</f>
        <v>0</v>
      </c>
      <c r="E24" s="373">
        <f>IFERROR(SUMIFS('Investment Track Record (2)'!R19:R170,'Investment Track Record (2)'!N19:N170,"Loan")/'Investment Track Record (2)'!R171,0)</f>
        <v>0</v>
      </c>
      <c r="F24" s="373">
        <f>IFERROR(SUMIFS('Investment Track Record (3)'!R19:R170,'Investment Track Record (3)'!N19:N170,"Loan")/'Investment Track Record (3)'!R171,0)</f>
        <v>0</v>
      </c>
      <c r="G24" s="373">
        <f>IFERROR(SUMIFS('Investment Track Record (4)'!R19:R170,'Investment Track Record (4)'!N19:N170,"Loan")/'Investment Track Record (4)'!R171,0)</f>
        <v>0</v>
      </c>
    </row>
    <row r="25" spans="1:7">
      <c r="A25" s="358"/>
      <c r="B25" s="362" t="s">
        <v>808</v>
      </c>
      <c r="C25" s="372"/>
      <c r="D25" s="373">
        <f>IFERROR(SUMIFS('Investment Track Record'!R19:R170,'Investment Track Record'!N19:N170,"&lt;&gt;"&amp;"",'Investment Track Record'!N19:N170,"&lt;&gt;Loan")/'Investment Track Record'!R171,0)</f>
        <v>0.76923076923076927</v>
      </c>
      <c r="E25" s="373">
        <f>IFERROR(SUMIFS('Investment Track Record (2)'!R19:R170,'Investment Track Record (2)'!N19:N170,"&lt;&gt;"&amp;"",'Investment Track Record (2)'!N19:N170,"&lt;&gt;Loan")/'Investment Track Record (2)'!R171,0)</f>
        <v>0</v>
      </c>
      <c r="F25" s="373">
        <f>IFERROR(SUMIFS('Investment Track Record (3)'!R19:R170,'Investment Track Record (3)'!N19:N170,"&lt;&gt;"&amp;"",'Investment Track Record (3)'!N19:N170,"&lt;&gt;Loan")/'Investment Track Record (3)'!R171,0)</f>
        <v>0</v>
      </c>
      <c r="G25" s="373">
        <f>IFERROR(SUMIFS('Investment Track Record (4)'!R19:R170,'Investment Track Record (4)'!N19:N170,"&lt;&gt;"&amp;"",'Investment Track Record (4)'!N19:N170,"&lt;&gt;Loan")/'Investment Track Record (4)'!R171,0)</f>
        <v>0</v>
      </c>
    </row>
    <row r="26" spans="1:7" ht="13.5" thickBot="1">
      <c r="A26" s="358"/>
      <c r="B26" s="362" t="s">
        <v>196</v>
      </c>
      <c r="C26" s="372"/>
      <c r="D26" s="373">
        <f>IFERROR(SUMIFS('Investment Track Record'!R19:R170,'Investment Track Record'!M19:M170,"&lt;&gt;"&amp;"")/'Investment Track Record'!R171,0)</f>
        <v>0.20512820512820512</v>
      </c>
      <c r="E26" s="373">
        <f>IFERROR(SUMIFS('Investment Track Record (2)'!R19:R170,'Investment Track Record (2)'!M19:M170,"&lt;&gt;"&amp;"")/'Investment Track Record (2)'!R171,0)</f>
        <v>0</v>
      </c>
      <c r="F26" s="373">
        <f>IFERROR(SUMIFS('Investment Track Record (3)'!R19:R170,'Investment Track Record (3)'!M19:M170,"&lt;&gt;"&amp;"")/'Investment Track Record (3)'!R171,0)</f>
        <v>0</v>
      </c>
      <c r="G26" s="373">
        <f>IFERROR(SUMIFS('Investment Track Record (4)'!R19:R170,'Investment Track Record (4)'!M19:M170,"&lt;&gt;"&amp;"")/'Investment Track Record (4)'!R171,0)</f>
        <v>0</v>
      </c>
    </row>
    <row r="27" spans="1:7" ht="13.5" thickBot="1">
      <c r="A27" s="1288" t="s">
        <v>809</v>
      </c>
      <c r="B27" s="1289"/>
      <c r="C27" s="1290"/>
    </row>
    <row r="28" spans="1:7" ht="15">
      <c r="A28" s="374"/>
      <c r="B28" s="362" t="s">
        <v>531</v>
      </c>
      <c r="C28" s="364"/>
      <c r="D28" s="370" t="str">
        <f>'Investment Track Record'!$X171</f>
        <v>NoCashFlows</v>
      </c>
      <c r="E28" s="370" t="str">
        <f>'Investment Track Record (2)'!$X171</f>
        <v>NoCashFlows</v>
      </c>
      <c r="F28" s="370" t="str">
        <f>'Investment Track Record (3)'!$X171</f>
        <v>NoCashFlows</v>
      </c>
      <c r="G28" s="370" t="str">
        <f>'Investment Track Record (4)'!$X171</f>
        <v>NoCashFlows</v>
      </c>
    </row>
    <row r="29" spans="1:7" ht="15">
      <c r="A29" s="374"/>
      <c r="B29" s="362" t="s">
        <v>681</v>
      </c>
      <c r="C29" s="364"/>
      <c r="D29" s="370" t="str">
        <f>'Fund Cash Flows'!NetLP</f>
        <v/>
      </c>
      <c r="E29" s="370" t="str">
        <f>'Fund Cash Flows (2)'!NetLP</f>
        <v/>
      </c>
      <c r="F29" s="370" t="str">
        <f>'Fund Cash Flows (3)'!NetLP</f>
        <v/>
      </c>
      <c r="G29" s="370" t="str">
        <f>'Fund Cash Flows (4)'!NetLP</f>
        <v/>
      </c>
    </row>
    <row r="30" spans="1:7">
      <c r="A30" s="358"/>
      <c r="B30" s="362" t="s">
        <v>682</v>
      </c>
      <c r="C30" s="364"/>
      <c r="D30" s="897">
        <f>'Investment Track Record'!$V171/'Investment Track Record'!$C12</f>
        <v>0.64600000000000002</v>
      </c>
      <c r="E30" s="897">
        <f>'Investment Track Record (2)'!$V171/'Investment Track Record (2)'!$C12</f>
        <v>0</v>
      </c>
      <c r="F30" s="897">
        <f>'Investment Track Record (3)'!$V171/'Investment Track Record (3)'!$C12</f>
        <v>0</v>
      </c>
      <c r="G30" s="897">
        <f>'Investment Track Record (4)'!$V171/'Investment Track Record (4)'!$C12</f>
        <v>0</v>
      </c>
    </row>
    <row r="31" spans="1:7">
      <c r="A31" s="358"/>
      <c r="B31" s="362" t="s">
        <v>683</v>
      </c>
      <c r="C31" s="364"/>
      <c r="D31" s="897">
        <f>'Investment Track Record'!$S171/'Investment Track Record'!$C12</f>
        <v>0.58599999999999997</v>
      </c>
      <c r="E31" s="897">
        <f>'Investment Track Record (2)'!$S171/'Investment Track Record (2)'!$C12</f>
        <v>0</v>
      </c>
      <c r="F31" s="897">
        <f>'Investment Track Record (3)'!$S171/'Investment Track Record (3)'!$C12</f>
        <v>0</v>
      </c>
      <c r="G31" s="897">
        <f>'Investment Track Record (4)'!$S171/'Investment Track Record (4)'!$C12</f>
        <v>0</v>
      </c>
    </row>
    <row r="32" spans="1:7" ht="13.5" thickBot="1">
      <c r="A32" s="358"/>
      <c r="B32" s="362" t="s">
        <v>684</v>
      </c>
      <c r="C32" s="364"/>
      <c r="D32" s="897">
        <f>'Investment Track Record'!$U171/'Investment Track Record'!$C12</f>
        <v>0.06</v>
      </c>
      <c r="E32" s="897">
        <f>'Investment Track Record (2)'!$U171/'Investment Track Record (2)'!$C12</f>
        <v>0</v>
      </c>
      <c r="F32" s="897">
        <f>'Investment Track Record (3)'!$U171/'Investment Track Record (3)'!$C12</f>
        <v>0</v>
      </c>
      <c r="G32" s="897">
        <f>'Investment Track Record (4)'!$U171/'Investment Track Record (4)'!$C12</f>
        <v>0</v>
      </c>
    </row>
    <row r="33" spans="1:7" ht="13.5" thickBot="1">
      <c r="A33" s="1284" t="s">
        <v>810</v>
      </c>
      <c r="B33" s="1285"/>
      <c r="C33" s="1286"/>
    </row>
    <row r="34" spans="1:7" ht="15">
      <c r="A34" s="374"/>
      <c r="B34"/>
      <c r="C34" s="375"/>
      <c r="D34" s="896" t="s">
        <v>811</v>
      </c>
      <c r="E34" s="896" t="s">
        <v>811</v>
      </c>
      <c r="F34" s="896" t="s">
        <v>811</v>
      </c>
      <c r="G34" s="896" t="s">
        <v>811</v>
      </c>
    </row>
    <row r="35" spans="1:7" ht="15">
      <c r="A35" s="374"/>
      <c r="B35" s="362" t="s">
        <v>681</v>
      </c>
      <c r="C35" s="364"/>
      <c r="D35" s="713"/>
      <c r="E35" s="713"/>
      <c r="F35" s="713"/>
      <c r="G35" s="713"/>
    </row>
    <row r="36" spans="1:7">
      <c r="A36" s="376"/>
      <c r="B36" s="362" t="s">
        <v>682</v>
      </c>
      <c r="C36" s="364"/>
      <c r="D36" s="714"/>
      <c r="E36" s="714"/>
      <c r="F36" s="714"/>
      <c r="G36" s="714"/>
    </row>
    <row r="37" spans="1:7">
      <c r="A37" s="376"/>
      <c r="B37" s="362" t="s">
        <v>683</v>
      </c>
      <c r="C37" s="364"/>
      <c r="D37" s="714"/>
      <c r="E37" s="714"/>
      <c r="F37" s="714"/>
      <c r="G37" s="714"/>
    </row>
    <row r="38" spans="1:7">
      <c r="A38" s="377"/>
      <c r="B38" s="378" t="s">
        <v>684</v>
      </c>
      <c r="C38" s="379"/>
      <c r="D38" s="714"/>
      <c r="E38" s="714"/>
      <c r="F38" s="714"/>
      <c r="G38" s="714"/>
    </row>
  </sheetData>
  <sheetProtection algorithmName="SHA-512" hashValue="1P7UJZNPYnXa2w4VTUQ013yInusZ2e1BXBws7/o2mWcThGq+9K4z01j+ptNDde0Ekjjmo/+6HB3ZBGF+81X4jg==" saltValue="xa4SdK5+ImXfa+hEYPDkYg==" spinCount="100000" sheet="1" objects="1" scenarios="1" formatCells="0" formatColumns="0" formatRows="0"/>
  <mergeCells count="7">
    <mergeCell ref="F2:F3"/>
    <mergeCell ref="G2:G3"/>
    <mergeCell ref="A33:C33"/>
    <mergeCell ref="A2:A3"/>
    <mergeCell ref="D2:D3"/>
    <mergeCell ref="E2:E3"/>
    <mergeCell ref="A27:C27"/>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090E-BC49-4731-9025-E85B85BF761E}">
  <sheetPr>
    <tabColor rgb="FFFFFF00"/>
  </sheetPr>
  <dimension ref="A1:BW185"/>
  <sheetViews>
    <sheetView showGridLines="0" workbookViewId="0">
      <selection activeCell="Q3" sqref="Q3"/>
    </sheetView>
  </sheetViews>
  <sheetFormatPr defaultColWidth="0" defaultRowHeight="15" zeroHeight="1"/>
  <cols>
    <col min="1" max="1" width="3.85546875" customWidth="1"/>
    <col min="2" max="2" width="25.42578125" customWidth="1"/>
    <col min="3" max="3" width="32.85546875" customWidth="1"/>
    <col min="4" max="4" width="26.42578125" customWidth="1"/>
    <col min="5" max="5" width="18.42578125" customWidth="1"/>
    <col min="6" max="6" width="15.85546875" customWidth="1"/>
    <col min="7" max="7" width="17.28515625" customWidth="1"/>
    <col min="8" max="9" width="12.85546875" customWidth="1"/>
    <col min="10" max="10" width="11.42578125" bestFit="1" customWidth="1"/>
    <col min="11" max="11" width="17.5703125" customWidth="1"/>
    <col min="12" max="12" width="12.85546875" bestFit="1" customWidth="1"/>
    <col min="13" max="16" width="12.85546875" customWidth="1"/>
    <col min="17" max="17" width="16.7109375" customWidth="1"/>
    <col min="18" max="18" width="19.85546875" customWidth="1"/>
    <col min="19" max="19" width="6.42578125" hidden="1" customWidth="1"/>
    <col min="20" max="20" width="24.28515625" hidden="1" customWidth="1"/>
    <col min="21" max="74" width="9.140625" hidden="1" customWidth="1"/>
    <col min="75" max="75" width="0" hidden="1" customWidth="1"/>
    <col min="76" max="16384" width="9.140625" hidden="1"/>
  </cols>
  <sheetData>
    <row r="1" spans="1:27">
      <c r="B1" s="575" t="s">
        <v>812</v>
      </c>
      <c r="C1" s="575"/>
      <c r="D1" s="575"/>
      <c r="E1" s="575"/>
      <c r="F1" s="575"/>
      <c r="G1" s="575"/>
      <c r="H1" s="575"/>
      <c r="I1" s="575"/>
      <c r="J1" s="575"/>
      <c r="K1" s="575"/>
      <c r="L1" s="575"/>
      <c r="M1" s="575"/>
      <c r="N1" s="575"/>
      <c r="O1" s="575"/>
      <c r="P1" s="575"/>
      <c r="Q1" s="575" t="str">
        <f>Instructions!N1</f>
        <v>OMB Approval No. 3245-0062</v>
      </c>
      <c r="R1" s="575"/>
      <c r="S1" s="435"/>
      <c r="T1" s="435"/>
    </row>
    <row r="2" spans="1:27">
      <c r="B2" s="435" t="s">
        <v>373</v>
      </c>
      <c r="C2" s="614">
        <f>Overview!B43</f>
        <v>45628</v>
      </c>
      <c r="D2" s="435"/>
      <c r="E2" s="435"/>
      <c r="F2" s="435"/>
      <c r="G2" s="435"/>
      <c r="H2" s="435"/>
      <c r="I2" s="435"/>
      <c r="J2" s="435"/>
      <c r="K2" s="435"/>
      <c r="L2" s="435"/>
      <c r="M2" s="435"/>
      <c r="N2" s="435"/>
      <c r="O2" s="435"/>
      <c r="P2" s="435"/>
      <c r="Q2" s="575" t="str">
        <f>Instructions!N2</f>
        <v>Expiration Date 2/28/2026</v>
      </c>
      <c r="R2" s="435"/>
      <c r="S2" s="435"/>
      <c r="T2" s="435"/>
    </row>
    <row r="3" spans="1:27" ht="24" customHeight="1">
      <c r="B3" s="623" t="s">
        <v>813</v>
      </c>
      <c r="C3" s="615"/>
      <c r="D3" s="615"/>
      <c r="E3" s="615"/>
      <c r="F3" s="615"/>
      <c r="G3" s="616"/>
      <c r="H3" s="616"/>
      <c r="I3" s="616"/>
      <c r="J3" s="616"/>
      <c r="K3" s="616"/>
      <c r="L3" s="576"/>
      <c r="M3" s="576"/>
      <c r="N3" s="576"/>
      <c r="O3" s="576"/>
      <c r="P3" s="576"/>
      <c r="Q3" s="576"/>
      <c r="R3" s="576"/>
      <c r="S3" s="436"/>
      <c r="T3" s="436"/>
    </row>
    <row r="4" spans="1:27">
      <c r="B4" s="102" t="s">
        <v>15</v>
      </c>
      <c r="C4" s="91" t="str">
        <f>Overview!B7</f>
        <v>Applicant Fund Name</v>
      </c>
      <c r="D4" s="91"/>
      <c r="E4" s="91"/>
      <c r="F4" s="91"/>
      <c r="G4" s="91" t="s">
        <v>2</v>
      </c>
      <c r="H4" s="91"/>
      <c r="I4" s="91"/>
      <c r="J4" s="91"/>
      <c r="K4" s="91"/>
      <c r="L4" s="91"/>
      <c r="M4" s="91"/>
      <c r="N4" s="91"/>
      <c r="O4" s="91"/>
      <c r="P4" s="91"/>
      <c r="Q4" s="91"/>
      <c r="R4" s="91"/>
      <c r="S4" s="384"/>
      <c r="T4" s="384"/>
    </row>
    <row r="5" spans="1:27">
      <c r="B5" s="384"/>
      <c r="C5" s="384"/>
      <c r="D5" s="384"/>
      <c r="E5" s="384"/>
      <c r="F5" s="384"/>
      <c r="G5" s="384"/>
      <c r="H5" s="384"/>
      <c r="I5" s="384"/>
      <c r="J5" s="384"/>
      <c r="K5" s="384"/>
      <c r="L5" s="384"/>
      <c r="M5" s="384"/>
      <c r="N5" s="384"/>
      <c r="O5" s="384"/>
      <c r="P5" s="384"/>
      <c r="Q5" s="384"/>
      <c r="R5" s="384"/>
      <c r="S5" s="384"/>
      <c r="T5" s="384"/>
    </row>
    <row r="6" spans="1:27">
      <c r="B6" s="545" t="s">
        <v>491</v>
      </c>
      <c r="C6" s="531" t="str">
        <f>'Investment Track Record'!C7</f>
        <v>ABC Capital, LP</v>
      </c>
      <c r="D6" s="384"/>
      <c r="E6" s="384"/>
      <c r="F6" s="384"/>
      <c r="G6" s="384"/>
      <c r="H6" s="384"/>
      <c r="I6" s="384"/>
      <c r="J6" s="384"/>
      <c r="K6" s="384"/>
      <c r="L6" s="384"/>
      <c r="M6" s="384"/>
      <c r="N6" s="384"/>
      <c r="O6" s="384"/>
      <c r="P6" s="384"/>
      <c r="Q6" s="384"/>
      <c r="R6" s="384"/>
      <c r="S6" s="384"/>
      <c r="T6" s="384"/>
    </row>
    <row r="7" spans="1:27">
      <c r="B7" s="545" t="s">
        <v>494</v>
      </c>
      <c r="C7" s="531">
        <f>'Investment Track Record'!C8</f>
        <v>2016</v>
      </c>
      <c r="D7" s="384"/>
      <c r="E7" s="384"/>
      <c r="F7" s="384"/>
      <c r="G7" s="384"/>
      <c r="H7" s="384"/>
      <c r="I7" s="384"/>
      <c r="J7" s="384"/>
      <c r="K7" s="384"/>
      <c r="L7" s="384"/>
      <c r="M7" s="384"/>
      <c r="N7" s="384"/>
      <c r="O7" s="384"/>
      <c r="P7" s="384"/>
      <c r="Q7" s="384"/>
      <c r="R7" s="384"/>
      <c r="S7" s="384"/>
      <c r="T7" s="384"/>
    </row>
    <row r="8" spans="1:27">
      <c r="B8" s="545" t="s">
        <v>496</v>
      </c>
      <c r="C8" s="567">
        <f>'Investment Track Record'!C9</f>
        <v>200000000</v>
      </c>
      <c r="D8" s="384"/>
      <c r="E8" s="384"/>
      <c r="F8" s="384"/>
      <c r="G8" s="384"/>
      <c r="H8" s="384"/>
      <c r="I8" s="384"/>
      <c r="J8" s="384"/>
      <c r="K8" s="384"/>
      <c r="L8" s="384"/>
      <c r="M8" s="384"/>
      <c r="N8" s="384"/>
      <c r="O8" s="384"/>
      <c r="P8" s="384"/>
      <c r="Q8" s="384"/>
      <c r="R8" s="384"/>
      <c r="S8" s="384"/>
      <c r="T8" s="384"/>
    </row>
    <row r="9" spans="1:27">
      <c r="B9" s="545" t="s">
        <v>814</v>
      </c>
      <c r="C9" s="572" t="s">
        <v>815</v>
      </c>
      <c r="D9" s="384"/>
      <c r="E9" s="384"/>
      <c r="F9" s="384"/>
      <c r="G9" s="384"/>
      <c r="H9" s="384"/>
      <c r="I9" s="384"/>
      <c r="J9" s="384"/>
      <c r="K9" s="384"/>
      <c r="L9" s="384"/>
      <c r="M9" s="384"/>
      <c r="N9" s="384"/>
      <c r="O9" s="384"/>
      <c r="P9" s="384"/>
      <c r="Q9" s="384"/>
      <c r="R9" s="384"/>
      <c r="S9" s="384"/>
      <c r="T9" s="384"/>
    </row>
    <row r="10" spans="1:27">
      <c r="B10" s="545" t="s">
        <v>816</v>
      </c>
      <c r="C10" s="568">
        <v>45565</v>
      </c>
      <c r="D10" s="384"/>
      <c r="E10" s="384"/>
      <c r="F10" s="384"/>
      <c r="G10" s="384"/>
      <c r="H10" s="384"/>
      <c r="I10" s="384"/>
      <c r="J10" s="384"/>
      <c r="K10" s="384"/>
      <c r="L10" s="384"/>
      <c r="M10" s="384"/>
      <c r="N10" s="384"/>
      <c r="O10" s="384"/>
      <c r="P10" s="384"/>
      <c r="Q10" s="384"/>
      <c r="R10" s="384"/>
      <c r="S10" s="384"/>
      <c r="T10" s="384"/>
    </row>
    <row r="11" spans="1:27">
      <c r="B11" s="545" t="s">
        <v>226</v>
      </c>
      <c r="C11" s="531" t="str">
        <f>'Investment Track Record'!C15</f>
        <v>Hybrid Debt/Equity</v>
      </c>
      <c r="D11" s="384"/>
      <c r="E11" s="384"/>
      <c r="F11" s="384"/>
      <c r="G11" s="384"/>
      <c r="H11" s="384"/>
      <c r="I11" s="384"/>
      <c r="J11" s="384"/>
      <c r="K11" s="384"/>
      <c r="L11" s="384"/>
      <c r="M11" s="384"/>
      <c r="N11" s="384"/>
      <c r="O11" s="384"/>
      <c r="P11" s="384"/>
      <c r="Q11" s="384"/>
      <c r="R11" s="384"/>
      <c r="S11" s="384"/>
      <c r="T11" s="384"/>
    </row>
    <row r="12" spans="1:27" ht="38.25" customHeight="1" thickBot="1">
      <c r="B12" s="21" t="s">
        <v>817</v>
      </c>
      <c r="C12" s="9"/>
      <c r="D12" s="9"/>
      <c r="E12" s="9"/>
      <c r="F12" s="9"/>
      <c r="G12" s="9"/>
      <c r="H12" s="680" t="s">
        <v>818</v>
      </c>
      <c r="I12" s="681"/>
      <c r="J12" s="681"/>
      <c r="K12" s="9"/>
      <c r="L12" s="9"/>
      <c r="M12" s="9"/>
      <c r="N12" s="9"/>
      <c r="O12" s="9"/>
      <c r="P12" s="9"/>
      <c r="Q12" s="9"/>
    </row>
    <row r="13" spans="1:27" s="17" customFormat="1" ht="65.25" customHeight="1" thickBot="1">
      <c r="A13" s="94"/>
      <c r="B13" s="618" t="s">
        <v>510</v>
      </c>
      <c r="C13" s="618" t="s">
        <v>514</v>
      </c>
      <c r="D13" s="618" t="s">
        <v>819</v>
      </c>
      <c r="E13" s="618" t="s">
        <v>777</v>
      </c>
      <c r="F13" s="619" t="s">
        <v>767</v>
      </c>
      <c r="G13" s="619" t="s">
        <v>524</v>
      </c>
      <c r="H13" s="619" t="s">
        <v>768</v>
      </c>
      <c r="I13" s="619" t="s">
        <v>526</v>
      </c>
      <c r="J13" s="619" t="s">
        <v>527</v>
      </c>
      <c r="K13" s="619" t="s">
        <v>820</v>
      </c>
      <c r="L13" s="619" t="s">
        <v>683</v>
      </c>
      <c r="M13" s="619" t="s">
        <v>684</v>
      </c>
      <c r="N13" s="619" t="s">
        <v>682</v>
      </c>
      <c r="O13" s="619" t="s">
        <v>616</v>
      </c>
      <c r="P13" s="619" t="s">
        <v>821</v>
      </c>
      <c r="Q13" s="885" t="s">
        <v>822</v>
      </c>
      <c r="R13" s="391"/>
      <c r="S13" s="94"/>
      <c r="T13" s="94"/>
      <c r="U13" s="94"/>
      <c r="V13" s="94"/>
      <c r="W13" s="94"/>
      <c r="X13" s="94"/>
      <c r="Y13" s="94"/>
      <c r="Z13" s="94"/>
      <c r="AA13" s="94"/>
    </row>
    <row r="14" spans="1:27" s="18" customFormat="1" ht="10.5">
      <c r="B14" s="434" t="s">
        <v>823</v>
      </c>
      <c r="C14" s="434" t="str">
        <f>IF(ISBLANK('Investment Track Record'!F19),"",'Investment Track Record'!F19)</f>
        <v>Manufacturing</v>
      </c>
      <c r="D14" s="534" t="s">
        <v>824</v>
      </c>
      <c r="E14" s="577" t="s">
        <v>825</v>
      </c>
      <c r="F14" s="533">
        <f>IF(ISBLANK('Investment Track Record'!P19),"",'Investment Track Record'!P19)</f>
        <v>41610</v>
      </c>
      <c r="G14" s="533">
        <f>IF(ISBLANK('Investment Track Record'!Q19),"",'Investment Track Record'!Q19)</f>
        <v>43983</v>
      </c>
      <c r="H14" s="728">
        <v>1000000</v>
      </c>
      <c r="I14" s="728">
        <v>1500000</v>
      </c>
      <c r="J14" s="728">
        <v>0</v>
      </c>
      <c r="K14" s="620"/>
      <c r="L14" s="620"/>
      <c r="M14" s="620"/>
      <c r="N14" s="620">
        <f>L14+M14</f>
        <v>0</v>
      </c>
      <c r="O14" s="886">
        <v>0.1</v>
      </c>
      <c r="P14" s="532" t="s">
        <v>826</v>
      </c>
      <c r="Q14" s="532" t="s">
        <v>827</v>
      </c>
    </row>
    <row r="15" spans="1:27" s="18" customFormat="1" ht="10.5">
      <c r="B15" s="434" t="s">
        <v>823</v>
      </c>
      <c r="C15" s="434" t="s">
        <v>162</v>
      </c>
      <c r="D15" s="534" t="s">
        <v>828</v>
      </c>
      <c r="E15" s="577" t="s">
        <v>829</v>
      </c>
      <c r="F15" s="533">
        <v>38687</v>
      </c>
      <c r="G15" s="533">
        <f>IF(ISBLANK('Investment Track Record'!Q20),"",'Investment Track Record'!Q20)</f>
        <v>43983</v>
      </c>
      <c r="H15" s="728">
        <v>500000</v>
      </c>
      <c r="I15" s="728"/>
      <c r="J15" s="728"/>
      <c r="K15" s="620"/>
      <c r="L15" s="620"/>
      <c r="M15" s="620"/>
      <c r="N15" s="620">
        <f t="shared" ref="N15:N42" si="0">L15+M15</f>
        <v>0</v>
      </c>
      <c r="O15" s="886"/>
      <c r="P15" s="534"/>
      <c r="Q15" s="534"/>
    </row>
    <row r="16" spans="1:27" s="18" customFormat="1" ht="10.5">
      <c r="B16" s="434" t="s">
        <v>830</v>
      </c>
      <c r="C16" s="434" t="str">
        <f>IF(ISBLANK('Investment Track Record'!F23),"",'Investment Track Record'!F23)</f>
        <v>Trucking</v>
      </c>
      <c r="D16" s="534" t="s">
        <v>567</v>
      </c>
      <c r="E16" s="577" t="s">
        <v>829</v>
      </c>
      <c r="F16" s="533">
        <f>IF(ISBLANK('Investment Track Record'!P23),"",'Investment Track Record'!P23)</f>
        <v>43191</v>
      </c>
      <c r="G16" s="533" t="str">
        <f>IF(ISBLANK('Investment Track Record'!Q21),"",'Investment Track Record'!Q21)</f>
        <v/>
      </c>
      <c r="H16" s="728">
        <v>5000000</v>
      </c>
      <c r="I16" s="728"/>
      <c r="J16" s="728"/>
      <c r="K16" s="620"/>
      <c r="L16" s="620"/>
      <c r="M16" s="620"/>
      <c r="N16" s="620">
        <f t="shared" si="0"/>
        <v>0</v>
      </c>
      <c r="O16" s="886"/>
      <c r="P16" s="534"/>
      <c r="Q16" s="534"/>
    </row>
    <row r="17" spans="2:17" s="18" customFormat="1" ht="10.5">
      <c r="B17" s="434" t="s">
        <v>831</v>
      </c>
      <c r="C17" s="434" t="str">
        <f>IF(ISBLANK('Investment Track Record'!F25),"",'Investment Track Record'!F25)</f>
        <v>Textiles</v>
      </c>
      <c r="D17" s="534" t="s">
        <v>824</v>
      </c>
      <c r="E17" s="577" t="s">
        <v>825</v>
      </c>
      <c r="F17" s="533">
        <f>IF(ISBLANK('Investment Track Record'!P25),"",'Investment Track Record'!P25)</f>
        <v>43617</v>
      </c>
      <c r="G17" s="533" t="str">
        <f>IF(ISBLANK('Investment Track Record'!Q22),"",'Investment Track Record'!Q22)</f>
        <v/>
      </c>
      <c r="H17" s="728">
        <v>3000000</v>
      </c>
      <c r="I17" s="728"/>
      <c r="J17" s="728"/>
      <c r="K17" s="620"/>
      <c r="L17" s="620"/>
      <c r="M17" s="620"/>
      <c r="N17" s="620">
        <f t="shared" si="0"/>
        <v>0</v>
      </c>
      <c r="O17" s="886"/>
      <c r="P17" s="534"/>
      <c r="Q17" s="534"/>
    </row>
    <row r="18" spans="2:17" s="18" customFormat="1" ht="10.5">
      <c r="B18" s="434"/>
      <c r="C18" s="434"/>
      <c r="D18" s="534"/>
      <c r="E18" s="577"/>
      <c r="F18" s="533"/>
      <c r="G18" s="533"/>
      <c r="H18" s="728"/>
      <c r="I18" s="728"/>
      <c r="J18" s="728"/>
      <c r="K18" s="620"/>
      <c r="L18" s="620"/>
      <c r="M18" s="620"/>
      <c r="N18" s="620">
        <f t="shared" si="0"/>
        <v>0</v>
      </c>
      <c r="O18" s="886"/>
      <c r="P18" s="534"/>
      <c r="Q18" s="534"/>
    </row>
    <row r="19" spans="2:17" s="18" customFormat="1" ht="10.5">
      <c r="B19" s="434"/>
      <c r="C19" s="434"/>
      <c r="D19" s="534"/>
      <c r="E19" s="577"/>
      <c r="F19" s="533"/>
      <c r="G19" s="533"/>
      <c r="H19" s="728"/>
      <c r="I19" s="728"/>
      <c r="J19" s="728"/>
      <c r="K19" s="620"/>
      <c r="L19" s="620"/>
      <c r="M19" s="620"/>
      <c r="N19" s="620">
        <f t="shared" si="0"/>
        <v>0</v>
      </c>
      <c r="O19" s="886"/>
      <c r="P19" s="534"/>
      <c r="Q19" s="534"/>
    </row>
    <row r="20" spans="2:17" s="18" customFormat="1" ht="10.5">
      <c r="B20" s="434"/>
      <c r="C20" s="434"/>
      <c r="D20" s="534"/>
      <c r="E20" s="577"/>
      <c r="F20" s="533"/>
      <c r="G20" s="533"/>
      <c r="H20" s="728"/>
      <c r="I20" s="728"/>
      <c r="J20" s="728"/>
      <c r="K20" s="620"/>
      <c r="L20" s="620"/>
      <c r="M20" s="620"/>
      <c r="N20" s="620">
        <f t="shared" si="0"/>
        <v>0</v>
      </c>
      <c r="O20" s="886"/>
      <c r="P20" s="534"/>
      <c r="Q20" s="534"/>
    </row>
    <row r="21" spans="2:17" s="18" customFormat="1" ht="10.5">
      <c r="B21" s="434"/>
      <c r="C21" s="434"/>
      <c r="D21" s="534"/>
      <c r="E21" s="577"/>
      <c r="F21" s="533"/>
      <c r="G21" s="533"/>
      <c r="H21" s="728"/>
      <c r="I21" s="728"/>
      <c r="J21" s="728"/>
      <c r="K21" s="620"/>
      <c r="L21" s="620"/>
      <c r="M21" s="620"/>
      <c r="N21" s="620">
        <f t="shared" si="0"/>
        <v>0</v>
      </c>
      <c r="O21" s="886"/>
      <c r="P21" s="534"/>
      <c r="Q21" s="534"/>
    </row>
    <row r="22" spans="2:17" s="18" customFormat="1" ht="10.5">
      <c r="B22" s="434"/>
      <c r="C22" s="434"/>
      <c r="D22" s="534"/>
      <c r="E22" s="577"/>
      <c r="F22" s="533"/>
      <c r="G22" s="533"/>
      <c r="H22" s="728"/>
      <c r="I22" s="728"/>
      <c r="J22" s="728"/>
      <c r="K22" s="620"/>
      <c r="L22" s="620"/>
      <c r="M22" s="620"/>
      <c r="N22" s="620">
        <f t="shared" si="0"/>
        <v>0</v>
      </c>
      <c r="O22" s="886"/>
      <c r="P22" s="534"/>
      <c r="Q22" s="534"/>
    </row>
    <row r="23" spans="2:17" s="18" customFormat="1" ht="10.5">
      <c r="B23" s="434"/>
      <c r="C23" s="434"/>
      <c r="D23" s="534"/>
      <c r="E23" s="577"/>
      <c r="F23" s="533"/>
      <c r="G23" s="533"/>
      <c r="H23" s="728"/>
      <c r="I23" s="728"/>
      <c r="J23" s="728"/>
      <c r="K23" s="620"/>
      <c r="L23" s="620"/>
      <c r="M23" s="620"/>
      <c r="N23" s="620">
        <f t="shared" si="0"/>
        <v>0</v>
      </c>
      <c r="O23" s="886"/>
      <c r="P23" s="534"/>
      <c r="Q23" s="534"/>
    </row>
    <row r="24" spans="2:17" s="18" customFormat="1" ht="10.5">
      <c r="B24" s="434"/>
      <c r="C24" s="434"/>
      <c r="D24" s="534"/>
      <c r="E24" s="577"/>
      <c r="F24" s="533"/>
      <c r="G24" s="533"/>
      <c r="H24" s="728"/>
      <c r="I24" s="728"/>
      <c r="J24" s="728"/>
      <c r="K24" s="620"/>
      <c r="L24" s="620"/>
      <c r="M24" s="620"/>
      <c r="N24" s="620">
        <f t="shared" si="0"/>
        <v>0</v>
      </c>
      <c r="O24" s="886"/>
      <c r="P24" s="534"/>
      <c r="Q24" s="534"/>
    </row>
    <row r="25" spans="2:17" s="18" customFormat="1" ht="10.5">
      <c r="B25" s="434"/>
      <c r="C25" s="434"/>
      <c r="D25" s="534"/>
      <c r="E25" s="577"/>
      <c r="F25" s="533"/>
      <c r="G25" s="533"/>
      <c r="H25" s="728"/>
      <c r="I25" s="728"/>
      <c r="J25" s="728"/>
      <c r="K25" s="620"/>
      <c r="L25" s="620"/>
      <c r="M25" s="620"/>
      <c r="N25" s="620">
        <f t="shared" si="0"/>
        <v>0</v>
      </c>
      <c r="O25" s="886"/>
      <c r="P25" s="534"/>
      <c r="Q25" s="534"/>
    </row>
    <row r="26" spans="2:17" s="18" customFormat="1" ht="10.5">
      <c r="B26" s="434"/>
      <c r="C26" s="434"/>
      <c r="D26" s="534"/>
      <c r="E26" s="577"/>
      <c r="F26" s="533"/>
      <c r="G26" s="533"/>
      <c r="H26" s="728"/>
      <c r="I26" s="728"/>
      <c r="J26" s="728"/>
      <c r="K26" s="620"/>
      <c r="L26" s="620"/>
      <c r="M26" s="620"/>
      <c r="N26" s="620">
        <f t="shared" si="0"/>
        <v>0</v>
      </c>
      <c r="O26" s="886"/>
      <c r="P26" s="534"/>
      <c r="Q26" s="534"/>
    </row>
    <row r="27" spans="2:17" s="18" customFormat="1" ht="10.5">
      <c r="B27" s="434"/>
      <c r="C27" s="434"/>
      <c r="D27" s="534"/>
      <c r="E27" s="577"/>
      <c r="F27" s="533"/>
      <c r="G27" s="533"/>
      <c r="H27" s="728"/>
      <c r="I27" s="728"/>
      <c r="J27" s="728"/>
      <c r="K27" s="620"/>
      <c r="L27" s="620"/>
      <c r="M27" s="620"/>
      <c r="N27" s="620">
        <f t="shared" si="0"/>
        <v>0</v>
      </c>
      <c r="O27" s="886"/>
      <c r="P27" s="534"/>
      <c r="Q27" s="534"/>
    </row>
    <row r="28" spans="2:17" s="18" customFormat="1" ht="10.5">
      <c r="B28" s="434"/>
      <c r="C28" s="434" t="str">
        <f>IF(ISBLANK('Investment Track Record'!F156),"",'Investment Track Record'!F156)</f>
        <v/>
      </c>
      <c r="D28" s="534"/>
      <c r="E28" s="577"/>
      <c r="F28" s="533" t="str">
        <f>IF(ISBLANK('Investment Track Record'!P156),"",'Investment Track Record'!P156)</f>
        <v/>
      </c>
      <c r="G28" s="533" t="str">
        <f>IF(ISBLANK('Investment Track Record'!Q33),"",'Investment Track Record'!Q33)</f>
        <v/>
      </c>
      <c r="H28" s="728"/>
      <c r="I28" s="728"/>
      <c r="J28" s="728"/>
      <c r="K28" s="620"/>
      <c r="L28" s="620"/>
      <c r="M28" s="620"/>
      <c r="N28" s="620">
        <f t="shared" si="0"/>
        <v>0</v>
      </c>
      <c r="O28" s="886"/>
      <c r="P28" s="534"/>
      <c r="Q28" s="534"/>
    </row>
    <row r="29" spans="2:17" s="18" customFormat="1" ht="10.5">
      <c r="B29" s="434"/>
      <c r="C29" s="434" t="str">
        <f>IF(ISBLANK('Investment Track Record'!F157),"",'Investment Track Record'!F157)</f>
        <v/>
      </c>
      <c r="D29" s="534"/>
      <c r="E29" s="577"/>
      <c r="F29" s="533" t="str">
        <f>IF(ISBLANK('Investment Track Record'!P157),"",'Investment Track Record'!P157)</f>
        <v/>
      </c>
      <c r="G29" s="533" t="str">
        <f>IF(ISBLANK('Investment Track Record'!Q34),"",'Investment Track Record'!Q34)</f>
        <v/>
      </c>
      <c r="H29" s="728"/>
      <c r="I29" s="728"/>
      <c r="J29" s="728"/>
      <c r="K29" s="620"/>
      <c r="L29" s="620"/>
      <c r="M29" s="620"/>
      <c r="N29" s="620">
        <f t="shared" si="0"/>
        <v>0</v>
      </c>
      <c r="O29" s="886"/>
      <c r="P29" s="534"/>
      <c r="Q29" s="534"/>
    </row>
    <row r="30" spans="2:17" s="18" customFormat="1" ht="10.5">
      <c r="B30" s="434"/>
      <c r="C30" s="434" t="str">
        <f>IF(ISBLANK('Investment Track Record'!F158),"",'Investment Track Record'!F158)</f>
        <v/>
      </c>
      <c r="D30" s="534"/>
      <c r="E30" s="577"/>
      <c r="F30" s="533" t="str">
        <f>IF(ISBLANK('Investment Track Record'!P158),"",'Investment Track Record'!P158)</f>
        <v/>
      </c>
      <c r="G30" s="533" t="str">
        <f>IF(ISBLANK('Investment Track Record'!Q35),"",'Investment Track Record'!Q35)</f>
        <v/>
      </c>
      <c r="H30" s="728"/>
      <c r="I30" s="728"/>
      <c r="J30" s="728"/>
      <c r="K30" s="620"/>
      <c r="L30" s="620"/>
      <c r="M30" s="620"/>
      <c r="N30" s="620">
        <f t="shared" si="0"/>
        <v>0</v>
      </c>
      <c r="O30" s="886"/>
      <c r="P30" s="534"/>
      <c r="Q30" s="534"/>
    </row>
    <row r="31" spans="2:17" s="18" customFormat="1" ht="10.5">
      <c r="B31" s="434"/>
      <c r="C31" s="434" t="str">
        <f>IF(ISBLANK('Investment Track Record'!F159),"",'Investment Track Record'!F159)</f>
        <v/>
      </c>
      <c r="D31" s="534"/>
      <c r="E31" s="577"/>
      <c r="F31" s="533" t="str">
        <f>IF(ISBLANK('Investment Track Record'!P159),"",'Investment Track Record'!P159)</f>
        <v/>
      </c>
      <c r="G31" s="533" t="str">
        <f>IF(ISBLANK('Investment Track Record'!Q36),"",'Investment Track Record'!Q36)</f>
        <v/>
      </c>
      <c r="H31" s="728"/>
      <c r="I31" s="728"/>
      <c r="J31" s="728"/>
      <c r="K31" s="620"/>
      <c r="L31" s="620"/>
      <c r="M31" s="620"/>
      <c r="N31" s="620">
        <f t="shared" si="0"/>
        <v>0</v>
      </c>
      <c r="O31" s="886"/>
      <c r="P31" s="534"/>
      <c r="Q31" s="534"/>
    </row>
    <row r="32" spans="2:17" s="18" customFormat="1" ht="10.5">
      <c r="B32" s="434"/>
      <c r="C32" s="434" t="str">
        <f>IF(ISBLANK('Investment Track Record'!F160),"",'Investment Track Record'!F160)</f>
        <v/>
      </c>
      <c r="D32" s="534"/>
      <c r="E32" s="577"/>
      <c r="F32" s="533" t="str">
        <f>IF(ISBLANK('Investment Track Record'!P160),"",'Investment Track Record'!P160)</f>
        <v/>
      </c>
      <c r="G32" s="533" t="str">
        <f>IF(ISBLANK('Investment Track Record'!Q37),"",'Investment Track Record'!Q37)</f>
        <v/>
      </c>
      <c r="H32" s="728"/>
      <c r="I32" s="728"/>
      <c r="J32" s="728"/>
      <c r="K32" s="620"/>
      <c r="L32" s="620"/>
      <c r="M32" s="620"/>
      <c r="N32" s="620">
        <f t="shared" si="0"/>
        <v>0</v>
      </c>
      <c r="O32" s="886"/>
      <c r="P32" s="534"/>
      <c r="Q32" s="534"/>
    </row>
    <row r="33" spans="2:26" s="18" customFormat="1" ht="10.5">
      <c r="B33" s="434"/>
      <c r="C33" s="434" t="str">
        <f>IF(ISBLANK('Investment Track Record'!F161),"",'Investment Track Record'!F161)</f>
        <v/>
      </c>
      <c r="D33" s="534"/>
      <c r="E33" s="577"/>
      <c r="F33" s="533" t="str">
        <f>IF(ISBLANK('Investment Track Record'!P161),"",'Investment Track Record'!P161)</f>
        <v/>
      </c>
      <c r="G33" s="533" t="str">
        <f>IF(ISBLANK('Investment Track Record'!Q38),"",'Investment Track Record'!Q38)</f>
        <v/>
      </c>
      <c r="H33" s="728"/>
      <c r="I33" s="728"/>
      <c r="J33" s="728"/>
      <c r="K33" s="620"/>
      <c r="L33" s="620"/>
      <c r="M33" s="620"/>
      <c r="N33" s="620">
        <f t="shared" si="0"/>
        <v>0</v>
      </c>
      <c r="O33" s="886"/>
      <c r="P33" s="534"/>
      <c r="Q33" s="534"/>
    </row>
    <row r="34" spans="2:26" s="18" customFormat="1" ht="10.5">
      <c r="B34" s="434"/>
      <c r="C34" s="434" t="str">
        <f>IF(ISBLANK('Investment Track Record'!F162),"",'Investment Track Record'!F162)</f>
        <v/>
      </c>
      <c r="D34" s="534"/>
      <c r="E34" s="577"/>
      <c r="F34" s="533" t="str">
        <f>IF(ISBLANK('Investment Track Record'!P162),"",'Investment Track Record'!P162)</f>
        <v/>
      </c>
      <c r="G34" s="533" t="str">
        <f>IF(ISBLANK('Investment Track Record'!Q39),"",'Investment Track Record'!Q39)</f>
        <v/>
      </c>
      <c r="H34" s="728"/>
      <c r="I34" s="728"/>
      <c r="J34" s="728"/>
      <c r="K34" s="620"/>
      <c r="L34" s="620"/>
      <c r="M34" s="620"/>
      <c r="N34" s="620">
        <f t="shared" si="0"/>
        <v>0</v>
      </c>
      <c r="O34" s="886"/>
      <c r="P34" s="534"/>
      <c r="Q34" s="534"/>
    </row>
    <row r="35" spans="2:26" s="18" customFormat="1" ht="10.5">
      <c r="B35" s="434"/>
      <c r="C35" s="434" t="str">
        <f>IF(ISBLANK('Investment Track Record'!F163),"",'Investment Track Record'!F163)</f>
        <v/>
      </c>
      <c r="D35" s="534"/>
      <c r="E35" s="577"/>
      <c r="F35" s="533" t="str">
        <f>IF(ISBLANK('Investment Track Record'!P163),"",'Investment Track Record'!P163)</f>
        <v/>
      </c>
      <c r="G35" s="533" t="str">
        <f>IF(ISBLANK('Investment Track Record'!Q40),"",'Investment Track Record'!Q40)</f>
        <v/>
      </c>
      <c r="H35" s="728"/>
      <c r="I35" s="728"/>
      <c r="J35" s="728"/>
      <c r="K35" s="620"/>
      <c r="L35" s="620"/>
      <c r="M35" s="620"/>
      <c r="N35" s="620">
        <f t="shared" si="0"/>
        <v>0</v>
      </c>
      <c r="O35" s="886"/>
      <c r="P35" s="534"/>
      <c r="Q35" s="534"/>
    </row>
    <row r="36" spans="2:26" s="18" customFormat="1" ht="10.5">
      <c r="B36" s="434"/>
      <c r="C36" s="434" t="str">
        <f>IF(ISBLANK('Investment Track Record'!F164),"",'Investment Track Record'!F164)</f>
        <v/>
      </c>
      <c r="D36" s="534"/>
      <c r="E36" s="577"/>
      <c r="F36" s="533" t="str">
        <f>IF(ISBLANK('Investment Track Record'!P164),"",'Investment Track Record'!P164)</f>
        <v/>
      </c>
      <c r="G36" s="533" t="str">
        <f>IF(ISBLANK('Investment Track Record'!Q41),"",'Investment Track Record'!Q41)</f>
        <v/>
      </c>
      <c r="H36" s="728"/>
      <c r="I36" s="728"/>
      <c r="J36" s="728"/>
      <c r="K36" s="620"/>
      <c r="L36" s="620"/>
      <c r="M36" s="620"/>
      <c r="N36" s="620">
        <f t="shared" si="0"/>
        <v>0</v>
      </c>
      <c r="O36" s="886"/>
      <c r="P36" s="534"/>
      <c r="Q36" s="534"/>
    </row>
    <row r="37" spans="2:26" s="18" customFormat="1" ht="10.5">
      <c r="B37" s="434"/>
      <c r="C37" s="434" t="str">
        <f>IF(ISBLANK('Investment Track Record'!F165),"",'Investment Track Record'!F165)</f>
        <v/>
      </c>
      <c r="D37" s="534"/>
      <c r="E37" s="577"/>
      <c r="F37" s="533" t="str">
        <f>IF(ISBLANK('Investment Track Record'!P165),"",'Investment Track Record'!P165)</f>
        <v/>
      </c>
      <c r="G37" s="533" t="str">
        <f>IF(ISBLANK('Investment Track Record'!Q42),"",'Investment Track Record'!Q42)</f>
        <v/>
      </c>
      <c r="H37" s="728"/>
      <c r="I37" s="728"/>
      <c r="J37" s="728"/>
      <c r="K37" s="620"/>
      <c r="L37" s="620"/>
      <c r="M37" s="620"/>
      <c r="N37" s="620">
        <f t="shared" si="0"/>
        <v>0</v>
      </c>
      <c r="O37" s="886"/>
      <c r="P37" s="534"/>
      <c r="Q37" s="534"/>
    </row>
    <row r="38" spans="2:26" s="18" customFormat="1" ht="10.5">
      <c r="B38" s="434"/>
      <c r="C38" s="434" t="str">
        <f>IF(ISBLANK('Investment Track Record'!F166),"",'Investment Track Record'!F166)</f>
        <v/>
      </c>
      <c r="D38" s="534"/>
      <c r="E38" s="577"/>
      <c r="F38" s="533" t="str">
        <f>IF(ISBLANK('Investment Track Record'!P166),"",'Investment Track Record'!P166)</f>
        <v/>
      </c>
      <c r="G38" s="533" t="str">
        <f>IF(ISBLANK('Investment Track Record'!Q43),"",'Investment Track Record'!Q43)</f>
        <v/>
      </c>
      <c r="H38" s="728"/>
      <c r="I38" s="728"/>
      <c r="J38" s="728"/>
      <c r="K38" s="620"/>
      <c r="L38" s="620"/>
      <c r="M38" s="620"/>
      <c r="N38" s="620">
        <f t="shared" si="0"/>
        <v>0</v>
      </c>
      <c r="O38" s="886"/>
      <c r="P38" s="534"/>
      <c r="Q38" s="534"/>
    </row>
    <row r="39" spans="2:26" s="18" customFormat="1" ht="10.5">
      <c r="B39" s="434"/>
      <c r="C39" s="434" t="str">
        <f>IF(ISBLANK('Investment Track Record'!F167),"",'Investment Track Record'!F167)</f>
        <v/>
      </c>
      <c r="D39" s="534"/>
      <c r="E39" s="577"/>
      <c r="F39" s="533" t="str">
        <f>IF(ISBLANK('Investment Track Record'!P167),"",'Investment Track Record'!P167)</f>
        <v/>
      </c>
      <c r="G39" s="533" t="str">
        <f>IF(ISBLANK('Investment Track Record'!Q44),"",'Investment Track Record'!Q44)</f>
        <v/>
      </c>
      <c r="H39" s="728"/>
      <c r="I39" s="728"/>
      <c r="J39" s="728"/>
      <c r="K39" s="620"/>
      <c r="L39" s="620"/>
      <c r="M39" s="620"/>
      <c r="N39" s="620">
        <f t="shared" si="0"/>
        <v>0</v>
      </c>
      <c r="O39" s="886"/>
      <c r="P39" s="534"/>
      <c r="Q39" s="534"/>
    </row>
    <row r="40" spans="2:26" s="18" customFormat="1" ht="10.5">
      <c r="B40" s="434"/>
      <c r="C40" s="434" t="str">
        <f>IF(ISBLANK('Investment Track Record'!F168),"",'Investment Track Record'!F168)</f>
        <v/>
      </c>
      <c r="D40" s="534"/>
      <c r="E40" s="577"/>
      <c r="F40" s="533" t="str">
        <f>IF(ISBLANK('Investment Track Record'!P168),"",'Investment Track Record'!P168)</f>
        <v/>
      </c>
      <c r="G40" s="533" t="str">
        <f>IF(ISBLANK('Investment Track Record'!Q45),"",'Investment Track Record'!Q45)</f>
        <v/>
      </c>
      <c r="H40" s="728"/>
      <c r="I40" s="728"/>
      <c r="J40" s="728"/>
      <c r="K40" s="620"/>
      <c r="L40" s="620"/>
      <c r="M40" s="620"/>
      <c r="N40" s="620">
        <f t="shared" si="0"/>
        <v>0</v>
      </c>
      <c r="O40" s="886"/>
      <c r="P40" s="534"/>
      <c r="Q40" s="534"/>
    </row>
    <row r="41" spans="2:26" s="18" customFormat="1" ht="10.5">
      <c r="B41" s="434"/>
      <c r="C41" s="434" t="str">
        <f>IF(ISBLANK('Investment Track Record'!F169),"",'Investment Track Record'!F169)</f>
        <v/>
      </c>
      <c r="D41" s="534"/>
      <c r="E41" s="577"/>
      <c r="F41" s="533" t="str">
        <f>IF(ISBLANK('Investment Track Record'!P169),"",'Investment Track Record'!P169)</f>
        <v/>
      </c>
      <c r="G41" s="533" t="str">
        <f>IF(ISBLANK('Investment Track Record'!Q46),"",'Investment Track Record'!Q46)</f>
        <v/>
      </c>
      <c r="H41" s="728"/>
      <c r="I41" s="728"/>
      <c r="J41" s="728"/>
      <c r="K41" s="620"/>
      <c r="L41" s="620"/>
      <c r="M41" s="620"/>
      <c r="N41" s="620">
        <f t="shared" si="0"/>
        <v>0</v>
      </c>
      <c r="O41" s="886"/>
      <c r="P41" s="534"/>
      <c r="Q41" s="534"/>
    </row>
    <row r="42" spans="2:26" s="18" customFormat="1" ht="10.5">
      <c r="B42" s="434"/>
      <c r="C42" s="434" t="str">
        <f>IF(ISBLANK('Investment Track Record'!F170),"",'Investment Track Record'!F170)</f>
        <v/>
      </c>
      <c r="D42" s="534"/>
      <c r="E42" s="577"/>
      <c r="F42" s="533" t="str">
        <f>IF(ISBLANK('Investment Track Record'!P170),"",'Investment Track Record'!P170)</f>
        <v/>
      </c>
      <c r="G42" s="533" t="str">
        <f>IF(ISBLANK('Investment Track Record'!Q129),"",'Investment Track Record'!Q129)</f>
        <v/>
      </c>
      <c r="H42" s="728"/>
      <c r="I42" s="728"/>
      <c r="J42" s="728"/>
      <c r="K42" s="620"/>
      <c r="L42" s="620"/>
      <c r="M42" s="620"/>
      <c r="N42" s="620">
        <f t="shared" si="0"/>
        <v>0</v>
      </c>
      <c r="O42" s="886"/>
      <c r="P42" s="534"/>
      <c r="Q42" s="534"/>
    </row>
    <row r="43" spans="2:26" s="18" customFormat="1" ht="11.25" thickBot="1">
      <c r="G43" s="624" t="s">
        <v>399</v>
      </c>
      <c r="H43" s="729">
        <f>SUM(H14:H42)</f>
        <v>9500000</v>
      </c>
      <c r="I43" s="729">
        <f>SUM(I14:I42)</f>
        <v>1500000</v>
      </c>
      <c r="J43" s="729">
        <f>SUM(J14:J42)</f>
        <v>0</v>
      </c>
      <c r="K43" s="884">
        <v>0</v>
      </c>
      <c r="L43" s="884">
        <v>0</v>
      </c>
      <c r="M43" s="884">
        <v>0</v>
      </c>
      <c r="N43" s="884">
        <v>0</v>
      </c>
      <c r="O43" s="621">
        <v>0.14000000000000001</v>
      </c>
      <c r="P43" s="573" t="s">
        <v>586</v>
      </c>
    </row>
    <row r="44" spans="2:26" s="18" customFormat="1" ht="12" thickTop="1" thickBot="1">
      <c r="B44" s="18" t="str">
        <f>'Investment Track Record'!B171</f>
        <v>(Note: If you need to insert additional rows, please click the + to the left))</v>
      </c>
      <c r="K44" s="883"/>
      <c r="L44" s="574"/>
      <c r="M44" s="574"/>
      <c r="N44" s="574"/>
      <c r="O44" s="622">
        <v>0.10199999999999999</v>
      </c>
      <c r="P44" s="574" t="s">
        <v>587</v>
      </c>
    </row>
    <row r="45" spans="2:26" s="18" customFormat="1" ht="11.25" thickTop="1"/>
    <row r="46" spans="2:26" s="18" customFormat="1" ht="10.5"/>
    <row r="47" spans="2:26" s="18" customFormat="1" ht="11.25" thickBot="1">
      <c r="B47" s="20" t="s">
        <v>588</v>
      </c>
      <c r="C47" s="20"/>
      <c r="D47" s="20"/>
      <c r="E47" s="20"/>
      <c r="F47" s="20"/>
      <c r="G47" s="20"/>
      <c r="H47" s="20"/>
      <c r="I47" s="20"/>
      <c r="J47" s="20"/>
      <c r="K47" s="20"/>
      <c r="L47" s="20"/>
      <c r="M47" s="20"/>
      <c r="N47" s="20"/>
      <c r="O47" s="20"/>
      <c r="P47" s="20"/>
      <c r="Q47" s="20"/>
      <c r="R47" s="20"/>
    </row>
    <row r="48" spans="2:26" s="136" customFormat="1" ht="12">
      <c r="B48" s="21" t="s">
        <v>589</v>
      </c>
      <c r="C48" s="21"/>
      <c r="D48" s="21"/>
      <c r="E48" s="21"/>
      <c r="F48" s="21"/>
      <c r="G48" s="21"/>
      <c r="H48" s="21"/>
      <c r="I48" s="21"/>
      <c r="J48" s="24"/>
      <c r="K48" s="24"/>
      <c r="L48" s="19"/>
      <c r="M48" s="19"/>
      <c r="N48" s="19"/>
      <c r="O48" s="19"/>
      <c r="P48" s="19"/>
      <c r="Q48" s="19"/>
      <c r="R48" s="19"/>
      <c r="S48" s="18"/>
      <c r="T48" s="18"/>
      <c r="U48" s="18"/>
      <c r="V48" s="18"/>
      <c r="W48" s="18"/>
      <c r="X48" s="18"/>
      <c r="Y48" s="18"/>
      <c r="Z48" s="18"/>
    </row>
    <row r="49" spans="2:27" ht="52.5" customHeight="1">
      <c r="B49" s="1291"/>
      <c r="C49" s="1291"/>
      <c r="D49" s="1291"/>
      <c r="E49" s="1291"/>
      <c r="F49" s="1291"/>
      <c r="G49" s="1291"/>
      <c r="H49" s="1291"/>
      <c r="I49" s="1291"/>
      <c r="J49" s="1291"/>
      <c r="K49" s="1291"/>
      <c r="L49" s="1291"/>
      <c r="M49" s="1291"/>
      <c r="N49" s="1291"/>
      <c r="O49" s="1291"/>
      <c r="P49" s="1291"/>
      <c r="Q49" s="1291"/>
      <c r="R49" s="1291"/>
      <c r="S49" s="917"/>
      <c r="T49" s="917"/>
      <c r="U49" s="917"/>
      <c r="V49" s="917"/>
      <c r="W49" s="917"/>
      <c r="X49" s="917"/>
      <c r="Y49" s="917"/>
      <c r="Z49" s="917"/>
    </row>
    <row r="50" spans="2:27">
      <c r="B50" s="22"/>
      <c r="C50" s="22"/>
      <c r="D50" s="22"/>
      <c r="E50" s="22"/>
      <c r="F50" s="22"/>
      <c r="G50" s="22"/>
      <c r="H50" s="22"/>
      <c r="I50" s="22"/>
      <c r="J50" s="22"/>
      <c r="K50" s="22"/>
      <c r="L50" s="22"/>
      <c r="M50" s="22"/>
      <c r="N50" s="22"/>
      <c r="O50" s="22"/>
      <c r="P50" s="22"/>
      <c r="Q50" s="22"/>
      <c r="R50" s="22"/>
      <c r="S50" s="383"/>
      <c r="T50" s="383"/>
      <c r="U50" s="383"/>
      <c r="V50" s="383"/>
      <c r="W50" s="383"/>
      <c r="X50" s="383"/>
      <c r="Y50" s="383"/>
      <c r="Z50" s="383"/>
    </row>
    <row r="51" spans="2:27">
      <c r="B51" s="21" t="s">
        <v>590</v>
      </c>
      <c r="C51" s="21"/>
      <c r="D51" s="21"/>
      <c r="E51" s="21"/>
      <c r="F51" s="21"/>
      <c r="G51" s="21"/>
      <c r="H51" s="21"/>
      <c r="I51" s="21"/>
      <c r="J51" s="21"/>
      <c r="K51" s="21"/>
      <c r="L51" s="19"/>
      <c r="M51" s="19"/>
      <c r="N51" s="19"/>
      <c r="O51" s="19"/>
      <c r="P51" s="19"/>
      <c r="Q51" s="19"/>
      <c r="R51" s="19"/>
      <c r="S51" s="18"/>
      <c r="T51" s="18"/>
      <c r="U51" s="18"/>
      <c r="V51" s="18"/>
      <c r="W51" s="18"/>
      <c r="X51" s="18"/>
      <c r="Y51" s="18"/>
      <c r="Z51" s="18"/>
    </row>
    <row r="52" spans="2:27" ht="48.75" customHeight="1">
      <c r="B52" s="1291"/>
      <c r="C52" s="1291"/>
      <c r="D52" s="1291"/>
      <c r="E52" s="1291"/>
      <c r="F52" s="1291"/>
      <c r="G52" s="1291"/>
      <c r="H52" s="1291"/>
      <c r="I52" s="1291"/>
      <c r="J52" s="1291"/>
      <c r="K52" s="1291"/>
      <c r="L52" s="1291"/>
      <c r="M52" s="1291"/>
      <c r="N52" s="1291"/>
      <c r="O52" s="1291"/>
      <c r="P52" s="1291"/>
      <c r="Q52" s="1291"/>
      <c r="R52" s="1291"/>
      <c r="S52" s="917"/>
      <c r="T52" s="917"/>
      <c r="U52" s="917"/>
      <c r="V52" s="917"/>
      <c r="W52" s="917"/>
      <c r="X52" s="917"/>
      <c r="Y52" s="917"/>
      <c r="Z52" s="917"/>
    </row>
    <row r="53" spans="2:27">
      <c r="B53" s="22"/>
      <c r="C53" s="22"/>
      <c r="D53" s="22"/>
      <c r="E53" s="22"/>
      <c r="F53" s="22"/>
      <c r="G53" s="22"/>
      <c r="H53" s="22"/>
      <c r="I53" s="22"/>
      <c r="J53" s="22"/>
      <c r="K53" s="22"/>
      <c r="L53" s="22"/>
      <c r="M53" s="22"/>
      <c r="N53" s="22"/>
      <c r="O53" s="22"/>
      <c r="P53" s="22"/>
      <c r="Q53" s="22"/>
      <c r="R53" s="22"/>
      <c r="S53" s="383"/>
      <c r="T53" s="383"/>
      <c r="U53" s="383"/>
      <c r="V53" s="383"/>
      <c r="W53" s="383"/>
      <c r="X53" s="383"/>
      <c r="Y53" s="383"/>
      <c r="Z53" s="383"/>
    </row>
    <row r="54" spans="2:27" ht="15.75" thickBot="1">
      <c r="B54" s="20" t="s">
        <v>591</v>
      </c>
      <c r="C54" s="20"/>
      <c r="D54" s="20"/>
      <c r="E54" s="20"/>
      <c r="F54" s="20"/>
      <c r="G54" s="20"/>
      <c r="H54" s="20"/>
      <c r="I54" s="20"/>
      <c r="J54" s="20"/>
      <c r="K54" s="20"/>
      <c r="L54" s="20"/>
      <c r="M54" s="20"/>
      <c r="N54" s="20"/>
      <c r="O54" s="20"/>
      <c r="P54" s="20"/>
      <c r="Q54" s="20"/>
      <c r="R54" s="20"/>
      <c r="S54" s="18"/>
      <c r="T54" s="18"/>
      <c r="U54" s="18"/>
      <c r="V54" s="18"/>
      <c r="W54" s="18"/>
      <c r="X54" s="18"/>
      <c r="Y54" s="18"/>
      <c r="Z54" s="18"/>
    </row>
    <row r="55" spans="2:27">
      <c r="B55" s="21" t="s">
        <v>592</v>
      </c>
      <c r="C55" s="21"/>
      <c r="D55" s="21"/>
      <c r="E55" s="21"/>
      <c r="F55" s="21"/>
      <c r="G55" s="21"/>
      <c r="H55" s="21"/>
      <c r="I55" s="21"/>
      <c r="J55" s="21"/>
      <c r="K55" s="21"/>
      <c r="L55" s="19"/>
      <c r="M55" s="19"/>
      <c r="N55" s="19"/>
      <c r="O55" s="19"/>
      <c r="P55" s="19"/>
      <c r="Q55" s="19"/>
      <c r="R55" s="19"/>
      <c r="S55" s="18"/>
      <c r="T55" s="18"/>
      <c r="U55" s="18"/>
      <c r="V55" s="18"/>
      <c r="W55" s="18"/>
      <c r="X55" s="18"/>
      <c r="Y55" s="18"/>
      <c r="Z55" s="18"/>
    </row>
    <row r="56" spans="2:27" ht="69.75" customHeight="1">
      <c r="B56" s="1291"/>
      <c r="C56" s="1291"/>
      <c r="D56" s="1291"/>
      <c r="E56" s="1291"/>
      <c r="F56" s="1291"/>
      <c r="G56" s="1291"/>
      <c r="H56" s="1291"/>
      <c r="I56" s="1291"/>
      <c r="J56" s="1291"/>
      <c r="K56" s="1291"/>
      <c r="L56" s="1291"/>
      <c r="M56" s="1291"/>
      <c r="N56" s="1291"/>
      <c r="O56" s="1291"/>
      <c r="P56" s="1291"/>
      <c r="Q56" s="1291"/>
      <c r="R56" s="1291"/>
      <c r="S56" s="917"/>
      <c r="T56" s="917"/>
      <c r="U56" s="917"/>
      <c r="V56" s="917"/>
      <c r="W56" s="917"/>
      <c r="X56" s="917"/>
      <c r="Y56" s="917"/>
      <c r="Z56" s="917"/>
    </row>
    <row r="57" spans="2:27">
      <c r="C57" s="19"/>
      <c r="D57" s="19"/>
      <c r="E57" s="19"/>
      <c r="F57" s="19"/>
      <c r="G57" s="19"/>
      <c r="H57" s="19"/>
      <c r="I57" s="19"/>
      <c r="J57" s="19"/>
      <c r="K57" s="19"/>
      <c r="L57" s="19"/>
      <c r="M57" s="19"/>
      <c r="N57" s="19"/>
      <c r="O57" s="19"/>
      <c r="P57" s="19"/>
      <c r="Q57" s="19"/>
      <c r="R57" s="19"/>
      <c r="S57" s="18"/>
      <c r="T57" s="18"/>
      <c r="U57" s="18"/>
      <c r="V57" s="18"/>
      <c r="W57" s="18"/>
      <c r="X57" s="18"/>
      <c r="Y57" s="18"/>
      <c r="Z57" s="18"/>
      <c r="AA57" s="18"/>
    </row>
    <row r="58" spans="2:27" hidden="1">
      <c r="C58" s="19"/>
      <c r="D58" s="19"/>
      <c r="E58" s="19"/>
      <c r="F58" s="19"/>
      <c r="G58" s="19"/>
      <c r="H58" s="19"/>
      <c r="I58" s="19"/>
      <c r="J58" s="19"/>
      <c r="K58" s="19"/>
      <c r="L58" s="19"/>
      <c r="M58" s="19"/>
      <c r="N58" s="19"/>
      <c r="O58" s="19"/>
      <c r="P58" s="19"/>
      <c r="Q58" s="19"/>
      <c r="R58" s="19"/>
      <c r="S58" s="18"/>
      <c r="T58" s="18"/>
      <c r="U58" s="18"/>
      <c r="V58" s="18"/>
      <c r="W58" s="18"/>
      <c r="X58" s="18"/>
      <c r="Y58" s="18"/>
      <c r="Z58" s="18"/>
      <c r="AA58" s="18"/>
    </row>
    <row r="59" spans="2:27" hidden="1">
      <c r="C59" s="19"/>
      <c r="D59" s="19"/>
      <c r="E59" s="19"/>
      <c r="F59" s="19"/>
      <c r="G59" s="19"/>
      <c r="H59" s="19"/>
      <c r="I59" s="19"/>
      <c r="J59" s="19"/>
      <c r="K59" s="19"/>
      <c r="L59" s="19"/>
      <c r="M59" s="19"/>
      <c r="N59" s="19"/>
      <c r="O59" s="19"/>
      <c r="P59" s="19"/>
      <c r="Q59" s="19"/>
      <c r="R59" s="19"/>
      <c r="S59" s="18"/>
      <c r="T59" s="18"/>
      <c r="U59" s="18"/>
      <c r="V59" s="18"/>
      <c r="W59" s="18"/>
      <c r="X59" s="18"/>
      <c r="Y59" s="18"/>
      <c r="Z59" s="18"/>
      <c r="AA59" s="18"/>
    </row>
    <row r="60" spans="2:27" hidden="1">
      <c r="C60" s="9"/>
      <c r="D60" s="9"/>
      <c r="E60" s="9"/>
      <c r="F60" s="9"/>
      <c r="G60" s="9"/>
      <c r="H60" s="9"/>
      <c r="I60" s="9"/>
      <c r="J60" s="9"/>
      <c r="K60" s="9"/>
      <c r="L60" s="9"/>
      <c r="M60" s="9"/>
      <c r="N60" s="9"/>
      <c r="O60" s="9"/>
      <c r="P60" s="9"/>
      <c r="Q60" s="9"/>
      <c r="R60" s="9"/>
    </row>
    <row r="61" spans="2:27" hidden="1">
      <c r="C61" s="9"/>
      <c r="D61" s="9"/>
      <c r="E61" s="9"/>
      <c r="F61" s="9"/>
      <c r="G61" s="9"/>
      <c r="H61" s="9"/>
      <c r="I61" s="9"/>
      <c r="J61" s="9"/>
      <c r="K61" s="9"/>
      <c r="L61" s="9"/>
      <c r="M61" s="9"/>
      <c r="N61" s="9"/>
      <c r="O61" s="9"/>
      <c r="P61" s="9"/>
      <c r="Q61" s="9"/>
      <c r="R61" s="9"/>
    </row>
    <row r="62" spans="2:27" hidden="1">
      <c r="C62" s="9"/>
      <c r="D62" s="9"/>
      <c r="E62" s="9"/>
      <c r="F62" s="9"/>
      <c r="G62" s="9"/>
      <c r="H62" s="9"/>
      <c r="I62" s="9"/>
      <c r="J62" s="9"/>
      <c r="K62" s="9"/>
      <c r="L62" s="9"/>
      <c r="M62" s="9"/>
      <c r="N62" s="9"/>
      <c r="O62" s="9"/>
      <c r="P62" s="9"/>
      <c r="Q62" s="9"/>
      <c r="R62" s="9"/>
    </row>
    <row r="63" spans="2:27" hidden="1">
      <c r="C63" s="9"/>
      <c r="D63" s="9"/>
      <c r="E63" s="9"/>
      <c r="F63" s="9"/>
      <c r="G63" s="9"/>
      <c r="H63" s="9"/>
      <c r="I63" s="9"/>
      <c r="J63" s="9"/>
      <c r="K63" s="9"/>
      <c r="L63" s="9"/>
      <c r="M63" s="9"/>
      <c r="N63" s="9"/>
      <c r="O63" s="9"/>
      <c r="P63" s="9"/>
      <c r="Q63" s="9"/>
      <c r="R63" s="9"/>
    </row>
    <row r="64" spans="2:27" hidden="1">
      <c r="C64" s="9"/>
      <c r="D64" s="9"/>
      <c r="E64" s="9"/>
      <c r="F64" s="9"/>
      <c r="G64" s="9"/>
      <c r="H64" s="9"/>
      <c r="I64" s="9"/>
      <c r="J64" s="9"/>
      <c r="K64" s="9"/>
      <c r="L64" s="9"/>
      <c r="M64" s="9"/>
      <c r="N64" s="9"/>
      <c r="O64" s="9"/>
      <c r="P64" s="9"/>
      <c r="Q64" s="9"/>
      <c r="R64" s="9"/>
    </row>
    <row r="65" spans="3:18" hidden="1">
      <c r="C65" s="9"/>
      <c r="D65" s="9"/>
      <c r="E65" s="9"/>
      <c r="F65" s="9"/>
      <c r="G65" s="9"/>
      <c r="H65" s="9"/>
      <c r="I65" s="9"/>
      <c r="J65" s="9"/>
      <c r="K65" s="9"/>
      <c r="L65" s="9"/>
      <c r="M65" s="9"/>
      <c r="N65" s="9"/>
      <c r="O65" s="9"/>
      <c r="P65" s="9"/>
      <c r="Q65" s="9"/>
      <c r="R65" s="9"/>
    </row>
    <row r="66" spans="3:18" hidden="1">
      <c r="C66" s="9"/>
      <c r="D66" s="9"/>
      <c r="E66" s="9"/>
      <c r="F66" s="9"/>
      <c r="G66" s="9"/>
      <c r="H66" s="9"/>
      <c r="I66" s="9"/>
      <c r="J66" s="9"/>
      <c r="K66" s="9"/>
      <c r="L66" s="9"/>
      <c r="M66" s="9"/>
      <c r="N66" s="9"/>
      <c r="O66" s="9"/>
      <c r="P66" s="9"/>
      <c r="Q66" s="9"/>
      <c r="R66" s="9"/>
    </row>
    <row r="67" spans="3:18" hidden="1">
      <c r="C67" s="9"/>
      <c r="D67" s="9"/>
      <c r="E67" s="9"/>
      <c r="F67" s="9"/>
      <c r="G67" s="9"/>
      <c r="H67" s="9"/>
      <c r="I67" s="9"/>
      <c r="J67" s="9"/>
      <c r="K67" s="9"/>
      <c r="L67" s="9"/>
      <c r="M67" s="9"/>
      <c r="N67" s="9"/>
      <c r="O67" s="9"/>
      <c r="P67" s="9"/>
      <c r="Q67" s="9"/>
      <c r="R67" s="9"/>
    </row>
    <row r="68" spans="3:18" hidden="1">
      <c r="C68" s="9"/>
      <c r="D68" s="9"/>
      <c r="E68" s="9"/>
      <c r="F68" s="9"/>
      <c r="G68" s="9"/>
      <c r="H68" s="9"/>
      <c r="I68" s="9"/>
      <c r="J68" s="9"/>
      <c r="K68" s="9"/>
      <c r="L68" s="9"/>
      <c r="M68" s="9"/>
      <c r="N68" s="9"/>
      <c r="O68" s="9"/>
      <c r="P68" s="9"/>
      <c r="Q68" s="9"/>
      <c r="R68" s="9"/>
    </row>
    <row r="69" spans="3:18" hidden="1">
      <c r="C69" s="9"/>
      <c r="D69" s="9"/>
      <c r="E69" s="9"/>
      <c r="F69" s="9"/>
      <c r="G69" s="9"/>
      <c r="H69" s="9"/>
      <c r="I69" s="9"/>
      <c r="J69" s="9"/>
      <c r="K69" s="9"/>
      <c r="L69" s="9"/>
      <c r="M69" s="9"/>
      <c r="N69" s="9"/>
      <c r="O69" s="9"/>
      <c r="P69" s="9"/>
      <c r="Q69" s="9"/>
      <c r="R69" s="9"/>
    </row>
    <row r="70" spans="3:18" hidden="1">
      <c r="C70" s="9"/>
      <c r="D70" s="9"/>
      <c r="E70" s="9"/>
      <c r="F70" s="9"/>
      <c r="G70" s="9"/>
      <c r="H70" s="9"/>
      <c r="I70" s="9"/>
      <c r="J70" s="9"/>
      <c r="K70" s="9"/>
      <c r="L70" s="9"/>
      <c r="M70" s="9"/>
      <c r="N70" s="9"/>
      <c r="O70" s="9"/>
      <c r="P70" s="9"/>
      <c r="Q70" s="9"/>
      <c r="R70" s="9"/>
    </row>
    <row r="71" spans="3:18" hidden="1">
      <c r="C71" s="9"/>
      <c r="D71" s="9"/>
      <c r="E71" s="9"/>
      <c r="F71" s="9"/>
      <c r="G71" s="9"/>
      <c r="H71" s="9"/>
      <c r="I71" s="9"/>
      <c r="J71" s="9"/>
      <c r="K71" s="9"/>
      <c r="L71" s="9"/>
      <c r="M71" s="9"/>
      <c r="N71" s="9"/>
      <c r="O71" s="9"/>
      <c r="P71" s="9"/>
      <c r="Q71" s="9"/>
      <c r="R71" s="9"/>
    </row>
    <row r="72" spans="3:18" hidden="1">
      <c r="C72" s="9"/>
      <c r="D72" s="9"/>
      <c r="E72" s="9"/>
      <c r="F72" s="9"/>
      <c r="G72" s="9"/>
      <c r="H72" s="9"/>
      <c r="I72" s="9"/>
      <c r="J72" s="9"/>
      <c r="K72" s="9"/>
      <c r="L72" s="9"/>
      <c r="M72" s="9"/>
      <c r="N72" s="9"/>
      <c r="O72" s="9"/>
      <c r="P72" s="9"/>
      <c r="Q72" s="9"/>
      <c r="R72" s="9"/>
    </row>
    <row r="73" spans="3:18" hidden="1">
      <c r="C73" s="9"/>
      <c r="D73" s="9"/>
      <c r="E73" s="9"/>
      <c r="F73" s="9"/>
      <c r="G73" s="9"/>
      <c r="H73" s="9"/>
      <c r="I73" s="9"/>
      <c r="J73" s="9"/>
      <c r="K73" s="9"/>
      <c r="L73" s="9"/>
      <c r="M73" s="9"/>
      <c r="N73" s="9"/>
      <c r="O73" s="9"/>
      <c r="P73" s="9"/>
      <c r="Q73" s="9"/>
      <c r="R73" s="9"/>
    </row>
    <row r="74" spans="3:18" hidden="1">
      <c r="C74" s="9"/>
      <c r="D74" s="9"/>
      <c r="E74" s="9"/>
      <c r="F74" s="9"/>
      <c r="G74" s="9"/>
      <c r="H74" s="9"/>
      <c r="I74" s="9"/>
      <c r="J74" s="9"/>
      <c r="K74" s="9"/>
      <c r="L74" s="9"/>
      <c r="M74" s="9"/>
      <c r="N74" s="9"/>
      <c r="O74" s="9"/>
      <c r="P74" s="9"/>
      <c r="Q74" s="9"/>
      <c r="R74" s="9"/>
    </row>
    <row r="75" spans="3:18" hidden="1">
      <c r="C75" s="9"/>
      <c r="D75" s="9"/>
      <c r="E75" s="9"/>
      <c r="F75" s="9"/>
      <c r="G75" s="9"/>
      <c r="H75" s="9"/>
      <c r="I75" s="9"/>
      <c r="J75" s="9"/>
      <c r="K75" s="9"/>
      <c r="L75" s="9"/>
      <c r="M75" s="9"/>
      <c r="N75" s="9"/>
      <c r="O75" s="9"/>
      <c r="P75" s="9"/>
      <c r="Q75" s="9"/>
      <c r="R75" s="9"/>
    </row>
    <row r="76" spans="3:18" hidden="1">
      <c r="C76" s="9"/>
      <c r="D76" s="9"/>
      <c r="E76" s="9"/>
      <c r="F76" s="9"/>
      <c r="G76" s="9"/>
      <c r="H76" s="9"/>
      <c r="I76" s="9"/>
      <c r="J76" s="9"/>
      <c r="K76" s="9"/>
      <c r="L76" s="9"/>
      <c r="M76" s="9"/>
      <c r="N76" s="9"/>
      <c r="O76" s="9"/>
      <c r="P76" s="9"/>
      <c r="Q76" s="9"/>
      <c r="R76" s="9"/>
    </row>
    <row r="77" spans="3:18" hidden="1">
      <c r="C77" s="9"/>
      <c r="D77" s="9"/>
      <c r="E77" s="9"/>
      <c r="F77" s="9"/>
      <c r="G77" s="9"/>
      <c r="H77" s="9"/>
      <c r="I77" s="9"/>
      <c r="J77" s="9"/>
      <c r="K77" s="9"/>
      <c r="L77" s="9"/>
      <c r="M77" s="9"/>
      <c r="N77" s="9"/>
      <c r="O77" s="9"/>
      <c r="P77" s="9"/>
      <c r="Q77" s="9"/>
      <c r="R77" s="9"/>
    </row>
    <row r="78" spans="3:18" hidden="1">
      <c r="C78" s="9"/>
      <c r="D78" s="9"/>
      <c r="E78" s="9"/>
      <c r="F78" s="9"/>
      <c r="G78" s="9"/>
      <c r="H78" s="9"/>
      <c r="I78" s="9"/>
      <c r="J78" s="9"/>
      <c r="K78" s="9"/>
      <c r="L78" s="9"/>
      <c r="M78" s="9"/>
      <c r="N78" s="9"/>
      <c r="O78" s="9"/>
      <c r="P78" s="9"/>
      <c r="Q78" s="9"/>
      <c r="R78" s="9"/>
    </row>
    <row r="79" spans="3:18" hidden="1">
      <c r="C79" s="9"/>
      <c r="D79" s="9"/>
      <c r="E79" s="9"/>
      <c r="F79" s="9"/>
      <c r="G79" s="9"/>
      <c r="H79" s="9"/>
      <c r="I79" s="9"/>
      <c r="J79" s="9"/>
      <c r="K79" s="9"/>
      <c r="L79" s="9"/>
      <c r="M79" s="9"/>
      <c r="N79" s="9"/>
      <c r="O79" s="9"/>
      <c r="P79" s="9"/>
      <c r="Q79" s="9"/>
      <c r="R79" s="9"/>
    </row>
    <row r="80" spans="3:18" hidden="1">
      <c r="C80" s="9"/>
      <c r="D80" s="9"/>
      <c r="E80" s="9"/>
      <c r="F80" s="9"/>
      <c r="G80" s="9"/>
      <c r="H80" s="9"/>
      <c r="I80" s="9"/>
      <c r="J80" s="9"/>
      <c r="K80" s="9"/>
      <c r="L80" s="9"/>
      <c r="M80" s="9"/>
      <c r="N80" s="9"/>
      <c r="O80" s="9"/>
      <c r="P80" s="9"/>
      <c r="Q80" s="9"/>
      <c r="R80" s="9"/>
    </row>
    <row r="81" spans="3:18" hidden="1">
      <c r="C81" s="9"/>
      <c r="D81" s="9"/>
      <c r="E81" s="9"/>
      <c r="F81" s="9"/>
      <c r="G81" s="9"/>
      <c r="H81" s="9"/>
      <c r="I81" s="9"/>
      <c r="J81" s="9"/>
      <c r="K81" s="9"/>
      <c r="L81" s="9"/>
      <c r="M81" s="9"/>
      <c r="N81" s="9"/>
      <c r="O81" s="9"/>
      <c r="P81" s="9"/>
      <c r="Q81" s="9"/>
      <c r="R81" s="9"/>
    </row>
    <row r="82" spans="3:18" hidden="1">
      <c r="C82" s="9"/>
      <c r="D82" s="9"/>
      <c r="E82" s="9"/>
      <c r="F82" s="9"/>
      <c r="G82" s="9"/>
      <c r="H82" s="9"/>
      <c r="I82" s="9"/>
      <c r="J82" s="9"/>
      <c r="K82" s="9"/>
      <c r="L82" s="9"/>
      <c r="M82" s="9"/>
      <c r="N82" s="9"/>
      <c r="O82" s="9"/>
      <c r="P82" s="9"/>
      <c r="Q82" s="9"/>
      <c r="R82" s="9"/>
    </row>
    <row r="83" spans="3:18" hidden="1">
      <c r="C83" s="9"/>
      <c r="D83" s="9"/>
      <c r="E83" s="9"/>
      <c r="F83" s="9"/>
      <c r="G83" s="9"/>
      <c r="H83" s="9"/>
      <c r="I83" s="9"/>
      <c r="J83" s="9"/>
      <c r="K83" s="9"/>
      <c r="L83" s="9"/>
      <c r="M83" s="9"/>
      <c r="N83" s="9"/>
      <c r="O83" s="9"/>
      <c r="P83" s="9"/>
      <c r="Q83" s="9"/>
      <c r="R83" s="9"/>
    </row>
    <row r="84" spans="3:18" hidden="1">
      <c r="C84" s="9"/>
      <c r="D84" s="9"/>
      <c r="E84" s="9"/>
      <c r="F84" s="9"/>
      <c r="G84" s="9"/>
      <c r="H84" s="9"/>
      <c r="I84" s="9"/>
      <c r="J84" s="9"/>
      <c r="K84" s="9"/>
      <c r="L84" s="9"/>
      <c r="M84" s="9"/>
      <c r="N84" s="9"/>
      <c r="O84" s="9"/>
      <c r="P84" s="9"/>
      <c r="Q84" s="9"/>
      <c r="R84" s="9"/>
    </row>
    <row r="85" spans="3:18" hidden="1">
      <c r="C85" s="9"/>
      <c r="D85" s="9"/>
      <c r="E85" s="9"/>
      <c r="F85" s="9"/>
      <c r="G85" s="9"/>
      <c r="H85" s="9"/>
      <c r="I85" s="9"/>
      <c r="J85" s="9"/>
      <c r="K85" s="9"/>
      <c r="L85" s="9"/>
      <c r="M85" s="9"/>
      <c r="N85" s="9"/>
      <c r="O85" s="9"/>
      <c r="P85" s="9"/>
      <c r="Q85" s="9"/>
      <c r="R85" s="9"/>
    </row>
    <row r="86" spans="3:18" hidden="1">
      <c r="C86" s="9"/>
      <c r="D86" s="9"/>
      <c r="E86" s="9"/>
      <c r="F86" s="9"/>
      <c r="G86" s="9"/>
      <c r="H86" s="9"/>
      <c r="I86" s="9"/>
      <c r="J86" s="9"/>
      <c r="K86" s="9"/>
      <c r="L86" s="9"/>
      <c r="M86" s="9"/>
      <c r="N86" s="9"/>
      <c r="O86" s="9"/>
      <c r="P86" s="9"/>
      <c r="Q86" s="9"/>
      <c r="R86" s="9"/>
    </row>
    <row r="87" spans="3:18" hidden="1">
      <c r="C87" s="9"/>
      <c r="D87" s="9"/>
      <c r="E87" s="9"/>
      <c r="F87" s="9"/>
      <c r="G87" s="9"/>
      <c r="H87" s="9"/>
      <c r="I87" s="9"/>
      <c r="J87" s="9"/>
      <c r="K87" s="9"/>
      <c r="L87" s="9"/>
      <c r="M87" s="9"/>
      <c r="N87" s="9"/>
      <c r="O87" s="9"/>
      <c r="P87" s="9"/>
      <c r="Q87" s="9"/>
      <c r="R87" s="9"/>
    </row>
    <row r="88" spans="3:18" hidden="1">
      <c r="C88" s="9"/>
      <c r="D88" s="9"/>
      <c r="E88" s="9"/>
      <c r="F88" s="9"/>
      <c r="G88" s="9"/>
      <c r="H88" s="9"/>
      <c r="I88" s="9"/>
      <c r="J88" s="9"/>
      <c r="K88" s="9"/>
      <c r="L88" s="9"/>
      <c r="M88" s="9"/>
      <c r="N88" s="9"/>
      <c r="O88" s="9"/>
      <c r="P88" s="9"/>
      <c r="Q88" s="9"/>
      <c r="R88" s="9"/>
    </row>
    <row r="89" spans="3:18" hidden="1">
      <c r="C89" s="9"/>
      <c r="D89" s="9"/>
      <c r="E89" s="9"/>
      <c r="F89" s="9"/>
      <c r="G89" s="9"/>
      <c r="H89" s="9"/>
      <c r="I89" s="9"/>
      <c r="J89" s="9"/>
      <c r="K89" s="9"/>
      <c r="L89" s="9"/>
      <c r="M89" s="9"/>
      <c r="N89" s="9"/>
      <c r="O89" s="9"/>
      <c r="P89" s="9"/>
      <c r="Q89" s="9"/>
      <c r="R89" s="9"/>
    </row>
    <row r="90" spans="3:18" hidden="1">
      <c r="C90" s="9"/>
      <c r="D90" s="9"/>
      <c r="E90" s="9"/>
      <c r="F90" s="9"/>
      <c r="G90" s="9"/>
      <c r="H90" s="9"/>
      <c r="I90" s="9"/>
      <c r="J90" s="9"/>
      <c r="K90" s="9"/>
      <c r="L90" s="9"/>
      <c r="M90" s="9"/>
      <c r="N90" s="9"/>
      <c r="O90" s="9"/>
      <c r="P90" s="9"/>
      <c r="Q90" s="9"/>
      <c r="R90" s="9"/>
    </row>
    <row r="91" spans="3:18" hidden="1">
      <c r="C91" s="9"/>
      <c r="D91" s="9"/>
      <c r="E91" s="9"/>
      <c r="F91" s="9"/>
      <c r="G91" s="9"/>
      <c r="H91" s="9"/>
      <c r="I91" s="9"/>
      <c r="J91" s="9"/>
      <c r="K91" s="9"/>
      <c r="L91" s="9"/>
      <c r="M91" s="9"/>
      <c r="N91" s="9"/>
      <c r="O91" s="9"/>
      <c r="P91" s="9"/>
      <c r="Q91" s="9"/>
      <c r="R91" s="9"/>
    </row>
    <row r="92" spans="3:18" hidden="1">
      <c r="C92" s="9"/>
      <c r="D92" s="9"/>
      <c r="E92" s="9"/>
      <c r="F92" s="9"/>
      <c r="G92" s="9"/>
      <c r="H92" s="9"/>
      <c r="I92" s="9"/>
      <c r="J92" s="9"/>
      <c r="K92" s="9"/>
      <c r="L92" s="9"/>
      <c r="M92" s="9"/>
      <c r="N92" s="9"/>
      <c r="O92" s="9"/>
      <c r="P92" s="9"/>
      <c r="Q92" s="9"/>
      <c r="R92" s="9"/>
    </row>
    <row r="93" spans="3:18" hidden="1">
      <c r="C93" s="9"/>
      <c r="D93" s="9"/>
      <c r="E93" s="9"/>
      <c r="F93" s="9"/>
      <c r="G93" s="9"/>
      <c r="H93" s="9"/>
      <c r="I93" s="9"/>
      <c r="J93" s="9"/>
      <c r="K93" s="9"/>
      <c r="L93" s="9"/>
      <c r="M93" s="9"/>
      <c r="N93" s="9"/>
      <c r="O93" s="9"/>
      <c r="P93" s="9"/>
      <c r="Q93" s="9"/>
      <c r="R93" s="9"/>
    </row>
    <row r="94" spans="3:18" hidden="1">
      <c r="C94" s="9"/>
      <c r="D94" s="9"/>
      <c r="E94" s="9"/>
      <c r="F94" s="9"/>
      <c r="G94" s="9"/>
      <c r="H94" s="9"/>
      <c r="I94" s="9"/>
      <c r="J94" s="9"/>
      <c r="K94" s="9"/>
      <c r="L94" s="9"/>
      <c r="M94" s="9"/>
      <c r="N94" s="9"/>
      <c r="O94" s="9"/>
      <c r="P94" s="9"/>
      <c r="Q94" s="9"/>
      <c r="R94" s="9"/>
    </row>
    <row r="95" spans="3:18" hidden="1">
      <c r="C95" s="9"/>
      <c r="D95" s="9"/>
      <c r="E95" s="9"/>
      <c r="F95" s="9"/>
      <c r="G95" s="9"/>
      <c r="H95" s="9"/>
      <c r="I95" s="9"/>
      <c r="J95" s="9"/>
      <c r="K95" s="9"/>
      <c r="L95" s="9"/>
      <c r="M95" s="9"/>
      <c r="N95" s="9"/>
      <c r="O95" s="9"/>
      <c r="P95" s="9"/>
      <c r="Q95" s="9"/>
      <c r="R95" s="9"/>
    </row>
    <row r="96" spans="3:18" hidden="1">
      <c r="C96" s="9"/>
      <c r="D96" s="9"/>
      <c r="E96" s="9"/>
      <c r="F96" s="9"/>
      <c r="G96" s="9"/>
      <c r="H96" s="9"/>
      <c r="I96" s="9"/>
      <c r="J96" s="9"/>
      <c r="K96" s="9"/>
      <c r="L96" s="9"/>
      <c r="M96" s="9"/>
      <c r="N96" s="9"/>
      <c r="O96" s="9"/>
      <c r="P96" s="9"/>
      <c r="Q96" s="9"/>
      <c r="R96" s="9"/>
    </row>
    <row r="97" spans="3:18" hidden="1">
      <c r="C97" s="9"/>
      <c r="D97" s="9"/>
      <c r="E97" s="9"/>
      <c r="F97" s="9"/>
      <c r="G97" s="9"/>
      <c r="H97" s="9"/>
      <c r="I97" s="9"/>
      <c r="J97" s="9"/>
      <c r="K97" s="9"/>
      <c r="L97" s="9"/>
      <c r="M97" s="9"/>
      <c r="N97" s="9"/>
      <c r="O97" s="9"/>
      <c r="P97" s="9"/>
      <c r="Q97" s="9"/>
      <c r="R97" s="9"/>
    </row>
    <row r="98" spans="3:18" hidden="1">
      <c r="C98" s="9"/>
      <c r="D98" s="9"/>
      <c r="E98" s="9"/>
      <c r="F98" s="9"/>
      <c r="G98" s="9"/>
      <c r="H98" s="9"/>
      <c r="I98" s="9"/>
      <c r="J98" s="9"/>
      <c r="K98" s="9"/>
      <c r="L98" s="9"/>
      <c r="M98" s="9"/>
      <c r="N98" s="9"/>
      <c r="O98" s="9"/>
      <c r="P98" s="9"/>
      <c r="Q98" s="9"/>
      <c r="R98" s="9"/>
    </row>
    <row r="99" spans="3:18" hidden="1">
      <c r="C99" s="9"/>
      <c r="D99" s="9"/>
      <c r="E99" s="9"/>
      <c r="F99" s="9"/>
      <c r="G99" s="9"/>
      <c r="H99" s="9"/>
      <c r="I99" s="9"/>
      <c r="J99" s="9"/>
      <c r="K99" s="9"/>
      <c r="L99" s="9"/>
      <c r="M99" s="9"/>
      <c r="N99" s="9"/>
      <c r="O99" s="9"/>
      <c r="P99" s="9"/>
      <c r="Q99" s="9"/>
      <c r="R99" s="9"/>
    </row>
    <row r="100" spans="3:18" hidden="1">
      <c r="C100" s="9"/>
      <c r="D100" s="9"/>
      <c r="E100" s="9"/>
      <c r="F100" s="9"/>
      <c r="G100" s="9"/>
      <c r="H100" s="9"/>
      <c r="I100" s="9"/>
      <c r="J100" s="9"/>
      <c r="K100" s="9"/>
      <c r="L100" s="9"/>
      <c r="M100" s="9"/>
      <c r="N100" s="9"/>
      <c r="O100" s="9"/>
      <c r="P100" s="9"/>
      <c r="Q100" s="9"/>
      <c r="R100" s="9"/>
    </row>
    <row r="101" spans="3:18" hidden="1">
      <c r="C101" s="9"/>
      <c r="D101" s="9"/>
      <c r="E101" s="9"/>
      <c r="F101" s="9"/>
      <c r="G101" s="9"/>
      <c r="H101" s="9"/>
      <c r="I101" s="9"/>
      <c r="J101" s="9"/>
      <c r="K101" s="9"/>
      <c r="L101" s="9"/>
      <c r="M101" s="9"/>
      <c r="N101" s="9"/>
      <c r="O101" s="9"/>
      <c r="P101" s="9"/>
      <c r="Q101" s="9"/>
      <c r="R101" s="9"/>
    </row>
    <row r="102" spans="3:18" hidden="1">
      <c r="C102" s="9"/>
      <c r="D102" s="9"/>
      <c r="E102" s="9"/>
      <c r="F102" s="9"/>
      <c r="G102" s="9"/>
      <c r="H102" s="9"/>
      <c r="I102" s="9"/>
      <c r="J102" s="9"/>
      <c r="K102" s="9"/>
      <c r="L102" s="9"/>
      <c r="M102" s="9"/>
      <c r="N102" s="9"/>
      <c r="O102" s="9"/>
      <c r="P102" s="9"/>
      <c r="Q102" s="9"/>
      <c r="R102" s="9"/>
    </row>
    <row r="103" spans="3:18" hidden="1">
      <c r="C103" s="9"/>
      <c r="D103" s="9"/>
      <c r="E103" s="9"/>
      <c r="F103" s="9"/>
      <c r="G103" s="9"/>
      <c r="H103" s="9"/>
      <c r="I103" s="9"/>
      <c r="J103" s="9"/>
      <c r="K103" s="9"/>
      <c r="L103" s="9"/>
      <c r="M103" s="9"/>
      <c r="N103" s="9"/>
      <c r="O103" s="9"/>
      <c r="P103" s="9"/>
      <c r="Q103" s="9"/>
      <c r="R103" s="9"/>
    </row>
    <row r="104" spans="3:18" hidden="1">
      <c r="C104" s="9"/>
      <c r="D104" s="9"/>
      <c r="E104" s="9"/>
      <c r="F104" s="9"/>
      <c r="G104" s="9"/>
      <c r="H104" s="9"/>
      <c r="I104" s="9"/>
      <c r="J104" s="9"/>
      <c r="K104" s="9"/>
      <c r="L104" s="9"/>
      <c r="M104" s="9"/>
      <c r="N104" s="9"/>
      <c r="O104" s="9"/>
      <c r="P104" s="9"/>
      <c r="Q104" s="9"/>
      <c r="R104" s="9"/>
    </row>
    <row r="105" spans="3:18" hidden="1">
      <c r="C105" s="9"/>
      <c r="D105" s="9"/>
      <c r="E105" s="9"/>
      <c r="F105" s="9"/>
      <c r="G105" s="9"/>
      <c r="H105" s="9"/>
      <c r="I105" s="9"/>
      <c r="J105" s="9"/>
      <c r="K105" s="9"/>
      <c r="L105" s="9"/>
      <c r="M105" s="9"/>
      <c r="N105" s="9"/>
      <c r="O105" s="9"/>
      <c r="P105" s="9"/>
      <c r="Q105" s="9"/>
      <c r="R105" s="9"/>
    </row>
    <row r="106" spans="3:18" hidden="1">
      <c r="C106" s="9"/>
      <c r="D106" s="9"/>
      <c r="E106" s="9"/>
      <c r="F106" s="9"/>
      <c r="G106" s="9"/>
      <c r="H106" s="9"/>
      <c r="I106" s="9"/>
      <c r="J106" s="9"/>
      <c r="K106" s="9"/>
      <c r="L106" s="9"/>
      <c r="M106" s="9"/>
      <c r="N106" s="9"/>
      <c r="O106" s="9"/>
      <c r="P106" s="9"/>
      <c r="Q106" s="9"/>
      <c r="R106" s="9"/>
    </row>
    <row r="107" spans="3:18" hidden="1">
      <c r="C107" s="9"/>
      <c r="D107" s="9"/>
      <c r="E107" s="9"/>
      <c r="F107" s="9"/>
      <c r="G107" s="9"/>
      <c r="H107" s="9"/>
      <c r="I107" s="9"/>
      <c r="J107" s="9"/>
      <c r="K107" s="9"/>
      <c r="L107" s="9"/>
      <c r="M107" s="9"/>
      <c r="N107" s="9"/>
      <c r="O107" s="9"/>
      <c r="P107" s="9"/>
      <c r="Q107" s="9"/>
      <c r="R107" s="9"/>
    </row>
    <row r="108" spans="3:18" hidden="1">
      <c r="C108" s="9"/>
      <c r="D108" s="9"/>
      <c r="E108" s="9"/>
      <c r="F108" s="9"/>
      <c r="G108" s="9"/>
      <c r="H108" s="9"/>
      <c r="I108" s="9"/>
      <c r="J108" s="9"/>
      <c r="K108" s="9"/>
      <c r="L108" s="9"/>
      <c r="M108" s="9"/>
      <c r="N108" s="9"/>
      <c r="O108" s="9"/>
      <c r="P108" s="9"/>
      <c r="Q108" s="9"/>
      <c r="R108" s="9"/>
    </row>
    <row r="109" spans="3:18" hidden="1">
      <c r="C109" s="9"/>
      <c r="D109" s="9"/>
      <c r="E109" s="9"/>
      <c r="F109" s="9"/>
      <c r="G109" s="9"/>
      <c r="H109" s="9"/>
      <c r="I109" s="9"/>
      <c r="J109" s="9"/>
      <c r="K109" s="9"/>
      <c r="L109" s="9"/>
      <c r="M109" s="9"/>
      <c r="N109" s="9"/>
      <c r="O109" s="9"/>
      <c r="P109" s="9"/>
      <c r="Q109" s="9"/>
      <c r="R109" s="9"/>
    </row>
    <row r="110" spans="3:18" hidden="1">
      <c r="C110" s="9"/>
      <c r="D110" s="9"/>
      <c r="E110" s="9"/>
      <c r="F110" s="9"/>
      <c r="G110" s="9"/>
      <c r="H110" s="9"/>
      <c r="I110" s="9"/>
      <c r="J110" s="9"/>
      <c r="K110" s="9"/>
      <c r="L110" s="9"/>
      <c r="M110" s="9"/>
      <c r="N110" s="9"/>
      <c r="O110" s="9"/>
      <c r="P110" s="9"/>
      <c r="Q110" s="9"/>
      <c r="R110" s="9"/>
    </row>
    <row r="111" spans="3:18" hidden="1">
      <c r="C111" s="9"/>
      <c r="D111" s="9"/>
      <c r="E111" s="9"/>
      <c r="F111" s="9"/>
      <c r="G111" s="9"/>
      <c r="H111" s="9"/>
      <c r="I111" s="9"/>
      <c r="J111" s="9"/>
      <c r="K111" s="9"/>
      <c r="L111" s="9"/>
      <c r="M111" s="9"/>
      <c r="N111" s="9"/>
      <c r="O111" s="9"/>
      <c r="P111" s="9"/>
      <c r="Q111" s="9"/>
      <c r="R111" s="9"/>
    </row>
    <row r="112" spans="3:18" hidden="1">
      <c r="C112" s="9"/>
      <c r="D112" s="9"/>
      <c r="E112" s="9"/>
      <c r="F112" s="9"/>
      <c r="G112" s="9"/>
      <c r="H112" s="9"/>
      <c r="I112" s="9"/>
      <c r="J112" s="9"/>
      <c r="K112" s="9"/>
      <c r="L112" s="9"/>
      <c r="M112" s="9"/>
      <c r="N112" s="9"/>
      <c r="O112" s="9"/>
      <c r="P112" s="9"/>
      <c r="Q112" s="9"/>
      <c r="R112" s="9"/>
    </row>
    <row r="113" spans="3:18" hidden="1">
      <c r="C113" s="9"/>
      <c r="D113" s="9"/>
      <c r="E113" s="9"/>
      <c r="F113" s="9"/>
      <c r="G113" s="9"/>
      <c r="H113" s="9"/>
      <c r="I113" s="9"/>
      <c r="J113" s="9"/>
      <c r="K113" s="9"/>
      <c r="L113" s="9"/>
      <c r="M113" s="9"/>
      <c r="N113" s="9"/>
      <c r="O113" s="9"/>
      <c r="P113" s="9"/>
      <c r="Q113" s="9"/>
      <c r="R113" s="9"/>
    </row>
    <row r="114" spans="3:18" hidden="1">
      <c r="C114" s="9"/>
      <c r="D114" s="9"/>
      <c r="E114" s="9"/>
      <c r="F114" s="9"/>
      <c r="G114" s="9"/>
      <c r="H114" s="9"/>
      <c r="I114" s="9"/>
      <c r="J114" s="9"/>
      <c r="K114" s="9"/>
      <c r="L114" s="9"/>
      <c r="M114" s="9"/>
      <c r="N114" s="9"/>
      <c r="O114" s="9"/>
      <c r="P114" s="9"/>
      <c r="Q114" s="9"/>
      <c r="R114" s="9"/>
    </row>
    <row r="115" spans="3:18" hidden="1">
      <c r="C115" s="9"/>
      <c r="D115" s="9"/>
      <c r="E115" s="9"/>
      <c r="F115" s="9"/>
      <c r="G115" s="9"/>
      <c r="H115" s="9"/>
      <c r="I115" s="9"/>
      <c r="J115" s="9"/>
      <c r="K115" s="9"/>
      <c r="L115" s="9"/>
      <c r="M115" s="9"/>
      <c r="N115" s="9"/>
      <c r="O115" s="9"/>
      <c r="P115" s="9"/>
      <c r="Q115" s="9"/>
      <c r="R115" s="9"/>
    </row>
    <row r="116" spans="3:18" hidden="1">
      <c r="C116" s="9"/>
      <c r="D116" s="9"/>
      <c r="E116" s="9"/>
      <c r="F116" s="9"/>
      <c r="G116" s="9"/>
      <c r="H116" s="9"/>
      <c r="I116" s="9"/>
      <c r="J116" s="9"/>
      <c r="K116" s="9"/>
      <c r="L116" s="9"/>
      <c r="M116" s="9"/>
      <c r="N116" s="9"/>
      <c r="O116" s="9"/>
      <c r="P116" s="9"/>
      <c r="Q116" s="9"/>
      <c r="R116" s="9"/>
    </row>
    <row r="117" spans="3:18" hidden="1">
      <c r="C117" s="9"/>
      <c r="D117" s="9"/>
      <c r="E117" s="9"/>
      <c r="F117" s="9"/>
      <c r="G117" s="9"/>
      <c r="H117" s="9"/>
      <c r="I117" s="9"/>
      <c r="J117" s="9"/>
      <c r="K117" s="9"/>
      <c r="L117" s="9"/>
      <c r="M117" s="9"/>
      <c r="N117" s="9"/>
      <c r="O117" s="9"/>
      <c r="P117" s="9"/>
      <c r="Q117" s="9"/>
      <c r="R117" s="9"/>
    </row>
    <row r="118" spans="3:18" hidden="1">
      <c r="C118" s="9"/>
      <c r="D118" s="9"/>
      <c r="E118" s="9"/>
      <c r="F118" s="9"/>
      <c r="G118" s="9"/>
      <c r="H118" s="9"/>
      <c r="I118" s="9"/>
      <c r="J118" s="9"/>
      <c r="K118" s="9"/>
      <c r="L118" s="9"/>
      <c r="M118" s="9"/>
      <c r="N118" s="9"/>
      <c r="O118" s="9"/>
      <c r="P118" s="9"/>
      <c r="Q118" s="9"/>
      <c r="R118" s="9"/>
    </row>
    <row r="119" spans="3:18" hidden="1">
      <c r="C119" s="9"/>
      <c r="D119" s="9"/>
      <c r="E119" s="9"/>
      <c r="F119" s="9"/>
      <c r="G119" s="9"/>
      <c r="H119" s="9"/>
      <c r="I119" s="9"/>
      <c r="J119" s="9"/>
      <c r="K119" s="9"/>
      <c r="L119" s="9"/>
      <c r="M119" s="9"/>
      <c r="N119" s="9"/>
      <c r="O119" s="9"/>
      <c r="P119" s="9"/>
      <c r="Q119" s="9"/>
      <c r="R119" s="9"/>
    </row>
    <row r="120" spans="3:18" hidden="1">
      <c r="C120" s="9"/>
      <c r="D120" s="9"/>
      <c r="E120" s="9"/>
      <c r="F120" s="9"/>
      <c r="G120" s="9"/>
      <c r="H120" s="9"/>
      <c r="I120" s="9"/>
      <c r="J120" s="9"/>
      <c r="K120" s="9"/>
      <c r="L120" s="9"/>
      <c r="M120" s="9"/>
      <c r="N120" s="9"/>
      <c r="O120" s="9"/>
      <c r="P120" s="9"/>
      <c r="Q120" s="9"/>
      <c r="R120" s="9"/>
    </row>
    <row r="121" spans="3:18" hidden="1">
      <c r="C121" s="9"/>
      <c r="D121" s="9"/>
      <c r="E121" s="9"/>
      <c r="F121" s="9"/>
      <c r="G121" s="9"/>
      <c r="H121" s="9"/>
      <c r="I121" s="9"/>
      <c r="J121" s="9"/>
      <c r="K121" s="9"/>
      <c r="L121" s="9"/>
      <c r="M121" s="9"/>
      <c r="N121" s="9"/>
      <c r="O121" s="9"/>
      <c r="P121" s="9"/>
      <c r="Q121" s="9"/>
      <c r="R121" s="9"/>
    </row>
    <row r="122" spans="3:18" hidden="1">
      <c r="C122" s="9"/>
      <c r="D122" s="9"/>
      <c r="E122" s="9"/>
      <c r="F122" s="9"/>
      <c r="G122" s="9"/>
      <c r="H122" s="9"/>
      <c r="I122" s="9"/>
      <c r="J122" s="9"/>
      <c r="K122" s="9"/>
      <c r="L122" s="9"/>
      <c r="M122" s="9"/>
      <c r="N122" s="9"/>
      <c r="O122" s="9"/>
      <c r="P122" s="9"/>
      <c r="Q122" s="9"/>
      <c r="R122" s="9"/>
    </row>
    <row r="123" spans="3:18" hidden="1">
      <c r="C123" s="9"/>
      <c r="D123" s="9"/>
      <c r="E123" s="9"/>
      <c r="F123" s="9"/>
      <c r="G123" s="9"/>
      <c r="H123" s="9"/>
      <c r="I123" s="9"/>
      <c r="J123" s="9"/>
      <c r="K123" s="9"/>
      <c r="L123" s="9"/>
      <c r="M123" s="9"/>
      <c r="N123" s="9"/>
      <c r="O123" s="9"/>
      <c r="P123" s="9"/>
      <c r="Q123" s="9"/>
      <c r="R123" s="9"/>
    </row>
    <row r="124" spans="3:18" hidden="1">
      <c r="C124" s="9"/>
      <c r="D124" s="9"/>
      <c r="E124" s="9"/>
      <c r="F124" s="9"/>
      <c r="G124" s="9"/>
      <c r="H124" s="9"/>
      <c r="I124" s="9"/>
      <c r="J124" s="9"/>
      <c r="K124" s="9"/>
      <c r="L124" s="9"/>
      <c r="M124" s="9"/>
      <c r="N124" s="9"/>
      <c r="O124" s="9"/>
      <c r="P124" s="9"/>
      <c r="Q124" s="9"/>
      <c r="R124" s="9"/>
    </row>
    <row r="125" spans="3:18" hidden="1">
      <c r="C125" s="9"/>
      <c r="D125" s="9"/>
      <c r="E125" s="9"/>
      <c r="F125" s="9"/>
      <c r="G125" s="9"/>
      <c r="H125" s="9"/>
      <c r="I125" s="9"/>
      <c r="J125" s="9"/>
      <c r="K125" s="9"/>
      <c r="L125" s="9"/>
      <c r="M125" s="9"/>
      <c r="N125" s="9"/>
      <c r="O125" s="9"/>
      <c r="P125" s="9"/>
      <c r="Q125" s="9"/>
      <c r="R125" s="9"/>
    </row>
    <row r="126" spans="3:18" hidden="1">
      <c r="C126" s="9"/>
      <c r="D126" s="9"/>
      <c r="E126" s="9"/>
      <c r="F126" s="9"/>
      <c r="G126" s="9"/>
      <c r="H126" s="9"/>
      <c r="I126" s="9"/>
      <c r="J126" s="9"/>
      <c r="K126" s="9"/>
      <c r="L126" s="9"/>
      <c r="M126" s="9"/>
      <c r="N126" s="9"/>
      <c r="O126" s="9"/>
      <c r="P126" s="9"/>
      <c r="Q126" s="9"/>
      <c r="R126" s="9"/>
    </row>
    <row r="127" spans="3:18" hidden="1">
      <c r="C127" s="9"/>
      <c r="D127" s="9"/>
      <c r="E127" s="9"/>
      <c r="F127" s="9"/>
      <c r="G127" s="9"/>
      <c r="H127" s="9"/>
      <c r="I127" s="9"/>
      <c r="J127" s="9"/>
      <c r="K127" s="9"/>
      <c r="L127" s="9"/>
      <c r="M127" s="9"/>
      <c r="N127" s="9"/>
      <c r="O127" s="9"/>
      <c r="P127" s="9"/>
      <c r="Q127" s="9"/>
      <c r="R127" s="9"/>
    </row>
    <row r="128" spans="3:18" hidden="1">
      <c r="C128" s="9"/>
      <c r="D128" s="9"/>
      <c r="E128" s="9"/>
      <c r="F128" s="9"/>
      <c r="G128" s="9"/>
      <c r="H128" s="9"/>
      <c r="I128" s="9"/>
      <c r="J128" s="9"/>
      <c r="K128" s="9"/>
      <c r="L128" s="9"/>
      <c r="M128" s="9"/>
      <c r="N128" s="9"/>
      <c r="O128" s="9"/>
      <c r="P128" s="9"/>
      <c r="Q128" s="9"/>
      <c r="R128" s="9"/>
    </row>
    <row r="129" spans="3:18" hidden="1">
      <c r="C129" s="9"/>
      <c r="D129" s="9"/>
      <c r="E129" s="9"/>
      <c r="F129" s="9"/>
      <c r="G129" s="9"/>
      <c r="H129" s="9"/>
      <c r="I129" s="9"/>
      <c r="J129" s="9"/>
      <c r="K129" s="9"/>
      <c r="L129" s="9"/>
      <c r="M129" s="9"/>
      <c r="N129" s="9"/>
      <c r="O129" s="9"/>
      <c r="P129" s="9"/>
      <c r="Q129" s="9"/>
      <c r="R129" s="9"/>
    </row>
    <row r="130" spans="3:18" hidden="1">
      <c r="C130" s="9"/>
      <c r="D130" s="9"/>
      <c r="E130" s="9"/>
      <c r="F130" s="9"/>
      <c r="G130" s="9"/>
      <c r="H130" s="9"/>
      <c r="I130" s="9"/>
      <c r="J130" s="9"/>
      <c r="K130" s="9"/>
      <c r="L130" s="9"/>
      <c r="M130" s="9"/>
      <c r="N130" s="9"/>
      <c r="O130" s="9"/>
      <c r="P130" s="9"/>
      <c r="Q130" s="9"/>
      <c r="R130" s="9"/>
    </row>
    <row r="131" spans="3:18" hidden="1">
      <c r="C131" s="9"/>
      <c r="D131" s="9"/>
      <c r="E131" s="9"/>
      <c r="F131" s="9"/>
      <c r="G131" s="9"/>
      <c r="H131" s="9"/>
      <c r="I131" s="9"/>
      <c r="J131" s="9"/>
      <c r="K131" s="9"/>
      <c r="L131" s="9"/>
      <c r="M131" s="9"/>
      <c r="N131" s="9"/>
      <c r="O131" s="9"/>
      <c r="P131" s="9"/>
      <c r="Q131" s="9"/>
      <c r="R131" s="9"/>
    </row>
    <row r="132" spans="3:18" hidden="1">
      <c r="C132" s="9"/>
      <c r="D132" s="9"/>
      <c r="E132" s="9"/>
      <c r="F132" s="9"/>
      <c r="G132" s="9"/>
      <c r="H132" s="9"/>
      <c r="I132" s="9"/>
      <c r="J132" s="9"/>
      <c r="K132" s="9"/>
      <c r="L132" s="9"/>
      <c r="M132" s="9"/>
      <c r="N132" s="9"/>
      <c r="O132" s="9"/>
      <c r="P132" s="9"/>
      <c r="Q132" s="9"/>
      <c r="R132" s="9"/>
    </row>
    <row r="133" spans="3:18" hidden="1">
      <c r="C133" s="9"/>
      <c r="D133" s="9"/>
      <c r="E133" s="9"/>
      <c r="F133" s="9"/>
      <c r="G133" s="9"/>
      <c r="H133" s="9"/>
      <c r="I133" s="9"/>
      <c r="J133" s="9"/>
      <c r="K133" s="9"/>
      <c r="L133" s="9"/>
      <c r="M133" s="9"/>
      <c r="N133" s="9"/>
      <c r="O133" s="9"/>
      <c r="P133" s="9"/>
      <c r="Q133" s="9"/>
      <c r="R133" s="9"/>
    </row>
    <row r="134" spans="3:18" hidden="1">
      <c r="C134" s="9"/>
      <c r="D134" s="9"/>
      <c r="E134" s="9"/>
      <c r="F134" s="9"/>
      <c r="G134" s="9"/>
      <c r="H134" s="9"/>
      <c r="I134" s="9"/>
      <c r="J134" s="9"/>
      <c r="K134" s="9"/>
      <c r="L134" s="9"/>
      <c r="M134" s="9"/>
      <c r="N134" s="9"/>
      <c r="O134" s="9"/>
      <c r="P134" s="9"/>
      <c r="Q134" s="9"/>
      <c r="R134" s="9"/>
    </row>
    <row r="135" spans="3:18" hidden="1">
      <c r="C135" s="9"/>
      <c r="D135" s="9"/>
      <c r="E135" s="9"/>
      <c r="F135" s="9"/>
      <c r="G135" s="9"/>
      <c r="H135" s="9"/>
      <c r="I135" s="9"/>
      <c r="J135" s="9"/>
      <c r="K135" s="9"/>
      <c r="L135" s="9"/>
      <c r="M135" s="9"/>
      <c r="N135" s="9"/>
      <c r="O135" s="9"/>
      <c r="P135" s="9"/>
      <c r="Q135" s="9"/>
      <c r="R135" s="9"/>
    </row>
    <row r="136" spans="3:18" hidden="1">
      <c r="C136" s="9"/>
      <c r="D136" s="9"/>
      <c r="E136" s="9"/>
      <c r="F136" s="9"/>
      <c r="G136" s="9"/>
      <c r="H136" s="9"/>
      <c r="I136" s="9"/>
      <c r="J136" s="9"/>
      <c r="K136" s="9"/>
      <c r="L136" s="9"/>
      <c r="M136" s="9"/>
      <c r="N136" s="9"/>
      <c r="O136" s="9"/>
      <c r="P136" s="9"/>
      <c r="Q136" s="9"/>
      <c r="R136" s="9"/>
    </row>
    <row r="137" spans="3:18" hidden="1">
      <c r="C137" s="9"/>
      <c r="D137" s="9"/>
      <c r="E137" s="9"/>
      <c r="F137" s="9"/>
      <c r="G137" s="9"/>
      <c r="H137" s="9"/>
      <c r="I137" s="9"/>
      <c r="J137" s="9"/>
      <c r="K137" s="9"/>
      <c r="L137" s="9"/>
      <c r="M137" s="9"/>
      <c r="N137" s="9"/>
      <c r="O137" s="9"/>
      <c r="P137" s="9"/>
      <c r="Q137" s="9"/>
      <c r="R137" s="9"/>
    </row>
    <row r="138" spans="3:18" hidden="1">
      <c r="C138" s="9"/>
      <c r="D138" s="9"/>
      <c r="E138" s="9"/>
      <c r="F138" s="9"/>
      <c r="G138" s="9"/>
      <c r="H138" s="9"/>
      <c r="I138" s="9"/>
      <c r="J138" s="9"/>
      <c r="K138" s="9"/>
      <c r="L138" s="9"/>
      <c r="M138" s="9"/>
      <c r="N138" s="9"/>
      <c r="O138" s="9"/>
      <c r="P138" s="9"/>
      <c r="Q138" s="9"/>
      <c r="R138" s="9"/>
    </row>
    <row r="139" spans="3:18" hidden="1">
      <c r="C139" s="9"/>
      <c r="D139" s="9"/>
      <c r="E139" s="9"/>
      <c r="F139" s="9"/>
      <c r="G139" s="9"/>
      <c r="H139" s="9"/>
      <c r="I139" s="9"/>
      <c r="J139" s="9"/>
      <c r="K139" s="9"/>
      <c r="L139" s="9"/>
      <c r="M139" s="9"/>
      <c r="N139" s="9"/>
      <c r="O139" s="9"/>
      <c r="P139" s="9"/>
      <c r="Q139" s="9"/>
      <c r="R139" s="9"/>
    </row>
    <row r="140" spans="3:18" hidden="1">
      <c r="C140" s="9"/>
      <c r="D140" s="9"/>
      <c r="E140" s="9"/>
      <c r="F140" s="9"/>
      <c r="G140" s="9"/>
      <c r="H140" s="9"/>
      <c r="I140" s="9"/>
      <c r="J140" s="9"/>
      <c r="K140" s="9"/>
      <c r="L140" s="9"/>
      <c r="M140" s="9"/>
      <c r="N140" s="9"/>
      <c r="O140" s="9"/>
      <c r="P140" s="9"/>
      <c r="Q140" s="9"/>
      <c r="R140" s="9"/>
    </row>
    <row r="141" spans="3:18" hidden="1">
      <c r="C141" s="9"/>
      <c r="D141" s="9"/>
      <c r="E141" s="9"/>
      <c r="F141" s="9"/>
      <c r="G141" s="9"/>
      <c r="H141" s="9"/>
      <c r="I141" s="9"/>
      <c r="J141" s="9"/>
      <c r="K141" s="9"/>
      <c r="L141" s="9"/>
      <c r="M141" s="9"/>
      <c r="N141" s="9"/>
      <c r="O141" s="9"/>
      <c r="P141" s="9"/>
      <c r="Q141" s="9"/>
      <c r="R141" s="9"/>
    </row>
    <row r="142" spans="3:18" hidden="1">
      <c r="C142" s="9"/>
      <c r="D142" s="9"/>
      <c r="E142" s="9"/>
      <c r="F142" s="9"/>
      <c r="G142" s="9"/>
      <c r="H142" s="9"/>
      <c r="I142" s="9"/>
      <c r="J142" s="9"/>
      <c r="K142" s="9"/>
      <c r="L142" s="9"/>
      <c r="M142" s="9"/>
      <c r="N142" s="9"/>
      <c r="O142" s="9"/>
      <c r="P142" s="9"/>
      <c r="Q142" s="9"/>
      <c r="R142" s="9"/>
    </row>
    <row r="143" spans="3:18" hidden="1">
      <c r="C143" s="9"/>
      <c r="D143" s="9"/>
      <c r="E143" s="9"/>
      <c r="F143" s="9"/>
      <c r="G143" s="9"/>
      <c r="H143" s="9"/>
      <c r="I143" s="9"/>
      <c r="J143" s="9"/>
      <c r="K143" s="9"/>
      <c r="L143" s="9"/>
      <c r="M143" s="9"/>
      <c r="N143" s="9"/>
      <c r="O143" s="9"/>
      <c r="P143" s="9"/>
      <c r="Q143" s="9"/>
      <c r="R143" s="9"/>
    </row>
    <row r="144" spans="3:18" hidden="1">
      <c r="C144" s="9"/>
      <c r="D144" s="9"/>
      <c r="E144" s="9"/>
      <c r="F144" s="9"/>
      <c r="G144" s="9"/>
      <c r="H144" s="9"/>
      <c r="I144" s="9"/>
      <c r="J144" s="9"/>
      <c r="K144" s="9"/>
      <c r="L144" s="9"/>
      <c r="M144" s="9"/>
      <c r="N144" s="9"/>
      <c r="O144" s="9"/>
      <c r="P144" s="9"/>
      <c r="Q144" s="9"/>
      <c r="R144" s="9"/>
    </row>
    <row r="145" spans="3:18" hidden="1">
      <c r="C145" s="9"/>
      <c r="D145" s="9"/>
      <c r="E145" s="9"/>
      <c r="F145" s="9"/>
      <c r="G145" s="9"/>
      <c r="H145" s="9"/>
      <c r="I145" s="9"/>
      <c r="J145" s="9"/>
      <c r="K145" s="9"/>
      <c r="L145" s="9"/>
      <c r="M145" s="9"/>
      <c r="N145" s="9"/>
      <c r="O145" s="9"/>
      <c r="P145" s="9"/>
      <c r="Q145" s="9"/>
      <c r="R145" s="9"/>
    </row>
    <row r="146" spans="3:18" hidden="1">
      <c r="C146" s="9"/>
      <c r="D146" s="9"/>
      <c r="E146" s="9"/>
      <c r="F146" s="9"/>
      <c r="G146" s="9"/>
      <c r="H146" s="9"/>
      <c r="I146" s="9"/>
      <c r="J146" s="9"/>
      <c r="K146" s="9"/>
      <c r="L146" s="9"/>
      <c r="M146" s="9"/>
      <c r="N146" s="9"/>
      <c r="O146" s="9"/>
      <c r="P146" s="9"/>
      <c r="Q146" s="9"/>
      <c r="R146" s="9"/>
    </row>
    <row r="147" spans="3:18" hidden="1">
      <c r="C147" s="9"/>
      <c r="D147" s="9"/>
      <c r="E147" s="9"/>
      <c r="F147" s="9"/>
      <c r="G147" s="9"/>
      <c r="H147" s="9"/>
      <c r="I147" s="9"/>
      <c r="J147" s="9"/>
      <c r="K147" s="9"/>
      <c r="L147" s="9"/>
      <c r="M147" s="9"/>
      <c r="N147" s="9"/>
      <c r="O147" s="9"/>
      <c r="P147" s="9"/>
      <c r="Q147" s="9"/>
      <c r="R147" s="9"/>
    </row>
    <row r="148" spans="3:18" hidden="1">
      <c r="C148" s="9"/>
      <c r="D148" s="9"/>
      <c r="E148" s="9"/>
      <c r="F148" s="9"/>
      <c r="G148" s="9"/>
      <c r="H148" s="9"/>
      <c r="I148" s="9"/>
      <c r="J148" s="9"/>
      <c r="K148" s="9"/>
      <c r="L148" s="9"/>
      <c r="M148" s="9"/>
      <c r="N148" s="9"/>
      <c r="O148" s="9"/>
      <c r="P148" s="9"/>
      <c r="Q148" s="9"/>
      <c r="R148" s="9"/>
    </row>
    <row r="149" spans="3:18" hidden="1">
      <c r="C149" s="9"/>
      <c r="D149" s="9"/>
      <c r="E149" s="9"/>
      <c r="F149" s="9"/>
      <c r="G149" s="9"/>
      <c r="H149" s="9"/>
      <c r="I149" s="9"/>
      <c r="J149" s="9"/>
      <c r="K149" s="9"/>
      <c r="L149" s="9"/>
      <c r="M149" s="9"/>
      <c r="N149" s="9"/>
      <c r="O149" s="9"/>
      <c r="P149" s="9"/>
      <c r="Q149" s="9"/>
      <c r="R149" s="9"/>
    </row>
    <row r="150" spans="3:18" hidden="1">
      <c r="C150" s="9"/>
      <c r="D150" s="9"/>
      <c r="E150" s="9"/>
      <c r="F150" s="9"/>
      <c r="G150" s="9"/>
      <c r="H150" s="9"/>
      <c r="I150" s="9"/>
      <c r="J150" s="9"/>
      <c r="K150" s="9"/>
      <c r="L150" s="9"/>
      <c r="M150" s="9"/>
      <c r="N150" s="9"/>
      <c r="O150" s="9"/>
      <c r="P150" s="9"/>
      <c r="Q150" s="9"/>
      <c r="R150" s="9"/>
    </row>
    <row r="151" spans="3:18" hidden="1">
      <c r="C151" s="9"/>
      <c r="D151" s="9"/>
      <c r="E151" s="9"/>
      <c r="F151" s="9"/>
      <c r="G151" s="9"/>
      <c r="H151" s="9"/>
      <c r="I151" s="9"/>
      <c r="J151" s="9"/>
      <c r="K151" s="9"/>
      <c r="L151" s="9"/>
      <c r="M151" s="9"/>
      <c r="N151" s="9"/>
      <c r="O151" s="9"/>
      <c r="P151" s="9"/>
      <c r="Q151" s="9"/>
      <c r="R151" s="9"/>
    </row>
    <row r="152" spans="3:18" hidden="1">
      <c r="C152" s="9"/>
      <c r="D152" s="9"/>
      <c r="E152" s="9"/>
      <c r="F152" s="9"/>
      <c r="G152" s="9"/>
      <c r="H152" s="9"/>
      <c r="I152" s="9"/>
      <c r="J152" s="9"/>
      <c r="K152" s="9"/>
      <c r="L152" s="9"/>
      <c r="M152" s="9"/>
      <c r="N152" s="9"/>
      <c r="O152" s="9"/>
      <c r="P152" s="9"/>
      <c r="Q152" s="9"/>
      <c r="R152" s="9"/>
    </row>
    <row r="153" spans="3:18" hidden="1">
      <c r="C153" s="9"/>
      <c r="D153" s="9"/>
      <c r="E153" s="9"/>
      <c r="F153" s="9"/>
      <c r="G153" s="9"/>
      <c r="H153" s="9"/>
      <c r="I153" s="9"/>
      <c r="J153" s="9"/>
      <c r="K153" s="9"/>
      <c r="L153" s="9"/>
      <c r="M153" s="9"/>
      <c r="N153" s="9"/>
      <c r="O153" s="9"/>
      <c r="P153" s="9"/>
      <c r="Q153" s="9"/>
      <c r="R153" s="9"/>
    </row>
    <row r="154" spans="3:18" hidden="1">
      <c r="C154" s="9"/>
      <c r="D154" s="9"/>
      <c r="E154" s="9"/>
      <c r="F154" s="9"/>
      <c r="G154" s="9"/>
      <c r="H154" s="9"/>
      <c r="I154" s="9"/>
      <c r="J154" s="9"/>
      <c r="K154" s="9"/>
      <c r="L154" s="9"/>
      <c r="M154" s="9"/>
      <c r="N154" s="9"/>
      <c r="O154" s="9"/>
      <c r="P154" s="9"/>
      <c r="Q154" s="9"/>
      <c r="R154" s="9"/>
    </row>
    <row r="155" spans="3:18" hidden="1">
      <c r="C155" s="9"/>
      <c r="D155" s="9"/>
      <c r="E155" s="9"/>
      <c r="F155" s="9"/>
      <c r="G155" s="9"/>
      <c r="H155" s="9"/>
      <c r="I155" s="9"/>
      <c r="J155" s="9"/>
      <c r="K155" s="9"/>
      <c r="L155" s="9"/>
      <c r="M155" s="9"/>
      <c r="N155" s="9"/>
      <c r="O155" s="9"/>
      <c r="P155" s="9"/>
      <c r="Q155" s="9"/>
      <c r="R155" s="9"/>
    </row>
    <row r="156" spans="3:18" hidden="1">
      <c r="C156" s="9"/>
      <c r="D156" s="9"/>
      <c r="E156" s="9"/>
      <c r="F156" s="9"/>
      <c r="G156" s="9"/>
      <c r="H156" s="9"/>
      <c r="I156" s="9"/>
      <c r="J156" s="9"/>
      <c r="K156" s="9"/>
      <c r="L156" s="9"/>
      <c r="M156" s="9"/>
      <c r="N156" s="9"/>
      <c r="O156" s="9"/>
      <c r="P156" s="9"/>
      <c r="Q156" s="9"/>
      <c r="R156" s="9"/>
    </row>
    <row r="157" spans="3:18" hidden="1">
      <c r="C157" s="9"/>
      <c r="D157" s="9"/>
      <c r="E157" s="9"/>
      <c r="F157" s="9"/>
      <c r="G157" s="9"/>
      <c r="H157" s="9"/>
      <c r="I157" s="9"/>
      <c r="J157" s="9"/>
      <c r="K157" s="9"/>
      <c r="L157" s="9"/>
      <c r="M157" s="9"/>
      <c r="N157" s="9"/>
      <c r="O157" s="9"/>
      <c r="P157" s="9"/>
      <c r="Q157" s="9"/>
      <c r="R157" s="9"/>
    </row>
    <row r="158" spans="3:18" hidden="1">
      <c r="C158" s="9"/>
      <c r="D158" s="9"/>
      <c r="E158" s="9"/>
      <c r="F158" s="9"/>
      <c r="G158" s="9"/>
      <c r="H158" s="9"/>
      <c r="I158" s="9"/>
      <c r="J158" s="9"/>
      <c r="K158" s="9"/>
      <c r="L158" s="9"/>
      <c r="M158" s="9"/>
      <c r="N158" s="9"/>
      <c r="O158" s="9"/>
      <c r="P158" s="9"/>
      <c r="Q158" s="9"/>
      <c r="R158" s="9"/>
    </row>
    <row r="159" spans="3:18" hidden="1">
      <c r="C159" s="9"/>
      <c r="D159" s="9"/>
      <c r="E159" s="9"/>
      <c r="F159" s="9"/>
      <c r="G159" s="9"/>
      <c r="H159" s="9"/>
      <c r="I159" s="9"/>
      <c r="J159" s="9"/>
      <c r="K159" s="9"/>
      <c r="L159" s="9"/>
      <c r="M159" s="9"/>
      <c r="N159" s="9"/>
      <c r="O159" s="9"/>
      <c r="P159" s="9"/>
      <c r="Q159" s="9"/>
      <c r="R159" s="9"/>
    </row>
    <row r="160" spans="3:18" hidden="1">
      <c r="C160" s="9"/>
      <c r="D160" s="9"/>
      <c r="E160" s="9"/>
      <c r="F160" s="9"/>
      <c r="G160" s="9"/>
      <c r="H160" s="9"/>
      <c r="I160" s="9"/>
      <c r="J160" s="9"/>
      <c r="K160" s="9"/>
      <c r="L160" s="9"/>
      <c r="M160" s="9"/>
      <c r="N160" s="9"/>
      <c r="O160" s="9"/>
      <c r="P160" s="9"/>
      <c r="Q160" s="9"/>
      <c r="R160" s="9"/>
    </row>
    <row r="161" spans="3:18" hidden="1">
      <c r="C161" s="9"/>
      <c r="D161" s="9"/>
      <c r="E161" s="9"/>
      <c r="F161" s="9"/>
      <c r="G161" s="9"/>
      <c r="H161" s="9"/>
      <c r="I161" s="9"/>
      <c r="J161" s="9"/>
      <c r="K161" s="9"/>
      <c r="L161" s="9"/>
      <c r="M161" s="9"/>
      <c r="N161" s="9"/>
      <c r="O161" s="9"/>
      <c r="P161" s="9"/>
      <c r="Q161" s="9"/>
      <c r="R161" s="9"/>
    </row>
    <row r="162" spans="3:18" hidden="1">
      <c r="C162" s="9"/>
      <c r="D162" s="9"/>
      <c r="E162" s="9"/>
      <c r="F162" s="9"/>
      <c r="G162" s="9"/>
      <c r="H162" s="9"/>
      <c r="I162" s="9"/>
      <c r="J162" s="9"/>
      <c r="K162" s="9"/>
      <c r="L162" s="9"/>
      <c r="M162" s="9"/>
      <c r="N162" s="9"/>
      <c r="O162" s="9"/>
      <c r="P162" s="9"/>
      <c r="Q162" s="9"/>
      <c r="R162" s="9"/>
    </row>
    <row r="163" spans="3:18" hidden="1">
      <c r="C163" s="9"/>
      <c r="D163" s="9"/>
      <c r="E163" s="9"/>
      <c r="F163" s="9"/>
      <c r="G163" s="9"/>
      <c r="H163" s="9"/>
      <c r="I163" s="9"/>
      <c r="J163" s="9"/>
      <c r="K163" s="9"/>
      <c r="L163" s="9"/>
      <c r="M163" s="9"/>
      <c r="N163" s="9"/>
      <c r="O163" s="9"/>
      <c r="P163" s="9"/>
      <c r="Q163" s="9"/>
      <c r="R163" s="9"/>
    </row>
    <row r="164" spans="3:18" hidden="1">
      <c r="C164" s="9"/>
      <c r="D164" s="9"/>
      <c r="E164" s="9"/>
      <c r="F164" s="9"/>
      <c r="G164" s="9"/>
      <c r="H164" s="9"/>
      <c r="I164" s="9"/>
      <c r="J164" s="9"/>
      <c r="K164" s="9"/>
      <c r="L164" s="9"/>
      <c r="M164" s="9"/>
      <c r="N164" s="9"/>
      <c r="O164" s="9"/>
      <c r="P164" s="9"/>
      <c r="Q164" s="9"/>
      <c r="R164" s="9"/>
    </row>
    <row r="165" spans="3:18" hidden="1">
      <c r="C165" s="9"/>
      <c r="D165" s="9"/>
      <c r="E165" s="9"/>
      <c r="F165" s="9"/>
      <c r="G165" s="9"/>
      <c r="H165" s="9"/>
      <c r="I165" s="9"/>
      <c r="J165" s="9"/>
      <c r="K165" s="9"/>
      <c r="L165" s="9"/>
      <c r="M165" s="9"/>
      <c r="N165" s="9"/>
      <c r="O165" s="9"/>
      <c r="P165" s="9"/>
      <c r="Q165" s="9"/>
      <c r="R165" s="9"/>
    </row>
    <row r="166" spans="3:18" hidden="1">
      <c r="C166" s="9"/>
      <c r="D166" s="9"/>
      <c r="E166" s="9"/>
      <c r="F166" s="9"/>
      <c r="G166" s="9"/>
      <c r="H166" s="9"/>
      <c r="I166" s="9"/>
      <c r="J166" s="9"/>
      <c r="K166" s="9"/>
      <c r="L166" s="9"/>
      <c r="M166" s="9"/>
      <c r="N166" s="9"/>
      <c r="O166" s="9"/>
      <c r="P166" s="9"/>
      <c r="Q166" s="9"/>
      <c r="R166" s="9"/>
    </row>
    <row r="167" spans="3:18" hidden="1">
      <c r="C167" s="9"/>
      <c r="D167" s="9"/>
      <c r="E167" s="9"/>
      <c r="F167" s="9"/>
      <c r="G167" s="9"/>
      <c r="H167" s="9"/>
      <c r="I167" s="9"/>
      <c r="J167" s="9"/>
      <c r="K167" s="9"/>
      <c r="L167" s="9"/>
      <c r="M167" s="9"/>
      <c r="N167" s="9"/>
      <c r="O167" s="9"/>
      <c r="P167" s="9"/>
      <c r="Q167" s="9"/>
      <c r="R167" s="9"/>
    </row>
    <row r="168" spans="3:18" hidden="1">
      <c r="C168" s="9"/>
      <c r="D168" s="9"/>
      <c r="E168" s="9"/>
      <c r="F168" s="9"/>
      <c r="G168" s="9"/>
      <c r="H168" s="9"/>
      <c r="I168" s="9"/>
      <c r="J168" s="9"/>
      <c r="K168" s="9"/>
      <c r="L168" s="9"/>
      <c r="M168" s="9"/>
      <c r="N168" s="9"/>
      <c r="O168" s="9"/>
      <c r="P168" s="9"/>
      <c r="Q168" s="9"/>
      <c r="R168" s="9"/>
    </row>
    <row r="169" spans="3:18" hidden="1">
      <c r="C169" s="9"/>
      <c r="D169" s="9"/>
      <c r="E169" s="9"/>
      <c r="F169" s="9"/>
      <c r="G169" s="9"/>
      <c r="H169" s="9"/>
      <c r="I169" s="9"/>
      <c r="J169" s="9"/>
      <c r="K169" s="9"/>
      <c r="L169" s="9"/>
      <c r="M169" s="9"/>
      <c r="N169" s="9"/>
      <c r="O169" s="9"/>
      <c r="P169" s="9"/>
      <c r="Q169" s="9"/>
      <c r="R169" s="9"/>
    </row>
    <row r="170" spans="3:18" hidden="1">
      <c r="C170" s="9"/>
      <c r="D170" s="9"/>
      <c r="E170" s="9"/>
      <c r="F170" s="9"/>
      <c r="G170" s="9"/>
      <c r="H170" s="9"/>
      <c r="I170" s="9"/>
      <c r="J170" s="9"/>
      <c r="K170" s="9"/>
      <c r="L170" s="9"/>
      <c r="M170" s="9"/>
      <c r="N170" s="9"/>
      <c r="O170" s="9"/>
      <c r="P170" s="9"/>
      <c r="Q170" s="9"/>
      <c r="R170" s="9"/>
    </row>
    <row r="171" spans="3:18" hidden="1">
      <c r="C171" s="9"/>
      <c r="D171" s="9"/>
      <c r="E171" s="9"/>
      <c r="F171" s="9"/>
      <c r="G171" s="9"/>
      <c r="H171" s="9"/>
      <c r="I171" s="9"/>
      <c r="J171" s="9"/>
      <c r="K171" s="9"/>
      <c r="L171" s="9"/>
      <c r="M171" s="9"/>
      <c r="N171" s="9"/>
      <c r="O171" s="9"/>
      <c r="P171" s="9"/>
      <c r="Q171" s="9"/>
      <c r="R171" s="9"/>
    </row>
    <row r="172" spans="3:18" hidden="1">
      <c r="C172" s="9"/>
      <c r="D172" s="9"/>
      <c r="E172" s="9"/>
      <c r="F172" s="9"/>
      <c r="G172" s="9"/>
      <c r="H172" s="9"/>
      <c r="I172" s="9"/>
      <c r="J172" s="9"/>
      <c r="K172" s="9"/>
      <c r="L172" s="9"/>
      <c r="M172" s="9"/>
      <c r="N172" s="9"/>
      <c r="O172" s="9"/>
      <c r="P172" s="9"/>
      <c r="Q172" s="9"/>
      <c r="R172" s="9"/>
    </row>
    <row r="173" spans="3:18" hidden="1">
      <c r="C173" s="9"/>
      <c r="D173" s="9"/>
      <c r="E173" s="9"/>
      <c r="F173" s="9"/>
      <c r="G173" s="9"/>
      <c r="H173" s="9"/>
      <c r="I173" s="9"/>
      <c r="J173" s="9"/>
      <c r="K173" s="9"/>
      <c r="L173" s="9"/>
      <c r="M173" s="9"/>
      <c r="N173" s="9"/>
      <c r="O173" s="9"/>
      <c r="P173" s="9"/>
      <c r="Q173" s="9"/>
      <c r="R173" s="9"/>
    </row>
    <row r="174" spans="3:18" hidden="1">
      <c r="C174" s="9"/>
      <c r="D174" s="9"/>
      <c r="E174" s="9"/>
      <c r="F174" s="9"/>
      <c r="G174" s="9"/>
      <c r="H174" s="9"/>
      <c r="I174" s="9"/>
      <c r="J174" s="9"/>
      <c r="K174" s="9"/>
      <c r="L174" s="9"/>
      <c r="M174" s="9"/>
      <c r="N174" s="9"/>
      <c r="O174" s="9"/>
      <c r="P174" s="9"/>
      <c r="Q174" s="9"/>
      <c r="R174" s="9"/>
    </row>
    <row r="175" spans="3:18" hidden="1">
      <c r="C175" s="9"/>
      <c r="D175" s="9"/>
      <c r="E175" s="9"/>
      <c r="F175" s="9"/>
      <c r="G175" s="9"/>
      <c r="H175" s="9"/>
      <c r="I175" s="9"/>
      <c r="J175" s="9"/>
      <c r="K175" s="9"/>
      <c r="L175" s="9"/>
      <c r="M175" s="9"/>
      <c r="N175" s="9"/>
      <c r="O175" s="9"/>
      <c r="P175" s="9"/>
      <c r="Q175" s="9"/>
      <c r="R175" s="9"/>
    </row>
    <row r="176" spans="3:18" hidden="1">
      <c r="C176" s="9"/>
      <c r="D176" s="9"/>
      <c r="E176" s="9"/>
      <c r="F176" s="9"/>
      <c r="G176" s="9"/>
      <c r="H176" s="9"/>
      <c r="I176" s="9"/>
      <c r="J176" s="9"/>
      <c r="K176" s="9"/>
      <c r="L176" s="9"/>
      <c r="M176" s="9"/>
      <c r="N176" s="9"/>
      <c r="O176" s="9"/>
      <c r="P176" s="9"/>
      <c r="Q176" s="9"/>
      <c r="R176" s="9"/>
    </row>
    <row r="177" spans="3:18" hidden="1">
      <c r="C177" s="9"/>
      <c r="D177" s="9"/>
      <c r="E177" s="9"/>
      <c r="F177" s="9"/>
      <c r="G177" s="9"/>
      <c r="H177" s="9"/>
      <c r="I177" s="9"/>
      <c r="J177" s="9"/>
      <c r="K177" s="9"/>
      <c r="L177" s="9"/>
      <c r="M177" s="9"/>
      <c r="N177" s="9"/>
      <c r="O177" s="9"/>
      <c r="P177" s="9"/>
      <c r="Q177" s="9"/>
      <c r="R177" s="9"/>
    </row>
    <row r="178" spans="3:18" hidden="1">
      <c r="C178" s="9"/>
      <c r="D178" s="9"/>
      <c r="E178" s="9"/>
      <c r="F178" s="9"/>
      <c r="G178" s="9"/>
      <c r="H178" s="9"/>
      <c r="I178" s="9"/>
      <c r="J178" s="9"/>
      <c r="K178" s="9"/>
      <c r="L178" s="9"/>
      <c r="M178" s="9"/>
      <c r="N178" s="9"/>
      <c r="O178" s="9"/>
      <c r="P178" s="9"/>
      <c r="Q178" s="9"/>
      <c r="R178" s="9"/>
    </row>
    <row r="179" spans="3:18" hidden="1">
      <c r="C179" s="9"/>
      <c r="D179" s="9"/>
      <c r="E179" s="9"/>
      <c r="F179" s="9"/>
      <c r="G179" s="9"/>
      <c r="H179" s="9"/>
      <c r="I179" s="9"/>
      <c r="J179" s="9"/>
      <c r="K179" s="9"/>
      <c r="L179" s="9"/>
      <c r="M179" s="9"/>
      <c r="N179" s="9"/>
      <c r="O179" s="9"/>
      <c r="P179" s="9"/>
      <c r="Q179" s="9"/>
      <c r="R179" s="9"/>
    </row>
    <row r="180" spans="3:18" hidden="1">
      <c r="C180" s="9"/>
      <c r="D180" s="9"/>
      <c r="E180" s="9"/>
      <c r="F180" s="9"/>
      <c r="G180" s="9"/>
      <c r="H180" s="9"/>
      <c r="I180" s="9"/>
      <c r="J180" s="9"/>
      <c r="K180" s="9"/>
      <c r="L180" s="9"/>
      <c r="M180" s="9"/>
      <c r="N180" s="9"/>
      <c r="O180" s="9"/>
      <c r="P180" s="9"/>
      <c r="Q180" s="9"/>
      <c r="R180" s="9"/>
    </row>
    <row r="181" spans="3:18" hidden="1">
      <c r="C181" s="9"/>
      <c r="D181" s="9"/>
      <c r="E181" s="9"/>
      <c r="F181" s="9"/>
      <c r="G181" s="9"/>
      <c r="H181" s="9"/>
      <c r="I181" s="9"/>
      <c r="J181" s="9"/>
      <c r="K181" s="9"/>
      <c r="L181" s="9"/>
      <c r="M181" s="9"/>
      <c r="N181" s="9"/>
      <c r="O181" s="9"/>
      <c r="P181" s="9"/>
      <c r="Q181" s="9"/>
      <c r="R181" s="9"/>
    </row>
    <row r="182" spans="3:18" hidden="1">
      <c r="C182" s="9"/>
      <c r="D182" s="9"/>
      <c r="E182" s="9"/>
      <c r="F182" s="9"/>
      <c r="G182" s="9"/>
      <c r="H182" s="9"/>
      <c r="I182" s="9"/>
      <c r="J182" s="9"/>
      <c r="K182" s="9"/>
      <c r="L182" s="9"/>
      <c r="M182" s="9"/>
      <c r="N182" s="9"/>
      <c r="O182" s="9"/>
      <c r="P182" s="9"/>
      <c r="Q182" s="9"/>
      <c r="R182" s="9"/>
    </row>
    <row r="183" spans="3:18" hidden="1">
      <c r="C183" s="9"/>
      <c r="D183" s="9"/>
      <c r="E183" s="9"/>
      <c r="F183" s="9"/>
      <c r="G183" s="9"/>
      <c r="H183" s="9"/>
      <c r="I183" s="9"/>
      <c r="J183" s="9"/>
      <c r="K183" s="9"/>
      <c r="L183" s="9"/>
      <c r="M183" s="9"/>
      <c r="N183" s="9"/>
      <c r="O183" s="9"/>
      <c r="P183" s="9"/>
      <c r="Q183" s="9"/>
      <c r="R183" s="9"/>
    </row>
    <row r="184" spans="3:18" hidden="1">
      <c r="C184" s="9"/>
      <c r="D184" s="9"/>
      <c r="E184" s="9"/>
      <c r="F184" s="9"/>
      <c r="G184" s="9"/>
      <c r="H184" s="9"/>
      <c r="I184" s="9"/>
      <c r="J184" s="9"/>
      <c r="K184" s="9"/>
      <c r="L184" s="9"/>
      <c r="M184" s="9"/>
      <c r="N184" s="9"/>
      <c r="O184" s="9"/>
      <c r="P184" s="9"/>
      <c r="Q184" s="9"/>
      <c r="R184" s="9"/>
    </row>
    <row r="185" spans="3:18" hidden="1">
      <c r="C185" s="9"/>
      <c r="D185" s="9"/>
      <c r="E185" s="9"/>
      <c r="F185" s="9"/>
      <c r="G185" s="9"/>
      <c r="H185" s="9"/>
      <c r="I185" s="9"/>
      <c r="J185" s="9"/>
      <c r="K185" s="9"/>
      <c r="L185" s="9"/>
      <c r="M185" s="9"/>
      <c r="N185" s="9"/>
      <c r="O185" s="9"/>
      <c r="P185" s="9"/>
      <c r="Q185" s="9"/>
      <c r="R185" s="9"/>
    </row>
  </sheetData>
  <mergeCells count="3">
    <mergeCell ref="B52:R52"/>
    <mergeCell ref="B56:R56"/>
    <mergeCell ref="B49:R4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EEB9B213-DA48-4599-BAB2-F58059678769}">
          <x14:formula1>
            <xm:f>Labels!$C$2:$C$32</xm:f>
          </x14:formula1>
          <xm:sqref>C14:C42</xm:sqref>
        </x14:dataValidation>
        <x14:dataValidation type="list" allowBlank="1" showInputMessage="1" showErrorMessage="1" xr:uid="{70A82CD6-DA76-4429-A254-44D81C9FD72B}">
          <x14:formula1>
            <xm:f>Labels!$I$11:$I$31</xm:f>
          </x14:formula1>
          <xm:sqref>D14:D42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4429A-EDB0-4BA7-9304-E278C16C8279}">
  <sheetPr>
    <tabColor rgb="FFFFFF00"/>
  </sheetPr>
  <dimension ref="A1:Z1018"/>
  <sheetViews>
    <sheetView zoomScaleNormal="100" workbookViewId="0"/>
  </sheetViews>
  <sheetFormatPr defaultColWidth="0" defaultRowHeight="15" customHeight="1" zeroHeight="1"/>
  <cols>
    <col min="1" max="1" width="8.7109375" style="406" customWidth="1"/>
    <col min="2" max="2" width="45.7109375" style="406" customWidth="1"/>
    <col min="3" max="3" width="32.42578125" style="406" customWidth="1"/>
    <col min="4" max="26" width="8.7109375" style="406" hidden="1" customWidth="1"/>
    <col min="27" max="16384" width="14.42578125" style="406" hidden="1"/>
  </cols>
  <sheetData>
    <row r="1" spans="1:26" ht="9.75" customHeight="1">
      <c r="A1" s="405"/>
      <c r="B1" s="405"/>
      <c r="C1" s="405"/>
      <c r="D1" s="405"/>
      <c r="E1" s="405"/>
      <c r="F1" s="405"/>
      <c r="G1" s="405"/>
      <c r="H1" s="405"/>
      <c r="I1" s="405"/>
      <c r="J1" s="405"/>
      <c r="K1" s="405"/>
      <c r="L1" s="405"/>
      <c r="M1" s="405"/>
      <c r="N1" s="405"/>
      <c r="O1" s="405"/>
      <c r="P1" s="405"/>
      <c r="Q1" s="405"/>
      <c r="R1" s="405"/>
      <c r="S1" s="405"/>
      <c r="T1" s="405"/>
      <c r="U1" s="405"/>
      <c r="V1" s="405"/>
      <c r="W1" s="405"/>
      <c r="X1" s="405"/>
      <c r="Y1" s="405"/>
      <c r="Z1" s="405"/>
    </row>
    <row r="2" spans="1:26" ht="9.75" customHeight="1">
      <c r="A2" s="405"/>
      <c r="B2" s="405"/>
      <c r="C2" s="405"/>
      <c r="D2" s="405"/>
      <c r="E2" s="405"/>
      <c r="F2" s="405"/>
      <c r="G2" s="405"/>
      <c r="H2" s="405"/>
      <c r="I2" s="405"/>
      <c r="J2" s="405"/>
      <c r="K2" s="405"/>
      <c r="L2" s="405"/>
      <c r="M2" s="405"/>
      <c r="N2" s="405"/>
      <c r="O2" s="405"/>
      <c r="P2" s="405"/>
      <c r="Q2" s="405"/>
      <c r="R2" s="405"/>
      <c r="S2" s="405"/>
      <c r="T2" s="405"/>
      <c r="U2" s="405"/>
      <c r="V2" s="405"/>
      <c r="W2" s="405"/>
      <c r="X2" s="405"/>
      <c r="Y2" s="405"/>
      <c r="Z2" s="405"/>
    </row>
    <row r="3" spans="1:26" ht="14.25" customHeight="1">
      <c r="A3" s="405"/>
      <c r="B3" s="407" t="s">
        <v>832</v>
      </c>
      <c r="C3" s="405"/>
      <c r="D3" s="405"/>
      <c r="E3" s="405"/>
      <c r="F3" s="405"/>
      <c r="G3" s="405"/>
      <c r="H3" s="405"/>
      <c r="I3" s="405"/>
      <c r="J3" s="405"/>
      <c r="K3" s="405"/>
      <c r="L3" s="405"/>
      <c r="M3" s="405"/>
      <c r="N3" s="405"/>
      <c r="O3" s="405"/>
      <c r="P3" s="405"/>
      <c r="Q3" s="405"/>
      <c r="R3" s="405"/>
      <c r="S3" s="405"/>
      <c r="T3" s="405"/>
      <c r="U3" s="405"/>
      <c r="V3" s="405"/>
      <c r="W3" s="405"/>
      <c r="X3" s="405"/>
      <c r="Y3" s="405"/>
      <c r="Z3" s="405"/>
    </row>
    <row r="4" spans="1:26" ht="9.75" customHeight="1">
      <c r="A4" s="405"/>
      <c r="B4" s="405" t="s">
        <v>833</v>
      </c>
      <c r="C4" s="405" t="s">
        <v>834</v>
      </c>
      <c r="D4" s="405"/>
      <c r="E4" s="405"/>
      <c r="F4" s="405"/>
      <c r="G4" s="405"/>
      <c r="H4" s="405"/>
      <c r="I4" s="405"/>
      <c r="J4" s="405"/>
      <c r="K4" s="405"/>
      <c r="L4" s="405"/>
      <c r="M4" s="405"/>
      <c r="N4" s="405"/>
      <c r="O4" s="405"/>
      <c r="P4" s="405"/>
      <c r="Q4" s="405"/>
      <c r="R4" s="405"/>
      <c r="S4" s="405"/>
      <c r="T4" s="405"/>
      <c r="U4" s="405"/>
      <c r="V4" s="405"/>
      <c r="W4" s="405"/>
      <c r="X4" s="405"/>
      <c r="Y4" s="405"/>
      <c r="Z4" s="405"/>
    </row>
    <row r="5" spans="1:26" ht="9.75" customHeight="1">
      <c r="A5" s="405"/>
      <c r="B5" s="405"/>
      <c r="C5" s="405"/>
      <c r="D5" s="405"/>
      <c r="E5" s="405"/>
      <c r="F5" s="405"/>
      <c r="G5" s="405"/>
      <c r="H5" s="405"/>
      <c r="I5" s="405"/>
      <c r="J5" s="405"/>
      <c r="K5" s="405"/>
      <c r="L5" s="405"/>
      <c r="M5" s="405"/>
      <c r="N5" s="405"/>
      <c r="O5" s="405"/>
      <c r="P5" s="405"/>
      <c r="Q5" s="405"/>
      <c r="R5" s="405"/>
      <c r="S5" s="405"/>
      <c r="T5" s="405"/>
      <c r="U5" s="405"/>
      <c r="V5" s="405"/>
      <c r="W5" s="405"/>
      <c r="X5" s="405"/>
      <c r="Y5" s="405"/>
      <c r="Z5" s="405"/>
    </row>
    <row r="6" spans="1:26" ht="9.75" customHeight="1">
      <c r="A6" s="405"/>
      <c r="B6" s="405" t="s">
        <v>835</v>
      </c>
      <c r="C6" s="405"/>
      <c r="D6" s="405"/>
      <c r="E6" s="405"/>
      <c r="F6" s="405"/>
      <c r="G6" s="405"/>
      <c r="H6" s="405"/>
      <c r="I6" s="405"/>
      <c r="J6" s="405"/>
      <c r="K6" s="405"/>
      <c r="L6" s="405"/>
      <c r="M6" s="405"/>
      <c r="N6" s="405"/>
      <c r="O6" s="405"/>
      <c r="P6" s="405"/>
      <c r="Q6" s="405"/>
      <c r="R6" s="405"/>
      <c r="S6" s="405"/>
      <c r="T6" s="405"/>
      <c r="U6" s="405"/>
      <c r="V6" s="405"/>
      <c r="W6" s="405"/>
      <c r="X6" s="405"/>
      <c r="Y6" s="405"/>
      <c r="Z6" s="405"/>
    </row>
    <row r="7" spans="1:26" ht="9.75" customHeight="1">
      <c r="A7" s="405"/>
      <c r="B7" s="408" t="s">
        <v>836</v>
      </c>
      <c r="C7" s="405"/>
      <c r="D7" s="405"/>
      <c r="E7" s="405"/>
      <c r="F7" s="405"/>
      <c r="G7" s="405"/>
      <c r="H7" s="405"/>
      <c r="I7" s="405"/>
      <c r="J7" s="405"/>
      <c r="K7" s="405"/>
      <c r="L7" s="405"/>
      <c r="M7" s="405"/>
      <c r="N7" s="405"/>
      <c r="O7" s="405"/>
      <c r="P7" s="405"/>
      <c r="Q7" s="405"/>
      <c r="R7" s="405"/>
      <c r="S7" s="405"/>
      <c r="T7" s="405"/>
      <c r="U7" s="405"/>
      <c r="V7" s="405"/>
      <c r="W7" s="405"/>
      <c r="X7" s="405"/>
      <c r="Y7" s="405"/>
      <c r="Z7" s="405"/>
    </row>
    <row r="8" spans="1:26" ht="9.75" customHeight="1">
      <c r="A8" s="405"/>
      <c r="B8" s="408" t="s">
        <v>837</v>
      </c>
      <c r="C8" s="405"/>
      <c r="D8" s="405"/>
      <c r="E8" s="405"/>
      <c r="F8" s="405"/>
      <c r="G8" s="405"/>
      <c r="H8" s="405"/>
      <c r="I8" s="405"/>
      <c r="J8" s="405"/>
      <c r="K8" s="405"/>
      <c r="L8" s="405"/>
      <c r="M8" s="405"/>
      <c r="N8" s="405"/>
      <c r="O8" s="405"/>
      <c r="P8" s="405"/>
      <c r="Q8" s="405"/>
      <c r="R8" s="405"/>
      <c r="S8" s="405"/>
      <c r="T8" s="405"/>
      <c r="U8" s="405"/>
      <c r="V8" s="405"/>
      <c r="W8" s="405"/>
      <c r="X8" s="405"/>
      <c r="Y8" s="405"/>
      <c r="Z8" s="405"/>
    </row>
    <row r="9" spans="1:26" ht="9.75" customHeight="1">
      <c r="A9" s="405"/>
      <c r="B9" s="408" t="s">
        <v>838</v>
      </c>
      <c r="C9" s="405"/>
      <c r="D9" s="405"/>
      <c r="E9" s="405"/>
      <c r="F9" s="405"/>
      <c r="G9" s="405"/>
      <c r="H9" s="405"/>
      <c r="I9" s="405"/>
      <c r="J9" s="405"/>
      <c r="K9" s="405"/>
      <c r="L9" s="405"/>
      <c r="M9" s="405"/>
      <c r="N9" s="405"/>
      <c r="O9" s="405"/>
      <c r="P9" s="405"/>
      <c r="Q9" s="405"/>
      <c r="R9" s="405"/>
      <c r="S9" s="405"/>
      <c r="T9" s="405"/>
      <c r="U9" s="405"/>
      <c r="V9" s="405"/>
      <c r="W9" s="405"/>
      <c r="X9" s="405"/>
      <c r="Y9" s="405"/>
      <c r="Z9" s="405"/>
    </row>
    <row r="10" spans="1:26" ht="9.75" customHeight="1">
      <c r="A10" s="405"/>
      <c r="B10" s="408" t="s">
        <v>839</v>
      </c>
      <c r="C10" s="405"/>
      <c r="D10" s="405"/>
      <c r="E10" s="405"/>
      <c r="F10" s="405"/>
      <c r="G10" s="405"/>
      <c r="H10" s="405"/>
      <c r="I10" s="405"/>
      <c r="J10" s="405"/>
      <c r="K10" s="405"/>
      <c r="L10" s="405"/>
      <c r="M10" s="405"/>
      <c r="N10" s="405"/>
      <c r="O10" s="405"/>
      <c r="P10" s="405"/>
      <c r="Q10" s="405"/>
      <c r="R10" s="405"/>
      <c r="S10" s="405"/>
      <c r="T10" s="405"/>
      <c r="U10" s="405"/>
      <c r="V10" s="405"/>
      <c r="W10" s="405"/>
      <c r="X10" s="405"/>
      <c r="Y10" s="405"/>
      <c r="Z10" s="405"/>
    </row>
    <row r="11" spans="1:26" ht="9.75" customHeight="1">
      <c r="A11" s="405"/>
      <c r="B11" s="408" t="s">
        <v>840</v>
      </c>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row>
    <row r="12" spans="1:26" ht="9.75" customHeight="1">
      <c r="A12" s="405"/>
      <c r="B12" s="408" t="s">
        <v>841</v>
      </c>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row>
    <row r="13" spans="1:26" ht="9.75" customHeight="1">
      <c r="A13" s="405"/>
      <c r="B13" s="408" t="s">
        <v>842</v>
      </c>
      <c r="C13" s="405"/>
      <c r="D13" s="405"/>
      <c r="E13" s="405"/>
      <c r="F13" s="405"/>
      <c r="G13" s="405"/>
      <c r="H13" s="405"/>
      <c r="I13" s="405"/>
      <c r="J13" s="405"/>
      <c r="K13" s="405"/>
      <c r="L13" s="405"/>
      <c r="M13" s="405"/>
      <c r="N13" s="405"/>
      <c r="O13" s="405"/>
      <c r="P13" s="405"/>
      <c r="Q13" s="405"/>
      <c r="R13" s="405"/>
      <c r="S13" s="405"/>
      <c r="T13" s="405"/>
      <c r="U13" s="405"/>
      <c r="V13" s="405"/>
      <c r="W13" s="405"/>
      <c r="X13" s="405"/>
      <c r="Y13" s="405"/>
      <c r="Z13" s="405"/>
    </row>
    <row r="14" spans="1:26" ht="9.75" customHeight="1">
      <c r="A14" s="405"/>
      <c r="B14" s="408" t="s">
        <v>843</v>
      </c>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row>
    <row r="15" spans="1:26" ht="9.75" customHeight="1">
      <c r="A15" s="405"/>
      <c r="B15" s="408" t="s">
        <v>844</v>
      </c>
      <c r="C15" s="405"/>
      <c r="D15" s="405"/>
      <c r="E15" s="405"/>
      <c r="F15" s="405"/>
      <c r="G15" s="405"/>
      <c r="H15" s="405"/>
      <c r="I15" s="405"/>
      <c r="J15" s="405"/>
      <c r="K15" s="405"/>
      <c r="L15" s="405"/>
      <c r="M15" s="405"/>
      <c r="N15" s="405"/>
      <c r="O15" s="405"/>
      <c r="P15" s="405"/>
      <c r="Q15" s="405"/>
      <c r="R15" s="405"/>
      <c r="S15" s="405"/>
      <c r="T15" s="405"/>
      <c r="U15" s="405"/>
      <c r="V15" s="405"/>
      <c r="W15" s="405"/>
      <c r="X15" s="405"/>
      <c r="Y15" s="405"/>
      <c r="Z15" s="405"/>
    </row>
    <row r="16" spans="1:26" ht="9.75" customHeight="1">
      <c r="A16" s="405"/>
      <c r="B16" s="408" t="s">
        <v>845</v>
      </c>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row>
    <row r="17" spans="1:26" ht="9.75" customHeight="1">
      <c r="A17" s="405"/>
      <c r="B17" s="408" t="s">
        <v>846</v>
      </c>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row>
    <row r="18" spans="1:26" ht="9.75" customHeight="1">
      <c r="A18" s="405"/>
      <c r="B18" s="408" t="s">
        <v>847</v>
      </c>
      <c r="C18" s="405"/>
      <c r="D18" s="405"/>
      <c r="E18" s="405"/>
      <c r="F18" s="405"/>
      <c r="G18" s="405"/>
      <c r="H18" s="405"/>
      <c r="I18" s="405"/>
      <c r="J18" s="405"/>
      <c r="K18" s="405"/>
      <c r="L18" s="405"/>
      <c r="M18" s="405"/>
      <c r="N18" s="405"/>
      <c r="O18" s="405"/>
      <c r="P18" s="405"/>
      <c r="Q18" s="405"/>
      <c r="R18" s="405"/>
      <c r="S18" s="405"/>
      <c r="T18" s="405"/>
      <c r="U18" s="405"/>
      <c r="V18" s="405"/>
      <c r="W18" s="405"/>
      <c r="X18" s="405"/>
      <c r="Y18" s="405"/>
      <c r="Z18" s="405"/>
    </row>
    <row r="19" spans="1:26" ht="9.75" customHeight="1">
      <c r="A19" s="405"/>
      <c r="B19" s="408" t="s">
        <v>848</v>
      </c>
      <c r="C19" s="405"/>
      <c r="D19" s="405"/>
      <c r="E19" s="405"/>
      <c r="F19" s="405"/>
      <c r="G19" s="405"/>
      <c r="H19" s="405"/>
      <c r="I19" s="405"/>
      <c r="J19" s="405"/>
      <c r="K19" s="405"/>
      <c r="L19" s="405"/>
      <c r="M19" s="405"/>
      <c r="N19" s="405"/>
      <c r="O19" s="405"/>
      <c r="P19" s="405"/>
      <c r="Q19" s="405"/>
      <c r="R19" s="405"/>
      <c r="S19" s="405"/>
      <c r="T19" s="405"/>
      <c r="U19" s="405"/>
      <c r="V19" s="405"/>
      <c r="W19" s="405"/>
      <c r="X19" s="405"/>
      <c r="Y19" s="405"/>
      <c r="Z19" s="405"/>
    </row>
    <row r="20" spans="1:26" ht="9.75" customHeight="1">
      <c r="A20" s="405"/>
      <c r="B20" s="408" t="s">
        <v>849</v>
      </c>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row>
    <row r="21" spans="1:26" ht="9.75" customHeight="1">
      <c r="A21" s="405"/>
      <c r="B21" s="408" t="s">
        <v>850</v>
      </c>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row>
    <row r="22" spans="1:26" ht="9.75" customHeight="1">
      <c r="A22" s="405"/>
      <c r="B22" s="408" t="s">
        <v>851</v>
      </c>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row>
    <row r="23" spans="1:26" ht="9.75" customHeight="1">
      <c r="A23" s="405"/>
      <c r="B23" s="408" t="s">
        <v>852</v>
      </c>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row>
    <row r="24" spans="1:26" ht="9.75" customHeight="1">
      <c r="A24" s="405"/>
      <c r="B24" s="408" t="s">
        <v>853</v>
      </c>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row>
    <row r="25" spans="1:26" ht="9.75" customHeight="1">
      <c r="A25" s="405"/>
      <c r="B25" s="408" t="s">
        <v>854</v>
      </c>
      <c r="C25" s="405"/>
      <c r="D25" s="405"/>
      <c r="E25" s="405"/>
      <c r="F25" s="405"/>
      <c r="G25" s="405"/>
      <c r="H25" s="405"/>
      <c r="I25" s="405"/>
      <c r="J25" s="405"/>
      <c r="K25" s="405"/>
      <c r="L25" s="405"/>
      <c r="M25" s="405"/>
      <c r="N25" s="405"/>
      <c r="O25" s="405"/>
      <c r="P25" s="405"/>
      <c r="Q25" s="405"/>
      <c r="R25" s="405"/>
      <c r="S25" s="405"/>
      <c r="T25" s="405"/>
      <c r="U25" s="405"/>
      <c r="V25" s="405"/>
      <c r="W25" s="405"/>
      <c r="X25" s="405"/>
      <c r="Y25" s="405"/>
      <c r="Z25" s="405"/>
    </row>
    <row r="26" spans="1:26" ht="9.75" customHeight="1">
      <c r="A26" s="405"/>
      <c r="B26" s="408" t="s">
        <v>855</v>
      </c>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row>
    <row r="27" spans="1:26" ht="9.75" customHeight="1">
      <c r="A27" s="405"/>
      <c r="B27" s="408" t="s">
        <v>856</v>
      </c>
      <c r="C27" s="405"/>
      <c r="D27" s="405"/>
      <c r="E27" s="405"/>
      <c r="F27" s="405"/>
      <c r="G27" s="405"/>
      <c r="H27" s="405"/>
      <c r="I27" s="405"/>
      <c r="J27" s="405"/>
      <c r="K27" s="405"/>
      <c r="L27" s="405"/>
      <c r="M27" s="405"/>
      <c r="N27" s="405"/>
      <c r="O27" s="405"/>
      <c r="P27" s="405"/>
      <c r="Q27" s="405"/>
      <c r="R27" s="405"/>
      <c r="S27" s="405"/>
      <c r="T27" s="405"/>
      <c r="U27" s="405"/>
      <c r="V27" s="405"/>
      <c r="W27" s="405"/>
      <c r="X27" s="405"/>
      <c r="Y27" s="405"/>
      <c r="Z27" s="405"/>
    </row>
    <row r="28" spans="1:26" ht="9.75" customHeight="1">
      <c r="A28" s="405"/>
      <c r="B28" s="408" t="s">
        <v>857</v>
      </c>
      <c r="C28" s="405"/>
      <c r="D28" s="405"/>
      <c r="E28" s="405"/>
      <c r="F28" s="405"/>
      <c r="G28" s="405"/>
      <c r="H28" s="405"/>
      <c r="I28" s="405"/>
      <c r="J28" s="405"/>
      <c r="K28" s="405"/>
      <c r="L28" s="405"/>
      <c r="M28" s="405"/>
      <c r="N28" s="405"/>
      <c r="O28" s="405"/>
      <c r="P28" s="405"/>
      <c r="Q28" s="405"/>
      <c r="R28" s="405"/>
      <c r="S28" s="405"/>
      <c r="T28" s="405"/>
      <c r="U28" s="405"/>
      <c r="V28" s="405"/>
      <c r="W28" s="405"/>
      <c r="X28" s="405"/>
      <c r="Y28" s="405"/>
      <c r="Z28" s="405"/>
    </row>
    <row r="29" spans="1:26" ht="9.75" customHeight="1">
      <c r="A29" s="405"/>
      <c r="B29" s="408" t="s">
        <v>858</v>
      </c>
      <c r="C29" s="405"/>
      <c r="D29" s="405"/>
      <c r="E29" s="405"/>
      <c r="F29" s="405"/>
      <c r="G29" s="405"/>
      <c r="H29" s="405"/>
      <c r="I29" s="405"/>
      <c r="J29" s="405"/>
      <c r="K29" s="405"/>
      <c r="L29" s="405"/>
      <c r="M29" s="405"/>
      <c r="N29" s="405"/>
      <c r="O29" s="405"/>
      <c r="P29" s="405"/>
      <c r="Q29" s="405"/>
      <c r="R29" s="405"/>
      <c r="S29" s="405"/>
      <c r="T29" s="405"/>
      <c r="U29" s="405"/>
      <c r="V29" s="405"/>
      <c r="W29" s="405"/>
      <c r="X29" s="405"/>
      <c r="Y29" s="405"/>
      <c r="Z29" s="405"/>
    </row>
    <row r="30" spans="1:26" ht="9.75" customHeight="1">
      <c r="A30" s="405"/>
      <c r="B30" s="408" t="s">
        <v>859</v>
      </c>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row>
    <row r="31" spans="1:26" ht="9.75" customHeight="1">
      <c r="A31" s="405"/>
      <c r="B31" s="408" t="s">
        <v>860</v>
      </c>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row>
    <row r="32" spans="1:26" ht="9.75" customHeight="1">
      <c r="A32" s="405"/>
      <c r="B32" s="408" t="s">
        <v>861</v>
      </c>
      <c r="C32" s="405"/>
      <c r="D32" s="405"/>
      <c r="E32" s="405"/>
      <c r="F32" s="405"/>
      <c r="G32" s="405"/>
      <c r="H32" s="405"/>
      <c r="I32" s="405"/>
      <c r="J32" s="405"/>
      <c r="K32" s="405"/>
      <c r="L32" s="405"/>
      <c r="M32" s="405"/>
      <c r="N32" s="405"/>
      <c r="O32" s="405"/>
      <c r="P32" s="405"/>
      <c r="Q32" s="405"/>
      <c r="R32" s="405"/>
      <c r="S32" s="405"/>
      <c r="T32" s="405"/>
      <c r="U32" s="405"/>
      <c r="V32" s="405"/>
      <c r="W32" s="405"/>
      <c r="X32" s="405"/>
      <c r="Y32" s="405"/>
      <c r="Z32" s="405"/>
    </row>
    <row r="33" spans="1:26" ht="9.75" customHeight="1">
      <c r="A33" s="405"/>
      <c r="B33" s="408" t="s">
        <v>862</v>
      </c>
      <c r="C33" s="405"/>
      <c r="D33" s="405"/>
      <c r="E33" s="405"/>
      <c r="F33" s="405"/>
      <c r="G33" s="405"/>
      <c r="H33" s="405"/>
      <c r="I33" s="405"/>
      <c r="J33" s="405"/>
      <c r="K33" s="405"/>
      <c r="L33" s="405"/>
      <c r="M33" s="405"/>
      <c r="N33" s="405"/>
      <c r="O33" s="405"/>
      <c r="P33" s="405"/>
      <c r="Q33" s="405"/>
      <c r="R33" s="405"/>
      <c r="S33" s="405"/>
      <c r="T33" s="405"/>
      <c r="U33" s="405"/>
      <c r="V33" s="405"/>
      <c r="W33" s="405"/>
      <c r="X33" s="405"/>
      <c r="Y33" s="405"/>
      <c r="Z33" s="405"/>
    </row>
    <row r="34" spans="1:26" ht="9.75" customHeight="1">
      <c r="A34" s="405"/>
      <c r="B34" s="408" t="s">
        <v>863</v>
      </c>
      <c r="C34" s="405"/>
      <c r="D34" s="405"/>
      <c r="E34" s="405"/>
      <c r="F34" s="405"/>
      <c r="G34" s="405"/>
      <c r="H34" s="405"/>
      <c r="I34" s="405"/>
      <c r="J34" s="405"/>
      <c r="K34" s="405"/>
      <c r="L34" s="405"/>
      <c r="M34" s="405"/>
      <c r="N34" s="405"/>
      <c r="O34" s="405"/>
      <c r="P34" s="405"/>
      <c r="Q34" s="405"/>
      <c r="R34" s="405"/>
      <c r="S34" s="405"/>
      <c r="T34" s="405"/>
      <c r="U34" s="405"/>
      <c r="V34" s="405"/>
      <c r="W34" s="405"/>
      <c r="X34" s="405"/>
      <c r="Y34" s="405"/>
      <c r="Z34" s="405"/>
    </row>
    <row r="35" spans="1:26" ht="9.75" customHeight="1">
      <c r="A35" s="405"/>
      <c r="B35" s="408" t="s">
        <v>864</v>
      </c>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row>
    <row r="36" spans="1:26" ht="9.75" customHeight="1">
      <c r="A36" s="405"/>
      <c r="B36" s="408" t="s">
        <v>865</v>
      </c>
      <c r="C36" s="405"/>
      <c r="D36" s="405"/>
      <c r="E36" s="405"/>
      <c r="F36" s="405"/>
      <c r="G36" s="405"/>
      <c r="H36" s="405"/>
      <c r="I36" s="405"/>
      <c r="J36" s="405"/>
      <c r="K36" s="405"/>
      <c r="L36" s="405"/>
      <c r="M36" s="405"/>
      <c r="N36" s="405"/>
      <c r="O36" s="405"/>
      <c r="P36" s="405"/>
      <c r="Q36" s="405"/>
      <c r="R36" s="405"/>
      <c r="S36" s="405"/>
      <c r="T36" s="405"/>
      <c r="U36" s="405"/>
      <c r="V36" s="405"/>
      <c r="W36" s="405"/>
      <c r="X36" s="405"/>
      <c r="Y36" s="405"/>
      <c r="Z36" s="405"/>
    </row>
    <row r="37" spans="1:26" ht="9.75" customHeight="1">
      <c r="A37" s="405"/>
      <c r="B37" s="408" t="s">
        <v>866</v>
      </c>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row>
    <row r="38" spans="1:26" ht="9.75" customHeight="1">
      <c r="A38" s="405"/>
      <c r="B38" s="408" t="s">
        <v>867</v>
      </c>
      <c r="C38" s="405"/>
      <c r="D38" s="405"/>
      <c r="E38" s="405"/>
      <c r="F38" s="405"/>
      <c r="G38" s="405"/>
      <c r="H38" s="405"/>
      <c r="I38" s="405"/>
      <c r="J38" s="405"/>
      <c r="K38" s="405"/>
      <c r="L38" s="405"/>
      <c r="M38" s="405"/>
      <c r="N38" s="405"/>
      <c r="O38" s="405"/>
      <c r="P38" s="405"/>
      <c r="Q38" s="405"/>
      <c r="R38" s="405"/>
      <c r="S38" s="405"/>
      <c r="T38" s="405"/>
      <c r="U38" s="405"/>
      <c r="V38" s="405"/>
      <c r="W38" s="405"/>
      <c r="X38" s="405"/>
      <c r="Y38" s="405"/>
      <c r="Z38" s="405"/>
    </row>
    <row r="39" spans="1:26" ht="9.75" customHeight="1">
      <c r="A39" s="405"/>
      <c r="B39" s="408" t="s">
        <v>868</v>
      </c>
      <c r="C39" s="405"/>
      <c r="D39" s="405"/>
      <c r="E39" s="405"/>
      <c r="F39" s="405"/>
      <c r="G39" s="405"/>
      <c r="H39" s="405"/>
      <c r="I39" s="405"/>
      <c r="J39" s="405"/>
      <c r="K39" s="405"/>
      <c r="L39" s="405"/>
      <c r="M39" s="405"/>
      <c r="N39" s="405"/>
      <c r="O39" s="405"/>
      <c r="P39" s="405"/>
      <c r="Q39" s="405"/>
      <c r="R39" s="405"/>
      <c r="S39" s="405"/>
      <c r="T39" s="405"/>
      <c r="U39" s="405"/>
      <c r="V39" s="405"/>
      <c r="W39" s="405"/>
      <c r="X39" s="405"/>
      <c r="Y39" s="405"/>
      <c r="Z39" s="405"/>
    </row>
    <row r="40" spans="1:26" ht="9.75" customHeight="1">
      <c r="A40" s="405"/>
      <c r="B40" s="408" t="s">
        <v>869</v>
      </c>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row>
    <row r="41" spans="1:26" ht="9.75" customHeight="1">
      <c r="A41" s="405"/>
      <c r="B41" s="408" t="s">
        <v>870</v>
      </c>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row>
    <row r="42" spans="1:26" ht="9.75" customHeight="1">
      <c r="A42" s="405"/>
      <c r="B42" s="408" t="s">
        <v>871</v>
      </c>
      <c r="C42" s="405"/>
      <c r="D42" s="405"/>
      <c r="E42" s="405"/>
      <c r="F42" s="405"/>
      <c r="G42" s="405"/>
      <c r="H42" s="405"/>
      <c r="I42" s="405"/>
      <c r="J42" s="405"/>
      <c r="K42" s="405"/>
      <c r="L42" s="405"/>
      <c r="M42" s="405"/>
      <c r="N42" s="405"/>
      <c r="O42" s="405"/>
      <c r="P42" s="405"/>
      <c r="Q42" s="405"/>
      <c r="R42" s="405"/>
      <c r="S42" s="405"/>
      <c r="T42" s="405"/>
      <c r="U42" s="405"/>
      <c r="V42" s="405"/>
      <c r="W42" s="405"/>
      <c r="X42" s="405"/>
      <c r="Y42" s="405"/>
      <c r="Z42" s="405"/>
    </row>
    <row r="43" spans="1:26" ht="9.75" customHeight="1">
      <c r="A43" s="405"/>
      <c r="B43" s="408" t="s">
        <v>872</v>
      </c>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row>
    <row r="44" spans="1:26" ht="9.75" customHeight="1">
      <c r="A44" s="405"/>
      <c r="B44" s="408" t="s">
        <v>873</v>
      </c>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405"/>
    </row>
    <row r="45" spans="1:26" ht="9.75" customHeight="1">
      <c r="A45" s="405"/>
      <c r="B45" s="408" t="s">
        <v>874</v>
      </c>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row>
    <row r="46" spans="1:26" ht="9.75" customHeight="1">
      <c r="A46" s="405"/>
      <c r="B46" s="408" t="s">
        <v>875</v>
      </c>
      <c r="C46" s="405"/>
      <c r="D46" s="405"/>
      <c r="E46" s="405"/>
      <c r="F46" s="405"/>
      <c r="G46" s="405"/>
      <c r="H46" s="405"/>
      <c r="I46" s="405"/>
      <c r="J46" s="405"/>
      <c r="K46" s="405"/>
      <c r="L46" s="405"/>
      <c r="M46" s="405"/>
      <c r="N46" s="405"/>
      <c r="O46" s="405"/>
      <c r="P46" s="405"/>
      <c r="Q46" s="405"/>
      <c r="R46" s="405"/>
      <c r="S46" s="405"/>
      <c r="T46" s="405"/>
      <c r="U46" s="405"/>
      <c r="V46" s="405"/>
      <c r="W46" s="405"/>
      <c r="X46" s="405"/>
      <c r="Y46" s="405"/>
      <c r="Z46" s="405"/>
    </row>
    <row r="47" spans="1:26" ht="9.75" customHeight="1">
      <c r="A47" s="405"/>
      <c r="B47" s="408" t="s">
        <v>876</v>
      </c>
      <c r="C47" s="405"/>
      <c r="D47" s="405"/>
      <c r="E47" s="405"/>
      <c r="F47" s="405"/>
      <c r="G47" s="405"/>
      <c r="H47" s="405"/>
      <c r="I47" s="405"/>
      <c r="J47" s="405"/>
      <c r="K47" s="405"/>
      <c r="L47" s="405"/>
      <c r="M47" s="405"/>
      <c r="N47" s="405"/>
      <c r="O47" s="405"/>
      <c r="P47" s="405"/>
      <c r="Q47" s="405"/>
      <c r="R47" s="405"/>
      <c r="S47" s="405"/>
      <c r="T47" s="405"/>
      <c r="U47" s="405"/>
      <c r="V47" s="405"/>
      <c r="W47" s="405"/>
      <c r="X47" s="405"/>
      <c r="Y47" s="405"/>
      <c r="Z47" s="405"/>
    </row>
    <row r="48" spans="1:26" ht="9.75" customHeight="1">
      <c r="A48" s="405"/>
      <c r="B48" s="408" t="s">
        <v>877</v>
      </c>
      <c r="C48" s="405"/>
      <c r="D48" s="405"/>
      <c r="E48" s="405"/>
      <c r="F48" s="405"/>
      <c r="G48" s="405"/>
      <c r="H48" s="405"/>
      <c r="I48" s="405"/>
      <c r="J48" s="405"/>
      <c r="K48" s="405"/>
      <c r="L48" s="405"/>
      <c r="M48" s="405"/>
      <c r="N48" s="405"/>
      <c r="O48" s="405"/>
      <c r="P48" s="405"/>
      <c r="Q48" s="405"/>
      <c r="R48" s="405"/>
      <c r="S48" s="405"/>
      <c r="T48" s="405"/>
      <c r="U48" s="405"/>
      <c r="V48" s="405"/>
      <c r="W48" s="405"/>
      <c r="X48" s="405"/>
      <c r="Y48" s="405"/>
      <c r="Z48" s="405"/>
    </row>
    <row r="49" spans="1:26" ht="9.75" customHeight="1">
      <c r="A49" s="405"/>
      <c r="B49" s="408" t="s">
        <v>878</v>
      </c>
      <c r="C49" s="405"/>
      <c r="D49" s="405"/>
      <c r="E49" s="405"/>
      <c r="F49" s="405"/>
      <c r="G49" s="405"/>
      <c r="H49" s="405"/>
      <c r="I49" s="405"/>
      <c r="J49" s="405"/>
      <c r="K49" s="405"/>
      <c r="L49" s="405"/>
      <c r="M49" s="405"/>
      <c r="N49" s="405"/>
      <c r="O49" s="405"/>
      <c r="P49" s="405"/>
      <c r="Q49" s="405"/>
      <c r="R49" s="405"/>
      <c r="S49" s="405"/>
      <c r="T49" s="405"/>
      <c r="U49" s="405"/>
      <c r="V49" s="405"/>
      <c r="W49" s="405"/>
      <c r="X49" s="405"/>
      <c r="Y49" s="405"/>
      <c r="Z49" s="405"/>
    </row>
    <row r="50" spans="1:26" ht="9.75" customHeight="1">
      <c r="A50" s="405"/>
      <c r="B50" s="408" t="s">
        <v>879</v>
      </c>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row>
    <row r="51" spans="1:26" ht="9.75" customHeight="1">
      <c r="A51" s="405"/>
      <c r="B51" s="408" t="s">
        <v>880</v>
      </c>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row>
    <row r="52" spans="1:26" ht="9.75" customHeight="1">
      <c r="A52" s="405"/>
      <c r="B52" s="408" t="s">
        <v>881</v>
      </c>
      <c r="C52" s="405"/>
      <c r="D52" s="405"/>
      <c r="E52" s="405"/>
      <c r="F52" s="405"/>
      <c r="G52" s="405"/>
      <c r="H52" s="405"/>
      <c r="I52" s="405"/>
      <c r="J52" s="405"/>
      <c r="K52" s="405"/>
      <c r="L52" s="405"/>
      <c r="M52" s="405"/>
      <c r="N52" s="405"/>
      <c r="O52" s="405"/>
      <c r="P52" s="405"/>
      <c r="Q52" s="405"/>
      <c r="R52" s="405"/>
      <c r="S52" s="405"/>
      <c r="T52" s="405"/>
      <c r="U52" s="405"/>
      <c r="V52" s="405"/>
      <c r="W52" s="405"/>
      <c r="X52" s="405"/>
      <c r="Y52" s="405"/>
      <c r="Z52" s="405"/>
    </row>
    <row r="53" spans="1:26" ht="9.75" customHeight="1">
      <c r="A53" s="405"/>
      <c r="B53" s="408" t="s">
        <v>882</v>
      </c>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Z53" s="405"/>
    </row>
    <row r="54" spans="1:26" ht="9.75" customHeight="1">
      <c r="A54" s="405"/>
      <c r="B54" s="408" t="s">
        <v>883</v>
      </c>
      <c r="C54" s="405"/>
      <c r="D54" s="405"/>
      <c r="E54" s="405"/>
      <c r="F54" s="405"/>
      <c r="G54" s="405"/>
      <c r="H54" s="405"/>
      <c r="I54" s="405"/>
      <c r="J54" s="405"/>
      <c r="K54" s="405"/>
      <c r="L54" s="405"/>
      <c r="M54" s="405"/>
      <c r="N54" s="405"/>
      <c r="O54" s="405"/>
      <c r="P54" s="405"/>
      <c r="Q54" s="405"/>
      <c r="R54" s="405"/>
      <c r="S54" s="405"/>
      <c r="T54" s="405"/>
      <c r="U54" s="405"/>
      <c r="V54" s="405"/>
      <c r="W54" s="405"/>
      <c r="X54" s="405"/>
      <c r="Y54" s="405"/>
      <c r="Z54" s="405"/>
    </row>
    <row r="55" spans="1:26" ht="9.75" customHeight="1">
      <c r="A55" s="405"/>
      <c r="B55" s="408" t="s">
        <v>884</v>
      </c>
      <c r="C55" s="405"/>
      <c r="D55" s="405"/>
      <c r="E55" s="405"/>
      <c r="F55" s="405"/>
      <c r="G55" s="405"/>
      <c r="H55" s="405"/>
      <c r="I55" s="405"/>
      <c r="J55" s="405"/>
      <c r="K55" s="405"/>
      <c r="L55" s="405"/>
      <c r="M55" s="405"/>
      <c r="N55" s="405"/>
      <c r="O55" s="405"/>
      <c r="P55" s="405"/>
      <c r="Q55" s="405"/>
      <c r="R55" s="405"/>
      <c r="S55" s="405"/>
      <c r="T55" s="405"/>
      <c r="U55" s="405"/>
      <c r="V55" s="405"/>
      <c r="W55" s="405"/>
      <c r="X55" s="405"/>
      <c r="Y55" s="405"/>
      <c r="Z55" s="405"/>
    </row>
    <row r="56" spans="1:26" ht="9.75" customHeight="1">
      <c r="A56" s="405"/>
      <c r="B56" s="408" t="s">
        <v>885</v>
      </c>
      <c r="C56" s="405"/>
      <c r="D56" s="405"/>
      <c r="E56" s="405"/>
      <c r="F56" s="405"/>
      <c r="G56" s="405"/>
      <c r="H56" s="405"/>
      <c r="I56" s="405"/>
      <c r="J56" s="405"/>
      <c r="K56" s="405"/>
      <c r="L56" s="405"/>
      <c r="M56" s="405"/>
      <c r="N56" s="405"/>
      <c r="O56" s="405"/>
      <c r="P56" s="405"/>
      <c r="Q56" s="405"/>
      <c r="R56" s="405"/>
      <c r="S56" s="405"/>
      <c r="T56" s="405"/>
      <c r="U56" s="405"/>
      <c r="V56" s="405"/>
      <c r="W56" s="405"/>
      <c r="X56" s="405"/>
      <c r="Y56" s="405"/>
      <c r="Z56" s="405"/>
    </row>
    <row r="57" spans="1:26" ht="9.75" customHeight="1">
      <c r="A57" s="405"/>
      <c r="B57" s="408" t="s">
        <v>886</v>
      </c>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5"/>
    </row>
    <row r="58" spans="1:26" ht="9.75" customHeight="1">
      <c r="A58" s="405"/>
      <c r="B58" s="408" t="s">
        <v>887</v>
      </c>
      <c r="C58" s="405"/>
      <c r="D58" s="405"/>
      <c r="E58" s="405"/>
      <c r="F58" s="405"/>
      <c r="G58" s="405"/>
      <c r="H58" s="405"/>
      <c r="I58" s="405"/>
      <c r="J58" s="405"/>
      <c r="K58" s="405"/>
      <c r="L58" s="405"/>
      <c r="M58" s="405"/>
      <c r="N58" s="405"/>
      <c r="O58" s="405"/>
      <c r="P58" s="405"/>
      <c r="Q58" s="405"/>
      <c r="R58" s="405"/>
      <c r="S58" s="405"/>
      <c r="T58" s="405"/>
      <c r="U58" s="405"/>
      <c r="V58" s="405"/>
      <c r="W58" s="405"/>
      <c r="X58" s="405"/>
      <c r="Y58" s="405"/>
      <c r="Z58" s="405"/>
    </row>
    <row r="59" spans="1:26" ht="9.75" customHeight="1">
      <c r="A59" s="405"/>
      <c r="B59" s="408" t="s">
        <v>888</v>
      </c>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row>
    <row r="60" spans="1:26" ht="9.75" customHeight="1">
      <c r="A60" s="405"/>
      <c r="B60" s="408" t="s">
        <v>889</v>
      </c>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5"/>
    </row>
    <row r="61" spans="1:26" ht="9.75" customHeight="1">
      <c r="A61" s="405"/>
      <c r="B61" s="408" t="s">
        <v>890</v>
      </c>
      <c r="C61" s="405"/>
      <c r="D61" s="405"/>
      <c r="E61" s="405"/>
      <c r="F61" s="405"/>
      <c r="G61" s="405"/>
      <c r="H61" s="405"/>
      <c r="I61" s="405"/>
      <c r="J61" s="405"/>
      <c r="K61" s="405"/>
      <c r="L61" s="405"/>
      <c r="M61" s="405"/>
      <c r="N61" s="405"/>
      <c r="O61" s="405"/>
      <c r="P61" s="405"/>
      <c r="Q61" s="405"/>
      <c r="R61" s="405"/>
      <c r="S61" s="405"/>
      <c r="T61" s="405"/>
      <c r="U61" s="405"/>
      <c r="V61" s="405"/>
      <c r="W61" s="405"/>
      <c r="X61" s="405"/>
      <c r="Y61" s="405"/>
      <c r="Z61" s="405"/>
    </row>
    <row r="62" spans="1:26" ht="9.75" customHeight="1">
      <c r="A62" s="405"/>
      <c r="B62" s="408" t="s">
        <v>891</v>
      </c>
      <c r="C62" s="405"/>
      <c r="D62" s="405"/>
      <c r="E62" s="405"/>
      <c r="F62" s="405"/>
      <c r="G62" s="405"/>
      <c r="H62" s="405"/>
      <c r="I62" s="405"/>
      <c r="J62" s="405"/>
      <c r="K62" s="405"/>
      <c r="L62" s="405"/>
      <c r="M62" s="405"/>
      <c r="N62" s="405"/>
      <c r="O62" s="405"/>
      <c r="P62" s="405"/>
      <c r="Q62" s="405"/>
      <c r="R62" s="405"/>
      <c r="S62" s="405"/>
      <c r="T62" s="405"/>
      <c r="U62" s="405"/>
      <c r="V62" s="405"/>
      <c r="W62" s="405"/>
      <c r="X62" s="405"/>
      <c r="Y62" s="405"/>
      <c r="Z62" s="405"/>
    </row>
    <row r="63" spans="1:26" ht="9.75" customHeight="1">
      <c r="A63" s="405"/>
      <c r="B63" s="408" t="s">
        <v>892</v>
      </c>
      <c r="C63" s="405"/>
      <c r="D63" s="405"/>
      <c r="E63" s="405"/>
      <c r="F63" s="405"/>
      <c r="G63" s="405"/>
      <c r="H63" s="405"/>
      <c r="I63" s="405"/>
      <c r="J63" s="405"/>
      <c r="K63" s="405"/>
      <c r="L63" s="405"/>
      <c r="M63" s="405"/>
      <c r="N63" s="405"/>
      <c r="O63" s="405"/>
      <c r="P63" s="405"/>
      <c r="Q63" s="405"/>
      <c r="R63" s="405"/>
      <c r="S63" s="405"/>
      <c r="T63" s="405"/>
      <c r="U63" s="405"/>
      <c r="V63" s="405"/>
      <c r="W63" s="405"/>
      <c r="X63" s="405"/>
      <c r="Y63" s="405"/>
      <c r="Z63" s="405"/>
    </row>
    <row r="64" spans="1:26" ht="9.75" customHeight="1">
      <c r="A64" s="405"/>
      <c r="B64" s="408" t="s">
        <v>893</v>
      </c>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Z64" s="405"/>
    </row>
    <row r="65" spans="1:26" ht="9.75" customHeight="1">
      <c r="A65" s="405"/>
      <c r="B65" s="408" t="s">
        <v>894</v>
      </c>
      <c r="C65" s="405"/>
      <c r="D65" s="405"/>
      <c r="E65" s="405"/>
      <c r="F65" s="405"/>
      <c r="G65" s="405"/>
      <c r="H65" s="405"/>
      <c r="I65" s="405"/>
      <c r="J65" s="405"/>
      <c r="K65" s="405"/>
      <c r="L65" s="405"/>
      <c r="M65" s="405"/>
      <c r="N65" s="405"/>
      <c r="O65" s="405"/>
      <c r="P65" s="405"/>
      <c r="Q65" s="405"/>
      <c r="R65" s="405"/>
      <c r="S65" s="405"/>
      <c r="T65" s="405"/>
      <c r="U65" s="405"/>
      <c r="V65" s="405"/>
      <c r="W65" s="405"/>
      <c r="X65" s="405"/>
      <c r="Y65" s="405"/>
      <c r="Z65" s="405"/>
    </row>
    <row r="66" spans="1:26" ht="9.75" customHeight="1">
      <c r="A66" s="405"/>
      <c r="B66" s="408" t="s">
        <v>895</v>
      </c>
      <c r="C66" s="405"/>
      <c r="D66" s="405"/>
      <c r="E66" s="405"/>
      <c r="F66" s="405"/>
      <c r="G66" s="405"/>
      <c r="H66" s="405"/>
      <c r="I66" s="405"/>
      <c r="J66" s="405"/>
      <c r="K66" s="405"/>
      <c r="L66" s="405"/>
      <c r="M66" s="405"/>
      <c r="N66" s="405"/>
      <c r="O66" s="405"/>
      <c r="P66" s="405"/>
      <c r="Q66" s="405"/>
      <c r="R66" s="405"/>
      <c r="S66" s="405"/>
      <c r="T66" s="405"/>
      <c r="U66" s="405"/>
      <c r="V66" s="405"/>
      <c r="W66" s="405"/>
      <c r="X66" s="405"/>
      <c r="Y66" s="405"/>
      <c r="Z66" s="405"/>
    </row>
    <row r="67" spans="1:26" ht="9.75" customHeight="1">
      <c r="A67" s="405"/>
      <c r="B67" s="408" t="s">
        <v>896</v>
      </c>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Z67" s="405"/>
    </row>
    <row r="68" spans="1:26" ht="9.75" customHeight="1">
      <c r="A68" s="405"/>
      <c r="B68" s="408" t="s">
        <v>897</v>
      </c>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5"/>
    </row>
    <row r="69" spans="1:26" ht="9.75" customHeight="1">
      <c r="A69" s="405"/>
      <c r="B69" s="408" t="s">
        <v>898</v>
      </c>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5"/>
    </row>
    <row r="70" spans="1:26" ht="9.75" customHeight="1">
      <c r="A70" s="405"/>
      <c r="B70" s="408" t="s">
        <v>899</v>
      </c>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row>
    <row r="71" spans="1:26" ht="9.75" customHeight="1">
      <c r="A71" s="405"/>
      <c r="B71" s="408" t="s">
        <v>900</v>
      </c>
      <c r="C71" s="405"/>
      <c r="D71" s="405"/>
      <c r="E71" s="405"/>
      <c r="F71" s="405"/>
      <c r="G71" s="405"/>
      <c r="H71" s="405"/>
      <c r="I71" s="405"/>
      <c r="J71" s="405"/>
      <c r="K71" s="405"/>
      <c r="L71" s="405"/>
      <c r="M71" s="405"/>
      <c r="N71" s="405"/>
      <c r="O71" s="405"/>
      <c r="P71" s="405"/>
      <c r="Q71" s="405"/>
      <c r="R71" s="405"/>
      <c r="S71" s="405"/>
      <c r="T71" s="405"/>
      <c r="U71" s="405"/>
      <c r="V71" s="405"/>
      <c r="W71" s="405"/>
      <c r="X71" s="405"/>
      <c r="Y71" s="405"/>
      <c r="Z71" s="405"/>
    </row>
    <row r="72" spans="1:26" ht="9.75" customHeight="1">
      <c r="A72" s="405"/>
      <c r="B72" s="408" t="s">
        <v>901</v>
      </c>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row>
    <row r="73" spans="1:26" ht="9.75" customHeight="1">
      <c r="A73" s="405"/>
      <c r="B73" s="408" t="s">
        <v>902</v>
      </c>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5"/>
    </row>
    <row r="74" spans="1:26" ht="9.75" customHeight="1">
      <c r="A74" s="405"/>
      <c r="B74" s="408" t="s">
        <v>903</v>
      </c>
      <c r="C74" s="405"/>
      <c r="D74" s="405"/>
      <c r="E74" s="405"/>
      <c r="F74" s="405"/>
      <c r="G74" s="405"/>
      <c r="H74" s="405"/>
      <c r="I74" s="405"/>
      <c r="J74" s="405"/>
      <c r="K74" s="405"/>
      <c r="L74" s="405"/>
      <c r="M74" s="405"/>
      <c r="N74" s="405"/>
      <c r="O74" s="405"/>
      <c r="P74" s="405"/>
      <c r="Q74" s="405"/>
      <c r="R74" s="405"/>
      <c r="S74" s="405"/>
      <c r="T74" s="405"/>
      <c r="U74" s="405"/>
      <c r="V74" s="405"/>
      <c r="W74" s="405"/>
      <c r="X74" s="405"/>
      <c r="Y74" s="405"/>
      <c r="Z74" s="405"/>
    </row>
    <row r="75" spans="1:26" ht="9.75" customHeight="1">
      <c r="A75" s="405"/>
      <c r="B75" s="408" t="s">
        <v>904</v>
      </c>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row>
    <row r="76" spans="1:26" ht="9.75" customHeight="1">
      <c r="A76" s="405"/>
      <c r="B76" s="408" t="s">
        <v>905</v>
      </c>
      <c r="C76" s="405"/>
      <c r="D76" s="405"/>
      <c r="E76" s="405"/>
      <c r="F76" s="405"/>
      <c r="G76" s="405"/>
      <c r="H76" s="405"/>
      <c r="I76" s="405"/>
      <c r="J76" s="405"/>
      <c r="K76" s="405"/>
      <c r="L76" s="405"/>
      <c r="M76" s="405"/>
      <c r="N76" s="405"/>
      <c r="O76" s="405"/>
      <c r="P76" s="405"/>
      <c r="Q76" s="405"/>
      <c r="R76" s="405"/>
      <c r="S76" s="405"/>
      <c r="T76" s="405"/>
      <c r="U76" s="405"/>
      <c r="V76" s="405"/>
      <c r="W76" s="405"/>
      <c r="X76" s="405"/>
      <c r="Y76" s="405"/>
      <c r="Z76" s="405"/>
    </row>
    <row r="77" spans="1:26" ht="9.75" customHeight="1">
      <c r="A77" s="405"/>
      <c r="B77" s="408" t="s">
        <v>906</v>
      </c>
      <c r="C77" s="405"/>
      <c r="D77" s="405"/>
      <c r="E77" s="405"/>
      <c r="F77" s="405"/>
      <c r="G77" s="405"/>
      <c r="H77" s="405"/>
      <c r="I77" s="405"/>
      <c r="J77" s="405"/>
      <c r="K77" s="405"/>
      <c r="L77" s="405"/>
      <c r="M77" s="405"/>
      <c r="N77" s="405"/>
      <c r="O77" s="405"/>
      <c r="P77" s="405"/>
      <c r="Q77" s="405"/>
      <c r="R77" s="405"/>
      <c r="S77" s="405"/>
      <c r="T77" s="405"/>
      <c r="U77" s="405"/>
      <c r="V77" s="405"/>
      <c r="W77" s="405"/>
      <c r="X77" s="405"/>
      <c r="Y77" s="405"/>
      <c r="Z77" s="405"/>
    </row>
    <row r="78" spans="1:26" ht="9.75" customHeight="1">
      <c r="A78" s="405"/>
      <c r="B78" s="408" t="s">
        <v>907</v>
      </c>
      <c r="C78" s="405"/>
      <c r="D78" s="405"/>
      <c r="E78" s="405"/>
      <c r="F78" s="405"/>
      <c r="G78" s="405"/>
      <c r="H78" s="405"/>
      <c r="I78" s="405"/>
      <c r="J78" s="405"/>
      <c r="K78" s="405"/>
      <c r="L78" s="405"/>
      <c r="M78" s="405"/>
      <c r="N78" s="405"/>
      <c r="O78" s="405"/>
      <c r="P78" s="405"/>
      <c r="Q78" s="405"/>
      <c r="R78" s="405"/>
      <c r="S78" s="405"/>
      <c r="T78" s="405"/>
      <c r="U78" s="405"/>
      <c r="V78" s="405"/>
      <c r="W78" s="405"/>
      <c r="X78" s="405"/>
      <c r="Y78" s="405"/>
      <c r="Z78" s="405"/>
    </row>
    <row r="79" spans="1:26" ht="9.75" customHeight="1">
      <c r="A79" s="405"/>
      <c r="B79" s="408" t="s">
        <v>908</v>
      </c>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row>
    <row r="80" spans="1:26" ht="9.75" customHeight="1">
      <c r="A80" s="405"/>
      <c r="B80" s="408" t="s">
        <v>909</v>
      </c>
      <c r="C80" s="405"/>
      <c r="D80" s="405"/>
      <c r="E80" s="405"/>
      <c r="F80" s="405"/>
      <c r="G80" s="405"/>
      <c r="H80" s="405"/>
      <c r="I80" s="405"/>
      <c r="J80" s="405"/>
      <c r="K80" s="405"/>
      <c r="L80" s="405"/>
      <c r="M80" s="405"/>
      <c r="N80" s="405"/>
      <c r="O80" s="405"/>
      <c r="P80" s="405"/>
      <c r="Q80" s="405"/>
      <c r="R80" s="405"/>
      <c r="S80" s="405"/>
      <c r="T80" s="405"/>
      <c r="U80" s="405"/>
      <c r="V80" s="405"/>
      <c r="W80" s="405"/>
      <c r="X80" s="405"/>
      <c r="Y80" s="405"/>
      <c r="Z80" s="405"/>
    </row>
    <row r="81" spans="1:26" ht="9.75" customHeight="1">
      <c r="A81" s="405"/>
      <c r="B81" s="408" t="s">
        <v>910</v>
      </c>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5"/>
    </row>
    <row r="82" spans="1:26" ht="9.75" customHeight="1">
      <c r="A82" s="405"/>
      <c r="B82" s="408" t="s">
        <v>911</v>
      </c>
      <c r="C82" s="405"/>
      <c r="D82" s="405"/>
      <c r="E82" s="405"/>
      <c r="F82" s="405"/>
      <c r="G82" s="405"/>
      <c r="H82" s="405"/>
      <c r="I82" s="405"/>
      <c r="J82" s="405"/>
      <c r="K82" s="405"/>
      <c r="L82" s="405"/>
      <c r="M82" s="405"/>
      <c r="N82" s="405"/>
      <c r="O82" s="405"/>
      <c r="P82" s="405"/>
      <c r="Q82" s="405"/>
      <c r="R82" s="405"/>
      <c r="S82" s="405"/>
      <c r="T82" s="405"/>
      <c r="U82" s="405"/>
      <c r="V82" s="405"/>
      <c r="W82" s="405"/>
      <c r="X82" s="405"/>
      <c r="Y82" s="405"/>
      <c r="Z82" s="405"/>
    </row>
    <row r="83" spans="1:26" ht="9.75" customHeight="1">
      <c r="A83" s="405"/>
      <c r="B83" s="408" t="s">
        <v>912</v>
      </c>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Z83" s="405"/>
    </row>
    <row r="84" spans="1:26" ht="9.75" customHeight="1">
      <c r="A84" s="405"/>
      <c r="B84" s="408" t="s">
        <v>913</v>
      </c>
      <c r="C84" s="405"/>
      <c r="D84" s="405"/>
      <c r="E84" s="405"/>
      <c r="F84" s="405"/>
      <c r="G84" s="405"/>
      <c r="H84" s="405"/>
      <c r="I84" s="405"/>
      <c r="J84" s="405"/>
      <c r="K84" s="405"/>
      <c r="L84" s="405"/>
      <c r="M84" s="405"/>
      <c r="N84" s="405"/>
      <c r="O84" s="405"/>
      <c r="P84" s="405"/>
      <c r="Q84" s="405"/>
      <c r="R84" s="405"/>
      <c r="S84" s="405"/>
      <c r="T84" s="405"/>
      <c r="U84" s="405"/>
      <c r="V84" s="405"/>
      <c r="W84" s="405"/>
      <c r="X84" s="405"/>
      <c r="Y84" s="405"/>
      <c r="Z84" s="405"/>
    </row>
    <row r="85" spans="1:26" ht="9.75" customHeight="1">
      <c r="A85" s="405"/>
      <c r="B85" s="408" t="s">
        <v>914</v>
      </c>
      <c r="C85" s="405"/>
      <c r="D85" s="405"/>
      <c r="E85" s="405"/>
      <c r="F85" s="405"/>
      <c r="G85" s="405"/>
      <c r="H85" s="405"/>
      <c r="I85" s="405"/>
      <c r="J85" s="405"/>
      <c r="K85" s="405"/>
      <c r="L85" s="405"/>
      <c r="M85" s="405"/>
      <c r="N85" s="405"/>
      <c r="O85" s="405"/>
      <c r="P85" s="405"/>
      <c r="Q85" s="405"/>
      <c r="R85" s="405"/>
      <c r="S85" s="405"/>
      <c r="T85" s="405"/>
      <c r="U85" s="405"/>
      <c r="V85" s="405"/>
      <c r="W85" s="405"/>
      <c r="X85" s="405"/>
      <c r="Y85" s="405"/>
      <c r="Z85" s="405"/>
    </row>
    <row r="86" spans="1:26" ht="9.75" customHeight="1">
      <c r="A86" s="405"/>
      <c r="B86" s="408" t="s">
        <v>915</v>
      </c>
      <c r="C86" s="405"/>
      <c r="D86" s="405"/>
      <c r="E86" s="405"/>
      <c r="F86" s="405"/>
      <c r="G86" s="405"/>
      <c r="H86" s="405"/>
      <c r="I86" s="405"/>
      <c r="J86" s="405"/>
      <c r="K86" s="405"/>
      <c r="L86" s="405"/>
      <c r="M86" s="405"/>
      <c r="N86" s="405"/>
      <c r="O86" s="405"/>
      <c r="P86" s="405"/>
      <c r="Q86" s="405"/>
      <c r="R86" s="405"/>
      <c r="S86" s="405"/>
      <c r="T86" s="405"/>
      <c r="U86" s="405"/>
      <c r="V86" s="405"/>
      <c r="W86" s="405"/>
      <c r="X86" s="405"/>
      <c r="Y86" s="405"/>
      <c r="Z86" s="405"/>
    </row>
    <row r="87" spans="1:26" ht="9.75" customHeight="1">
      <c r="A87" s="405"/>
      <c r="B87" s="408" t="s">
        <v>916</v>
      </c>
      <c r="C87" s="405"/>
      <c r="D87" s="405"/>
      <c r="E87" s="405"/>
      <c r="F87" s="405"/>
      <c r="G87" s="405"/>
      <c r="H87" s="405"/>
      <c r="I87" s="405"/>
      <c r="J87" s="405"/>
      <c r="K87" s="405"/>
      <c r="L87" s="405"/>
      <c r="M87" s="405"/>
      <c r="N87" s="405"/>
      <c r="O87" s="405"/>
      <c r="P87" s="405"/>
      <c r="Q87" s="405"/>
      <c r="R87" s="405"/>
      <c r="S87" s="405"/>
      <c r="T87" s="405"/>
      <c r="U87" s="405"/>
      <c r="V87" s="405"/>
      <c r="W87" s="405"/>
      <c r="X87" s="405"/>
      <c r="Y87" s="405"/>
      <c r="Z87" s="405"/>
    </row>
    <row r="88" spans="1:26" ht="9.75" customHeight="1">
      <c r="A88" s="405"/>
      <c r="B88" s="408" t="s">
        <v>917</v>
      </c>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row>
    <row r="89" spans="1:26" ht="9.75" customHeight="1">
      <c r="A89" s="405"/>
      <c r="B89" s="408" t="s">
        <v>918</v>
      </c>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5"/>
    </row>
    <row r="90" spans="1:26" ht="9.75" customHeight="1">
      <c r="A90" s="405"/>
      <c r="B90" s="408" t="s">
        <v>919</v>
      </c>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row>
    <row r="91" spans="1:26" ht="9.75" customHeight="1">
      <c r="A91" s="405"/>
      <c r="B91" s="408" t="s">
        <v>920</v>
      </c>
      <c r="C91" s="405"/>
      <c r="D91" s="405"/>
      <c r="E91" s="405"/>
      <c r="F91" s="405"/>
      <c r="G91" s="405"/>
      <c r="H91" s="405"/>
      <c r="I91" s="405"/>
      <c r="J91" s="405"/>
      <c r="K91" s="405"/>
      <c r="L91" s="405"/>
      <c r="M91" s="405"/>
      <c r="N91" s="405"/>
      <c r="O91" s="405"/>
      <c r="P91" s="405"/>
      <c r="Q91" s="405"/>
      <c r="R91" s="405"/>
      <c r="S91" s="405"/>
      <c r="T91" s="405"/>
      <c r="U91" s="405"/>
      <c r="V91" s="405"/>
      <c r="W91" s="405"/>
      <c r="X91" s="405"/>
      <c r="Y91" s="405"/>
      <c r="Z91" s="405"/>
    </row>
    <row r="92" spans="1:26" ht="9.75" customHeight="1">
      <c r="A92" s="405"/>
      <c r="B92" s="408" t="s">
        <v>921</v>
      </c>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row>
    <row r="93" spans="1:26" ht="9.75" customHeight="1">
      <c r="A93" s="405"/>
      <c r="B93" s="408" t="s">
        <v>922</v>
      </c>
      <c r="C93" s="405"/>
      <c r="D93" s="405"/>
      <c r="E93" s="405"/>
      <c r="F93" s="405"/>
      <c r="G93" s="405"/>
      <c r="H93" s="405"/>
      <c r="I93" s="405"/>
      <c r="J93" s="405"/>
      <c r="K93" s="405"/>
      <c r="L93" s="405"/>
      <c r="M93" s="405"/>
      <c r="N93" s="405"/>
      <c r="O93" s="405"/>
      <c r="P93" s="405"/>
      <c r="Q93" s="405"/>
      <c r="R93" s="405"/>
      <c r="S93" s="405"/>
      <c r="T93" s="405"/>
      <c r="U93" s="405"/>
      <c r="V93" s="405"/>
      <c r="W93" s="405"/>
      <c r="X93" s="405"/>
      <c r="Y93" s="405"/>
      <c r="Z93" s="405"/>
    </row>
    <row r="94" spans="1:26" ht="9.75" customHeight="1">
      <c r="A94" s="405"/>
      <c r="B94" s="408" t="s">
        <v>923</v>
      </c>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row>
    <row r="95" spans="1:26" ht="9.75" customHeight="1">
      <c r="A95" s="405"/>
      <c r="B95" s="408" t="s">
        <v>924</v>
      </c>
      <c r="C95" s="405"/>
      <c r="D95" s="405"/>
      <c r="E95" s="405"/>
      <c r="F95" s="405"/>
      <c r="G95" s="405"/>
      <c r="H95" s="405"/>
      <c r="I95" s="405"/>
      <c r="J95" s="405"/>
      <c r="K95" s="405"/>
      <c r="L95" s="405"/>
      <c r="M95" s="405"/>
      <c r="N95" s="405"/>
      <c r="O95" s="405"/>
      <c r="P95" s="405"/>
      <c r="Q95" s="405"/>
      <c r="R95" s="405"/>
      <c r="S95" s="405"/>
      <c r="T95" s="405"/>
      <c r="U95" s="405"/>
      <c r="V95" s="405"/>
      <c r="W95" s="405"/>
      <c r="X95" s="405"/>
      <c r="Y95" s="405"/>
      <c r="Z95" s="405"/>
    </row>
    <row r="96" spans="1:26" ht="9.75" customHeight="1">
      <c r="A96" s="405"/>
      <c r="B96" s="408" t="s">
        <v>925</v>
      </c>
      <c r="C96" s="405"/>
      <c r="D96" s="405"/>
      <c r="E96" s="405"/>
      <c r="F96" s="405"/>
      <c r="G96" s="405"/>
      <c r="H96" s="405"/>
      <c r="I96" s="405"/>
      <c r="J96" s="405"/>
      <c r="K96" s="405"/>
      <c r="L96" s="405"/>
      <c r="M96" s="405"/>
      <c r="N96" s="405"/>
      <c r="O96" s="405"/>
      <c r="P96" s="405"/>
      <c r="Q96" s="405"/>
      <c r="R96" s="405"/>
      <c r="S96" s="405"/>
      <c r="T96" s="405"/>
      <c r="U96" s="405"/>
      <c r="V96" s="405"/>
      <c r="W96" s="405"/>
      <c r="X96" s="405"/>
      <c r="Y96" s="405"/>
      <c r="Z96" s="405"/>
    </row>
    <row r="97" spans="1:26" ht="9.75" customHeight="1">
      <c r="A97" s="405"/>
      <c r="B97" s="408" t="s">
        <v>926</v>
      </c>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row>
    <row r="98" spans="1:26" ht="9.75" customHeight="1">
      <c r="A98" s="405"/>
      <c r="B98" s="408" t="s">
        <v>927</v>
      </c>
      <c r="C98" s="405"/>
      <c r="D98" s="405"/>
      <c r="E98" s="405"/>
      <c r="F98" s="405"/>
      <c r="G98" s="405"/>
      <c r="H98" s="405"/>
      <c r="I98" s="405"/>
      <c r="J98" s="405"/>
      <c r="K98" s="405"/>
      <c r="L98" s="405"/>
      <c r="M98" s="405"/>
      <c r="N98" s="405"/>
      <c r="O98" s="405"/>
      <c r="P98" s="405"/>
      <c r="Q98" s="405"/>
      <c r="R98" s="405"/>
      <c r="S98" s="405"/>
      <c r="T98" s="405"/>
      <c r="U98" s="405"/>
      <c r="V98" s="405"/>
      <c r="W98" s="405"/>
      <c r="X98" s="405"/>
      <c r="Y98" s="405"/>
      <c r="Z98" s="405"/>
    </row>
    <row r="99" spans="1:26" ht="9.75" customHeight="1">
      <c r="A99" s="405"/>
      <c r="B99" s="408" t="s">
        <v>928</v>
      </c>
      <c r="C99" s="405"/>
      <c r="D99" s="405"/>
      <c r="E99" s="405"/>
      <c r="F99" s="405"/>
      <c r="G99" s="405"/>
      <c r="H99" s="405"/>
      <c r="I99" s="405"/>
      <c r="J99" s="405"/>
      <c r="K99" s="405"/>
      <c r="L99" s="405"/>
      <c r="M99" s="405"/>
      <c r="N99" s="405"/>
      <c r="O99" s="405"/>
      <c r="P99" s="405"/>
      <c r="Q99" s="405"/>
      <c r="R99" s="405"/>
      <c r="S99" s="405"/>
      <c r="T99" s="405"/>
      <c r="U99" s="405"/>
      <c r="V99" s="405"/>
      <c r="W99" s="405"/>
      <c r="X99" s="405"/>
      <c r="Y99" s="405"/>
      <c r="Z99" s="405"/>
    </row>
    <row r="100" spans="1:26" ht="9.75" customHeight="1">
      <c r="A100" s="405"/>
      <c r="B100" s="408" t="s">
        <v>929</v>
      </c>
      <c r="C100" s="405"/>
      <c r="D100" s="405"/>
      <c r="E100" s="405"/>
      <c r="F100" s="405"/>
      <c r="G100" s="405"/>
      <c r="H100" s="405"/>
      <c r="I100" s="405"/>
      <c r="J100" s="405"/>
      <c r="K100" s="405"/>
      <c r="L100" s="405"/>
      <c r="M100" s="405"/>
      <c r="N100" s="405"/>
      <c r="O100" s="405"/>
      <c r="P100" s="405"/>
      <c r="Q100" s="405"/>
      <c r="R100" s="405"/>
      <c r="S100" s="405"/>
      <c r="T100" s="405"/>
      <c r="U100" s="405"/>
      <c r="V100" s="405"/>
      <c r="W100" s="405"/>
      <c r="X100" s="405"/>
      <c r="Y100" s="405"/>
      <c r="Z100" s="405"/>
    </row>
    <row r="101" spans="1:26" ht="9.75" customHeight="1">
      <c r="A101" s="405"/>
      <c r="B101" s="408" t="s">
        <v>930</v>
      </c>
      <c r="C101" s="405"/>
      <c r="D101" s="405"/>
      <c r="E101" s="405"/>
      <c r="F101" s="405"/>
      <c r="G101" s="405"/>
      <c r="H101" s="405"/>
      <c r="I101" s="405"/>
      <c r="J101" s="405"/>
      <c r="K101" s="405"/>
      <c r="L101" s="405"/>
      <c r="M101" s="405"/>
      <c r="N101" s="405"/>
      <c r="O101" s="405"/>
      <c r="P101" s="405"/>
      <c r="Q101" s="405"/>
      <c r="R101" s="405"/>
      <c r="S101" s="405"/>
      <c r="T101" s="405"/>
      <c r="U101" s="405"/>
      <c r="V101" s="405"/>
      <c r="W101" s="405"/>
      <c r="X101" s="405"/>
      <c r="Y101" s="405"/>
      <c r="Z101" s="405"/>
    </row>
    <row r="102" spans="1:26" ht="9.75" customHeight="1">
      <c r="A102" s="405"/>
      <c r="B102" s="408" t="s">
        <v>931</v>
      </c>
      <c r="C102" s="405"/>
      <c r="D102" s="405"/>
      <c r="E102" s="405"/>
      <c r="F102" s="405"/>
      <c r="G102" s="405"/>
      <c r="H102" s="405"/>
      <c r="I102" s="405"/>
      <c r="J102" s="405"/>
      <c r="K102" s="405"/>
      <c r="L102" s="405"/>
      <c r="M102" s="405"/>
      <c r="N102" s="405"/>
      <c r="O102" s="405"/>
      <c r="P102" s="405"/>
      <c r="Q102" s="405"/>
      <c r="R102" s="405"/>
      <c r="S102" s="405"/>
      <c r="T102" s="405"/>
      <c r="U102" s="405"/>
      <c r="V102" s="405"/>
      <c r="W102" s="405"/>
      <c r="X102" s="405"/>
      <c r="Y102" s="405"/>
      <c r="Z102" s="405"/>
    </row>
    <row r="103" spans="1:26" ht="9.75" customHeight="1">
      <c r="A103" s="405"/>
      <c r="B103" s="408" t="s">
        <v>932</v>
      </c>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5"/>
      <c r="Z103" s="405"/>
    </row>
    <row r="104" spans="1:26" ht="9.75" customHeight="1">
      <c r="A104" s="405"/>
      <c r="B104" s="408" t="s">
        <v>933</v>
      </c>
      <c r="C104" s="405"/>
      <c r="D104" s="405"/>
      <c r="E104" s="405"/>
      <c r="F104" s="405"/>
      <c r="G104" s="405"/>
      <c r="H104" s="405"/>
      <c r="I104" s="405"/>
      <c r="J104" s="405"/>
      <c r="K104" s="405"/>
      <c r="L104" s="405"/>
      <c r="M104" s="405"/>
      <c r="N104" s="405"/>
      <c r="O104" s="405"/>
      <c r="P104" s="405"/>
      <c r="Q104" s="405"/>
      <c r="R104" s="405"/>
      <c r="S104" s="405"/>
      <c r="T104" s="405"/>
      <c r="U104" s="405"/>
      <c r="V104" s="405"/>
      <c r="W104" s="405"/>
      <c r="X104" s="405"/>
      <c r="Y104" s="405"/>
      <c r="Z104" s="405"/>
    </row>
    <row r="105" spans="1:26" ht="9.75" customHeight="1">
      <c r="A105" s="405"/>
      <c r="B105" s="408" t="s">
        <v>934</v>
      </c>
      <c r="C105" s="405"/>
      <c r="D105" s="405"/>
      <c r="E105" s="405"/>
      <c r="F105" s="405"/>
      <c r="G105" s="405"/>
      <c r="H105" s="405"/>
      <c r="I105" s="405"/>
      <c r="J105" s="405"/>
      <c r="K105" s="405"/>
      <c r="L105" s="405"/>
      <c r="M105" s="405"/>
      <c r="N105" s="405"/>
      <c r="O105" s="405"/>
      <c r="P105" s="405"/>
      <c r="Q105" s="405"/>
      <c r="R105" s="405"/>
      <c r="S105" s="405"/>
      <c r="T105" s="405"/>
      <c r="U105" s="405"/>
      <c r="V105" s="405"/>
      <c r="W105" s="405"/>
      <c r="X105" s="405"/>
      <c r="Y105" s="405"/>
      <c r="Z105" s="405"/>
    </row>
    <row r="106" spans="1:26" ht="9.75" customHeight="1">
      <c r="A106" s="405"/>
      <c r="B106" s="408" t="s">
        <v>935</v>
      </c>
      <c r="C106" s="405"/>
      <c r="D106" s="405"/>
      <c r="E106" s="405"/>
      <c r="F106" s="405"/>
      <c r="G106" s="405"/>
      <c r="H106" s="405"/>
      <c r="I106" s="405"/>
      <c r="J106" s="405"/>
      <c r="K106" s="405"/>
      <c r="L106" s="405"/>
      <c r="M106" s="405"/>
      <c r="N106" s="405"/>
      <c r="O106" s="405"/>
      <c r="P106" s="405"/>
      <c r="Q106" s="405"/>
      <c r="R106" s="405"/>
      <c r="S106" s="405"/>
      <c r="T106" s="405"/>
      <c r="U106" s="405"/>
      <c r="V106" s="405"/>
      <c r="W106" s="405"/>
      <c r="X106" s="405"/>
      <c r="Y106" s="405"/>
      <c r="Z106" s="405"/>
    </row>
    <row r="107" spans="1:26" ht="9.75" customHeight="1">
      <c r="A107" s="405"/>
      <c r="B107" s="408" t="s">
        <v>936</v>
      </c>
      <c r="C107" s="405"/>
      <c r="D107" s="405"/>
      <c r="E107" s="405"/>
      <c r="F107" s="405"/>
      <c r="G107" s="405"/>
      <c r="H107" s="405"/>
      <c r="I107" s="405"/>
      <c r="J107" s="405"/>
      <c r="K107" s="405"/>
      <c r="L107" s="405"/>
      <c r="M107" s="405"/>
      <c r="N107" s="405"/>
      <c r="O107" s="405"/>
      <c r="P107" s="405"/>
      <c r="Q107" s="405"/>
      <c r="R107" s="405"/>
      <c r="S107" s="405"/>
      <c r="T107" s="405"/>
      <c r="U107" s="405"/>
      <c r="V107" s="405"/>
      <c r="W107" s="405"/>
      <c r="X107" s="405"/>
      <c r="Y107" s="405"/>
      <c r="Z107" s="405"/>
    </row>
    <row r="108" spans="1:26" ht="9.75" customHeight="1">
      <c r="A108" s="405"/>
      <c r="B108" s="408" t="s">
        <v>937</v>
      </c>
      <c r="C108" s="405"/>
      <c r="D108" s="405"/>
      <c r="E108" s="405"/>
      <c r="F108" s="405"/>
      <c r="G108" s="405"/>
      <c r="H108" s="405"/>
      <c r="I108" s="405"/>
      <c r="J108" s="405"/>
      <c r="K108" s="405"/>
      <c r="L108" s="405"/>
      <c r="M108" s="405"/>
      <c r="N108" s="405"/>
      <c r="O108" s="405"/>
      <c r="P108" s="405"/>
      <c r="Q108" s="405"/>
      <c r="R108" s="405"/>
      <c r="S108" s="405"/>
      <c r="T108" s="405"/>
      <c r="U108" s="405"/>
      <c r="V108" s="405"/>
      <c r="W108" s="405"/>
      <c r="X108" s="405"/>
      <c r="Y108" s="405"/>
      <c r="Z108" s="405"/>
    </row>
    <row r="109" spans="1:26" ht="9.75" customHeight="1">
      <c r="A109" s="405"/>
      <c r="B109" s="408" t="s">
        <v>938</v>
      </c>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5"/>
      <c r="Z109" s="405"/>
    </row>
    <row r="110" spans="1:26" ht="9.75" customHeight="1">
      <c r="A110" s="405"/>
      <c r="B110" s="408" t="s">
        <v>939</v>
      </c>
      <c r="C110" s="405"/>
      <c r="D110" s="405"/>
      <c r="E110" s="405"/>
      <c r="F110" s="405"/>
      <c r="G110" s="405"/>
      <c r="H110" s="405"/>
      <c r="I110" s="405"/>
      <c r="J110" s="405"/>
      <c r="K110" s="405"/>
      <c r="L110" s="405"/>
      <c r="M110" s="405"/>
      <c r="N110" s="405"/>
      <c r="O110" s="405"/>
      <c r="P110" s="405"/>
      <c r="Q110" s="405"/>
      <c r="R110" s="405"/>
      <c r="S110" s="405"/>
      <c r="T110" s="405"/>
      <c r="U110" s="405"/>
      <c r="V110" s="405"/>
      <c r="W110" s="405"/>
      <c r="X110" s="405"/>
      <c r="Y110" s="405"/>
      <c r="Z110" s="405"/>
    </row>
    <row r="111" spans="1:26" ht="9.75" customHeight="1">
      <c r="A111" s="405"/>
      <c r="B111" s="408" t="s">
        <v>940</v>
      </c>
      <c r="C111" s="405"/>
      <c r="D111" s="405"/>
      <c r="E111" s="405"/>
      <c r="F111" s="405"/>
      <c r="G111" s="405"/>
      <c r="H111" s="405"/>
      <c r="I111" s="405"/>
      <c r="J111" s="405"/>
      <c r="K111" s="405"/>
      <c r="L111" s="405"/>
      <c r="M111" s="405"/>
      <c r="N111" s="405"/>
      <c r="O111" s="405"/>
      <c r="P111" s="405"/>
      <c r="Q111" s="405"/>
      <c r="R111" s="405"/>
      <c r="S111" s="405"/>
      <c r="T111" s="405"/>
      <c r="U111" s="405"/>
      <c r="V111" s="405"/>
      <c r="W111" s="405"/>
      <c r="X111" s="405"/>
      <c r="Y111" s="405"/>
      <c r="Z111" s="405"/>
    </row>
    <row r="112" spans="1:26" ht="9.75" customHeight="1">
      <c r="A112" s="405"/>
      <c r="B112" s="408" t="s">
        <v>941</v>
      </c>
      <c r="C112" s="405"/>
      <c r="D112" s="405"/>
      <c r="E112" s="405"/>
      <c r="F112" s="405"/>
      <c r="G112" s="405"/>
      <c r="H112" s="405"/>
      <c r="I112" s="405"/>
      <c r="J112" s="405"/>
      <c r="K112" s="405"/>
      <c r="L112" s="405"/>
      <c r="M112" s="405"/>
      <c r="N112" s="405"/>
      <c r="O112" s="405"/>
      <c r="P112" s="405"/>
      <c r="Q112" s="405"/>
      <c r="R112" s="405"/>
      <c r="S112" s="405"/>
      <c r="T112" s="405"/>
      <c r="U112" s="405"/>
      <c r="V112" s="405"/>
      <c r="W112" s="405"/>
      <c r="X112" s="405"/>
      <c r="Y112" s="405"/>
      <c r="Z112" s="405"/>
    </row>
    <row r="113" spans="1:26" ht="9.75" customHeight="1">
      <c r="A113" s="405"/>
      <c r="B113" s="408" t="s">
        <v>942</v>
      </c>
      <c r="C113" s="405"/>
      <c r="D113" s="405"/>
      <c r="E113" s="405"/>
      <c r="F113" s="405"/>
      <c r="G113" s="405"/>
      <c r="H113" s="405"/>
      <c r="I113" s="405"/>
      <c r="J113" s="405"/>
      <c r="K113" s="405"/>
      <c r="L113" s="405"/>
      <c r="M113" s="405"/>
      <c r="N113" s="405"/>
      <c r="O113" s="405"/>
      <c r="P113" s="405"/>
      <c r="Q113" s="405"/>
      <c r="R113" s="405"/>
      <c r="S113" s="405"/>
      <c r="T113" s="405"/>
      <c r="U113" s="405"/>
      <c r="V113" s="405"/>
      <c r="W113" s="405"/>
      <c r="X113" s="405"/>
      <c r="Y113" s="405"/>
      <c r="Z113" s="405"/>
    </row>
    <row r="114" spans="1:26" ht="9.75" customHeight="1">
      <c r="A114" s="405"/>
      <c r="B114" s="408" t="s">
        <v>943</v>
      </c>
      <c r="C114" s="405"/>
      <c r="D114" s="405"/>
      <c r="E114" s="405"/>
      <c r="F114" s="405"/>
      <c r="G114" s="405"/>
      <c r="H114" s="405"/>
      <c r="I114" s="405"/>
      <c r="J114" s="405"/>
      <c r="K114" s="405"/>
      <c r="L114" s="405"/>
      <c r="M114" s="405"/>
      <c r="N114" s="405"/>
      <c r="O114" s="405"/>
      <c r="P114" s="405"/>
      <c r="Q114" s="405"/>
      <c r="R114" s="405"/>
      <c r="S114" s="405"/>
      <c r="T114" s="405"/>
      <c r="U114" s="405"/>
      <c r="V114" s="405"/>
      <c r="W114" s="405"/>
      <c r="X114" s="405"/>
      <c r="Y114" s="405"/>
      <c r="Z114" s="405"/>
    </row>
    <row r="115" spans="1:26" ht="9.75" customHeight="1">
      <c r="A115" s="405"/>
      <c r="B115" s="408" t="s">
        <v>944</v>
      </c>
      <c r="C115" s="405"/>
      <c r="D115" s="405"/>
      <c r="E115" s="405"/>
      <c r="F115" s="405"/>
      <c r="G115" s="405"/>
      <c r="H115" s="405"/>
      <c r="I115" s="405"/>
      <c r="J115" s="405"/>
      <c r="K115" s="405"/>
      <c r="L115" s="405"/>
      <c r="M115" s="405"/>
      <c r="N115" s="405"/>
      <c r="O115" s="405"/>
      <c r="P115" s="405"/>
      <c r="Q115" s="405"/>
      <c r="R115" s="405"/>
      <c r="S115" s="405"/>
      <c r="T115" s="405"/>
      <c r="U115" s="405"/>
      <c r="V115" s="405"/>
      <c r="W115" s="405"/>
      <c r="X115" s="405"/>
      <c r="Y115" s="405"/>
      <c r="Z115" s="405"/>
    </row>
    <row r="116" spans="1:26" ht="9.75" customHeight="1">
      <c r="A116" s="405"/>
      <c r="B116" s="408" t="s">
        <v>945</v>
      </c>
      <c r="C116" s="405"/>
      <c r="D116" s="405"/>
      <c r="E116" s="405"/>
      <c r="F116" s="405"/>
      <c r="G116" s="405"/>
      <c r="H116" s="405"/>
      <c r="I116" s="405"/>
      <c r="J116" s="405"/>
      <c r="K116" s="405"/>
      <c r="L116" s="405"/>
      <c r="M116" s="405"/>
      <c r="N116" s="405"/>
      <c r="O116" s="405"/>
      <c r="P116" s="405"/>
      <c r="Q116" s="405"/>
      <c r="R116" s="405"/>
      <c r="S116" s="405"/>
      <c r="T116" s="405"/>
      <c r="U116" s="405"/>
      <c r="V116" s="405"/>
      <c r="W116" s="405"/>
      <c r="X116" s="405"/>
      <c r="Y116" s="405"/>
      <c r="Z116" s="405"/>
    </row>
    <row r="117" spans="1:26" ht="9.75" customHeight="1">
      <c r="A117" s="405"/>
      <c r="B117" s="408" t="s">
        <v>946</v>
      </c>
      <c r="C117" s="405"/>
      <c r="D117" s="405"/>
      <c r="E117" s="405"/>
      <c r="F117" s="405"/>
      <c r="G117" s="405"/>
      <c r="H117" s="405"/>
      <c r="I117" s="405"/>
      <c r="J117" s="405"/>
      <c r="K117" s="405"/>
      <c r="L117" s="405"/>
      <c r="M117" s="405"/>
      <c r="N117" s="405"/>
      <c r="O117" s="405"/>
      <c r="P117" s="405"/>
      <c r="Q117" s="405"/>
      <c r="R117" s="405"/>
      <c r="S117" s="405"/>
      <c r="T117" s="405"/>
      <c r="U117" s="405"/>
      <c r="V117" s="405"/>
      <c r="W117" s="405"/>
      <c r="X117" s="405"/>
      <c r="Y117" s="405"/>
      <c r="Z117" s="405"/>
    </row>
    <row r="118" spans="1:26" ht="9.75" customHeight="1">
      <c r="A118" s="405"/>
      <c r="B118" s="408" t="s">
        <v>947</v>
      </c>
      <c r="C118" s="405"/>
      <c r="D118" s="405"/>
      <c r="E118" s="405"/>
      <c r="F118" s="405"/>
      <c r="G118" s="405"/>
      <c r="H118" s="405"/>
      <c r="I118" s="405"/>
      <c r="J118" s="405"/>
      <c r="K118" s="405"/>
      <c r="L118" s="405"/>
      <c r="M118" s="405"/>
      <c r="N118" s="405"/>
      <c r="O118" s="405"/>
      <c r="P118" s="405"/>
      <c r="Q118" s="405"/>
      <c r="R118" s="405"/>
      <c r="S118" s="405"/>
      <c r="T118" s="405"/>
      <c r="U118" s="405"/>
      <c r="V118" s="405"/>
      <c r="W118" s="405"/>
      <c r="X118" s="405"/>
      <c r="Y118" s="405"/>
      <c r="Z118" s="405"/>
    </row>
    <row r="119" spans="1:26" ht="9.75" customHeight="1">
      <c r="A119" s="405"/>
      <c r="B119" s="408" t="s">
        <v>948</v>
      </c>
      <c r="C119" s="405"/>
      <c r="D119" s="405"/>
      <c r="E119" s="405"/>
      <c r="F119" s="405"/>
      <c r="G119" s="405"/>
      <c r="H119" s="405"/>
      <c r="I119" s="405"/>
      <c r="J119" s="405"/>
      <c r="K119" s="405"/>
      <c r="L119" s="405"/>
      <c r="M119" s="405"/>
      <c r="N119" s="405"/>
      <c r="O119" s="405"/>
      <c r="P119" s="405"/>
      <c r="Q119" s="405"/>
      <c r="R119" s="405"/>
      <c r="S119" s="405"/>
      <c r="T119" s="405"/>
      <c r="U119" s="405"/>
      <c r="V119" s="405"/>
      <c r="W119" s="405"/>
      <c r="X119" s="405"/>
      <c r="Y119" s="405"/>
      <c r="Z119" s="405"/>
    </row>
    <row r="120" spans="1:26" ht="9.75" customHeight="1">
      <c r="A120" s="405"/>
      <c r="B120" s="408" t="s">
        <v>949</v>
      </c>
      <c r="C120" s="405"/>
      <c r="D120" s="405"/>
      <c r="E120" s="405"/>
      <c r="F120" s="405"/>
      <c r="G120" s="405"/>
      <c r="H120" s="405"/>
      <c r="I120" s="405"/>
      <c r="J120" s="405"/>
      <c r="K120" s="405"/>
      <c r="L120" s="405"/>
      <c r="M120" s="405"/>
      <c r="N120" s="405"/>
      <c r="O120" s="405"/>
      <c r="P120" s="405"/>
      <c r="Q120" s="405"/>
      <c r="R120" s="405"/>
      <c r="S120" s="405"/>
      <c r="T120" s="405"/>
      <c r="U120" s="405"/>
      <c r="V120" s="405"/>
      <c r="W120" s="405"/>
      <c r="X120" s="405"/>
      <c r="Y120" s="405"/>
      <c r="Z120" s="405"/>
    </row>
    <row r="121" spans="1:26" ht="9.75" customHeight="1">
      <c r="A121" s="405"/>
      <c r="B121" s="408" t="s">
        <v>950</v>
      </c>
      <c r="C121" s="405"/>
      <c r="D121" s="405"/>
      <c r="E121" s="405"/>
      <c r="F121" s="405"/>
      <c r="G121" s="405"/>
      <c r="H121" s="405"/>
      <c r="I121" s="405"/>
      <c r="J121" s="405"/>
      <c r="K121" s="405"/>
      <c r="L121" s="405"/>
      <c r="M121" s="405"/>
      <c r="N121" s="405"/>
      <c r="O121" s="405"/>
      <c r="P121" s="405"/>
      <c r="Q121" s="405"/>
      <c r="R121" s="405"/>
      <c r="S121" s="405"/>
      <c r="T121" s="405"/>
      <c r="U121" s="405"/>
      <c r="V121" s="405"/>
      <c r="W121" s="405"/>
      <c r="X121" s="405"/>
      <c r="Y121" s="405"/>
      <c r="Z121" s="405"/>
    </row>
    <row r="122" spans="1:26" ht="9.75" customHeight="1">
      <c r="A122" s="405"/>
      <c r="B122" s="408" t="s">
        <v>951</v>
      </c>
      <c r="C122" s="405"/>
      <c r="D122" s="405"/>
      <c r="E122" s="405"/>
      <c r="F122" s="405"/>
      <c r="G122" s="405"/>
      <c r="H122" s="405"/>
      <c r="I122" s="405"/>
      <c r="J122" s="405"/>
      <c r="K122" s="405"/>
      <c r="L122" s="405"/>
      <c r="M122" s="405"/>
      <c r="N122" s="405"/>
      <c r="O122" s="405"/>
      <c r="P122" s="405"/>
      <c r="Q122" s="405"/>
      <c r="R122" s="405"/>
      <c r="S122" s="405"/>
      <c r="T122" s="405"/>
      <c r="U122" s="405"/>
      <c r="V122" s="405"/>
      <c r="W122" s="405"/>
      <c r="X122" s="405"/>
      <c r="Y122" s="405"/>
      <c r="Z122" s="405"/>
    </row>
    <row r="123" spans="1:26" ht="9.75" customHeight="1">
      <c r="A123" s="405"/>
      <c r="B123" s="408" t="s">
        <v>952</v>
      </c>
      <c r="C123" s="405"/>
      <c r="D123" s="405"/>
      <c r="E123" s="405"/>
      <c r="F123" s="405"/>
      <c r="G123" s="405"/>
      <c r="H123" s="405"/>
      <c r="I123" s="405"/>
      <c r="J123" s="405"/>
      <c r="K123" s="405"/>
      <c r="L123" s="405"/>
      <c r="M123" s="405"/>
      <c r="N123" s="405"/>
      <c r="O123" s="405"/>
      <c r="P123" s="405"/>
      <c r="Q123" s="405"/>
      <c r="R123" s="405"/>
      <c r="S123" s="405"/>
      <c r="T123" s="405"/>
      <c r="U123" s="405"/>
      <c r="V123" s="405"/>
      <c r="W123" s="405"/>
      <c r="X123" s="405"/>
      <c r="Y123" s="405"/>
      <c r="Z123" s="405"/>
    </row>
    <row r="124" spans="1:26" ht="9.75" customHeight="1">
      <c r="A124" s="405"/>
      <c r="B124" s="408" t="s">
        <v>953</v>
      </c>
      <c r="C124" s="405"/>
      <c r="D124" s="405"/>
      <c r="E124" s="405"/>
      <c r="F124" s="405"/>
      <c r="G124" s="405"/>
      <c r="H124" s="405"/>
      <c r="I124" s="405"/>
      <c r="J124" s="405"/>
      <c r="K124" s="405"/>
      <c r="L124" s="405"/>
      <c r="M124" s="405"/>
      <c r="N124" s="405"/>
      <c r="O124" s="405"/>
      <c r="P124" s="405"/>
      <c r="Q124" s="405"/>
      <c r="R124" s="405"/>
      <c r="S124" s="405"/>
      <c r="T124" s="405"/>
      <c r="U124" s="405"/>
      <c r="V124" s="405"/>
      <c r="W124" s="405"/>
      <c r="X124" s="405"/>
      <c r="Y124" s="405"/>
      <c r="Z124" s="405"/>
    </row>
    <row r="125" spans="1:26" ht="9.75" customHeight="1">
      <c r="A125" s="405"/>
      <c r="B125" s="408" t="s">
        <v>954</v>
      </c>
      <c r="C125" s="405"/>
      <c r="D125" s="405"/>
      <c r="E125" s="405"/>
      <c r="F125" s="405"/>
      <c r="G125" s="405"/>
      <c r="H125" s="405"/>
      <c r="I125" s="405"/>
      <c r="J125" s="405"/>
      <c r="K125" s="405"/>
      <c r="L125" s="405"/>
      <c r="M125" s="405"/>
      <c r="N125" s="405"/>
      <c r="O125" s="405"/>
      <c r="P125" s="405"/>
      <c r="Q125" s="405"/>
      <c r="R125" s="405"/>
      <c r="S125" s="405"/>
      <c r="T125" s="405"/>
      <c r="U125" s="405"/>
      <c r="V125" s="405"/>
      <c r="W125" s="405"/>
      <c r="X125" s="405"/>
      <c r="Y125" s="405"/>
      <c r="Z125" s="405"/>
    </row>
    <row r="126" spans="1:26" ht="9.75" customHeight="1">
      <c r="A126" s="405"/>
      <c r="B126" s="408" t="s">
        <v>955</v>
      </c>
      <c r="C126" s="405"/>
      <c r="D126" s="405"/>
      <c r="E126" s="405"/>
      <c r="F126" s="405"/>
      <c r="G126" s="405"/>
      <c r="H126" s="405"/>
      <c r="I126" s="405"/>
      <c r="J126" s="405"/>
      <c r="K126" s="405"/>
      <c r="L126" s="405"/>
      <c r="M126" s="405"/>
      <c r="N126" s="405"/>
      <c r="O126" s="405"/>
      <c r="P126" s="405"/>
      <c r="Q126" s="405"/>
      <c r="R126" s="405"/>
      <c r="S126" s="405"/>
      <c r="T126" s="405"/>
      <c r="U126" s="405"/>
      <c r="V126" s="405"/>
      <c r="W126" s="405"/>
      <c r="X126" s="405"/>
      <c r="Y126" s="405"/>
      <c r="Z126" s="405"/>
    </row>
    <row r="127" spans="1:26" ht="9.75" customHeight="1">
      <c r="A127" s="405"/>
      <c r="B127" s="408" t="s">
        <v>956</v>
      </c>
      <c r="C127" s="405"/>
      <c r="D127" s="405"/>
      <c r="E127" s="405"/>
      <c r="F127" s="405"/>
      <c r="G127" s="405"/>
      <c r="H127" s="405"/>
      <c r="I127" s="405"/>
      <c r="J127" s="405"/>
      <c r="K127" s="405"/>
      <c r="L127" s="405"/>
      <c r="M127" s="405"/>
      <c r="N127" s="405"/>
      <c r="O127" s="405"/>
      <c r="P127" s="405"/>
      <c r="Q127" s="405"/>
      <c r="R127" s="405"/>
      <c r="S127" s="405"/>
      <c r="T127" s="405"/>
      <c r="U127" s="405"/>
      <c r="V127" s="405"/>
      <c r="W127" s="405"/>
      <c r="X127" s="405"/>
      <c r="Y127" s="405"/>
      <c r="Z127" s="405"/>
    </row>
    <row r="128" spans="1:26" ht="9.75" customHeight="1">
      <c r="A128" s="405"/>
      <c r="B128" s="408" t="s">
        <v>957</v>
      </c>
      <c r="C128" s="405"/>
      <c r="D128" s="405"/>
      <c r="E128" s="405"/>
      <c r="F128" s="405"/>
      <c r="G128" s="405"/>
      <c r="H128" s="405"/>
      <c r="I128" s="405"/>
      <c r="J128" s="405"/>
      <c r="K128" s="405"/>
      <c r="L128" s="405"/>
      <c r="M128" s="405"/>
      <c r="N128" s="405"/>
      <c r="O128" s="405"/>
      <c r="P128" s="405"/>
      <c r="Q128" s="405"/>
      <c r="R128" s="405"/>
      <c r="S128" s="405"/>
      <c r="T128" s="405"/>
      <c r="U128" s="405"/>
      <c r="V128" s="405"/>
      <c r="W128" s="405"/>
      <c r="X128" s="405"/>
      <c r="Y128" s="405"/>
      <c r="Z128" s="405"/>
    </row>
    <row r="129" spans="1:26" ht="9.75" customHeight="1">
      <c r="A129" s="405"/>
      <c r="B129" s="408" t="s">
        <v>958</v>
      </c>
      <c r="C129" s="405"/>
      <c r="D129" s="405"/>
      <c r="E129" s="405"/>
      <c r="F129" s="405"/>
      <c r="G129" s="405"/>
      <c r="H129" s="405"/>
      <c r="I129" s="405"/>
      <c r="J129" s="405"/>
      <c r="K129" s="405"/>
      <c r="L129" s="405"/>
      <c r="M129" s="405"/>
      <c r="N129" s="405"/>
      <c r="O129" s="405"/>
      <c r="P129" s="405"/>
      <c r="Q129" s="405"/>
      <c r="R129" s="405"/>
      <c r="S129" s="405"/>
      <c r="T129" s="405"/>
      <c r="U129" s="405"/>
      <c r="V129" s="405"/>
      <c r="W129" s="405"/>
      <c r="X129" s="405"/>
      <c r="Y129" s="405"/>
      <c r="Z129" s="405"/>
    </row>
    <row r="130" spans="1:26" ht="9.75" customHeight="1">
      <c r="A130" s="405"/>
      <c r="B130" s="408" t="s">
        <v>959</v>
      </c>
      <c r="C130" s="405"/>
      <c r="D130" s="405"/>
      <c r="E130" s="405"/>
      <c r="F130" s="405"/>
      <c r="G130" s="405"/>
      <c r="H130" s="405"/>
      <c r="I130" s="405"/>
      <c r="J130" s="405"/>
      <c r="K130" s="405"/>
      <c r="L130" s="405"/>
      <c r="M130" s="405"/>
      <c r="N130" s="405"/>
      <c r="O130" s="405"/>
      <c r="P130" s="405"/>
      <c r="Q130" s="405"/>
      <c r="R130" s="405"/>
      <c r="S130" s="405"/>
      <c r="T130" s="405"/>
      <c r="U130" s="405"/>
      <c r="V130" s="405"/>
      <c r="W130" s="405"/>
      <c r="X130" s="405"/>
      <c r="Y130" s="405"/>
      <c r="Z130" s="405"/>
    </row>
    <row r="131" spans="1:26" ht="9.75" customHeight="1">
      <c r="A131" s="405"/>
      <c r="B131" s="408" t="s">
        <v>960</v>
      </c>
      <c r="C131" s="405"/>
      <c r="D131" s="405"/>
      <c r="E131" s="405"/>
      <c r="F131" s="405"/>
      <c r="G131" s="405"/>
      <c r="H131" s="405"/>
      <c r="I131" s="405"/>
      <c r="J131" s="405"/>
      <c r="K131" s="405"/>
      <c r="L131" s="405"/>
      <c r="M131" s="405"/>
      <c r="N131" s="405"/>
      <c r="O131" s="405"/>
      <c r="P131" s="405"/>
      <c r="Q131" s="405"/>
      <c r="R131" s="405"/>
      <c r="S131" s="405"/>
      <c r="T131" s="405"/>
      <c r="U131" s="405"/>
      <c r="V131" s="405"/>
      <c r="W131" s="405"/>
      <c r="X131" s="405"/>
      <c r="Y131" s="405"/>
      <c r="Z131" s="405"/>
    </row>
    <row r="132" spans="1:26" ht="9.75" customHeight="1">
      <c r="A132" s="405"/>
      <c r="B132" s="408" t="s">
        <v>961</v>
      </c>
      <c r="C132" s="405"/>
      <c r="D132" s="405"/>
      <c r="E132" s="405"/>
      <c r="F132" s="405"/>
      <c r="G132" s="405"/>
      <c r="H132" s="405"/>
      <c r="I132" s="405"/>
      <c r="J132" s="405"/>
      <c r="K132" s="405"/>
      <c r="L132" s="405"/>
      <c r="M132" s="405"/>
      <c r="N132" s="405"/>
      <c r="O132" s="405"/>
      <c r="P132" s="405"/>
      <c r="Q132" s="405"/>
      <c r="R132" s="405"/>
      <c r="S132" s="405"/>
      <c r="T132" s="405"/>
      <c r="U132" s="405"/>
      <c r="V132" s="405"/>
      <c r="W132" s="405"/>
      <c r="X132" s="405"/>
      <c r="Y132" s="405"/>
      <c r="Z132" s="405"/>
    </row>
    <row r="133" spans="1:26" ht="9.75" customHeight="1">
      <c r="A133" s="405"/>
      <c r="B133" s="408" t="s">
        <v>962</v>
      </c>
      <c r="C133" s="405"/>
      <c r="D133" s="405"/>
      <c r="E133" s="405"/>
      <c r="F133" s="405"/>
      <c r="G133" s="405"/>
      <c r="H133" s="405"/>
      <c r="I133" s="405"/>
      <c r="J133" s="405"/>
      <c r="K133" s="405"/>
      <c r="L133" s="405"/>
      <c r="M133" s="405"/>
      <c r="N133" s="405"/>
      <c r="O133" s="405"/>
      <c r="P133" s="405"/>
      <c r="Q133" s="405"/>
      <c r="R133" s="405"/>
      <c r="S133" s="405"/>
      <c r="T133" s="405"/>
      <c r="U133" s="405"/>
      <c r="V133" s="405"/>
      <c r="W133" s="405"/>
      <c r="X133" s="405"/>
      <c r="Y133" s="405"/>
      <c r="Z133" s="405"/>
    </row>
    <row r="134" spans="1:26" ht="9.75" customHeight="1">
      <c r="A134" s="405"/>
      <c r="B134" s="408" t="s">
        <v>963</v>
      </c>
      <c r="C134" s="405"/>
      <c r="D134" s="405"/>
      <c r="E134" s="405"/>
      <c r="F134" s="405"/>
      <c r="G134" s="405"/>
      <c r="H134" s="405"/>
      <c r="I134" s="405"/>
      <c r="J134" s="405"/>
      <c r="K134" s="405"/>
      <c r="L134" s="405"/>
      <c r="M134" s="405"/>
      <c r="N134" s="405"/>
      <c r="O134" s="405"/>
      <c r="P134" s="405"/>
      <c r="Q134" s="405"/>
      <c r="R134" s="405"/>
      <c r="S134" s="405"/>
      <c r="T134" s="405"/>
      <c r="U134" s="405"/>
      <c r="V134" s="405"/>
      <c r="W134" s="405"/>
      <c r="X134" s="405"/>
      <c r="Y134" s="405"/>
      <c r="Z134" s="405"/>
    </row>
    <row r="135" spans="1:26" ht="9.75" customHeight="1">
      <c r="A135" s="405"/>
      <c r="B135" s="408" t="s">
        <v>964</v>
      </c>
      <c r="C135" s="405"/>
      <c r="D135" s="405"/>
      <c r="E135" s="405"/>
      <c r="F135" s="405"/>
      <c r="G135" s="405"/>
      <c r="H135" s="405"/>
      <c r="I135" s="405"/>
      <c r="J135" s="405"/>
      <c r="K135" s="405"/>
      <c r="L135" s="405"/>
      <c r="M135" s="405"/>
      <c r="N135" s="405"/>
      <c r="O135" s="405"/>
      <c r="P135" s="405"/>
      <c r="Q135" s="405"/>
      <c r="R135" s="405"/>
      <c r="S135" s="405"/>
      <c r="T135" s="405"/>
      <c r="U135" s="405"/>
      <c r="V135" s="405"/>
      <c r="W135" s="405"/>
      <c r="X135" s="405"/>
      <c r="Y135" s="405"/>
      <c r="Z135" s="405"/>
    </row>
    <row r="136" spans="1:26" ht="9.75" customHeight="1">
      <c r="A136" s="405"/>
      <c r="B136" s="408" t="s">
        <v>965</v>
      </c>
      <c r="C136" s="405"/>
      <c r="D136" s="405"/>
      <c r="E136" s="405"/>
      <c r="F136" s="405"/>
      <c r="G136" s="405"/>
      <c r="H136" s="405"/>
      <c r="I136" s="405"/>
      <c r="J136" s="405"/>
      <c r="K136" s="405"/>
      <c r="L136" s="405"/>
      <c r="M136" s="405"/>
      <c r="N136" s="405"/>
      <c r="O136" s="405"/>
      <c r="P136" s="405"/>
      <c r="Q136" s="405"/>
      <c r="R136" s="405"/>
      <c r="S136" s="405"/>
      <c r="T136" s="405"/>
      <c r="U136" s="405"/>
      <c r="V136" s="405"/>
      <c r="W136" s="405"/>
      <c r="X136" s="405"/>
      <c r="Y136" s="405"/>
      <c r="Z136" s="405"/>
    </row>
    <row r="137" spans="1:26" ht="9.75" customHeight="1">
      <c r="A137" s="405"/>
      <c r="B137" s="408" t="s">
        <v>966</v>
      </c>
      <c r="C137" s="405"/>
      <c r="D137" s="405"/>
      <c r="E137" s="405"/>
      <c r="F137" s="405"/>
      <c r="G137" s="405"/>
      <c r="H137" s="405"/>
      <c r="I137" s="405"/>
      <c r="J137" s="405"/>
      <c r="K137" s="405"/>
      <c r="L137" s="405"/>
      <c r="M137" s="405"/>
      <c r="N137" s="405"/>
      <c r="O137" s="405"/>
      <c r="P137" s="405"/>
      <c r="Q137" s="405"/>
      <c r="R137" s="405"/>
      <c r="S137" s="405"/>
      <c r="T137" s="405"/>
      <c r="U137" s="405"/>
      <c r="V137" s="405"/>
      <c r="W137" s="405"/>
      <c r="X137" s="405"/>
      <c r="Y137" s="405"/>
      <c r="Z137" s="405"/>
    </row>
    <row r="138" spans="1:26" ht="9.75" customHeight="1">
      <c r="A138" s="405"/>
      <c r="B138" s="408" t="s">
        <v>967</v>
      </c>
      <c r="C138" s="405"/>
      <c r="D138" s="405"/>
      <c r="E138" s="405"/>
      <c r="F138" s="405"/>
      <c r="G138" s="405"/>
      <c r="H138" s="405"/>
      <c r="I138" s="405"/>
      <c r="J138" s="405"/>
      <c r="K138" s="405"/>
      <c r="L138" s="405"/>
      <c r="M138" s="405"/>
      <c r="N138" s="405"/>
      <c r="O138" s="405"/>
      <c r="P138" s="405"/>
      <c r="Q138" s="405"/>
      <c r="R138" s="405"/>
      <c r="S138" s="405"/>
      <c r="T138" s="405"/>
      <c r="U138" s="405"/>
      <c r="V138" s="405"/>
      <c r="W138" s="405"/>
      <c r="X138" s="405"/>
      <c r="Y138" s="405"/>
      <c r="Z138" s="405"/>
    </row>
    <row r="139" spans="1:26" ht="9.75" customHeight="1">
      <c r="A139" s="405"/>
      <c r="B139" s="408" t="s">
        <v>968</v>
      </c>
      <c r="C139" s="405"/>
      <c r="D139" s="405"/>
      <c r="E139" s="405"/>
      <c r="F139" s="405"/>
      <c r="G139" s="405"/>
      <c r="H139" s="405"/>
      <c r="I139" s="405"/>
      <c r="J139" s="405"/>
      <c r="K139" s="405"/>
      <c r="L139" s="405"/>
      <c r="M139" s="405"/>
      <c r="N139" s="405"/>
      <c r="O139" s="405"/>
      <c r="P139" s="405"/>
      <c r="Q139" s="405"/>
      <c r="R139" s="405"/>
      <c r="S139" s="405"/>
      <c r="T139" s="405"/>
      <c r="U139" s="405"/>
      <c r="V139" s="405"/>
      <c r="W139" s="405"/>
      <c r="X139" s="405"/>
      <c r="Y139" s="405"/>
      <c r="Z139" s="405"/>
    </row>
    <row r="140" spans="1:26" ht="9.75" customHeight="1">
      <c r="A140" s="405"/>
      <c r="B140" s="408" t="s">
        <v>969</v>
      </c>
      <c r="C140" s="405"/>
      <c r="D140" s="405"/>
      <c r="E140" s="405"/>
      <c r="F140" s="405"/>
      <c r="G140" s="405"/>
      <c r="H140" s="405"/>
      <c r="I140" s="405"/>
      <c r="J140" s="405"/>
      <c r="K140" s="405"/>
      <c r="L140" s="405"/>
      <c r="M140" s="405"/>
      <c r="N140" s="405"/>
      <c r="O140" s="405"/>
      <c r="P140" s="405"/>
      <c r="Q140" s="405"/>
      <c r="R140" s="405"/>
      <c r="S140" s="405"/>
      <c r="T140" s="405"/>
      <c r="U140" s="405"/>
      <c r="V140" s="405"/>
      <c r="W140" s="405"/>
      <c r="X140" s="405"/>
      <c r="Y140" s="405"/>
      <c r="Z140" s="405"/>
    </row>
    <row r="141" spans="1:26" ht="9.75" customHeight="1">
      <c r="A141" s="405"/>
      <c r="B141" s="408" t="s">
        <v>970</v>
      </c>
      <c r="C141" s="405"/>
      <c r="D141" s="405"/>
      <c r="E141" s="405"/>
      <c r="F141" s="405"/>
      <c r="G141" s="405"/>
      <c r="H141" s="405"/>
      <c r="I141" s="405"/>
      <c r="J141" s="405"/>
      <c r="K141" s="405"/>
      <c r="L141" s="405"/>
      <c r="M141" s="405"/>
      <c r="N141" s="405"/>
      <c r="O141" s="405"/>
      <c r="P141" s="405"/>
      <c r="Q141" s="405"/>
      <c r="R141" s="405"/>
      <c r="S141" s="405"/>
      <c r="T141" s="405"/>
      <c r="U141" s="405"/>
      <c r="V141" s="405"/>
      <c r="W141" s="405"/>
      <c r="X141" s="405"/>
      <c r="Y141" s="405"/>
      <c r="Z141" s="405"/>
    </row>
    <row r="142" spans="1:26" ht="9.75" customHeight="1">
      <c r="A142" s="405"/>
      <c r="B142" s="408" t="s">
        <v>971</v>
      </c>
      <c r="C142" s="405"/>
      <c r="D142" s="405"/>
      <c r="E142" s="405"/>
      <c r="F142" s="405"/>
      <c r="G142" s="405"/>
      <c r="H142" s="405"/>
      <c r="I142" s="405"/>
      <c r="J142" s="405"/>
      <c r="K142" s="405"/>
      <c r="L142" s="405"/>
      <c r="M142" s="405"/>
      <c r="N142" s="405"/>
      <c r="O142" s="405"/>
      <c r="P142" s="405"/>
      <c r="Q142" s="405"/>
      <c r="R142" s="405"/>
      <c r="S142" s="405"/>
      <c r="T142" s="405"/>
      <c r="U142" s="405"/>
      <c r="V142" s="405"/>
      <c r="W142" s="405"/>
      <c r="X142" s="405"/>
      <c r="Y142" s="405"/>
      <c r="Z142" s="405"/>
    </row>
    <row r="143" spans="1:26" ht="9.75" customHeight="1">
      <c r="A143" s="405"/>
      <c r="B143" s="408" t="s">
        <v>972</v>
      </c>
      <c r="C143" s="405"/>
      <c r="D143" s="405"/>
      <c r="E143" s="405"/>
      <c r="F143" s="405"/>
      <c r="G143" s="405"/>
      <c r="H143" s="405"/>
      <c r="I143" s="405"/>
      <c r="J143" s="405"/>
      <c r="K143" s="405"/>
      <c r="L143" s="405"/>
      <c r="M143" s="405"/>
      <c r="N143" s="405"/>
      <c r="O143" s="405"/>
      <c r="P143" s="405"/>
      <c r="Q143" s="405"/>
      <c r="R143" s="405"/>
      <c r="S143" s="405"/>
      <c r="T143" s="405"/>
      <c r="U143" s="405"/>
      <c r="V143" s="405"/>
      <c r="W143" s="405"/>
      <c r="X143" s="405"/>
      <c r="Y143" s="405"/>
      <c r="Z143" s="405"/>
    </row>
    <row r="144" spans="1:26" ht="9.75" customHeight="1">
      <c r="A144" s="405"/>
      <c r="B144" s="408" t="s">
        <v>973</v>
      </c>
      <c r="C144" s="405"/>
      <c r="D144" s="405"/>
      <c r="E144" s="405"/>
      <c r="F144" s="405"/>
      <c r="G144" s="405"/>
      <c r="H144" s="405"/>
      <c r="I144" s="405"/>
      <c r="J144" s="405"/>
      <c r="K144" s="405"/>
      <c r="L144" s="405"/>
      <c r="M144" s="405"/>
      <c r="N144" s="405"/>
      <c r="O144" s="405"/>
      <c r="P144" s="405"/>
      <c r="Q144" s="405"/>
      <c r="R144" s="405"/>
      <c r="S144" s="405"/>
      <c r="T144" s="405"/>
      <c r="U144" s="405"/>
      <c r="V144" s="405"/>
      <c r="W144" s="405"/>
      <c r="X144" s="405"/>
      <c r="Y144" s="405"/>
      <c r="Z144" s="405"/>
    </row>
    <row r="145" spans="1:26" ht="9.75" customHeight="1">
      <c r="A145" s="405"/>
      <c r="B145" s="408" t="s">
        <v>974</v>
      </c>
      <c r="C145" s="405"/>
      <c r="D145" s="405"/>
      <c r="E145" s="405"/>
      <c r="F145" s="405"/>
      <c r="G145" s="405"/>
      <c r="H145" s="405"/>
      <c r="I145" s="405"/>
      <c r="J145" s="405"/>
      <c r="K145" s="405"/>
      <c r="L145" s="405"/>
      <c r="M145" s="405"/>
      <c r="N145" s="405"/>
      <c r="O145" s="405"/>
      <c r="P145" s="405"/>
      <c r="Q145" s="405"/>
      <c r="R145" s="405"/>
      <c r="S145" s="405"/>
      <c r="T145" s="405"/>
      <c r="U145" s="405"/>
      <c r="V145" s="405"/>
      <c r="W145" s="405"/>
      <c r="X145" s="405"/>
      <c r="Y145" s="405"/>
      <c r="Z145" s="405"/>
    </row>
    <row r="146" spans="1:26" ht="9.75" customHeight="1">
      <c r="A146" s="405"/>
      <c r="B146" s="408" t="s">
        <v>975</v>
      </c>
      <c r="C146" s="405"/>
      <c r="D146" s="405"/>
      <c r="E146" s="405"/>
      <c r="F146" s="405"/>
      <c r="G146" s="405"/>
      <c r="H146" s="405"/>
      <c r="I146" s="405"/>
      <c r="J146" s="405"/>
      <c r="K146" s="405"/>
      <c r="L146" s="405"/>
      <c r="M146" s="405"/>
      <c r="N146" s="405"/>
      <c r="O146" s="405"/>
      <c r="P146" s="405"/>
      <c r="Q146" s="405"/>
      <c r="R146" s="405"/>
      <c r="S146" s="405"/>
      <c r="T146" s="405"/>
      <c r="U146" s="405"/>
      <c r="V146" s="405"/>
      <c r="W146" s="405"/>
      <c r="X146" s="405"/>
      <c r="Y146" s="405"/>
      <c r="Z146" s="405"/>
    </row>
    <row r="147" spans="1:26" ht="9.75" customHeight="1">
      <c r="A147" s="405"/>
      <c r="B147" s="408" t="s">
        <v>976</v>
      </c>
      <c r="C147" s="405"/>
      <c r="D147" s="405"/>
      <c r="E147" s="405"/>
      <c r="F147" s="405"/>
      <c r="G147" s="405"/>
      <c r="H147" s="405"/>
      <c r="I147" s="405"/>
      <c r="J147" s="405"/>
      <c r="K147" s="405"/>
      <c r="L147" s="405"/>
      <c r="M147" s="405"/>
      <c r="N147" s="405"/>
      <c r="O147" s="405"/>
      <c r="P147" s="405"/>
      <c r="Q147" s="405"/>
      <c r="R147" s="405"/>
      <c r="S147" s="405"/>
      <c r="T147" s="405"/>
      <c r="U147" s="405"/>
      <c r="V147" s="405"/>
      <c r="W147" s="405"/>
      <c r="X147" s="405"/>
      <c r="Y147" s="405"/>
      <c r="Z147" s="405"/>
    </row>
    <row r="148" spans="1:26" ht="9.75" customHeight="1">
      <c r="A148" s="405"/>
      <c r="B148" s="408" t="s">
        <v>977</v>
      </c>
      <c r="C148" s="405"/>
      <c r="D148" s="405"/>
      <c r="E148" s="405"/>
      <c r="F148" s="405"/>
      <c r="G148" s="405"/>
      <c r="H148" s="405"/>
      <c r="I148" s="405"/>
      <c r="J148" s="405"/>
      <c r="K148" s="405"/>
      <c r="L148" s="405"/>
      <c r="M148" s="405"/>
      <c r="N148" s="405"/>
      <c r="O148" s="405"/>
      <c r="P148" s="405"/>
      <c r="Q148" s="405"/>
      <c r="R148" s="405"/>
      <c r="S148" s="405"/>
      <c r="T148" s="405"/>
      <c r="U148" s="405"/>
      <c r="V148" s="405"/>
      <c r="W148" s="405"/>
      <c r="X148" s="405"/>
      <c r="Y148" s="405"/>
      <c r="Z148" s="405"/>
    </row>
    <row r="149" spans="1:26" ht="9.75" customHeight="1">
      <c r="A149" s="405"/>
      <c r="B149" s="408" t="s">
        <v>978</v>
      </c>
      <c r="C149" s="405"/>
      <c r="D149" s="405"/>
      <c r="E149" s="405"/>
      <c r="F149" s="405"/>
      <c r="G149" s="405"/>
      <c r="H149" s="405"/>
      <c r="I149" s="405"/>
      <c r="J149" s="405"/>
      <c r="K149" s="405"/>
      <c r="L149" s="405"/>
      <c r="M149" s="405"/>
      <c r="N149" s="405"/>
      <c r="O149" s="405"/>
      <c r="P149" s="405"/>
      <c r="Q149" s="405"/>
      <c r="R149" s="405"/>
      <c r="S149" s="405"/>
      <c r="T149" s="405"/>
      <c r="U149" s="405"/>
      <c r="V149" s="405"/>
      <c r="W149" s="405"/>
      <c r="X149" s="405"/>
      <c r="Y149" s="405"/>
      <c r="Z149" s="405"/>
    </row>
    <row r="150" spans="1:26" ht="9.75" customHeight="1">
      <c r="A150" s="405"/>
      <c r="B150" s="408" t="s">
        <v>979</v>
      </c>
      <c r="C150" s="405"/>
      <c r="D150" s="405"/>
      <c r="E150" s="405"/>
      <c r="F150" s="405"/>
      <c r="G150" s="405"/>
      <c r="H150" s="405"/>
      <c r="I150" s="405"/>
      <c r="J150" s="405"/>
      <c r="K150" s="405"/>
      <c r="L150" s="405"/>
      <c r="M150" s="405"/>
      <c r="N150" s="405"/>
      <c r="O150" s="405"/>
      <c r="P150" s="405"/>
      <c r="Q150" s="405"/>
      <c r="R150" s="405"/>
      <c r="S150" s="405"/>
      <c r="T150" s="405"/>
      <c r="U150" s="405"/>
      <c r="V150" s="405"/>
      <c r="W150" s="405"/>
      <c r="X150" s="405"/>
      <c r="Y150" s="405"/>
      <c r="Z150" s="405"/>
    </row>
    <row r="151" spans="1:26" ht="9.75" customHeight="1">
      <c r="A151" s="405"/>
      <c r="B151" s="408" t="s">
        <v>980</v>
      </c>
      <c r="C151" s="405"/>
      <c r="D151" s="405"/>
      <c r="E151" s="405"/>
      <c r="F151" s="405"/>
      <c r="G151" s="405"/>
      <c r="H151" s="405"/>
      <c r="I151" s="405"/>
      <c r="J151" s="405"/>
      <c r="K151" s="405"/>
      <c r="L151" s="405"/>
      <c r="M151" s="405"/>
      <c r="N151" s="405"/>
      <c r="O151" s="405"/>
      <c r="P151" s="405"/>
      <c r="Q151" s="405"/>
      <c r="R151" s="405"/>
      <c r="S151" s="405"/>
      <c r="T151" s="405"/>
      <c r="U151" s="405"/>
      <c r="V151" s="405"/>
      <c r="W151" s="405"/>
      <c r="X151" s="405"/>
      <c r="Y151" s="405"/>
      <c r="Z151" s="405"/>
    </row>
    <row r="152" spans="1:26" ht="9.75" customHeight="1">
      <c r="A152" s="405"/>
      <c r="B152" s="408" t="s">
        <v>981</v>
      </c>
      <c r="C152" s="405"/>
      <c r="D152" s="405"/>
      <c r="E152" s="405"/>
      <c r="F152" s="405"/>
      <c r="G152" s="405"/>
      <c r="H152" s="405"/>
      <c r="I152" s="405"/>
      <c r="J152" s="405"/>
      <c r="K152" s="405"/>
      <c r="L152" s="405"/>
      <c r="M152" s="405"/>
      <c r="N152" s="405"/>
      <c r="O152" s="405"/>
      <c r="P152" s="405"/>
      <c r="Q152" s="405"/>
      <c r="R152" s="405"/>
      <c r="S152" s="405"/>
      <c r="T152" s="405"/>
      <c r="U152" s="405"/>
      <c r="V152" s="405"/>
      <c r="W152" s="405"/>
      <c r="X152" s="405"/>
      <c r="Y152" s="405"/>
      <c r="Z152" s="405"/>
    </row>
    <row r="153" spans="1:26" ht="9.75" customHeight="1">
      <c r="A153" s="405"/>
      <c r="B153" s="408" t="s">
        <v>982</v>
      </c>
      <c r="C153" s="405"/>
      <c r="D153" s="405"/>
      <c r="E153" s="405"/>
      <c r="F153" s="405"/>
      <c r="G153" s="405"/>
      <c r="H153" s="405"/>
      <c r="I153" s="405"/>
      <c r="J153" s="405"/>
      <c r="K153" s="405"/>
      <c r="L153" s="405"/>
      <c r="M153" s="405"/>
      <c r="N153" s="405"/>
      <c r="O153" s="405"/>
      <c r="P153" s="405"/>
      <c r="Q153" s="405"/>
      <c r="R153" s="405"/>
      <c r="S153" s="405"/>
      <c r="T153" s="405"/>
      <c r="U153" s="405"/>
      <c r="V153" s="405"/>
      <c r="W153" s="405"/>
      <c r="X153" s="405"/>
      <c r="Y153" s="405"/>
      <c r="Z153" s="405"/>
    </row>
    <row r="154" spans="1:26" ht="9.75" customHeight="1">
      <c r="A154" s="405"/>
      <c r="B154" s="408" t="s">
        <v>983</v>
      </c>
      <c r="C154" s="405"/>
      <c r="D154" s="405"/>
      <c r="E154" s="405"/>
      <c r="F154" s="405"/>
      <c r="G154" s="405"/>
      <c r="H154" s="405"/>
      <c r="I154" s="405"/>
      <c r="J154" s="405"/>
      <c r="K154" s="405"/>
      <c r="L154" s="405"/>
      <c r="M154" s="405"/>
      <c r="N154" s="405"/>
      <c r="O154" s="405"/>
      <c r="P154" s="405"/>
      <c r="Q154" s="405"/>
      <c r="R154" s="405"/>
      <c r="S154" s="405"/>
      <c r="T154" s="405"/>
      <c r="U154" s="405"/>
      <c r="V154" s="405"/>
      <c r="W154" s="405"/>
      <c r="X154" s="405"/>
      <c r="Y154" s="405"/>
      <c r="Z154" s="405"/>
    </row>
    <row r="155" spans="1:26" ht="9.75" customHeight="1">
      <c r="A155" s="405"/>
      <c r="B155" s="408" t="s">
        <v>984</v>
      </c>
      <c r="C155" s="405"/>
      <c r="D155" s="405"/>
      <c r="E155" s="405"/>
      <c r="F155" s="405"/>
      <c r="G155" s="405"/>
      <c r="H155" s="405"/>
      <c r="I155" s="405"/>
      <c r="J155" s="405"/>
      <c r="K155" s="405"/>
      <c r="L155" s="405"/>
      <c r="M155" s="405"/>
      <c r="N155" s="405"/>
      <c r="O155" s="405"/>
      <c r="P155" s="405"/>
      <c r="Q155" s="405"/>
      <c r="R155" s="405"/>
      <c r="S155" s="405"/>
      <c r="T155" s="405"/>
      <c r="U155" s="405"/>
      <c r="V155" s="405"/>
      <c r="W155" s="405"/>
      <c r="X155" s="405"/>
      <c r="Y155" s="405"/>
      <c r="Z155" s="405"/>
    </row>
    <row r="156" spans="1:26" ht="9.75" customHeight="1">
      <c r="A156" s="405"/>
      <c r="B156" s="408" t="s">
        <v>985</v>
      </c>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row>
    <row r="157" spans="1:26" ht="9.75" customHeight="1">
      <c r="A157" s="405"/>
      <c r="B157" s="408" t="s">
        <v>986</v>
      </c>
      <c r="C157" s="405"/>
      <c r="D157" s="405"/>
      <c r="E157" s="405"/>
      <c r="F157" s="405"/>
      <c r="G157" s="405"/>
      <c r="H157" s="405"/>
      <c r="I157" s="405"/>
      <c r="J157" s="405"/>
      <c r="K157" s="405"/>
      <c r="L157" s="405"/>
      <c r="M157" s="405"/>
      <c r="N157" s="405"/>
      <c r="O157" s="405"/>
      <c r="P157" s="405"/>
      <c r="Q157" s="405"/>
      <c r="R157" s="405"/>
      <c r="S157" s="405"/>
      <c r="T157" s="405"/>
      <c r="U157" s="405"/>
      <c r="V157" s="405"/>
      <c r="W157" s="405"/>
      <c r="X157" s="405"/>
      <c r="Y157" s="405"/>
      <c r="Z157" s="405"/>
    </row>
    <row r="158" spans="1:26" ht="9.75" customHeight="1">
      <c r="A158" s="405"/>
      <c r="B158" s="408" t="s">
        <v>987</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row>
    <row r="159" spans="1:26" ht="9.75" customHeight="1">
      <c r="A159" s="405"/>
      <c r="B159" s="408" t="s">
        <v>988</v>
      </c>
      <c r="C159" s="405"/>
      <c r="D159" s="405"/>
      <c r="E159" s="405"/>
      <c r="F159" s="405"/>
      <c r="G159" s="405"/>
      <c r="H159" s="405"/>
      <c r="I159" s="405"/>
      <c r="J159" s="405"/>
      <c r="K159" s="405"/>
      <c r="L159" s="405"/>
      <c r="M159" s="405"/>
      <c r="N159" s="405"/>
      <c r="O159" s="405"/>
      <c r="P159" s="405"/>
      <c r="Q159" s="405"/>
      <c r="R159" s="405"/>
      <c r="S159" s="405"/>
      <c r="T159" s="405"/>
      <c r="U159" s="405"/>
      <c r="V159" s="405"/>
      <c r="W159" s="405"/>
      <c r="X159" s="405"/>
      <c r="Y159" s="405"/>
      <c r="Z159" s="405"/>
    </row>
    <row r="160" spans="1:26" ht="9.75" customHeight="1">
      <c r="A160" s="405"/>
      <c r="B160" s="408" t="s">
        <v>989</v>
      </c>
      <c r="C160" s="405"/>
      <c r="D160" s="405"/>
      <c r="E160" s="405"/>
      <c r="F160" s="405"/>
      <c r="G160" s="405"/>
      <c r="H160" s="405"/>
      <c r="I160" s="405"/>
      <c r="J160" s="405"/>
      <c r="K160" s="405"/>
      <c r="L160" s="405"/>
      <c r="M160" s="405"/>
      <c r="N160" s="405"/>
      <c r="O160" s="405"/>
      <c r="P160" s="405"/>
      <c r="Q160" s="405"/>
      <c r="R160" s="405"/>
      <c r="S160" s="405"/>
      <c r="T160" s="405"/>
      <c r="U160" s="405"/>
      <c r="V160" s="405"/>
      <c r="W160" s="405"/>
      <c r="X160" s="405"/>
      <c r="Y160" s="405"/>
      <c r="Z160" s="405"/>
    </row>
    <row r="161" spans="1:26" ht="9.75" customHeight="1">
      <c r="A161" s="405"/>
      <c r="B161" s="408" t="s">
        <v>990</v>
      </c>
      <c r="C161" s="405"/>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row>
    <row r="162" spans="1:26" ht="9.75" customHeight="1">
      <c r="A162" s="405"/>
      <c r="B162" s="408" t="s">
        <v>991</v>
      </c>
      <c r="C162" s="405"/>
      <c r="D162" s="405"/>
      <c r="E162" s="405"/>
      <c r="F162" s="405"/>
      <c r="G162" s="405"/>
      <c r="H162" s="405"/>
      <c r="I162" s="405"/>
      <c r="J162" s="405"/>
      <c r="K162" s="405"/>
      <c r="L162" s="405"/>
      <c r="M162" s="405"/>
      <c r="N162" s="405"/>
      <c r="O162" s="405"/>
      <c r="P162" s="405"/>
      <c r="Q162" s="405"/>
      <c r="R162" s="405"/>
      <c r="S162" s="405"/>
      <c r="T162" s="405"/>
      <c r="U162" s="405"/>
      <c r="V162" s="405"/>
      <c r="W162" s="405"/>
      <c r="X162" s="405"/>
      <c r="Y162" s="405"/>
      <c r="Z162" s="405"/>
    </row>
    <row r="163" spans="1:26" ht="9.75" customHeight="1">
      <c r="A163" s="405"/>
      <c r="B163" s="408" t="s">
        <v>992</v>
      </c>
      <c r="C163" s="405"/>
      <c r="D163" s="405"/>
      <c r="E163" s="405"/>
      <c r="F163" s="405"/>
      <c r="G163" s="405"/>
      <c r="H163" s="405"/>
      <c r="I163" s="405"/>
      <c r="J163" s="405"/>
      <c r="K163" s="405"/>
      <c r="L163" s="405"/>
      <c r="M163" s="405"/>
      <c r="N163" s="405"/>
      <c r="O163" s="405"/>
      <c r="P163" s="405"/>
      <c r="Q163" s="405"/>
      <c r="R163" s="405"/>
      <c r="S163" s="405"/>
      <c r="T163" s="405"/>
      <c r="U163" s="405"/>
      <c r="V163" s="405"/>
      <c r="W163" s="405"/>
      <c r="X163" s="405"/>
      <c r="Y163" s="405"/>
      <c r="Z163" s="405"/>
    </row>
    <row r="164" spans="1:26" ht="9.75" customHeight="1">
      <c r="A164" s="405"/>
      <c r="B164" s="408" t="s">
        <v>993</v>
      </c>
      <c r="C164" s="405"/>
      <c r="D164" s="405"/>
      <c r="E164" s="405"/>
      <c r="F164" s="405"/>
      <c r="G164" s="405"/>
      <c r="H164" s="405"/>
      <c r="I164" s="405"/>
      <c r="J164" s="405"/>
      <c r="K164" s="405"/>
      <c r="L164" s="405"/>
      <c r="M164" s="405"/>
      <c r="N164" s="405"/>
      <c r="O164" s="405"/>
      <c r="P164" s="405"/>
      <c r="Q164" s="405"/>
      <c r="R164" s="405"/>
      <c r="S164" s="405"/>
      <c r="T164" s="405"/>
      <c r="U164" s="405"/>
      <c r="V164" s="405"/>
      <c r="W164" s="405"/>
      <c r="X164" s="405"/>
      <c r="Y164" s="405"/>
      <c r="Z164" s="405"/>
    </row>
    <row r="165" spans="1:26" ht="9.75" customHeight="1">
      <c r="A165" s="405"/>
      <c r="B165" s="408" t="s">
        <v>994</v>
      </c>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row>
    <row r="166" spans="1:26" ht="9.75" customHeight="1">
      <c r="A166" s="405"/>
      <c r="B166" s="408" t="s">
        <v>995</v>
      </c>
      <c r="C166" s="405"/>
      <c r="D166" s="405"/>
      <c r="E166" s="405"/>
      <c r="F166" s="405"/>
      <c r="G166" s="405"/>
      <c r="H166" s="405"/>
      <c r="I166" s="405"/>
      <c r="J166" s="405"/>
      <c r="K166" s="405"/>
      <c r="L166" s="405"/>
      <c r="M166" s="405"/>
      <c r="N166" s="405"/>
      <c r="O166" s="405"/>
      <c r="P166" s="405"/>
      <c r="Q166" s="405"/>
      <c r="R166" s="405"/>
      <c r="S166" s="405"/>
      <c r="T166" s="405"/>
      <c r="U166" s="405"/>
      <c r="V166" s="405"/>
      <c r="W166" s="405"/>
      <c r="X166" s="405"/>
      <c r="Y166" s="405"/>
      <c r="Z166" s="405"/>
    </row>
    <row r="167" spans="1:26" ht="9.75" customHeight="1">
      <c r="A167" s="405"/>
      <c r="B167" s="408" t="s">
        <v>996</v>
      </c>
      <c r="C167" s="405"/>
      <c r="D167" s="405"/>
      <c r="E167" s="405"/>
      <c r="F167" s="405"/>
      <c r="G167" s="405"/>
      <c r="H167" s="405"/>
      <c r="I167" s="405"/>
      <c r="J167" s="405"/>
      <c r="K167" s="405"/>
      <c r="L167" s="405"/>
      <c r="M167" s="405"/>
      <c r="N167" s="405"/>
      <c r="O167" s="405"/>
      <c r="P167" s="405"/>
      <c r="Q167" s="405"/>
      <c r="R167" s="405"/>
      <c r="S167" s="405"/>
      <c r="T167" s="405"/>
      <c r="U167" s="405"/>
      <c r="V167" s="405"/>
      <c r="W167" s="405"/>
      <c r="X167" s="405"/>
      <c r="Y167" s="405"/>
      <c r="Z167" s="405"/>
    </row>
    <row r="168" spans="1:26" ht="9.75" customHeight="1">
      <c r="A168" s="405"/>
      <c r="B168" s="408" t="s">
        <v>997</v>
      </c>
      <c r="C168" s="405"/>
      <c r="D168" s="405"/>
      <c r="E168" s="405"/>
      <c r="F168" s="405"/>
      <c r="G168" s="405"/>
      <c r="H168" s="405"/>
      <c r="I168" s="405"/>
      <c r="J168" s="405"/>
      <c r="K168" s="405"/>
      <c r="L168" s="405"/>
      <c r="M168" s="405"/>
      <c r="N168" s="405"/>
      <c r="O168" s="405"/>
      <c r="P168" s="405"/>
      <c r="Q168" s="405"/>
      <c r="R168" s="405"/>
      <c r="S168" s="405"/>
      <c r="T168" s="405"/>
      <c r="U168" s="405"/>
      <c r="V168" s="405"/>
      <c r="W168" s="405"/>
      <c r="X168" s="405"/>
      <c r="Y168" s="405"/>
      <c r="Z168" s="405"/>
    </row>
    <row r="169" spans="1:26" ht="9.75" customHeight="1">
      <c r="A169" s="405"/>
      <c r="B169" s="408" t="s">
        <v>998</v>
      </c>
      <c r="C169" s="405"/>
      <c r="D169" s="405"/>
      <c r="E169" s="405"/>
      <c r="F169" s="405"/>
      <c r="G169" s="405"/>
      <c r="H169" s="405"/>
      <c r="I169" s="405"/>
      <c r="J169" s="405"/>
      <c r="K169" s="405"/>
      <c r="L169" s="405"/>
      <c r="M169" s="405"/>
      <c r="N169" s="405"/>
      <c r="O169" s="405"/>
      <c r="P169" s="405"/>
      <c r="Q169" s="405"/>
      <c r="R169" s="405"/>
      <c r="S169" s="405"/>
      <c r="T169" s="405"/>
      <c r="U169" s="405"/>
      <c r="V169" s="405"/>
      <c r="W169" s="405"/>
      <c r="X169" s="405"/>
      <c r="Y169" s="405"/>
      <c r="Z169" s="405"/>
    </row>
    <row r="170" spans="1:26" ht="9.75" customHeight="1">
      <c r="A170" s="405"/>
      <c r="B170" s="408" t="s">
        <v>999</v>
      </c>
      <c r="C170" s="405"/>
      <c r="D170" s="405"/>
      <c r="E170" s="405"/>
      <c r="F170" s="405"/>
      <c r="G170" s="405"/>
      <c r="H170" s="405"/>
      <c r="I170" s="405"/>
      <c r="J170" s="405"/>
      <c r="K170" s="405"/>
      <c r="L170" s="405"/>
      <c r="M170" s="405"/>
      <c r="N170" s="405"/>
      <c r="O170" s="405"/>
      <c r="P170" s="405"/>
      <c r="Q170" s="405"/>
      <c r="R170" s="405"/>
      <c r="S170" s="405"/>
      <c r="T170" s="405"/>
      <c r="U170" s="405"/>
      <c r="V170" s="405"/>
      <c r="W170" s="405"/>
      <c r="X170" s="405"/>
      <c r="Y170" s="405"/>
      <c r="Z170" s="405"/>
    </row>
    <row r="171" spans="1:26" ht="9.75" customHeight="1">
      <c r="A171" s="405"/>
      <c r="B171" s="408" t="s">
        <v>1000</v>
      </c>
      <c r="C171" s="405"/>
      <c r="D171" s="405"/>
      <c r="E171" s="405"/>
      <c r="F171" s="405"/>
      <c r="G171" s="405"/>
      <c r="H171" s="405"/>
      <c r="I171" s="405"/>
      <c r="J171" s="405"/>
      <c r="K171" s="405"/>
      <c r="L171" s="405"/>
      <c r="M171" s="405"/>
      <c r="N171" s="405"/>
      <c r="O171" s="405"/>
      <c r="P171" s="405"/>
      <c r="Q171" s="405"/>
      <c r="R171" s="405"/>
      <c r="S171" s="405"/>
      <c r="T171" s="405"/>
      <c r="U171" s="405"/>
      <c r="V171" s="405"/>
      <c r="W171" s="405"/>
      <c r="X171" s="405"/>
      <c r="Y171" s="405"/>
      <c r="Z171" s="405"/>
    </row>
    <row r="172" spans="1:26" ht="9.75" customHeight="1">
      <c r="A172" s="405"/>
      <c r="B172" s="408" t="s">
        <v>1001</v>
      </c>
      <c r="C172" s="405"/>
      <c r="D172" s="405"/>
      <c r="E172" s="405"/>
      <c r="F172" s="405"/>
      <c r="G172" s="405"/>
      <c r="H172" s="405"/>
      <c r="I172" s="405"/>
      <c r="J172" s="405"/>
      <c r="K172" s="405"/>
      <c r="L172" s="405"/>
      <c r="M172" s="405"/>
      <c r="N172" s="405"/>
      <c r="O172" s="405"/>
      <c r="P172" s="405"/>
      <c r="Q172" s="405"/>
      <c r="R172" s="405"/>
      <c r="S172" s="405"/>
      <c r="T172" s="405"/>
      <c r="U172" s="405"/>
      <c r="V172" s="405"/>
      <c r="W172" s="405"/>
      <c r="X172" s="405"/>
      <c r="Y172" s="405"/>
      <c r="Z172" s="405"/>
    </row>
    <row r="173" spans="1:26" ht="9.75" customHeight="1">
      <c r="A173" s="405"/>
      <c r="B173" s="408" t="s">
        <v>1002</v>
      </c>
      <c r="C173" s="405"/>
      <c r="D173" s="405"/>
      <c r="E173" s="405"/>
      <c r="F173" s="405"/>
      <c r="G173" s="405"/>
      <c r="H173" s="405"/>
      <c r="I173" s="405"/>
      <c r="J173" s="405"/>
      <c r="K173" s="405"/>
      <c r="L173" s="405"/>
      <c r="M173" s="405"/>
      <c r="N173" s="405"/>
      <c r="O173" s="405"/>
      <c r="P173" s="405"/>
      <c r="Q173" s="405"/>
      <c r="R173" s="405"/>
      <c r="S173" s="405"/>
      <c r="T173" s="405"/>
      <c r="U173" s="405"/>
      <c r="V173" s="405"/>
      <c r="W173" s="405"/>
      <c r="X173" s="405"/>
      <c r="Y173" s="405"/>
      <c r="Z173" s="405"/>
    </row>
    <row r="174" spans="1:26" ht="9.75" customHeight="1">
      <c r="A174" s="405"/>
      <c r="B174" s="408" t="s">
        <v>1003</v>
      </c>
      <c r="C174" s="405"/>
      <c r="D174" s="405"/>
      <c r="E174" s="405"/>
      <c r="F174" s="405"/>
      <c r="G174" s="405"/>
      <c r="H174" s="405"/>
      <c r="I174" s="405"/>
      <c r="J174" s="405"/>
      <c r="K174" s="405"/>
      <c r="L174" s="405"/>
      <c r="M174" s="405"/>
      <c r="N174" s="405"/>
      <c r="O174" s="405"/>
      <c r="P174" s="405"/>
      <c r="Q174" s="405"/>
      <c r="R174" s="405"/>
      <c r="S174" s="405"/>
      <c r="T174" s="405"/>
      <c r="U174" s="405"/>
      <c r="V174" s="405"/>
      <c r="W174" s="405"/>
      <c r="X174" s="405"/>
      <c r="Y174" s="405"/>
      <c r="Z174" s="405"/>
    </row>
    <row r="175" spans="1:26" ht="9.75" customHeight="1">
      <c r="A175" s="405"/>
      <c r="B175" s="408" t="s">
        <v>1004</v>
      </c>
      <c r="C175" s="405"/>
      <c r="D175" s="405"/>
      <c r="E175" s="405"/>
      <c r="F175" s="405"/>
      <c r="G175" s="405"/>
      <c r="H175" s="405"/>
      <c r="I175" s="405"/>
      <c r="J175" s="405"/>
      <c r="K175" s="405"/>
      <c r="L175" s="405"/>
      <c r="M175" s="405"/>
      <c r="N175" s="405"/>
      <c r="O175" s="405"/>
      <c r="P175" s="405"/>
      <c r="Q175" s="405"/>
      <c r="R175" s="405"/>
      <c r="S175" s="405"/>
      <c r="T175" s="405"/>
      <c r="U175" s="405"/>
      <c r="V175" s="405"/>
      <c r="W175" s="405"/>
      <c r="X175" s="405"/>
      <c r="Y175" s="405"/>
      <c r="Z175" s="405"/>
    </row>
    <row r="176" spans="1:26" ht="9.75" customHeight="1">
      <c r="A176" s="405"/>
      <c r="B176" s="408" t="s">
        <v>1005</v>
      </c>
      <c r="C176" s="405"/>
      <c r="D176" s="405"/>
      <c r="E176" s="405"/>
      <c r="F176" s="405"/>
      <c r="G176" s="405"/>
      <c r="H176" s="405"/>
      <c r="I176" s="405"/>
      <c r="J176" s="405"/>
      <c r="K176" s="405"/>
      <c r="L176" s="405"/>
      <c r="M176" s="405"/>
      <c r="N176" s="405"/>
      <c r="O176" s="405"/>
      <c r="P176" s="405"/>
      <c r="Q176" s="405"/>
      <c r="R176" s="405"/>
      <c r="S176" s="405"/>
      <c r="T176" s="405"/>
      <c r="U176" s="405"/>
      <c r="V176" s="405"/>
      <c r="W176" s="405"/>
      <c r="X176" s="405"/>
      <c r="Y176" s="405"/>
      <c r="Z176" s="405"/>
    </row>
    <row r="177" spans="1:26" ht="9.75" customHeight="1">
      <c r="A177" s="405"/>
      <c r="B177" s="408" t="s">
        <v>1006</v>
      </c>
      <c r="C177" s="405"/>
      <c r="D177" s="405"/>
      <c r="E177" s="405"/>
      <c r="F177" s="405"/>
      <c r="G177" s="405"/>
      <c r="H177" s="405"/>
      <c r="I177" s="405"/>
      <c r="J177" s="405"/>
      <c r="K177" s="405"/>
      <c r="L177" s="405"/>
      <c r="M177" s="405"/>
      <c r="N177" s="405"/>
      <c r="O177" s="405"/>
      <c r="P177" s="405"/>
      <c r="Q177" s="405"/>
      <c r="R177" s="405"/>
      <c r="S177" s="405"/>
      <c r="T177" s="405"/>
      <c r="U177" s="405"/>
      <c r="V177" s="405"/>
      <c r="W177" s="405"/>
      <c r="X177" s="405"/>
      <c r="Y177" s="405"/>
      <c r="Z177" s="405"/>
    </row>
    <row r="178" spans="1:26" ht="9.75" customHeight="1">
      <c r="A178" s="405"/>
      <c r="B178" s="408" t="s">
        <v>1007</v>
      </c>
      <c r="C178" s="405"/>
      <c r="D178" s="405"/>
      <c r="E178" s="405"/>
      <c r="F178" s="405"/>
      <c r="G178" s="405"/>
      <c r="H178" s="405"/>
      <c r="I178" s="405"/>
      <c r="J178" s="405"/>
      <c r="K178" s="405"/>
      <c r="L178" s="405"/>
      <c r="M178" s="405"/>
      <c r="N178" s="405"/>
      <c r="O178" s="405"/>
      <c r="P178" s="405"/>
      <c r="Q178" s="405"/>
      <c r="R178" s="405"/>
      <c r="S178" s="405"/>
      <c r="T178" s="405"/>
      <c r="U178" s="405"/>
      <c r="V178" s="405"/>
      <c r="W178" s="405"/>
      <c r="X178" s="405"/>
      <c r="Y178" s="405"/>
      <c r="Z178" s="405"/>
    </row>
    <row r="179" spans="1:26" ht="9.75" customHeight="1">
      <c r="A179" s="405"/>
      <c r="B179" s="408" t="s">
        <v>1008</v>
      </c>
      <c r="C179" s="405"/>
      <c r="D179" s="405"/>
      <c r="E179" s="405"/>
      <c r="F179" s="405"/>
      <c r="G179" s="405"/>
      <c r="H179" s="405"/>
      <c r="I179" s="405"/>
      <c r="J179" s="405"/>
      <c r="K179" s="405"/>
      <c r="L179" s="405"/>
      <c r="M179" s="405"/>
      <c r="N179" s="405"/>
      <c r="O179" s="405"/>
      <c r="P179" s="405"/>
      <c r="Q179" s="405"/>
      <c r="R179" s="405"/>
      <c r="S179" s="405"/>
      <c r="T179" s="405"/>
      <c r="U179" s="405"/>
      <c r="V179" s="405"/>
      <c r="W179" s="405"/>
      <c r="X179" s="405"/>
      <c r="Y179" s="405"/>
      <c r="Z179" s="405"/>
    </row>
    <row r="180" spans="1:26" ht="9.75" customHeight="1">
      <c r="A180" s="405"/>
      <c r="B180" s="408" t="s">
        <v>1009</v>
      </c>
      <c r="C180" s="405"/>
      <c r="D180" s="405"/>
      <c r="E180" s="405"/>
      <c r="F180" s="405"/>
      <c r="G180" s="405"/>
      <c r="H180" s="405"/>
      <c r="I180" s="405"/>
      <c r="J180" s="405"/>
      <c r="K180" s="405"/>
      <c r="L180" s="405"/>
      <c r="M180" s="405"/>
      <c r="N180" s="405"/>
      <c r="O180" s="405"/>
      <c r="P180" s="405"/>
      <c r="Q180" s="405"/>
      <c r="R180" s="405"/>
      <c r="S180" s="405"/>
      <c r="T180" s="405"/>
      <c r="U180" s="405"/>
      <c r="V180" s="405"/>
      <c r="W180" s="405"/>
      <c r="X180" s="405"/>
      <c r="Y180" s="405"/>
      <c r="Z180" s="405"/>
    </row>
    <row r="181" spans="1:26" ht="9.75" customHeight="1">
      <c r="A181" s="405"/>
      <c r="B181" s="408" t="s">
        <v>1010</v>
      </c>
      <c r="C181" s="405"/>
      <c r="D181" s="405"/>
      <c r="E181" s="405"/>
      <c r="F181" s="405"/>
      <c r="G181" s="405"/>
      <c r="H181" s="405"/>
      <c r="I181" s="405"/>
      <c r="J181" s="405"/>
      <c r="K181" s="405"/>
      <c r="L181" s="405"/>
      <c r="M181" s="405"/>
      <c r="N181" s="405"/>
      <c r="O181" s="405"/>
      <c r="P181" s="405"/>
      <c r="Q181" s="405"/>
      <c r="R181" s="405"/>
      <c r="S181" s="405"/>
      <c r="T181" s="405"/>
      <c r="U181" s="405"/>
      <c r="V181" s="405"/>
      <c r="W181" s="405"/>
      <c r="X181" s="405"/>
      <c r="Y181" s="405"/>
      <c r="Z181" s="405"/>
    </row>
    <row r="182" spans="1:26" ht="9.75" customHeight="1">
      <c r="A182" s="405"/>
      <c r="B182" s="408" t="s">
        <v>1011</v>
      </c>
      <c r="C182" s="405"/>
      <c r="D182" s="405"/>
      <c r="E182" s="405"/>
      <c r="F182" s="405"/>
      <c r="G182" s="405"/>
      <c r="H182" s="405"/>
      <c r="I182" s="405"/>
      <c r="J182" s="405"/>
      <c r="K182" s="405"/>
      <c r="L182" s="405"/>
      <c r="M182" s="405"/>
      <c r="N182" s="405"/>
      <c r="O182" s="405"/>
      <c r="P182" s="405"/>
      <c r="Q182" s="405"/>
      <c r="R182" s="405"/>
      <c r="S182" s="405"/>
      <c r="T182" s="405"/>
      <c r="U182" s="405"/>
      <c r="V182" s="405"/>
      <c r="W182" s="405"/>
      <c r="X182" s="405"/>
      <c r="Y182" s="405"/>
      <c r="Z182" s="405"/>
    </row>
    <row r="183" spans="1:26" ht="9.75" customHeight="1">
      <c r="A183" s="405"/>
      <c r="B183" s="408" t="s">
        <v>1012</v>
      </c>
      <c r="C183" s="405"/>
      <c r="D183" s="405"/>
      <c r="E183" s="405"/>
      <c r="F183" s="405"/>
      <c r="G183" s="405"/>
      <c r="H183" s="405"/>
      <c r="I183" s="405"/>
      <c r="J183" s="405"/>
      <c r="K183" s="405"/>
      <c r="L183" s="405"/>
      <c r="M183" s="405"/>
      <c r="N183" s="405"/>
      <c r="O183" s="405"/>
      <c r="P183" s="405"/>
      <c r="Q183" s="405"/>
      <c r="R183" s="405"/>
      <c r="S183" s="405"/>
      <c r="T183" s="405"/>
      <c r="U183" s="405"/>
      <c r="V183" s="405"/>
      <c r="W183" s="405"/>
      <c r="X183" s="405"/>
      <c r="Y183" s="405"/>
      <c r="Z183" s="405"/>
    </row>
    <row r="184" spans="1:26" ht="9.75" customHeight="1">
      <c r="A184" s="405"/>
      <c r="B184" s="408" t="s">
        <v>1013</v>
      </c>
      <c r="C184" s="405"/>
      <c r="D184" s="405"/>
      <c r="E184" s="405"/>
      <c r="F184" s="405"/>
      <c r="G184" s="405"/>
      <c r="H184" s="405"/>
      <c r="I184" s="405"/>
      <c r="J184" s="405"/>
      <c r="K184" s="405"/>
      <c r="L184" s="405"/>
      <c r="M184" s="405"/>
      <c r="N184" s="405"/>
      <c r="O184" s="405"/>
      <c r="P184" s="405"/>
      <c r="Q184" s="405"/>
      <c r="R184" s="405"/>
      <c r="S184" s="405"/>
      <c r="T184" s="405"/>
      <c r="U184" s="405"/>
      <c r="V184" s="405"/>
      <c r="W184" s="405"/>
      <c r="X184" s="405"/>
      <c r="Y184" s="405"/>
      <c r="Z184" s="405"/>
    </row>
    <row r="185" spans="1:26" ht="9.75" customHeight="1">
      <c r="A185" s="405"/>
      <c r="B185" s="408" t="s">
        <v>1014</v>
      </c>
      <c r="C185" s="405"/>
      <c r="D185" s="405"/>
      <c r="E185" s="405"/>
      <c r="F185" s="405"/>
      <c r="G185" s="405"/>
      <c r="H185" s="405"/>
      <c r="I185" s="405"/>
      <c r="J185" s="405"/>
      <c r="K185" s="405"/>
      <c r="L185" s="405"/>
      <c r="M185" s="405"/>
      <c r="N185" s="405"/>
      <c r="O185" s="405"/>
      <c r="P185" s="405"/>
      <c r="Q185" s="405"/>
      <c r="R185" s="405"/>
      <c r="S185" s="405"/>
      <c r="T185" s="405"/>
      <c r="U185" s="405"/>
      <c r="V185" s="405"/>
      <c r="W185" s="405"/>
      <c r="X185" s="405"/>
      <c r="Y185" s="405"/>
      <c r="Z185" s="405"/>
    </row>
    <row r="186" spans="1:26" ht="9.75" customHeight="1">
      <c r="A186" s="405"/>
      <c r="B186" s="408" t="s">
        <v>1015</v>
      </c>
      <c r="C186" s="405"/>
      <c r="D186" s="405"/>
      <c r="E186" s="405"/>
      <c r="F186" s="405"/>
      <c r="G186" s="405"/>
      <c r="H186" s="405"/>
      <c r="I186" s="405"/>
      <c r="J186" s="405"/>
      <c r="K186" s="405"/>
      <c r="L186" s="405"/>
      <c r="M186" s="405"/>
      <c r="N186" s="405"/>
      <c r="O186" s="405"/>
      <c r="P186" s="405"/>
      <c r="Q186" s="405"/>
      <c r="R186" s="405"/>
      <c r="S186" s="405"/>
      <c r="T186" s="405"/>
      <c r="U186" s="405"/>
      <c r="V186" s="405"/>
      <c r="W186" s="405"/>
      <c r="X186" s="405"/>
      <c r="Y186" s="405"/>
      <c r="Z186" s="405"/>
    </row>
    <row r="187" spans="1:26" ht="9.75" customHeight="1">
      <c r="A187" s="405"/>
      <c r="B187" s="408" t="s">
        <v>1016</v>
      </c>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row>
    <row r="188" spans="1:26" ht="9.75" customHeight="1">
      <c r="A188" s="405"/>
      <c r="B188" s="408" t="s">
        <v>1017</v>
      </c>
      <c r="C188" s="405"/>
      <c r="D188" s="405"/>
      <c r="E188" s="405"/>
      <c r="F188" s="405"/>
      <c r="G188" s="405"/>
      <c r="H188" s="405"/>
      <c r="I188" s="405"/>
      <c r="J188" s="405"/>
      <c r="K188" s="405"/>
      <c r="L188" s="405"/>
      <c r="M188" s="405"/>
      <c r="N188" s="405"/>
      <c r="O188" s="405"/>
      <c r="P188" s="405"/>
      <c r="Q188" s="405"/>
      <c r="R188" s="405"/>
      <c r="S188" s="405"/>
      <c r="T188" s="405"/>
      <c r="U188" s="405"/>
      <c r="V188" s="405"/>
      <c r="W188" s="405"/>
      <c r="X188" s="405"/>
      <c r="Y188" s="405"/>
      <c r="Z188" s="405"/>
    </row>
    <row r="189" spans="1:26" ht="9.75" customHeight="1">
      <c r="A189" s="405"/>
      <c r="B189" s="408" t="s">
        <v>1018</v>
      </c>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row>
    <row r="190" spans="1:26" ht="9.75" customHeight="1">
      <c r="A190" s="405"/>
      <c r="B190" s="408" t="s">
        <v>1019</v>
      </c>
      <c r="C190" s="405"/>
      <c r="D190" s="405"/>
      <c r="E190" s="405"/>
      <c r="F190" s="405"/>
      <c r="G190" s="405"/>
      <c r="H190" s="405"/>
      <c r="I190" s="405"/>
      <c r="J190" s="405"/>
      <c r="K190" s="405"/>
      <c r="L190" s="405"/>
      <c r="M190" s="405"/>
      <c r="N190" s="405"/>
      <c r="O190" s="405"/>
      <c r="P190" s="405"/>
      <c r="Q190" s="405"/>
      <c r="R190" s="405"/>
      <c r="S190" s="405"/>
      <c r="T190" s="405"/>
      <c r="U190" s="405"/>
      <c r="V190" s="405"/>
      <c r="W190" s="405"/>
      <c r="X190" s="405"/>
      <c r="Y190" s="405"/>
      <c r="Z190" s="405"/>
    </row>
    <row r="191" spans="1:26" ht="9.75" customHeight="1">
      <c r="A191" s="405"/>
      <c r="B191" s="408" t="s">
        <v>1020</v>
      </c>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row>
    <row r="192" spans="1:26" ht="9.75" customHeight="1">
      <c r="A192" s="405"/>
      <c r="B192" s="408" t="s">
        <v>580</v>
      </c>
      <c r="C192" s="405"/>
      <c r="D192" s="405"/>
      <c r="E192" s="405"/>
      <c r="F192" s="405"/>
      <c r="G192" s="405"/>
      <c r="H192" s="405"/>
      <c r="I192" s="405"/>
      <c r="J192" s="405"/>
      <c r="K192" s="405"/>
      <c r="L192" s="405"/>
      <c r="M192" s="405"/>
      <c r="N192" s="405"/>
      <c r="O192" s="405"/>
      <c r="P192" s="405"/>
      <c r="Q192" s="405"/>
      <c r="R192" s="405"/>
      <c r="S192" s="405"/>
      <c r="T192" s="405"/>
      <c r="U192" s="405"/>
      <c r="V192" s="405"/>
      <c r="W192" s="405"/>
      <c r="X192" s="405"/>
      <c r="Y192" s="405"/>
      <c r="Z192" s="405"/>
    </row>
    <row r="193" spans="1:26" ht="9.75" customHeight="1">
      <c r="A193" s="405"/>
      <c r="B193" s="408" t="s">
        <v>1021</v>
      </c>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row>
    <row r="194" spans="1:26" ht="9.75" customHeight="1">
      <c r="A194" s="405"/>
      <c r="B194" s="408" t="s">
        <v>1022</v>
      </c>
      <c r="C194" s="405"/>
      <c r="D194" s="405"/>
      <c r="E194" s="405"/>
      <c r="F194" s="405"/>
      <c r="G194" s="405"/>
      <c r="H194" s="405"/>
      <c r="I194" s="405"/>
      <c r="J194" s="405"/>
      <c r="K194" s="405"/>
      <c r="L194" s="405"/>
      <c r="M194" s="405"/>
      <c r="N194" s="405"/>
      <c r="O194" s="405"/>
      <c r="P194" s="405"/>
      <c r="Q194" s="405"/>
      <c r="R194" s="405"/>
      <c r="S194" s="405"/>
      <c r="T194" s="405"/>
      <c r="U194" s="405"/>
      <c r="V194" s="405"/>
      <c r="W194" s="405"/>
      <c r="X194" s="405"/>
      <c r="Y194" s="405"/>
      <c r="Z194" s="405"/>
    </row>
    <row r="195" spans="1:26" ht="9.75" customHeight="1">
      <c r="A195" s="405"/>
      <c r="B195" s="408" t="s">
        <v>1023</v>
      </c>
      <c r="C195" s="405"/>
      <c r="D195" s="405"/>
      <c r="E195" s="405"/>
      <c r="F195" s="405"/>
      <c r="G195" s="405"/>
      <c r="H195" s="405"/>
      <c r="I195" s="405"/>
      <c r="J195" s="405"/>
      <c r="K195" s="405"/>
      <c r="L195" s="405"/>
      <c r="M195" s="405"/>
      <c r="N195" s="405"/>
      <c r="O195" s="405"/>
      <c r="P195" s="405"/>
      <c r="Q195" s="405"/>
      <c r="R195" s="405"/>
      <c r="S195" s="405"/>
      <c r="T195" s="405"/>
      <c r="U195" s="405"/>
      <c r="V195" s="405"/>
      <c r="W195" s="405"/>
      <c r="X195" s="405"/>
      <c r="Y195" s="405"/>
      <c r="Z195" s="405"/>
    </row>
    <row r="196" spans="1:26" ht="9.75" customHeight="1">
      <c r="A196" s="405"/>
      <c r="B196" s="408" t="s">
        <v>1024</v>
      </c>
      <c r="C196" s="405"/>
      <c r="D196" s="405"/>
      <c r="E196" s="405"/>
      <c r="F196" s="405"/>
      <c r="G196" s="405"/>
      <c r="H196" s="405"/>
      <c r="I196" s="405"/>
      <c r="J196" s="405"/>
      <c r="K196" s="405"/>
      <c r="L196" s="405"/>
      <c r="M196" s="405"/>
      <c r="N196" s="405"/>
      <c r="O196" s="405"/>
      <c r="P196" s="405"/>
      <c r="Q196" s="405"/>
      <c r="R196" s="405"/>
      <c r="S196" s="405"/>
      <c r="T196" s="405"/>
      <c r="U196" s="405"/>
      <c r="V196" s="405"/>
      <c r="W196" s="405"/>
      <c r="X196" s="405"/>
      <c r="Y196" s="405"/>
      <c r="Z196" s="405"/>
    </row>
    <row r="197" spans="1:26" ht="9.75" customHeight="1">
      <c r="A197" s="405"/>
      <c r="B197" s="408" t="s">
        <v>1025</v>
      </c>
      <c r="C197" s="405"/>
      <c r="D197" s="405"/>
      <c r="E197" s="405"/>
      <c r="F197" s="405"/>
      <c r="G197" s="405"/>
      <c r="H197" s="405"/>
      <c r="I197" s="405"/>
      <c r="J197" s="405"/>
      <c r="K197" s="405"/>
      <c r="L197" s="405"/>
      <c r="M197" s="405"/>
      <c r="N197" s="405"/>
      <c r="O197" s="405"/>
      <c r="P197" s="405"/>
      <c r="Q197" s="405"/>
      <c r="R197" s="405"/>
      <c r="S197" s="405"/>
      <c r="T197" s="405"/>
      <c r="U197" s="405"/>
      <c r="V197" s="405"/>
      <c r="W197" s="405"/>
      <c r="X197" s="405"/>
      <c r="Y197" s="405"/>
      <c r="Z197" s="405"/>
    </row>
    <row r="198" spans="1:26" ht="9.75" customHeight="1">
      <c r="A198" s="405"/>
      <c r="B198" s="408" t="s">
        <v>1026</v>
      </c>
      <c r="C198" s="405"/>
      <c r="D198" s="405"/>
      <c r="E198" s="405"/>
      <c r="F198" s="405"/>
      <c r="G198" s="405"/>
      <c r="H198" s="405"/>
      <c r="I198" s="405"/>
      <c r="J198" s="405"/>
      <c r="K198" s="405"/>
      <c r="L198" s="405"/>
      <c r="M198" s="405"/>
      <c r="N198" s="405"/>
      <c r="O198" s="405"/>
      <c r="P198" s="405"/>
      <c r="Q198" s="405"/>
      <c r="R198" s="405"/>
      <c r="S198" s="405"/>
      <c r="T198" s="405"/>
      <c r="U198" s="405"/>
      <c r="V198" s="405"/>
      <c r="W198" s="405"/>
      <c r="X198" s="405"/>
      <c r="Y198" s="405"/>
      <c r="Z198" s="405"/>
    </row>
    <row r="199" spans="1:26" ht="9.75" customHeight="1">
      <c r="A199" s="405"/>
      <c r="B199" s="408" t="s">
        <v>1027</v>
      </c>
      <c r="C199" s="405"/>
      <c r="D199" s="405"/>
      <c r="E199" s="405"/>
      <c r="F199" s="405"/>
      <c r="G199" s="405"/>
      <c r="H199" s="405"/>
      <c r="I199" s="405"/>
      <c r="J199" s="405"/>
      <c r="K199" s="405"/>
      <c r="L199" s="405"/>
      <c r="M199" s="405"/>
      <c r="N199" s="405"/>
      <c r="O199" s="405"/>
      <c r="P199" s="405"/>
      <c r="Q199" s="405"/>
      <c r="R199" s="405"/>
      <c r="S199" s="405"/>
      <c r="T199" s="405"/>
      <c r="U199" s="405"/>
      <c r="V199" s="405"/>
      <c r="W199" s="405"/>
      <c r="X199" s="405"/>
      <c r="Y199" s="405"/>
      <c r="Z199" s="405"/>
    </row>
    <row r="200" spans="1:26" ht="9.75" customHeight="1">
      <c r="A200" s="405"/>
      <c r="B200" s="408" t="s">
        <v>1028</v>
      </c>
      <c r="C200" s="405"/>
      <c r="D200" s="405"/>
      <c r="E200" s="405"/>
      <c r="F200" s="405"/>
      <c r="G200" s="405"/>
      <c r="H200" s="405"/>
      <c r="I200" s="405"/>
      <c r="J200" s="405"/>
      <c r="K200" s="405"/>
      <c r="L200" s="405"/>
      <c r="M200" s="405"/>
      <c r="N200" s="405"/>
      <c r="O200" s="405"/>
      <c r="P200" s="405"/>
      <c r="Q200" s="405"/>
      <c r="R200" s="405"/>
      <c r="S200" s="405"/>
      <c r="T200" s="405"/>
      <c r="U200" s="405"/>
      <c r="V200" s="405"/>
      <c r="W200" s="405"/>
      <c r="X200" s="405"/>
      <c r="Y200" s="405"/>
      <c r="Z200" s="405"/>
    </row>
    <row r="201" spans="1:26" ht="9.75" customHeight="1">
      <c r="A201" s="405"/>
      <c r="B201" s="408" t="s">
        <v>1029</v>
      </c>
      <c r="C201" s="405"/>
      <c r="D201" s="405"/>
      <c r="E201" s="405"/>
      <c r="F201" s="405"/>
      <c r="G201" s="405"/>
      <c r="H201" s="405"/>
      <c r="I201" s="405"/>
      <c r="J201" s="405"/>
      <c r="K201" s="405"/>
      <c r="L201" s="405"/>
      <c r="M201" s="405"/>
      <c r="N201" s="405"/>
      <c r="O201" s="405"/>
      <c r="P201" s="405"/>
      <c r="Q201" s="405"/>
      <c r="R201" s="405"/>
      <c r="S201" s="405"/>
      <c r="T201" s="405"/>
      <c r="U201" s="405"/>
      <c r="V201" s="405"/>
      <c r="W201" s="405"/>
      <c r="X201" s="405"/>
      <c r="Y201" s="405"/>
      <c r="Z201" s="405"/>
    </row>
    <row r="202" spans="1:26" ht="9.75" customHeight="1">
      <c r="A202" s="405"/>
      <c r="B202" s="408" t="s">
        <v>1030</v>
      </c>
      <c r="C202" s="405"/>
      <c r="D202" s="405"/>
      <c r="E202" s="405"/>
      <c r="F202" s="405"/>
      <c r="G202" s="405"/>
      <c r="H202" s="405"/>
      <c r="I202" s="405"/>
      <c r="J202" s="405"/>
      <c r="K202" s="405"/>
      <c r="L202" s="405"/>
      <c r="M202" s="405"/>
      <c r="N202" s="405"/>
      <c r="O202" s="405"/>
      <c r="P202" s="405"/>
      <c r="Q202" s="405"/>
      <c r="R202" s="405"/>
      <c r="S202" s="405"/>
      <c r="T202" s="405"/>
      <c r="U202" s="405"/>
      <c r="V202" s="405"/>
      <c r="W202" s="405"/>
      <c r="X202" s="405"/>
      <c r="Y202" s="405"/>
      <c r="Z202" s="405"/>
    </row>
    <row r="203" spans="1:26" ht="9.75" customHeight="1">
      <c r="A203" s="405"/>
      <c r="B203" s="408" t="s">
        <v>1031</v>
      </c>
      <c r="C203" s="405"/>
      <c r="D203" s="405"/>
      <c r="E203" s="405"/>
      <c r="F203" s="405"/>
      <c r="G203" s="405"/>
      <c r="H203" s="405"/>
      <c r="I203" s="405"/>
      <c r="J203" s="405"/>
      <c r="K203" s="405"/>
      <c r="L203" s="405"/>
      <c r="M203" s="405"/>
      <c r="N203" s="405"/>
      <c r="O203" s="405"/>
      <c r="P203" s="405"/>
      <c r="Q203" s="405"/>
      <c r="R203" s="405"/>
      <c r="S203" s="405"/>
      <c r="T203" s="405"/>
      <c r="U203" s="405"/>
      <c r="V203" s="405"/>
      <c r="W203" s="405"/>
      <c r="X203" s="405"/>
      <c r="Y203" s="405"/>
      <c r="Z203" s="405"/>
    </row>
    <row r="204" spans="1:26" ht="9.75" customHeight="1">
      <c r="A204" s="405"/>
      <c r="B204" s="408" t="s">
        <v>1032</v>
      </c>
      <c r="C204" s="405"/>
      <c r="D204" s="405"/>
      <c r="E204" s="405"/>
      <c r="F204" s="405"/>
      <c r="G204" s="405"/>
      <c r="H204" s="405"/>
      <c r="I204" s="405"/>
      <c r="J204" s="405"/>
      <c r="K204" s="405"/>
      <c r="L204" s="405"/>
      <c r="M204" s="405"/>
      <c r="N204" s="405"/>
      <c r="O204" s="405"/>
      <c r="P204" s="405"/>
      <c r="Q204" s="405"/>
      <c r="R204" s="405"/>
      <c r="S204" s="405"/>
      <c r="T204" s="405"/>
      <c r="U204" s="405"/>
      <c r="V204" s="405"/>
      <c r="W204" s="405"/>
      <c r="X204" s="405"/>
      <c r="Y204" s="405"/>
      <c r="Z204" s="405"/>
    </row>
    <row r="205" spans="1:26" ht="9.75" customHeight="1">
      <c r="A205" s="405"/>
      <c r="B205" s="408" t="s">
        <v>1033</v>
      </c>
      <c r="C205" s="405"/>
      <c r="D205" s="405"/>
      <c r="E205" s="405"/>
      <c r="F205" s="405"/>
      <c r="G205" s="405"/>
      <c r="H205" s="405"/>
      <c r="I205" s="405"/>
      <c r="J205" s="405"/>
      <c r="K205" s="405"/>
      <c r="L205" s="405"/>
      <c r="M205" s="405"/>
      <c r="N205" s="405"/>
      <c r="O205" s="405"/>
      <c r="P205" s="405"/>
      <c r="Q205" s="405"/>
      <c r="R205" s="405"/>
      <c r="S205" s="405"/>
      <c r="T205" s="405"/>
      <c r="U205" s="405"/>
      <c r="V205" s="405"/>
      <c r="W205" s="405"/>
      <c r="X205" s="405"/>
      <c r="Y205" s="405"/>
      <c r="Z205" s="405"/>
    </row>
    <row r="206" spans="1:26" ht="9.75" customHeight="1">
      <c r="A206" s="405"/>
      <c r="B206" s="408" t="s">
        <v>1034</v>
      </c>
      <c r="C206" s="405"/>
      <c r="D206" s="405"/>
      <c r="E206" s="405"/>
      <c r="F206" s="405"/>
      <c r="G206" s="405"/>
      <c r="H206" s="405"/>
      <c r="I206" s="405"/>
      <c r="J206" s="405"/>
      <c r="K206" s="405"/>
      <c r="L206" s="405"/>
      <c r="M206" s="405"/>
      <c r="N206" s="405"/>
      <c r="O206" s="405"/>
      <c r="P206" s="405"/>
      <c r="Q206" s="405"/>
      <c r="R206" s="405"/>
      <c r="S206" s="405"/>
      <c r="T206" s="405"/>
      <c r="U206" s="405"/>
      <c r="V206" s="405"/>
      <c r="W206" s="405"/>
      <c r="X206" s="405"/>
      <c r="Y206" s="405"/>
      <c r="Z206" s="405"/>
    </row>
    <row r="207" spans="1:26" ht="9.75" customHeight="1">
      <c r="A207" s="405"/>
      <c r="B207" s="408" t="s">
        <v>1035</v>
      </c>
      <c r="C207" s="405"/>
      <c r="D207" s="405"/>
      <c r="E207" s="405"/>
      <c r="F207" s="405"/>
      <c r="G207" s="405"/>
      <c r="H207" s="405"/>
      <c r="I207" s="405"/>
      <c r="J207" s="405"/>
      <c r="K207" s="405"/>
      <c r="L207" s="405"/>
      <c r="M207" s="405"/>
      <c r="N207" s="405"/>
      <c r="O207" s="405"/>
      <c r="P207" s="405"/>
      <c r="Q207" s="405"/>
      <c r="R207" s="405"/>
      <c r="S207" s="405"/>
      <c r="T207" s="405"/>
      <c r="U207" s="405"/>
      <c r="V207" s="405"/>
      <c r="W207" s="405"/>
      <c r="X207" s="405"/>
      <c r="Y207" s="405"/>
      <c r="Z207" s="405"/>
    </row>
    <row r="208" spans="1:26" ht="9.75" customHeight="1">
      <c r="A208" s="405"/>
      <c r="B208" s="408" t="s">
        <v>1036</v>
      </c>
      <c r="C208" s="405"/>
      <c r="D208" s="405"/>
      <c r="E208" s="405"/>
      <c r="F208" s="405"/>
      <c r="G208" s="405"/>
      <c r="H208" s="405"/>
      <c r="I208" s="405"/>
      <c r="J208" s="405"/>
      <c r="K208" s="405"/>
      <c r="L208" s="405"/>
      <c r="M208" s="405"/>
      <c r="N208" s="405"/>
      <c r="O208" s="405"/>
      <c r="P208" s="405"/>
      <c r="Q208" s="405"/>
      <c r="R208" s="405"/>
      <c r="S208" s="405"/>
      <c r="T208" s="405"/>
      <c r="U208" s="405"/>
      <c r="V208" s="405"/>
      <c r="W208" s="405"/>
      <c r="X208" s="405"/>
      <c r="Y208" s="405"/>
      <c r="Z208" s="405"/>
    </row>
    <row r="209" spans="1:26" ht="9.75" customHeight="1">
      <c r="A209" s="405"/>
      <c r="B209" s="408" t="s">
        <v>1037</v>
      </c>
      <c r="C209" s="405"/>
      <c r="D209" s="405"/>
      <c r="E209" s="405"/>
      <c r="F209" s="405"/>
      <c r="G209" s="405"/>
      <c r="H209" s="405"/>
      <c r="I209" s="405"/>
      <c r="J209" s="405"/>
      <c r="K209" s="405"/>
      <c r="L209" s="405"/>
      <c r="M209" s="405"/>
      <c r="N209" s="405"/>
      <c r="O209" s="405"/>
      <c r="P209" s="405"/>
      <c r="Q209" s="405"/>
      <c r="R209" s="405"/>
      <c r="S209" s="405"/>
      <c r="T209" s="405"/>
      <c r="U209" s="405"/>
      <c r="V209" s="405"/>
      <c r="W209" s="405"/>
      <c r="X209" s="405"/>
      <c r="Y209" s="405"/>
      <c r="Z209" s="405"/>
    </row>
    <row r="210" spans="1:26" ht="9.75" customHeight="1">
      <c r="A210" s="405"/>
      <c r="B210" s="408" t="s">
        <v>1038</v>
      </c>
      <c r="C210" s="405"/>
      <c r="D210" s="405"/>
      <c r="E210" s="405"/>
      <c r="F210" s="405"/>
      <c r="G210" s="405"/>
      <c r="H210" s="405"/>
      <c r="I210" s="405"/>
      <c r="J210" s="405"/>
      <c r="K210" s="405"/>
      <c r="L210" s="405"/>
      <c r="M210" s="405"/>
      <c r="N210" s="405"/>
      <c r="O210" s="405"/>
      <c r="P210" s="405"/>
      <c r="Q210" s="405"/>
      <c r="R210" s="405"/>
      <c r="S210" s="405"/>
      <c r="T210" s="405"/>
      <c r="U210" s="405"/>
      <c r="V210" s="405"/>
      <c r="W210" s="405"/>
      <c r="X210" s="405"/>
      <c r="Y210" s="405"/>
      <c r="Z210" s="405"/>
    </row>
    <row r="211" spans="1:26" ht="9.75" customHeight="1">
      <c r="A211" s="405"/>
      <c r="B211" s="408" t="s">
        <v>1039</v>
      </c>
      <c r="C211" s="405"/>
      <c r="D211" s="405"/>
      <c r="E211" s="405"/>
      <c r="F211" s="405"/>
      <c r="G211" s="405"/>
      <c r="H211" s="405"/>
      <c r="I211" s="405"/>
      <c r="J211" s="405"/>
      <c r="K211" s="405"/>
      <c r="L211" s="405"/>
      <c r="M211" s="405"/>
      <c r="N211" s="405"/>
      <c r="O211" s="405"/>
      <c r="P211" s="405"/>
      <c r="Q211" s="405"/>
      <c r="R211" s="405"/>
      <c r="S211" s="405"/>
      <c r="T211" s="405"/>
      <c r="U211" s="405"/>
      <c r="V211" s="405"/>
      <c r="W211" s="405"/>
      <c r="X211" s="405"/>
      <c r="Y211" s="405"/>
      <c r="Z211" s="405"/>
    </row>
    <row r="212" spans="1:26" ht="9.75" customHeight="1">
      <c r="A212" s="405"/>
      <c r="B212" s="408" t="s">
        <v>1040</v>
      </c>
      <c r="C212" s="405"/>
      <c r="D212" s="405"/>
      <c r="E212" s="405"/>
      <c r="F212" s="405"/>
      <c r="G212" s="405"/>
      <c r="H212" s="405"/>
      <c r="I212" s="405"/>
      <c r="J212" s="405"/>
      <c r="K212" s="405"/>
      <c r="L212" s="405"/>
      <c r="M212" s="405"/>
      <c r="N212" s="405"/>
      <c r="O212" s="405"/>
      <c r="P212" s="405"/>
      <c r="Q212" s="405"/>
      <c r="R212" s="405"/>
      <c r="S212" s="405"/>
      <c r="T212" s="405"/>
      <c r="U212" s="405"/>
      <c r="V212" s="405"/>
      <c r="W212" s="405"/>
      <c r="X212" s="405"/>
      <c r="Y212" s="405"/>
      <c r="Z212" s="405"/>
    </row>
    <row r="213" spans="1:26" ht="9.75" customHeight="1">
      <c r="A213" s="405"/>
      <c r="B213" s="408" t="s">
        <v>1041</v>
      </c>
      <c r="C213" s="405"/>
      <c r="D213" s="405"/>
      <c r="E213" s="405"/>
      <c r="F213" s="405"/>
      <c r="G213" s="405"/>
      <c r="H213" s="405"/>
      <c r="I213" s="405"/>
      <c r="J213" s="405"/>
      <c r="K213" s="405"/>
      <c r="L213" s="405"/>
      <c r="M213" s="405"/>
      <c r="N213" s="405"/>
      <c r="O213" s="405"/>
      <c r="P213" s="405"/>
      <c r="Q213" s="405"/>
      <c r="R213" s="405"/>
      <c r="S213" s="405"/>
      <c r="T213" s="405"/>
      <c r="U213" s="405"/>
      <c r="V213" s="405"/>
      <c r="W213" s="405"/>
      <c r="X213" s="405"/>
      <c r="Y213" s="405"/>
      <c r="Z213" s="405"/>
    </row>
    <row r="214" spans="1:26" ht="9.75" customHeight="1">
      <c r="A214" s="405"/>
      <c r="B214" s="408" t="s">
        <v>1042</v>
      </c>
      <c r="C214" s="405"/>
      <c r="D214" s="405"/>
      <c r="E214" s="405"/>
      <c r="F214" s="405"/>
      <c r="G214" s="405"/>
      <c r="H214" s="405"/>
      <c r="I214" s="405"/>
      <c r="J214" s="405"/>
      <c r="K214" s="405"/>
      <c r="L214" s="405"/>
      <c r="M214" s="405"/>
      <c r="N214" s="405"/>
      <c r="O214" s="405"/>
      <c r="P214" s="405"/>
      <c r="Q214" s="405"/>
      <c r="R214" s="405"/>
      <c r="S214" s="405"/>
      <c r="T214" s="405"/>
      <c r="U214" s="405"/>
      <c r="V214" s="405"/>
      <c r="W214" s="405"/>
      <c r="X214" s="405"/>
      <c r="Y214" s="405"/>
      <c r="Z214" s="405"/>
    </row>
    <row r="215" spans="1:26" ht="9.75" customHeight="1">
      <c r="A215" s="405"/>
      <c r="B215" s="408" t="s">
        <v>1043</v>
      </c>
      <c r="C215" s="405"/>
      <c r="D215" s="405"/>
      <c r="E215" s="405"/>
      <c r="F215" s="405"/>
      <c r="G215" s="405"/>
      <c r="H215" s="405"/>
      <c r="I215" s="405"/>
      <c r="J215" s="405"/>
      <c r="K215" s="405"/>
      <c r="L215" s="405"/>
      <c r="M215" s="405"/>
      <c r="N215" s="405"/>
      <c r="O215" s="405"/>
      <c r="P215" s="405"/>
      <c r="Q215" s="405"/>
      <c r="R215" s="405"/>
      <c r="S215" s="405"/>
      <c r="T215" s="405"/>
      <c r="U215" s="405"/>
      <c r="V215" s="405"/>
      <c r="W215" s="405"/>
      <c r="X215" s="405"/>
      <c r="Y215" s="405"/>
      <c r="Z215" s="405"/>
    </row>
    <row r="216" spans="1:26" ht="9.75" customHeight="1">
      <c r="A216" s="405"/>
      <c r="B216" s="408" t="s">
        <v>1044</v>
      </c>
      <c r="C216" s="405"/>
      <c r="D216" s="405"/>
      <c r="E216" s="405"/>
      <c r="F216" s="405"/>
      <c r="G216" s="405"/>
      <c r="H216" s="405"/>
      <c r="I216" s="405"/>
      <c r="J216" s="405"/>
      <c r="K216" s="405"/>
      <c r="L216" s="405"/>
      <c r="M216" s="405"/>
      <c r="N216" s="405"/>
      <c r="O216" s="405"/>
      <c r="P216" s="405"/>
      <c r="Q216" s="405"/>
      <c r="R216" s="405"/>
      <c r="S216" s="405"/>
      <c r="T216" s="405"/>
      <c r="U216" s="405"/>
      <c r="V216" s="405"/>
      <c r="W216" s="405"/>
      <c r="X216" s="405"/>
      <c r="Y216" s="405"/>
      <c r="Z216" s="405"/>
    </row>
    <row r="217" spans="1:26" ht="9.75" customHeight="1">
      <c r="A217" s="405"/>
      <c r="B217" s="408" t="s">
        <v>1045</v>
      </c>
      <c r="C217" s="405"/>
      <c r="D217" s="405"/>
      <c r="E217" s="405"/>
      <c r="F217" s="405"/>
      <c r="G217" s="405"/>
      <c r="H217" s="405"/>
      <c r="I217" s="405"/>
      <c r="J217" s="405"/>
      <c r="K217" s="405"/>
      <c r="L217" s="405"/>
      <c r="M217" s="405"/>
      <c r="N217" s="405"/>
      <c r="O217" s="405"/>
      <c r="P217" s="405"/>
      <c r="Q217" s="405"/>
      <c r="R217" s="405"/>
      <c r="S217" s="405"/>
      <c r="T217" s="405"/>
      <c r="U217" s="405"/>
      <c r="V217" s="405"/>
      <c r="W217" s="405"/>
      <c r="X217" s="405"/>
      <c r="Y217" s="405"/>
      <c r="Z217" s="405"/>
    </row>
    <row r="218" spans="1:26" ht="9.75" customHeight="1">
      <c r="A218" s="405"/>
      <c r="B218" s="408" t="s">
        <v>1046</v>
      </c>
      <c r="C218" s="405"/>
      <c r="D218" s="405"/>
      <c r="E218" s="405"/>
      <c r="F218" s="405"/>
      <c r="G218" s="405"/>
      <c r="H218" s="405"/>
      <c r="I218" s="405"/>
      <c r="J218" s="405"/>
      <c r="K218" s="405"/>
      <c r="L218" s="405"/>
      <c r="M218" s="405"/>
      <c r="N218" s="405"/>
      <c r="O218" s="405"/>
      <c r="P218" s="405"/>
      <c r="Q218" s="405"/>
      <c r="R218" s="405"/>
      <c r="S218" s="405"/>
      <c r="T218" s="405"/>
      <c r="U218" s="405"/>
      <c r="V218" s="405"/>
      <c r="W218" s="405"/>
      <c r="X218" s="405"/>
      <c r="Y218" s="405"/>
      <c r="Z218" s="405"/>
    </row>
    <row r="219" spans="1:26" ht="9.75" customHeight="1">
      <c r="A219" s="405"/>
      <c r="B219" s="408" t="s">
        <v>1047</v>
      </c>
      <c r="C219" s="405"/>
      <c r="D219" s="405"/>
      <c r="E219" s="405"/>
      <c r="F219" s="405"/>
      <c r="G219" s="405"/>
      <c r="H219" s="405"/>
      <c r="I219" s="405"/>
      <c r="J219" s="405"/>
      <c r="K219" s="405"/>
      <c r="L219" s="405"/>
      <c r="M219" s="405"/>
      <c r="N219" s="405"/>
      <c r="O219" s="405"/>
      <c r="P219" s="405"/>
      <c r="Q219" s="405"/>
      <c r="R219" s="405"/>
      <c r="S219" s="405"/>
      <c r="T219" s="405"/>
      <c r="U219" s="405"/>
      <c r="V219" s="405"/>
      <c r="W219" s="405"/>
      <c r="X219" s="405"/>
      <c r="Y219" s="405"/>
      <c r="Z219" s="405"/>
    </row>
    <row r="220" spans="1:26" ht="9.75" customHeight="1">
      <c r="A220" s="405"/>
      <c r="B220" s="408" t="s">
        <v>1048</v>
      </c>
      <c r="C220" s="405"/>
      <c r="D220" s="405"/>
      <c r="E220" s="405"/>
      <c r="F220" s="405"/>
      <c r="G220" s="405"/>
      <c r="H220" s="405"/>
      <c r="I220" s="405"/>
      <c r="J220" s="405"/>
      <c r="K220" s="405"/>
      <c r="L220" s="405"/>
      <c r="M220" s="405"/>
      <c r="N220" s="405"/>
      <c r="O220" s="405"/>
      <c r="P220" s="405"/>
      <c r="Q220" s="405"/>
      <c r="R220" s="405"/>
      <c r="S220" s="405"/>
      <c r="T220" s="405"/>
      <c r="U220" s="405"/>
      <c r="V220" s="405"/>
      <c r="W220" s="405"/>
      <c r="X220" s="405"/>
      <c r="Y220" s="405"/>
      <c r="Z220" s="405"/>
    </row>
    <row r="221" spans="1:26" ht="9.75" customHeight="1">
      <c r="A221" s="405"/>
      <c r="B221" s="408" t="s">
        <v>1049</v>
      </c>
      <c r="C221" s="405"/>
      <c r="D221" s="405"/>
      <c r="E221" s="405"/>
      <c r="F221" s="405"/>
      <c r="G221" s="405"/>
      <c r="H221" s="405"/>
      <c r="I221" s="405"/>
      <c r="J221" s="405"/>
      <c r="K221" s="405"/>
      <c r="L221" s="405"/>
      <c r="M221" s="405"/>
      <c r="N221" s="405"/>
      <c r="O221" s="405"/>
      <c r="P221" s="405"/>
      <c r="Q221" s="405"/>
      <c r="R221" s="405"/>
      <c r="S221" s="405"/>
      <c r="T221" s="405"/>
      <c r="U221" s="405"/>
      <c r="V221" s="405"/>
      <c r="W221" s="405"/>
      <c r="X221" s="405"/>
      <c r="Y221" s="405"/>
      <c r="Z221" s="405"/>
    </row>
    <row r="222" spans="1:26" ht="9.75" customHeight="1">
      <c r="A222" s="405"/>
      <c r="B222" s="408" t="s">
        <v>1050</v>
      </c>
      <c r="C222" s="405"/>
      <c r="D222" s="405"/>
      <c r="E222" s="405"/>
      <c r="F222" s="405"/>
      <c r="G222" s="405"/>
      <c r="H222" s="405"/>
      <c r="I222" s="405"/>
      <c r="J222" s="405"/>
      <c r="K222" s="405"/>
      <c r="L222" s="405"/>
      <c r="M222" s="405"/>
      <c r="N222" s="405"/>
      <c r="O222" s="405"/>
      <c r="P222" s="405"/>
      <c r="Q222" s="405"/>
      <c r="R222" s="405"/>
      <c r="S222" s="405"/>
      <c r="T222" s="405"/>
      <c r="U222" s="405"/>
      <c r="V222" s="405"/>
      <c r="W222" s="405"/>
      <c r="X222" s="405"/>
      <c r="Y222" s="405"/>
      <c r="Z222" s="405"/>
    </row>
    <row r="223" spans="1:26" ht="9.75" customHeight="1">
      <c r="A223" s="405"/>
      <c r="B223" s="408" t="s">
        <v>1051</v>
      </c>
      <c r="C223" s="405"/>
      <c r="D223" s="405"/>
      <c r="E223" s="405"/>
      <c r="F223" s="405"/>
      <c r="G223" s="405"/>
      <c r="H223" s="405"/>
      <c r="I223" s="405"/>
      <c r="J223" s="405"/>
      <c r="K223" s="405"/>
      <c r="L223" s="405"/>
      <c r="M223" s="405"/>
      <c r="N223" s="405"/>
      <c r="O223" s="405"/>
      <c r="P223" s="405"/>
      <c r="Q223" s="405"/>
      <c r="R223" s="405"/>
      <c r="S223" s="405"/>
      <c r="T223" s="405"/>
      <c r="U223" s="405"/>
      <c r="V223" s="405"/>
      <c r="W223" s="405"/>
      <c r="X223" s="405"/>
      <c r="Y223" s="405"/>
      <c r="Z223" s="405"/>
    </row>
    <row r="224" spans="1:26" ht="9.75" customHeight="1">
      <c r="A224" s="405"/>
      <c r="B224" s="408" t="s">
        <v>1052</v>
      </c>
      <c r="C224" s="405"/>
      <c r="D224" s="405"/>
      <c r="E224" s="405"/>
      <c r="F224" s="405"/>
      <c r="G224" s="405"/>
      <c r="H224" s="405"/>
      <c r="I224" s="405"/>
      <c r="J224" s="405"/>
      <c r="K224" s="405"/>
      <c r="L224" s="405"/>
      <c r="M224" s="405"/>
      <c r="N224" s="405"/>
      <c r="O224" s="405"/>
      <c r="P224" s="405"/>
      <c r="Q224" s="405"/>
      <c r="R224" s="405"/>
      <c r="S224" s="405"/>
      <c r="T224" s="405"/>
      <c r="U224" s="405"/>
      <c r="V224" s="405"/>
      <c r="W224" s="405"/>
      <c r="X224" s="405"/>
      <c r="Y224" s="405"/>
      <c r="Z224" s="405"/>
    </row>
    <row r="225" spans="1:26" ht="9.75" customHeight="1">
      <c r="A225" s="405"/>
      <c r="B225" s="408" t="s">
        <v>1053</v>
      </c>
      <c r="C225" s="405"/>
      <c r="D225" s="405"/>
      <c r="E225" s="405"/>
      <c r="F225" s="405"/>
      <c r="G225" s="405"/>
      <c r="H225" s="405"/>
      <c r="I225" s="405"/>
      <c r="J225" s="405"/>
      <c r="K225" s="405"/>
      <c r="L225" s="405"/>
      <c r="M225" s="405"/>
      <c r="N225" s="405"/>
      <c r="O225" s="405"/>
      <c r="P225" s="405"/>
      <c r="Q225" s="405"/>
      <c r="R225" s="405"/>
      <c r="S225" s="405"/>
      <c r="T225" s="405"/>
      <c r="U225" s="405"/>
      <c r="V225" s="405"/>
      <c r="W225" s="405"/>
      <c r="X225" s="405"/>
      <c r="Y225" s="405"/>
      <c r="Z225" s="405"/>
    </row>
    <row r="226" spans="1:26" ht="9.75" customHeight="1">
      <c r="A226" s="405"/>
      <c r="B226" s="408" t="s">
        <v>1054</v>
      </c>
      <c r="C226" s="405"/>
      <c r="D226" s="405"/>
      <c r="E226" s="405"/>
      <c r="F226" s="405"/>
      <c r="G226" s="405"/>
      <c r="H226" s="405"/>
      <c r="I226" s="405"/>
      <c r="J226" s="405"/>
      <c r="K226" s="405"/>
      <c r="L226" s="405"/>
      <c r="M226" s="405"/>
      <c r="N226" s="405"/>
      <c r="O226" s="405"/>
      <c r="P226" s="405"/>
      <c r="Q226" s="405"/>
      <c r="R226" s="405"/>
      <c r="S226" s="405"/>
      <c r="T226" s="405"/>
      <c r="U226" s="405"/>
      <c r="V226" s="405"/>
      <c r="W226" s="405"/>
      <c r="X226" s="405"/>
      <c r="Y226" s="405"/>
      <c r="Z226" s="405"/>
    </row>
    <row r="227" spans="1:26" ht="9.75" customHeight="1">
      <c r="A227" s="405"/>
      <c r="B227" s="408" t="s">
        <v>1055</v>
      </c>
      <c r="C227" s="405"/>
      <c r="D227" s="405"/>
      <c r="E227" s="405"/>
      <c r="F227" s="405"/>
      <c r="G227" s="405"/>
      <c r="H227" s="405"/>
      <c r="I227" s="405"/>
      <c r="J227" s="405"/>
      <c r="K227" s="405"/>
      <c r="L227" s="405"/>
      <c r="M227" s="405"/>
      <c r="N227" s="405"/>
      <c r="O227" s="405"/>
      <c r="P227" s="405"/>
      <c r="Q227" s="405"/>
      <c r="R227" s="405"/>
      <c r="S227" s="405"/>
      <c r="T227" s="405"/>
      <c r="U227" s="405"/>
      <c r="V227" s="405"/>
      <c r="W227" s="405"/>
      <c r="X227" s="405"/>
      <c r="Y227" s="405"/>
      <c r="Z227" s="405"/>
    </row>
    <row r="228" spans="1:26" ht="9.75" customHeight="1">
      <c r="A228" s="405"/>
      <c r="B228" s="408" t="s">
        <v>1056</v>
      </c>
      <c r="C228" s="405"/>
      <c r="D228" s="405"/>
      <c r="E228" s="405"/>
      <c r="F228" s="405"/>
      <c r="G228" s="405"/>
      <c r="H228" s="405"/>
      <c r="I228" s="405"/>
      <c r="J228" s="405"/>
      <c r="K228" s="405"/>
      <c r="L228" s="405"/>
      <c r="M228" s="405"/>
      <c r="N228" s="405"/>
      <c r="O228" s="405"/>
      <c r="P228" s="405"/>
      <c r="Q228" s="405"/>
      <c r="R228" s="405"/>
      <c r="S228" s="405"/>
      <c r="T228" s="405"/>
      <c r="U228" s="405"/>
      <c r="V228" s="405"/>
      <c r="W228" s="405"/>
      <c r="X228" s="405"/>
      <c r="Y228" s="405"/>
      <c r="Z228" s="405"/>
    </row>
    <row r="229" spans="1:26" ht="9.75" customHeight="1">
      <c r="A229" s="405"/>
      <c r="B229" s="408" t="s">
        <v>1057</v>
      </c>
      <c r="C229" s="405"/>
      <c r="D229" s="405"/>
      <c r="E229" s="405"/>
      <c r="F229" s="405"/>
      <c r="G229" s="405"/>
      <c r="H229" s="405"/>
      <c r="I229" s="405"/>
      <c r="J229" s="405"/>
      <c r="K229" s="405"/>
      <c r="L229" s="405"/>
      <c r="M229" s="405"/>
      <c r="N229" s="405"/>
      <c r="O229" s="405"/>
      <c r="P229" s="405"/>
      <c r="Q229" s="405"/>
      <c r="R229" s="405"/>
      <c r="S229" s="405"/>
      <c r="T229" s="405"/>
      <c r="U229" s="405"/>
      <c r="V229" s="405"/>
      <c r="W229" s="405"/>
      <c r="X229" s="405"/>
      <c r="Y229" s="405"/>
      <c r="Z229" s="405"/>
    </row>
    <row r="230" spans="1:26" ht="9.75" customHeight="1">
      <c r="A230" s="405"/>
      <c r="B230" s="408" t="s">
        <v>1058</v>
      </c>
      <c r="C230" s="405"/>
      <c r="D230" s="405"/>
      <c r="E230" s="405"/>
      <c r="F230" s="405"/>
      <c r="G230" s="405"/>
      <c r="H230" s="405"/>
      <c r="I230" s="405"/>
      <c r="J230" s="405"/>
      <c r="K230" s="405"/>
      <c r="L230" s="405"/>
      <c r="M230" s="405"/>
      <c r="N230" s="405"/>
      <c r="O230" s="405"/>
      <c r="P230" s="405"/>
      <c r="Q230" s="405"/>
      <c r="R230" s="405"/>
      <c r="S230" s="405"/>
      <c r="T230" s="405"/>
      <c r="U230" s="405"/>
      <c r="V230" s="405"/>
      <c r="W230" s="405"/>
      <c r="X230" s="405"/>
      <c r="Y230" s="405"/>
      <c r="Z230" s="405"/>
    </row>
    <row r="231" spans="1:26" ht="9.75" customHeight="1">
      <c r="A231" s="405"/>
      <c r="B231" s="408" t="s">
        <v>1059</v>
      </c>
      <c r="C231" s="405"/>
      <c r="D231" s="405"/>
      <c r="E231" s="405"/>
      <c r="F231" s="405"/>
      <c r="G231" s="405"/>
      <c r="H231" s="405"/>
      <c r="I231" s="405"/>
      <c r="J231" s="405"/>
      <c r="K231" s="405"/>
      <c r="L231" s="405"/>
      <c r="M231" s="405"/>
      <c r="N231" s="405"/>
      <c r="O231" s="405"/>
      <c r="P231" s="405"/>
      <c r="Q231" s="405"/>
      <c r="R231" s="405"/>
      <c r="S231" s="405"/>
      <c r="T231" s="405"/>
      <c r="U231" s="405"/>
      <c r="V231" s="405"/>
      <c r="W231" s="405"/>
      <c r="X231" s="405"/>
      <c r="Y231" s="405"/>
      <c r="Z231" s="405"/>
    </row>
    <row r="232" spans="1:26" ht="9.75" customHeight="1">
      <c r="A232" s="405"/>
      <c r="B232" s="408" t="s">
        <v>1060</v>
      </c>
      <c r="C232" s="405"/>
      <c r="D232" s="405"/>
      <c r="E232" s="405"/>
      <c r="F232" s="405"/>
      <c r="G232" s="405"/>
      <c r="H232" s="405"/>
      <c r="I232" s="405"/>
      <c r="J232" s="405"/>
      <c r="K232" s="405"/>
      <c r="L232" s="405"/>
      <c r="M232" s="405"/>
      <c r="N232" s="405"/>
      <c r="O232" s="405"/>
      <c r="P232" s="405"/>
      <c r="Q232" s="405"/>
      <c r="R232" s="405"/>
      <c r="S232" s="405"/>
      <c r="T232" s="405"/>
      <c r="U232" s="405"/>
      <c r="V232" s="405"/>
      <c r="W232" s="405"/>
      <c r="X232" s="405"/>
      <c r="Y232" s="405"/>
      <c r="Z232" s="405"/>
    </row>
    <row r="233" spans="1:26" ht="9.75" customHeight="1">
      <c r="A233" s="405"/>
      <c r="B233" s="408" t="s">
        <v>1061</v>
      </c>
      <c r="C233" s="405"/>
      <c r="D233" s="405"/>
      <c r="E233" s="405"/>
      <c r="F233" s="405"/>
      <c r="G233" s="405"/>
      <c r="H233" s="405"/>
      <c r="I233" s="405"/>
      <c r="J233" s="405"/>
      <c r="K233" s="405"/>
      <c r="L233" s="405"/>
      <c r="M233" s="405"/>
      <c r="N233" s="405"/>
      <c r="O233" s="405"/>
      <c r="P233" s="405"/>
      <c r="Q233" s="405"/>
      <c r="R233" s="405"/>
      <c r="S233" s="405"/>
      <c r="T233" s="405"/>
      <c r="U233" s="405"/>
      <c r="V233" s="405"/>
      <c r="W233" s="405"/>
      <c r="X233" s="405"/>
      <c r="Y233" s="405"/>
      <c r="Z233" s="405"/>
    </row>
    <row r="234" spans="1:26" ht="9.75" customHeight="1">
      <c r="A234" s="405"/>
      <c r="B234" s="408" t="s">
        <v>1062</v>
      </c>
      <c r="C234" s="405"/>
      <c r="D234" s="405"/>
      <c r="E234" s="405"/>
      <c r="F234" s="405"/>
      <c r="G234" s="405"/>
      <c r="H234" s="405"/>
      <c r="I234" s="405"/>
      <c r="J234" s="405"/>
      <c r="K234" s="405"/>
      <c r="L234" s="405"/>
      <c r="M234" s="405"/>
      <c r="N234" s="405"/>
      <c r="O234" s="405"/>
      <c r="P234" s="405"/>
      <c r="Q234" s="405"/>
      <c r="R234" s="405"/>
      <c r="S234" s="405"/>
      <c r="T234" s="405"/>
      <c r="U234" s="405"/>
      <c r="V234" s="405"/>
      <c r="W234" s="405"/>
      <c r="X234" s="405"/>
      <c r="Y234" s="405"/>
      <c r="Z234" s="405"/>
    </row>
    <row r="235" spans="1:26" ht="9.75" customHeight="1">
      <c r="A235" s="405"/>
      <c r="B235" s="408" t="s">
        <v>1063</v>
      </c>
      <c r="C235" s="405"/>
      <c r="D235" s="405"/>
      <c r="E235" s="405"/>
      <c r="F235" s="405"/>
      <c r="G235" s="405"/>
      <c r="H235" s="405"/>
      <c r="I235" s="405"/>
      <c r="J235" s="405"/>
      <c r="K235" s="405"/>
      <c r="L235" s="405"/>
      <c r="M235" s="405"/>
      <c r="N235" s="405"/>
      <c r="O235" s="405"/>
      <c r="P235" s="405"/>
      <c r="Q235" s="405"/>
      <c r="R235" s="405"/>
      <c r="S235" s="405"/>
      <c r="T235" s="405"/>
      <c r="U235" s="405"/>
      <c r="V235" s="405"/>
      <c r="W235" s="405"/>
      <c r="X235" s="405"/>
      <c r="Y235" s="405"/>
      <c r="Z235" s="405"/>
    </row>
    <row r="236" spans="1:26" ht="9.75" customHeight="1">
      <c r="A236" s="405"/>
      <c r="B236" s="408" t="s">
        <v>1064</v>
      </c>
      <c r="C236" s="405"/>
      <c r="D236" s="405"/>
      <c r="E236" s="405"/>
      <c r="F236" s="405"/>
      <c r="G236" s="405"/>
      <c r="H236" s="405"/>
      <c r="I236" s="405"/>
      <c r="J236" s="405"/>
      <c r="K236" s="405"/>
      <c r="L236" s="405"/>
      <c r="M236" s="405"/>
      <c r="N236" s="405"/>
      <c r="O236" s="405"/>
      <c r="P236" s="405"/>
      <c r="Q236" s="405"/>
      <c r="R236" s="405"/>
      <c r="S236" s="405"/>
      <c r="T236" s="405"/>
      <c r="U236" s="405"/>
      <c r="V236" s="405"/>
      <c r="W236" s="405"/>
      <c r="X236" s="405"/>
      <c r="Y236" s="405"/>
      <c r="Z236" s="405"/>
    </row>
    <row r="237" spans="1:26" ht="9.75" customHeight="1">
      <c r="A237" s="405"/>
      <c r="B237" s="408" t="s">
        <v>1065</v>
      </c>
      <c r="C237" s="405"/>
      <c r="D237" s="405"/>
      <c r="E237" s="405"/>
      <c r="F237" s="405"/>
      <c r="G237" s="405"/>
      <c r="H237" s="405"/>
      <c r="I237" s="405"/>
      <c r="J237" s="405"/>
      <c r="K237" s="405"/>
      <c r="L237" s="405"/>
      <c r="M237" s="405"/>
      <c r="N237" s="405"/>
      <c r="O237" s="405"/>
      <c r="P237" s="405"/>
      <c r="Q237" s="405"/>
      <c r="R237" s="405"/>
      <c r="S237" s="405"/>
      <c r="T237" s="405"/>
      <c r="U237" s="405"/>
      <c r="V237" s="405"/>
      <c r="W237" s="405"/>
      <c r="X237" s="405"/>
      <c r="Y237" s="405"/>
      <c r="Z237" s="405"/>
    </row>
    <row r="238" spans="1:26" ht="9.75" customHeight="1">
      <c r="A238" s="405"/>
      <c r="B238" s="408" t="s">
        <v>564</v>
      </c>
      <c r="C238" s="405"/>
      <c r="D238" s="405"/>
      <c r="E238" s="405"/>
      <c r="F238" s="405"/>
      <c r="G238" s="405"/>
      <c r="H238" s="405"/>
      <c r="I238" s="405"/>
      <c r="J238" s="405"/>
      <c r="K238" s="405"/>
      <c r="L238" s="405"/>
      <c r="M238" s="405"/>
      <c r="N238" s="405"/>
      <c r="O238" s="405"/>
      <c r="P238" s="405"/>
      <c r="Q238" s="405"/>
      <c r="R238" s="405"/>
      <c r="S238" s="405"/>
      <c r="T238" s="405"/>
      <c r="U238" s="405"/>
      <c r="V238" s="405"/>
      <c r="W238" s="405"/>
      <c r="X238" s="405"/>
      <c r="Y238" s="405"/>
      <c r="Z238" s="405"/>
    </row>
    <row r="239" spans="1:26" ht="9.75" customHeight="1">
      <c r="A239" s="405"/>
      <c r="B239" s="408" t="s">
        <v>1066</v>
      </c>
      <c r="C239" s="405"/>
      <c r="D239" s="405"/>
      <c r="E239" s="405"/>
      <c r="F239" s="405"/>
      <c r="G239" s="405"/>
      <c r="H239" s="405"/>
      <c r="I239" s="405"/>
      <c r="J239" s="405"/>
      <c r="K239" s="405"/>
      <c r="L239" s="405"/>
      <c r="M239" s="405"/>
      <c r="N239" s="405"/>
      <c r="O239" s="405"/>
      <c r="P239" s="405"/>
      <c r="Q239" s="405"/>
      <c r="R239" s="405"/>
      <c r="S239" s="405"/>
      <c r="T239" s="405"/>
      <c r="U239" s="405"/>
      <c r="V239" s="405"/>
      <c r="W239" s="405"/>
      <c r="X239" s="405"/>
      <c r="Y239" s="405"/>
      <c r="Z239" s="405"/>
    </row>
    <row r="240" spans="1:26" ht="9.75" customHeight="1">
      <c r="A240" s="405"/>
      <c r="B240" s="408" t="s">
        <v>1067</v>
      </c>
      <c r="C240" s="405"/>
      <c r="D240" s="405"/>
      <c r="E240" s="405"/>
      <c r="F240" s="405"/>
      <c r="G240" s="405"/>
      <c r="H240" s="405"/>
      <c r="I240" s="405"/>
      <c r="J240" s="405"/>
      <c r="K240" s="405"/>
      <c r="L240" s="405"/>
      <c r="M240" s="405"/>
      <c r="N240" s="405"/>
      <c r="O240" s="405"/>
      <c r="P240" s="405"/>
      <c r="Q240" s="405"/>
      <c r="R240" s="405"/>
      <c r="S240" s="405"/>
      <c r="T240" s="405"/>
      <c r="U240" s="405"/>
      <c r="V240" s="405"/>
      <c r="W240" s="405"/>
      <c r="X240" s="405"/>
      <c r="Y240" s="405"/>
      <c r="Z240" s="405"/>
    </row>
    <row r="241" spans="1:26" ht="9.75" customHeight="1">
      <c r="A241" s="405"/>
      <c r="B241" s="408" t="s">
        <v>1068</v>
      </c>
      <c r="C241" s="405"/>
      <c r="D241" s="405"/>
      <c r="E241" s="405"/>
      <c r="F241" s="405"/>
      <c r="G241" s="405"/>
      <c r="H241" s="405"/>
      <c r="I241" s="405"/>
      <c r="J241" s="405"/>
      <c r="K241" s="405"/>
      <c r="L241" s="405"/>
      <c r="M241" s="405"/>
      <c r="N241" s="405"/>
      <c r="O241" s="405"/>
      <c r="P241" s="405"/>
      <c r="Q241" s="405"/>
      <c r="R241" s="405"/>
      <c r="S241" s="405"/>
      <c r="T241" s="405"/>
      <c r="U241" s="405"/>
      <c r="V241" s="405"/>
      <c r="W241" s="405"/>
      <c r="X241" s="405"/>
      <c r="Y241" s="405"/>
      <c r="Z241" s="405"/>
    </row>
    <row r="242" spans="1:26" ht="9.75" customHeight="1">
      <c r="A242" s="405"/>
      <c r="B242" s="408" t="s">
        <v>1069</v>
      </c>
      <c r="C242" s="405"/>
      <c r="D242" s="405"/>
      <c r="E242" s="405"/>
      <c r="F242" s="405"/>
      <c r="G242" s="405"/>
      <c r="H242" s="405"/>
      <c r="I242" s="405"/>
      <c r="J242" s="405"/>
      <c r="K242" s="405"/>
      <c r="L242" s="405"/>
      <c r="M242" s="405"/>
      <c r="N242" s="405"/>
      <c r="O242" s="405"/>
      <c r="P242" s="405"/>
      <c r="Q242" s="405"/>
      <c r="R242" s="405"/>
      <c r="S242" s="405"/>
      <c r="T242" s="405"/>
      <c r="U242" s="405"/>
      <c r="V242" s="405"/>
      <c r="W242" s="405"/>
      <c r="X242" s="405"/>
      <c r="Y242" s="405"/>
      <c r="Z242" s="405"/>
    </row>
    <row r="243" spans="1:26" ht="9.75" customHeight="1">
      <c r="A243" s="405"/>
      <c r="B243" s="408" t="s">
        <v>1070</v>
      </c>
      <c r="C243" s="405"/>
      <c r="D243" s="405"/>
      <c r="E243" s="405"/>
      <c r="F243" s="405"/>
      <c r="G243" s="405"/>
      <c r="H243" s="405"/>
      <c r="I243" s="405"/>
      <c r="J243" s="405"/>
      <c r="K243" s="405"/>
      <c r="L243" s="405"/>
      <c r="M243" s="405"/>
      <c r="N243" s="405"/>
      <c r="O243" s="405"/>
      <c r="P243" s="405"/>
      <c r="Q243" s="405"/>
      <c r="R243" s="405"/>
      <c r="S243" s="405"/>
      <c r="T243" s="405"/>
      <c r="U243" s="405"/>
      <c r="V243" s="405"/>
      <c r="W243" s="405"/>
      <c r="X243" s="405"/>
      <c r="Y243" s="405"/>
      <c r="Z243" s="405"/>
    </row>
    <row r="244" spans="1:26" ht="9.75" customHeight="1">
      <c r="A244" s="405"/>
      <c r="B244" s="408" t="s">
        <v>1071</v>
      </c>
      <c r="C244" s="405"/>
      <c r="D244" s="405"/>
      <c r="E244" s="405"/>
      <c r="F244" s="405"/>
      <c r="G244" s="405"/>
      <c r="H244" s="405"/>
      <c r="I244" s="405"/>
      <c r="J244" s="405"/>
      <c r="K244" s="405"/>
      <c r="L244" s="405"/>
      <c r="M244" s="405"/>
      <c r="N244" s="405"/>
      <c r="O244" s="405"/>
      <c r="P244" s="405"/>
      <c r="Q244" s="405"/>
      <c r="R244" s="405"/>
      <c r="S244" s="405"/>
      <c r="T244" s="405"/>
      <c r="U244" s="405"/>
      <c r="V244" s="405"/>
      <c r="W244" s="405"/>
      <c r="X244" s="405"/>
      <c r="Y244" s="405"/>
      <c r="Z244" s="405"/>
    </row>
    <row r="245" spans="1:26" ht="9.75" customHeight="1">
      <c r="A245" s="405"/>
      <c r="B245" s="408" t="s">
        <v>1072</v>
      </c>
      <c r="C245" s="405"/>
      <c r="D245" s="405"/>
      <c r="E245" s="405"/>
      <c r="F245" s="405"/>
      <c r="G245" s="405"/>
      <c r="H245" s="405"/>
      <c r="I245" s="405"/>
      <c r="J245" s="405"/>
      <c r="K245" s="405"/>
      <c r="L245" s="405"/>
      <c r="M245" s="405"/>
      <c r="N245" s="405"/>
      <c r="O245" s="405"/>
      <c r="P245" s="405"/>
      <c r="Q245" s="405"/>
      <c r="R245" s="405"/>
      <c r="S245" s="405"/>
      <c r="T245" s="405"/>
      <c r="U245" s="405"/>
      <c r="V245" s="405"/>
      <c r="W245" s="405"/>
      <c r="X245" s="405"/>
      <c r="Y245" s="405"/>
      <c r="Z245" s="405"/>
    </row>
    <row r="246" spans="1:26" ht="9.75" customHeight="1">
      <c r="A246" s="405"/>
      <c r="B246" s="408" t="s">
        <v>1073</v>
      </c>
      <c r="C246" s="405"/>
      <c r="D246" s="405"/>
      <c r="E246" s="405"/>
      <c r="F246" s="405"/>
      <c r="G246" s="405"/>
      <c r="H246" s="405"/>
      <c r="I246" s="405"/>
      <c r="J246" s="405"/>
      <c r="K246" s="405"/>
      <c r="L246" s="405"/>
      <c r="M246" s="405"/>
      <c r="N246" s="405"/>
      <c r="O246" s="405"/>
      <c r="P246" s="405"/>
      <c r="Q246" s="405"/>
      <c r="R246" s="405"/>
      <c r="S246" s="405"/>
      <c r="T246" s="405"/>
      <c r="U246" s="405"/>
      <c r="V246" s="405"/>
      <c r="W246" s="405"/>
      <c r="X246" s="405"/>
      <c r="Y246" s="405"/>
      <c r="Z246" s="405"/>
    </row>
    <row r="247" spans="1:26" ht="9.75" customHeight="1">
      <c r="A247" s="405"/>
      <c r="B247" s="408" t="s">
        <v>1074</v>
      </c>
      <c r="C247" s="405"/>
      <c r="D247" s="405"/>
      <c r="E247" s="405"/>
      <c r="F247" s="405"/>
      <c r="G247" s="405"/>
      <c r="H247" s="405"/>
      <c r="I247" s="405"/>
      <c r="J247" s="405"/>
      <c r="K247" s="405"/>
      <c r="L247" s="405"/>
      <c r="M247" s="405"/>
      <c r="N247" s="405"/>
      <c r="O247" s="405"/>
      <c r="P247" s="405"/>
      <c r="Q247" s="405"/>
      <c r="R247" s="405"/>
      <c r="S247" s="405"/>
      <c r="T247" s="405"/>
      <c r="U247" s="405"/>
      <c r="V247" s="405"/>
      <c r="W247" s="405"/>
      <c r="X247" s="405"/>
      <c r="Y247" s="405"/>
      <c r="Z247" s="405"/>
    </row>
    <row r="248" spans="1:26" ht="9.75" customHeight="1">
      <c r="A248" s="405"/>
      <c r="B248" s="408" t="s">
        <v>1075</v>
      </c>
      <c r="C248" s="405"/>
      <c r="D248" s="405"/>
      <c r="E248" s="405"/>
      <c r="F248" s="405"/>
      <c r="G248" s="405"/>
      <c r="H248" s="405"/>
      <c r="I248" s="405"/>
      <c r="J248" s="405"/>
      <c r="K248" s="405"/>
      <c r="L248" s="405"/>
      <c r="M248" s="405"/>
      <c r="N248" s="405"/>
      <c r="O248" s="405"/>
      <c r="P248" s="405"/>
      <c r="Q248" s="405"/>
      <c r="R248" s="405"/>
      <c r="S248" s="405"/>
      <c r="T248" s="405"/>
      <c r="U248" s="405"/>
      <c r="V248" s="405"/>
      <c r="W248" s="405"/>
      <c r="X248" s="405"/>
      <c r="Y248" s="405"/>
      <c r="Z248" s="405"/>
    </row>
    <row r="249" spans="1:26" ht="9.75" customHeight="1">
      <c r="A249" s="405"/>
      <c r="B249" s="408" t="s">
        <v>1076</v>
      </c>
      <c r="C249" s="405"/>
      <c r="D249" s="405"/>
      <c r="E249" s="405"/>
      <c r="F249" s="405"/>
      <c r="G249" s="405"/>
      <c r="H249" s="405"/>
      <c r="I249" s="405"/>
      <c r="J249" s="405"/>
      <c r="K249" s="405"/>
      <c r="L249" s="405"/>
      <c r="M249" s="405"/>
      <c r="N249" s="405"/>
      <c r="O249" s="405"/>
      <c r="P249" s="405"/>
      <c r="Q249" s="405"/>
      <c r="R249" s="405"/>
      <c r="S249" s="405"/>
      <c r="T249" s="405"/>
      <c r="U249" s="405"/>
      <c r="V249" s="405"/>
      <c r="W249" s="405"/>
      <c r="X249" s="405"/>
      <c r="Y249" s="405"/>
      <c r="Z249" s="405"/>
    </row>
    <row r="250" spans="1:26" ht="9.75" customHeight="1">
      <c r="A250" s="405"/>
      <c r="B250" s="408" t="s">
        <v>1077</v>
      </c>
      <c r="C250" s="405"/>
      <c r="D250" s="405"/>
      <c r="E250" s="405"/>
      <c r="F250" s="405"/>
      <c r="G250" s="405"/>
      <c r="H250" s="405"/>
      <c r="I250" s="405"/>
      <c r="J250" s="405"/>
      <c r="K250" s="405"/>
      <c r="L250" s="405"/>
      <c r="M250" s="405"/>
      <c r="N250" s="405"/>
      <c r="O250" s="405"/>
      <c r="P250" s="405"/>
      <c r="Q250" s="405"/>
      <c r="R250" s="405"/>
      <c r="S250" s="405"/>
      <c r="T250" s="405"/>
      <c r="U250" s="405"/>
      <c r="V250" s="405"/>
      <c r="W250" s="405"/>
      <c r="X250" s="405"/>
      <c r="Y250" s="405"/>
      <c r="Z250" s="405"/>
    </row>
    <row r="251" spans="1:26" ht="9.75" customHeight="1">
      <c r="A251" s="405"/>
      <c r="B251" s="408" t="s">
        <v>1078</v>
      </c>
      <c r="C251" s="405"/>
      <c r="D251" s="405"/>
      <c r="E251" s="405"/>
      <c r="F251" s="405"/>
      <c r="G251" s="405"/>
      <c r="H251" s="405"/>
      <c r="I251" s="405"/>
      <c r="J251" s="405"/>
      <c r="K251" s="405"/>
      <c r="L251" s="405"/>
      <c r="M251" s="405"/>
      <c r="N251" s="405"/>
      <c r="O251" s="405"/>
      <c r="P251" s="405"/>
      <c r="Q251" s="405"/>
      <c r="R251" s="405"/>
      <c r="S251" s="405"/>
      <c r="T251" s="405"/>
      <c r="U251" s="405"/>
      <c r="V251" s="405"/>
      <c r="W251" s="405"/>
      <c r="X251" s="405"/>
      <c r="Y251" s="405"/>
      <c r="Z251" s="405"/>
    </row>
    <row r="252" spans="1:26" ht="9.75" customHeight="1">
      <c r="A252" s="405"/>
      <c r="B252" s="408" t="s">
        <v>1079</v>
      </c>
      <c r="C252" s="405"/>
      <c r="D252" s="405"/>
      <c r="E252" s="405"/>
      <c r="F252" s="405"/>
      <c r="G252" s="405"/>
      <c r="H252" s="405"/>
      <c r="I252" s="405"/>
      <c r="J252" s="405"/>
      <c r="K252" s="405"/>
      <c r="L252" s="405"/>
      <c r="M252" s="405"/>
      <c r="N252" s="405"/>
      <c r="O252" s="405"/>
      <c r="P252" s="405"/>
      <c r="Q252" s="405"/>
      <c r="R252" s="405"/>
      <c r="S252" s="405"/>
      <c r="T252" s="405"/>
      <c r="U252" s="405"/>
      <c r="V252" s="405"/>
      <c r="W252" s="405"/>
      <c r="X252" s="405"/>
      <c r="Y252" s="405"/>
      <c r="Z252" s="405"/>
    </row>
    <row r="253" spans="1:26" ht="9.75" customHeight="1">
      <c r="A253" s="405"/>
      <c r="B253" s="408" t="s">
        <v>1080</v>
      </c>
      <c r="C253" s="405"/>
      <c r="D253" s="405"/>
      <c r="E253" s="405"/>
      <c r="F253" s="405"/>
      <c r="G253" s="405"/>
      <c r="H253" s="405"/>
      <c r="I253" s="405"/>
      <c r="J253" s="405"/>
      <c r="K253" s="405"/>
      <c r="L253" s="405"/>
      <c r="M253" s="405"/>
      <c r="N253" s="405"/>
      <c r="O253" s="405"/>
      <c r="P253" s="405"/>
      <c r="Q253" s="405"/>
      <c r="R253" s="405"/>
      <c r="S253" s="405"/>
      <c r="T253" s="405"/>
      <c r="U253" s="405"/>
      <c r="V253" s="405"/>
      <c r="W253" s="405"/>
      <c r="X253" s="405"/>
      <c r="Y253" s="405"/>
      <c r="Z253" s="405"/>
    </row>
    <row r="254" spans="1:26" ht="9.75" customHeight="1">
      <c r="A254" s="405"/>
      <c r="B254" s="408" t="s">
        <v>1081</v>
      </c>
      <c r="C254" s="405"/>
      <c r="D254" s="405"/>
      <c r="E254" s="405"/>
      <c r="F254" s="405"/>
      <c r="G254" s="405"/>
      <c r="H254" s="405"/>
      <c r="I254" s="405"/>
      <c r="J254" s="405"/>
      <c r="K254" s="405"/>
      <c r="L254" s="405"/>
      <c r="M254" s="405"/>
      <c r="N254" s="405"/>
      <c r="O254" s="405"/>
      <c r="P254" s="405"/>
      <c r="Q254" s="405"/>
      <c r="R254" s="405"/>
      <c r="S254" s="405"/>
      <c r="T254" s="405"/>
      <c r="U254" s="405"/>
      <c r="V254" s="405"/>
      <c r="W254" s="405"/>
      <c r="X254" s="405"/>
      <c r="Y254" s="405"/>
      <c r="Z254" s="405"/>
    </row>
    <row r="255" spans="1:26" ht="9.75" customHeight="1">
      <c r="A255" s="405"/>
      <c r="B255" s="408" t="s">
        <v>1082</v>
      </c>
      <c r="C255" s="405"/>
      <c r="D255" s="405"/>
      <c r="E255" s="405"/>
      <c r="F255" s="405"/>
      <c r="G255" s="405"/>
      <c r="H255" s="405"/>
      <c r="I255" s="405"/>
      <c r="J255" s="405"/>
      <c r="K255" s="405"/>
      <c r="L255" s="405"/>
      <c r="M255" s="405"/>
      <c r="N255" s="405"/>
      <c r="O255" s="405"/>
      <c r="P255" s="405"/>
      <c r="Q255" s="405"/>
      <c r="R255" s="405"/>
      <c r="S255" s="405"/>
      <c r="T255" s="405"/>
      <c r="U255" s="405"/>
      <c r="V255" s="405"/>
      <c r="W255" s="405"/>
      <c r="X255" s="405"/>
      <c r="Y255" s="405"/>
      <c r="Z255" s="405"/>
    </row>
    <row r="256" spans="1:26" ht="9.75" customHeight="1">
      <c r="A256" s="405"/>
      <c r="B256" s="408" t="s">
        <v>1083</v>
      </c>
      <c r="C256" s="405"/>
      <c r="D256" s="405"/>
      <c r="E256" s="405"/>
      <c r="F256" s="405"/>
      <c r="G256" s="405"/>
      <c r="H256" s="405"/>
      <c r="I256" s="405"/>
      <c r="J256" s="405"/>
      <c r="K256" s="405"/>
      <c r="L256" s="405"/>
      <c r="M256" s="405"/>
      <c r="N256" s="405"/>
      <c r="O256" s="405"/>
      <c r="P256" s="405"/>
      <c r="Q256" s="405"/>
      <c r="R256" s="405"/>
      <c r="S256" s="405"/>
      <c r="T256" s="405"/>
      <c r="U256" s="405"/>
      <c r="V256" s="405"/>
      <c r="W256" s="405"/>
      <c r="X256" s="405"/>
      <c r="Y256" s="405"/>
      <c r="Z256" s="405"/>
    </row>
    <row r="257" spans="1:26" ht="9.75" customHeight="1">
      <c r="A257" s="405"/>
      <c r="B257" s="408" t="s">
        <v>1084</v>
      </c>
      <c r="C257" s="405"/>
      <c r="D257" s="405"/>
      <c r="E257" s="405"/>
      <c r="F257" s="405"/>
      <c r="G257" s="405"/>
      <c r="H257" s="405"/>
      <c r="I257" s="405"/>
      <c r="J257" s="405"/>
      <c r="K257" s="405"/>
      <c r="L257" s="405"/>
      <c r="M257" s="405"/>
      <c r="N257" s="405"/>
      <c r="O257" s="405"/>
      <c r="P257" s="405"/>
      <c r="Q257" s="405"/>
      <c r="R257" s="405"/>
      <c r="S257" s="405"/>
      <c r="T257" s="405"/>
      <c r="U257" s="405"/>
      <c r="V257" s="405"/>
      <c r="W257" s="405"/>
      <c r="X257" s="405"/>
      <c r="Y257" s="405"/>
      <c r="Z257" s="405"/>
    </row>
    <row r="258" spans="1:26" ht="9.75" customHeight="1">
      <c r="A258" s="405"/>
      <c r="B258" s="408" t="s">
        <v>1085</v>
      </c>
      <c r="C258" s="405"/>
      <c r="D258" s="405"/>
      <c r="E258" s="405"/>
      <c r="F258" s="405"/>
      <c r="G258" s="405"/>
      <c r="H258" s="405"/>
      <c r="I258" s="405"/>
      <c r="J258" s="405"/>
      <c r="K258" s="405"/>
      <c r="L258" s="405"/>
      <c r="M258" s="405"/>
      <c r="N258" s="405"/>
      <c r="O258" s="405"/>
      <c r="P258" s="405"/>
      <c r="Q258" s="405"/>
      <c r="R258" s="405"/>
      <c r="S258" s="405"/>
      <c r="T258" s="405"/>
      <c r="U258" s="405"/>
      <c r="V258" s="405"/>
      <c r="W258" s="405"/>
      <c r="X258" s="405"/>
      <c r="Y258" s="405"/>
      <c r="Z258" s="405"/>
    </row>
    <row r="259" spans="1:26" ht="9.75" customHeight="1">
      <c r="A259" s="405"/>
      <c r="B259" s="408" t="s">
        <v>1086</v>
      </c>
      <c r="C259" s="405"/>
      <c r="D259" s="405"/>
      <c r="E259" s="405"/>
      <c r="F259" s="405"/>
      <c r="G259" s="405"/>
      <c r="H259" s="405"/>
      <c r="I259" s="405"/>
      <c r="J259" s="405"/>
      <c r="K259" s="405"/>
      <c r="L259" s="405"/>
      <c r="M259" s="405"/>
      <c r="N259" s="405"/>
      <c r="O259" s="405"/>
      <c r="P259" s="405"/>
      <c r="Q259" s="405"/>
      <c r="R259" s="405"/>
      <c r="S259" s="405"/>
      <c r="T259" s="405"/>
      <c r="U259" s="405"/>
      <c r="V259" s="405"/>
      <c r="W259" s="405"/>
      <c r="X259" s="405"/>
      <c r="Y259" s="405"/>
      <c r="Z259" s="405"/>
    </row>
    <row r="260" spans="1:26" ht="9.75" customHeight="1">
      <c r="A260" s="405"/>
      <c r="B260" s="408" t="s">
        <v>1087</v>
      </c>
      <c r="C260" s="405"/>
      <c r="D260" s="405"/>
      <c r="E260" s="405"/>
      <c r="F260" s="405"/>
      <c r="G260" s="405"/>
      <c r="H260" s="405"/>
      <c r="I260" s="405"/>
      <c r="J260" s="405"/>
      <c r="K260" s="405"/>
      <c r="L260" s="405"/>
      <c r="M260" s="405"/>
      <c r="N260" s="405"/>
      <c r="O260" s="405"/>
      <c r="P260" s="405"/>
      <c r="Q260" s="405"/>
      <c r="R260" s="405"/>
      <c r="S260" s="405"/>
      <c r="T260" s="405"/>
      <c r="U260" s="405"/>
      <c r="V260" s="405"/>
      <c r="W260" s="405"/>
      <c r="X260" s="405"/>
      <c r="Y260" s="405"/>
      <c r="Z260" s="405"/>
    </row>
    <row r="261" spans="1:26" ht="9.75" customHeight="1">
      <c r="A261" s="405"/>
      <c r="B261" s="408" t="s">
        <v>1088</v>
      </c>
      <c r="C261" s="405"/>
      <c r="D261" s="405"/>
      <c r="E261" s="405"/>
      <c r="F261" s="405"/>
      <c r="G261" s="405"/>
      <c r="H261" s="405"/>
      <c r="I261" s="405"/>
      <c r="J261" s="405"/>
      <c r="K261" s="405"/>
      <c r="L261" s="405"/>
      <c r="M261" s="405"/>
      <c r="N261" s="405"/>
      <c r="O261" s="405"/>
      <c r="P261" s="405"/>
      <c r="Q261" s="405"/>
      <c r="R261" s="405"/>
      <c r="S261" s="405"/>
      <c r="T261" s="405"/>
      <c r="U261" s="405"/>
      <c r="V261" s="405"/>
      <c r="W261" s="405"/>
      <c r="X261" s="405"/>
      <c r="Y261" s="405"/>
      <c r="Z261" s="405"/>
    </row>
    <row r="262" spans="1:26" ht="9.75" customHeight="1">
      <c r="A262" s="405"/>
      <c r="B262" s="408" t="s">
        <v>1089</v>
      </c>
      <c r="C262" s="405"/>
      <c r="D262" s="405"/>
      <c r="E262" s="405"/>
      <c r="F262" s="405"/>
      <c r="G262" s="405"/>
      <c r="H262" s="405"/>
      <c r="I262" s="405"/>
      <c r="J262" s="405"/>
      <c r="K262" s="405"/>
      <c r="L262" s="405"/>
      <c r="M262" s="405"/>
      <c r="N262" s="405"/>
      <c r="O262" s="405"/>
      <c r="P262" s="405"/>
      <c r="Q262" s="405"/>
      <c r="R262" s="405"/>
      <c r="S262" s="405"/>
      <c r="T262" s="405"/>
      <c r="U262" s="405"/>
      <c r="V262" s="405"/>
      <c r="W262" s="405"/>
      <c r="X262" s="405"/>
      <c r="Y262" s="405"/>
      <c r="Z262" s="405"/>
    </row>
    <row r="263" spans="1:26" ht="9.75" customHeight="1">
      <c r="A263" s="405"/>
      <c r="B263" s="408" t="s">
        <v>1090</v>
      </c>
      <c r="C263" s="405"/>
      <c r="D263" s="405"/>
      <c r="E263" s="405"/>
      <c r="F263" s="405"/>
      <c r="G263" s="405"/>
      <c r="H263" s="405"/>
      <c r="I263" s="405"/>
      <c r="J263" s="405"/>
      <c r="K263" s="405"/>
      <c r="L263" s="405"/>
      <c r="M263" s="405"/>
      <c r="N263" s="405"/>
      <c r="O263" s="405"/>
      <c r="P263" s="405"/>
      <c r="Q263" s="405"/>
      <c r="R263" s="405"/>
      <c r="S263" s="405"/>
      <c r="T263" s="405"/>
      <c r="U263" s="405"/>
      <c r="V263" s="405"/>
      <c r="W263" s="405"/>
      <c r="X263" s="405"/>
      <c r="Y263" s="405"/>
      <c r="Z263" s="405"/>
    </row>
    <row r="264" spans="1:26" ht="9.75" customHeight="1">
      <c r="A264" s="405"/>
      <c r="B264" s="408" t="s">
        <v>1091</v>
      </c>
      <c r="C264" s="405"/>
      <c r="D264" s="405"/>
      <c r="E264" s="405"/>
      <c r="F264" s="405"/>
      <c r="G264" s="405"/>
      <c r="H264" s="405"/>
      <c r="I264" s="405"/>
      <c r="J264" s="405"/>
      <c r="K264" s="405"/>
      <c r="L264" s="405"/>
      <c r="M264" s="405"/>
      <c r="N264" s="405"/>
      <c r="O264" s="405"/>
      <c r="P264" s="405"/>
      <c r="Q264" s="405"/>
      <c r="R264" s="405"/>
      <c r="S264" s="405"/>
      <c r="T264" s="405"/>
      <c r="U264" s="405"/>
      <c r="V264" s="405"/>
      <c r="W264" s="405"/>
      <c r="X264" s="405"/>
      <c r="Y264" s="405"/>
      <c r="Z264" s="405"/>
    </row>
    <row r="265" spans="1:26" ht="9.75" customHeight="1">
      <c r="A265" s="405"/>
      <c r="B265" s="408" t="s">
        <v>1092</v>
      </c>
      <c r="C265" s="405"/>
      <c r="D265" s="405"/>
      <c r="E265" s="405"/>
      <c r="F265" s="405"/>
      <c r="G265" s="405"/>
      <c r="H265" s="405"/>
      <c r="I265" s="405"/>
      <c r="J265" s="405"/>
      <c r="K265" s="405"/>
      <c r="L265" s="405"/>
      <c r="M265" s="405"/>
      <c r="N265" s="405"/>
      <c r="O265" s="405"/>
      <c r="P265" s="405"/>
      <c r="Q265" s="405"/>
      <c r="R265" s="405"/>
      <c r="S265" s="405"/>
      <c r="T265" s="405"/>
      <c r="U265" s="405"/>
      <c r="V265" s="405"/>
      <c r="W265" s="405"/>
      <c r="X265" s="405"/>
      <c r="Y265" s="405"/>
      <c r="Z265" s="405"/>
    </row>
    <row r="266" spans="1:26" ht="9.75" customHeight="1">
      <c r="A266" s="405"/>
      <c r="B266" s="408" t="s">
        <v>1093</v>
      </c>
      <c r="C266" s="405"/>
      <c r="D266" s="405"/>
      <c r="E266" s="405"/>
      <c r="F266" s="405"/>
      <c r="G266" s="405"/>
      <c r="H266" s="405"/>
      <c r="I266" s="405"/>
      <c r="J266" s="405"/>
      <c r="K266" s="405"/>
      <c r="L266" s="405"/>
      <c r="M266" s="405"/>
      <c r="N266" s="405"/>
      <c r="O266" s="405"/>
      <c r="P266" s="405"/>
      <c r="Q266" s="405"/>
      <c r="R266" s="405"/>
      <c r="S266" s="405"/>
      <c r="T266" s="405"/>
      <c r="U266" s="405"/>
      <c r="V266" s="405"/>
      <c r="W266" s="405"/>
      <c r="X266" s="405"/>
      <c r="Y266" s="405"/>
      <c r="Z266" s="405"/>
    </row>
    <row r="267" spans="1:26" ht="9.75" customHeight="1">
      <c r="A267" s="405"/>
      <c r="B267" s="408" t="s">
        <v>1094</v>
      </c>
      <c r="C267" s="405"/>
      <c r="D267" s="405"/>
      <c r="E267" s="405"/>
      <c r="F267" s="405"/>
      <c r="G267" s="405"/>
      <c r="H267" s="405"/>
      <c r="I267" s="405"/>
      <c r="J267" s="405"/>
      <c r="K267" s="405"/>
      <c r="L267" s="405"/>
      <c r="M267" s="405"/>
      <c r="N267" s="405"/>
      <c r="O267" s="405"/>
      <c r="P267" s="405"/>
      <c r="Q267" s="405"/>
      <c r="R267" s="405"/>
      <c r="S267" s="405"/>
      <c r="T267" s="405"/>
      <c r="U267" s="405"/>
      <c r="V267" s="405"/>
      <c r="W267" s="405"/>
      <c r="X267" s="405"/>
      <c r="Y267" s="405"/>
      <c r="Z267" s="405"/>
    </row>
    <row r="268" spans="1:26" ht="9.75" customHeight="1">
      <c r="A268" s="405"/>
      <c r="B268" s="408" t="s">
        <v>1095</v>
      </c>
      <c r="C268" s="405"/>
      <c r="D268" s="405"/>
      <c r="E268" s="405"/>
      <c r="F268" s="405"/>
      <c r="G268" s="405"/>
      <c r="H268" s="405"/>
      <c r="I268" s="405"/>
      <c r="J268" s="405"/>
      <c r="K268" s="405"/>
      <c r="L268" s="405"/>
      <c r="M268" s="405"/>
      <c r="N268" s="405"/>
      <c r="O268" s="405"/>
      <c r="P268" s="405"/>
      <c r="Q268" s="405"/>
      <c r="R268" s="405"/>
      <c r="S268" s="405"/>
      <c r="T268" s="405"/>
      <c r="U268" s="405"/>
      <c r="V268" s="405"/>
      <c r="W268" s="405"/>
      <c r="X268" s="405"/>
      <c r="Y268" s="405"/>
      <c r="Z268" s="405"/>
    </row>
    <row r="269" spans="1:26" ht="9.75" customHeight="1">
      <c r="A269" s="405"/>
      <c r="B269" s="408" t="s">
        <v>1096</v>
      </c>
      <c r="C269" s="405"/>
      <c r="D269" s="405"/>
      <c r="E269" s="405"/>
      <c r="F269" s="405"/>
      <c r="G269" s="405"/>
      <c r="H269" s="405"/>
      <c r="I269" s="405"/>
      <c r="J269" s="405"/>
      <c r="K269" s="405"/>
      <c r="L269" s="405"/>
      <c r="M269" s="405"/>
      <c r="N269" s="405"/>
      <c r="O269" s="405"/>
      <c r="P269" s="405"/>
      <c r="Q269" s="405"/>
      <c r="R269" s="405"/>
      <c r="S269" s="405"/>
      <c r="T269" s="405"/>
      <c r="U269" s="405"/>
      <c r="V269" s="405"/>
      <c r="W269" s="405"/>
      <c r="X269" s="405"/>
      <c r="Y269" s="405"/>
      <c r="Z269" s="405"/>
    </row>
    <row r="270" spans="1:26" ht="9.75" customHeight="1">
      <c r="A270" s="405"/>
      <c r="B270" s="408" t="s">
        <v>1097</v>
      </c>
      <c r="C270" s="405"/>
      <c r="D270" s="405"/>
      <c r="E270" s="405"/>
      <c r="F270" s="405"/>
      <c r="G270" s="405"/>
      <c r="H270" s="405"/>
      <c r="I270" s="405"/>
      <c r="J270" s="405"/>
      <c r="K270" s="405"/>
      <c r="L270" s="405"/>
      <c r="M270" s="405"/>
      <c r="N270" s="405"/>
      <c r="O270" s="405"/>
      <c r="P270" s="405"/>
      <c r="Q270" s="405"/>
      <c r="R270" s="405"/>
      <c r="S270" s="405"/>
      <c r="T270" s="405"/>
      <c r="U270" s="405"/>
      <c r="V270" s="405"/>
      <c r="W270" s="405"/>
      <c r="X270" s="405"/>
      <c r="Y270" s="405"/>
      <c r="Z270" s="405"/>
    </row>
    <row r="271" spans="1:26" ht="9.75" customHeight="1">
      <c r="A271" s="405"/>
      <c r="B271" s="408" t="s">
        <v>1098</v>
      </c>
      <c r="C271" s="405"/>
      <c r="D271" s="405"/>
      <c r="E271" s="405"/>
      <c r="F271" s="405"/>
      <c r="G271" s="405"/>
      <c r="H271" s="405"/>
      <c r="I271" s="405"/>
      <c r="J271" s="405"/>
      <c r="K271" s="405"/>
      <c r="L271" s="405"/>
      <c r="M271" s="405"/>
      <c r="N271" s="405"/>
      <c r="O271" s="405"/>
      <c r="P271" s="405"/>
      <c r="Q271" s="405"/>
      <c r="R271" s="405"/>
      <c r="S271" s="405"/>
      <c r="T271" s="405"/>
      <c r="U271" s="405"/>
      <c r="V271" s="405"/>
      <c r="W271" s="405"/>
      <c r="X271" s="405"/>
      <c r="Y271" s="405"/>
      <c r="Z271" s="405"/>
    </row>
    <row r="272" spans="1:26" ht="9.75" customHeight="1">
      <c r="A272" s="405"/>
      <c r="B272" s="408" t="s">
        <v>1099</v>
      </c>
      <c r="C272" s="405"/>
      <c r="D272" s="405"/>
      <c r="E272" s="405"/>
      <c r="F272" s="405"/>
      <c r="G272" s="405"/>
      <c r="H272" s="405"/>
      <c r="I272" s="405"/>
      <c r="J272" s="405"/>
      <c r="K272" s="405"/>
      <c r="L272" s="405"/>
      <c r="M272" s="405"/>
      <c r="N272" s="405"/>
      <c r="O272" s="405"/>
      <c r="P272" s="405"/>
      <c r="Q272" s="405"/>
      <c r="R272" s="405"/>
      <c r="S272" s="405"/>
      <c r="T272" s="405"/>
      <c r="U272" s="405"/>
      <c r="V272" s="405"/>
      <c r="W272" s="405"/>
      <c r="X272" s="405"/>
      <c r="Y272" s="405"/>
      <c r="Z272" s="405"/>
    </row>
    <row r="273" spans="1:26" ht="9.75" customHeight="1">
      <c r="A273" s="405"/>
      <c r="B273" s="408" t="s">
        <v>1100</v>
      </c>
      <c r="C273" s="405"/>
      <c r="D273" s="405"/>
      <c r="E273" s="405"/>
      <c r="F273" s="405"/>
      <c r="G273" s="405"/>
      <c r="H273" s="405"/>
      <c r="I273" s="405"/>
      <c r="J273" s="405"/>
      <c r="K273" s="405"/>
      <c r="L273" s="405"/>
      <c r="M273" s="405"/>
      <c r="N273" s="405"/>
      <c r="O273" s="405"/>
      <c r="P273" s="405"/>
      <c r="Q273" s="405"/>
      <c r="R273" s="405"/>
      <c r="S273" s="405"/>
      <c r="T273" s="405"/>
      <c r="U273" s="405"/>
      <c r="V273" s="405"/>
      <c r="W273" s="405"/>
      <c r="X273" s="405"/>
      <c r="Y273" s="405"/>
      <c r="Z273" s="405"/>
    </row>
    <row r="274" spans="1:26" ht="9.75" customHeight="1">
      <c r="A274" s="405"/>
      <c r="B274" s="408" t="s">
        <v>1101</v>
      </c>
      <c r="C274" s="405"/>
      <c r="D274" s="405"/>
      <c r="E274" s="405"/>
      <c r="F274" s="405"/>
      <c r="G274" s="405"/>
      <c r="H274" s="405"/>
      <c r="I274" s="405"/>
      <c r="J274" s="405"/>
      <c r="K274" s="405"/>
      <c r="L274" s="405"/>
      <c r="M274" s="405"/>
      <c r="N274" s="405"/>
      <c r="O274" s="405"/>
      <c r="P274" s="405"/>
      <c r="Q274" s="405"/>
      <c r="R274" s="405"/>
      <c r="S274" s="405"/>
      <c r="T274" s="405"/>
      <c r="U274" s="405"/>
      <c r="V274" s="405"/>
      <c r="W274" s="405"/>
      <c r="X274" s="405"/>
      <c r="Y274" s="405"/>
      <c r="Z274" s="405"/>
    </row>
    <row r="275" spans="1:26" ht="9.75" customHeight="1">
      <c r="A275" s="405"/>
      <c r="B275" s="408" t="s">
        <v>1102</v>
      </c>
      <c r="C275" s="405"/>
      <c r="D275" s="405"/>
      <c r="E275" s="405"/>
      <c r="F275" s="405"/>
      <c r="G275" s="405"/>
      <c r="H275" s="405"/>
      <c r="I275" s="405"/>
      <c r="J275" s="405"/>
      <c r="K275" s="405"/>
      <c r="L275" s="405"/>
      <c r="M275" s="405"/>
      <c r="N275" s="405"/>
      <c r="O275" s="405"/>
      <c r="P275" s="405"/>
      <c r="Q275" s="405"/>
      <c r="R275" s="405"/>
      <c r="S275" s="405"/>
      <c r="T275" s="405"/>
      <c r="U275" s="405"/>
      <c r="V275" s="405"/>
      <c r="W275" s="405"/>
      <c r="X275" s="405"/>
      <c r="Y275" s="405"/>
      <c r="Z275" s="405"/>
    </row>
    <row r="276" spans="1:26" ht="9.75" customHeight="1">
      <c r="A276" s="405"/>
      <c r="B276" s="408" t="s">
        <v>1103</v>
      </c>
      <c r="C276" s="405"/>
      <c r="D276" s="405"/>
      <c r="E276" s="405"/>
      <c r="F276" s="405"/>
      <c r="G276" s="405"/>
      <c r="H276" s="405"/>
      <c r="I276" s="405"/>
      <c r="J276" s="405"/>
      <c r="K276" s="405"/>
      <c r="L276" s="405"/>
      <c r="M276" s="405"/>
      <c r="N276" s="405"/>
      <c r="O276" s="405"/>
      <c r="P276" s="405"/>
      <c r="Q276" s="405"/>
      <c r="R276" s="405"/>
      <c r="S276" s="405"/>
      <c r="T276" s="405"/>
      <c r="U276" s="405"/>
      <c r="V276" s="405"/>
      <c r="W276" s="405"/>
      <c r="X276" s="405"/>
      <c r="Y276" s="405"/>
      <c r="Z276" s="405"/>
    </row>
    <row r="277" spans="1:26" ht="9.75" customHeight="1">
      <c r="A277" s="405"/>
      <c r="B277" s="408" t="s">
        <v>1104</v>
      </c>
      <c r="C277" s="405"/>
      <c r="D277" s="405"/>
      <c r="E277" s="405"/>
      <c r="F277" s="405"/>
      <c r="G277" s="405"/>
      <c r="H277" s="405"/>
      <c r="I277" s="405"/>
      <c r="J277" s="405"/>
      <c r="K277" s="405"/>
      <c r="L277" s="405"/>
      <c r="M277" s="405"/>
      <c r="N277" s="405"/>
      <c r="O277" s="405"/>
      <c r="P277" s="405"/>
      <c r="Q277" s="405"/>
      <c r="R277" s="405"/>
      <c r="S277" s="405"/>
      <c r="T277" s="405"/>
      <c r="U277" s="405"/>
      <c r="V277" s="405"/>
      <c r="W277" s="405"/>
      <c r="X277" s="405"/>
      <c r="Y277" s="405"/>
      <c r="Z277" s="405"/>
    </row>
    <row r="278" spans="1:26" ht="9.75" customHeight="1">
      <c r="A278" s="405"/>
      <c r="B278" s="408" t="s">
        <v>1105</v>
      </c>
      <c r="C278" s="405"/>
      <c r="D278" s="405"/>
      <c r="E278" s="405"/>
      <c r="F278" s="405"/>
      <c r="G278" s="405"/>
      <c r="H278" s="405"/>
      <c r="I278" s="405"/>
      <c r="J278" s="405"/>
      <c r="K278" s="405"/>
      <c r="L278" s="405"/>
      <c r="M278" s="405"/>
      <c r="N278" s="405"/>
      <c r="O278" s="405"/>
      <c r="P278" s="405"/>
      <c r="Q278" s="405"/>
      <c r="R278" s="405"/>
      <c r="S278" s="405"/>
      <c r="T278" s="405"/>
      <c r="U278" s="405"/>
      <c r="V278" s="405"/>
      <c r="W278" s="405"/>
      <c r="X278" s="405"/>
      <c r="Y278" s="405"/>
      <c r="Z278" s="405"/>
    </row>
    <row r="279" spans="1:26" ht="9.75" customHeight="1">
      <c r="A279" s="405"/>
      <c r="B279" s="408" t="s">
        <v>1106</v>
      </c>
      <c r="C279" s="405"/>
      <c r="D279" s="405"/>
      <c r="E279" s="405"/>
      <c r="F279" s="405"/>
      <c r="G279" s="405"/>
      <c r="H279" s="405"/>
      <c r="I279" s="405"/>
      <c r="J279" s="405"/>
      <c r="K279" s="405"/>
      <c r="L279" s="405"/>
      <c r="M279" s="405"/>
      <c r="N279" s="405"/>
      <c r="O279" s="405"/>
      <c r="P279" s="405"/>
      <c r="Q279" s="405"/>
      <c r="R279" s="405"/>
      <c r="S279" s="405"/>
      <c r="T279" s="405"/>
      <c r="U279" s="405"/>
      <c r="V279" s="405"/>
      <c r="W279" s="405"/>
      <c r="X279" s="405"/>
      <c r="Y279" s="405"/>
      <c r="Z279" s="405"/>
    </row>
    <row r="280" spans="1:26" ht="9.75" customHeight="1">
      <c r="A280" s="405"/>
      <c r="B280" s="408" t="s">
        <v>1107</v>
      </c>
      <c r="C280" s="405"/>
      <c r="D280" s="405"/>
      <c r="E280" s="405"/>
      <c r="F280" s="405"/>
      <c r="G280" s="405"/>
      <c r="H280" s="405"/>
      <c r="I280" s="405"/>
      <c r="J280" s="405"/>
      <c r="K280" s="405"/>
      <c r="L280" s="405"/>
      <c r="M280" s="405"/>
      <c r="N280" s="405"/>
      <c r="O280" s="405"/>
      <c r="P280" s="405"/>
      <c r="Q280" s="405"/>
      <c r="R280" s="405"/>
      <c r="S280" s="405"/>
      <c r="T280" s="405"/>
      <c r="U280" s="405"/>
      <c r="V280" s="405"/>
      <c r="W280" s="405"/>
      <c r="X280" s="405"/>
      <c r="Y280" s="405"/>
      <c r="Z280" s="405"/>
    </row>
    <row r="281" spans="1:26" ht="9.75" customHeight="1">
      <c r="A281" s="405"/>
      <c r="B281" s="408" t="s">
        <v>1108</v>
      </c>
      <c r="C281" s="405"/>
      <c r="D281" s="405"/>
      <c r="E281" s="405"/>
      <c r="F281" s="405"/>
      <c r="G281" s="405"/>
      <c r="H281" s="405"/>
      <c r="I281" s="405"/>
      <c r="J281" s="405"/>
      <c r="K281" s="405"/>
      <c r="L281" s="405"/>
      <c r="M281" s="405"/>
      <c r="N281" s="405"/>
      <c r="O281" s="405"/>
      <c r="P281" s="405"/>
      <c r="Q281" s="405"/>
      <c r="R281" s="405"/>
      <c r="S281" s="405"/>
      <c r="T281" s="405"/>
      <c r="U281" s="405"/>
      <c r="V281" s="405"/>
      <c r="W281" s="405"/>
      <c r="X281" s="405"/>
      <c r="Y281" s="405"/>
      <c r="Z281" s="405"/>
    </row>
    <row r="282" spans="1:26" ht="9.75" customHeight="1">
      <c r="A282" s="405"/>
      <c r="B282" s="408" t="s">
        <v>1109</v>
      </c>
      <c r="C282" s="405"/>
      <c r="D282" s="405"/>
      <c r="E282" s="405"/>
      <c r="F282" s="405"/>
      <c r="G282" s="405"/>
      <c r="H282" s="405"/>
      <c r="I282" s="405"/>
      <c r="J282" s="405"/>
      <c r="K282" s="405"/>
      <c r="L282" s="405"/>
      <c r="M282" s="405"/>
      <c r="N282" s="405"/>
      <c r="O282" s="405"/>
      <c r="P282" s="405"/>
      <c r="Q282" s="405"/>
      <c r="R282" s="405"/>
      <c r="S282" s="405"/>
      <c r="T282" s="405"/>
      <c r="U282" s="405"/>
      <c r="V282" s="405"/>
      <c r="W282" s="405"/>
      <c r="X282" s="405"/>
      <c r="Y282" s="405"/>
      <c r="Z282" s="405"/>
    </row>
    <row r="283" spans="1:26" ht="9.75" customHeight="1">
      <c r="A283" s="405"/>
      <c r="B283" s="408" t="s">
        <v>1110</v>
      </c>
      <c r="C283" s="405"/>
      <c r="D283" s="405"/>
      <c r="E283" s="405"/>
      <c r="F283" s="405"/>
      <c r="G283" s="405"/>
      <c r="H283" s="405"/>
      <c r="I283" s="405"/>
      <c r="J283" s="405"/>
      <c r="K283" s="405"/>
      <c r="L283" s="405"/>
      <c r="M283" s="405"/>
      <c r="N283" s="405"/>
      <c r="O283" s="405"/>
      <c r="P283" s="405"/>
      <c r="Q283" s="405"/>
      <c r="R283" s="405"/>
      <c r="S283" s="405"/>
      <c r="T283" s="405"/>
      <c r="U283" s="405"/>
      <c r="V283" s="405"/>
      <c r="W283" s="405"/>
      <c r="X283" s="405"/>
      <c r="Y283" s="405"/>
      <c r="Z283" s="405"/>
    </row>
    <row r="284" spans="1:26" ht="9.75" customHeight="1">
      <c r="A284" s="405"/>
      <c r="B284" s="408" t="s">
        <v>1111</v>
      </c>
      <c r="C284" s="405"/>
      <c r="D284" s="405"/>
      <c r="E284" s="405"/>
      <c r="F284" s="405"/>
      <c r="G284" s="405"/>
      <c r="H284" s="405"/>
      <c r="I284" s="405"/>
      <c r="J284" s="405"/>
      <c r="K284" s="405"/>
      <c r="L284" s="405"/>
      <c r="M284" s="405"/>
      <c r="N284" s="405"/>
      <c r="O284" s="405"/>
      <c r="P284" s="405"/>
      <c r="Q284" s="405"/>
      <c r="R284" s="405"/>
      <c r="S284" s="405"/>
      <c r="T284" s="405"/>
      <c r="U284" s="405"/>
      <c r="V284" s="405"/>
      <c r="W284" s="405"/>
      <c r="X284" s="405"/>
      <c r="Y284" s="405"/>
      <c r="Z284" s="405"/>
    </row>
    <row r="285" spans="1:26" ht="9.75" customHeight="1">
      <c r="A285" s="405"/>
      <c r="B285" s="408" t="s">
        <v>1112</v>
      </c>
      <c r="C285" s="405"/>
      <c r="D285" s="405"/>
      <c r="E285" s="405"/>
      <c r="F285" s="405"/>
      <c r="G285" s="405"/>
      <c r="H285" s="405"/>
      <c r="I285" s="405"/>
      <c r="J285" s="405"/>
      <c r="K285" s="405"/>
      <c r="L285" s="405"/>
      <c r="M285" s="405"/>
      <c r="N285" s="405"/>
      <c r="O285" s="405"/>
      <c r="P285" s="405"/>
      <c r="Q285" s="405"/>
      <c r="R285" s="405"/>
      <c r="S285" s="405"/>
      <c r="T285" s="405"/>
      <c r="U285" s="405"/>
      <c r="V285" s="405"/>
      <c r="W285" s="405"/>
      <c r="X285" s="405"/>
      <c r="Y285" s="405"/>
      <c r="Z285" s="405"/>
    </row>
    <row r="286" spans="1:26" ht="9.75" customHeight="1">
      <c r="A286" s="405"/>
      <c r="B286" s="408" t="s">
        <v>1113</v>
      </c>
      <c r="C286" s="405"/>
      <c r="D286" s="405"/>
      <c r="E286" s="405"/>
      <c r="F286" s="405"/>
      <c r="G286" s="405"/>
      <c r="H286" s="405"/>
      <c r="I286" s="405"/>
      <c r="J286" s="405"/>
      <c r="K286" s="405"/>
      <c r="L286" s="405"/>
      <c r="M286" s="405"/>
      <c r="N286" s="405"/>
      <c r="O286" s="405"/>
      <c r="P286" s="405"/>
      <c r="Q286" s="405"/>
      <c r="R286" s="405"/>
      <c r="S286" s="405"/>
      <c r="T286" s="405"/>
      <c r="U286" s="405"/>
      <c r="V286" s="405"/>
      <c r="W286" s="405"/>
      <c r="X286" s="405"/>
      <c r="Y286" s="405"/>
      <c r="Z286" s="405"/>
    </row>
    <row r="287" spans="1:26" ht="9.75" customHeight="1">
      <c r="A287" s="405"/>
      <c r="B287" s="408" t="s">
        <v>1114</v>
      </c>
      <c r="C287" s="405"/>
      <c r="D287" s="405"/>
      <c r="E287" s="405"/>
      <c r="F287" s="405"/>
      <c r="G287" s="405"/>
      <c r="H287" s="405"/>
      <c r="I287" s="405"/>
      <c r="J287" s="405"/>
      <c r="K287" s="405"/>
      <c r="L287" s="405"/>
      <c r="M287" s="405"/>
      <c r="N287" s="405"/>
      <c r="O287" s="405"/>
      <c r="P287" s="405"/>
      <c r="Q287" s="405"/>
      <c r="R287" s="405"/>
      <c r="S287" s="405"/>
      <c r="T287" s="405"/>
      <c r="U287" s="405"/>
      <c r="V287" s="405"/>
      <c r="W287" s="405"/>
      <c r="X287" s="405"/>
      <c r="Y287" s="405"/>
      <c r="Z287" s="405"/>
    </row>
    <row r="288" spans="1:26" ht="9.75" customHeight="1">
      <c r="A288" s="405"/>
      <c r="B288" s="408" t="s">
        <v>1115</v>
      </c>
      <c r="C288" s="405"/>
      <c r="D288" s="405"/>
      <c r="E288" s="405"/>
      <c r="F288" s="405"/>
      <c r="G288" s="405"/>
      <c r="H288" s="405"/>
      <c r="I288" s="405"/>
      <c r="J288" s="405"/>
      <c r="K288" s="405"/>
      <c r="L288" s="405"/>
      <c r="M288" s="405"/>
      <c r="N288" s="405"/>
      <c r="O288" s="405"/>
      <c r="P288" s="405"/>
      <c r="Q288" s="405"/>
      <c r="R288" s="405"/>
      <c r="S288" s="405"/>
      <c r="T288" s="405"/>
      <c r="U288" s="405"/>
      <c r="V288" s="405"/>
      <c r="W288" s="405"/>
      <c r="X288" s="405"/>
      <c r="Y288" s="405"/>
      <c r="Z288" s="405"/>
    </row>
    <row r="289" spans="1:26" ht="9.75" customHeight="1">
      <c r="A289" s="405"/>
      <c r="B289" s="408" t="s">
        <v>1116</v>
      </c>
      <c r="C289" s="405"/>
      <c r="D289" s="405"/>
      <c r="E289" s="405"/>
      <c r="F289" s="405"/>
      <c r="G289" s="405"/>
      <c r="H289" s="405"/>
      <c r="I289" s="405"/>
      <c r="J289" s="405"/>
      <c r="K289" s="405"/>
      <c r="L289" s="405"/>
      <c r="M289" s="405"/>
      <c r="N289" s="405"/>
      <c r="O289" s="405"/>
      <c r="P289" s="405"/>
      <c r="Q289" s="405"/>
      <c r="R289" s="405"/>
      <c r="S289" s="405"/>
      <c r="T289" s="405"/>
      <c r="U289" s="405"/>
      <c r="V289" s="405"/>
      <c r="W289" s="405"/>
      <c r="X289" s="405"/>
      <c r="Y289" s="405"/>
      <c r="Z289" s="405"/>
    </row>
    <row r="290" spans="1:26" ht="9.75" customHeight="1">
      <c r="A290" s="405"/>
      <c r="B290" s="408" t="s">
        <v>1117</v>
      </c>
      <c r="C290" s="405"/>
      <c r="D290" s="405"/>
      <c r="E290" s="405"/>
      <c r="F290" s="405"/>
      <c r="G290" s="405"/>
      <c r="H290" s="405"/>
      <c r="I290" s="405"/>
      <c r="J290" s="405"/>
      <c r="K290" s="405"/>
      <c r="L290" s="405"/>
      <c r="M290" s="405"/>
      <c r="N290" s="405"/>
      <c r="O290" s="405"/>
      <c r="P290" s="405"/>
      <c r="Q290" s="405"/>
      <c r="R290" s="405"/>
      <c r="S290" s="405"/>
      <c r="T290" s="405"/>
      <c r="U290" s="405"/>
      <c r="V290" s="405"/>
      <c r="W290" s="405"/>
      <c r="X290" s="405"/>
      <c r="Y290" s="405"/>
      <c r="Z290" s="405"/>
    </row>
    <row r="291" spans="1:26" ht="9.75" customHeight="1">
      <c r="A291" s="405"/>
      <c r="B291" s="408" t="s">
        <v>1118</v>
      </c>
      <c r="C291" s="405"/>
      <c r="D291" s="405"/>
      <c r="E291" s="405"/>
      <c r="F291" s="405"/>
      <c r="G291" s="405"/>
      <c r="H291" s="405"/>
      <c r="I291" s="405"/>
      <c r="J291" s="405"/>
      <c r="K291" s="405"/>
      <c r="L291" s="405"/>
      <c r="M291" s="405"/>
      <c r="N291" s="405"/>
      <c r="O291" s="405"/>
      <c r="P291" s="405"/>
      <c r="Q291" s="405"/>
      <c r="R291" s="405"/>
      <c r="S291" s="405"/>
      <c r="T291" s="405"/>
      <c r="U291" s="405"/>
      <c r="V291" s="405"/>
      <c r="W291" s="405"/>
      <c r="X291" s="405"/>
      <c r="Y291" s="405"/>
      <c r="Z291" s="405"/>
    </row>
    <row r="292" spans="1:26" ht="9.75" customHeight="1">
      <c r="A292" s="405"/>
      <c r="B292" s="408" t="s">
        <v>1119</v>
      </c>
      <c r="C292" s="405"/>
      <c r="D292" s="405"/>
      <c r="E292" s="405"/>
      <c r="F292" s="405"/>
      <c r="G292" s="405"/>
      <c r="H292" s="405"/>
      <c r="I292" s="405"/>
      <c r="J292" s="405"/>
      <c r="K292" s="405"/>
      <c r="L292" s="405"/>
      <c r="M292" s="405"/>
      <c r="N292" s="405"/>
      <c r="O292" s="405"/>
      <c r="P292" s="405"/>
      <c r="Q292" s="405"/>
      <c r="R292" s="405"/>
      <c r="S292" s="405"/>
      <c r="T292" s="405"/>
      <c r="U292" s="405"/>
      <c r="V292" s="405"/>
      <c r="W292" s="405"/>
      <c r="X292" s="405"/>
      <c r="Y292" s="405"/>
      <c r="Z292" s="405"/>
    </row>
    <row r="293" spans="1:26" ht="9.75" customHeight="1">
      <c r="A293" s="405"/>
      <c r="B293" s="408" t="s">
        <v>1120</v>
      </c>
      <c r="C293" s="405"/>
      <c r="D293" s="405"/>
      <c r="E293" s="405"/>
      <c r="F293" s="405"/>
      <c r="G293" s="405"/>
      <c r="H293" s="405"/>
      <c r="I293" s="405"/>
      <c r="J293" s="405"/>
      <c r="K293" s="405"/>
      <c r="L293" s="405"/>
      <c r="M293" s="405"/>
      <c r="N293" s="405"/>
      <c r="O293" s="405"/>
      <c r="P293" s="405"/>
      <c r="Q293" s="405"/>
      <c r="R293" s="405"/>
      <c r="S293" s="405"/>
      <c r="T293" s="405"/>
      <c r="U293" s="405"/>
      <c r="V293" s="405"/>
      <c r="W293" s="405"/>
      <c r="X293" s="405"/>
      <c r="Y293" s="405"/>
      <c r="Z293" s="405"/>
    </row>
    <row r="294" spans="1:26" ht="9.75" customHeight="1">
      <c r="A294" s="405"/>
      <c r="B294" s="408" t="s">
        <v>1121</v>
      </c>
      <c r="C294" s="405"/>
      <c r="D294" s="405"/>
      <c r="E294" s="405"/>
      <c r="F294" s="405"/>
      <c r="G294" s="405"/>
      <c r="H294" s="405"/>
      <c r="I294" s="405"/>
      <c r="J294" s="405"/>
      <c r="K294" s="405"/>
      <c r="L294" s="405"/>
      <c r="M294" s="405"/>
      <c r="N294" s="405"/>
      <c r="O294" s="405"/>
      <c r="P294" s="405"/>
      <c r="Q294" s="405"/>
      <c r="R294" s="405"/>
      <c r="S294" s="405"/>
      <c r="T294" s="405"/>
      <c r="U294" s="405"/>
      <c r="V294" s="405"/>
      <c r="W294" s="405"/>
      <c r="X294" s="405"/>
      <c r="Y294" s="405"/>
      <c r="Z294" s="405"/>
    </row>
    <row r="295" spans="1:26" ht="9.75" customHeight="1">
      <c r="A295" s="405"/>
      <c r="B295" s="408" t="s">
        <v>1122</v>
      </c>
      <c r="C295" s="405"/>
      <c r="D295" s="405"/>
      <c r="E295" s="405"/>
      <c r="F295" s="405"/>
      <c r="G295" s="405"/>
      <c r="H295" s="405"/>
      <c r="I295" s="405"/>
      <c r="J295" s="405"/>
      <c r="K295" s="405"/>
      <c r="L295" s="405"/>
      <c r="M295" s="405"/>
      <c r="N295" s="405"/>
      <c r="O295" s="405"/>
      <c r="P295" s="405"/>
      <c r="Q295" s="405"/>
      <c r="R295" s="405"/>
      <c r="S295" s="405"/>
      <c r="T295" s="405"/>
      <c r="U295" s="405"/>
      <c r="V295" s="405"/>
      <c r="W295" s="405"/>
      <c r="X295" s="405"/>
      <c r="Y295" s="405"/>
      <c r="Z295" s="405"/>
    </row>
    <row r="296" spans="1:26" ht="9.75" customHeight="1">
      <c r="A296" s="405"/>
      <c r="B296" s="408" t="s">
        <v>1123</v>
      </c>
      <c r="C296" s="405"/>
      <c r="D296" s="405"/>
      <c r="E296" s="405"/>
      <c r="F296" s="405"/>
      <c r="G296" s="405"/>
      <c r="H296" s="405"/>
      <c r="I296" s="405"/>
      <c r="J296" s="405"/>
      <c r="K296" s="405"/>
      <c r="L296" s="405"/>
      <c r="M296" s="405"/>
      <c r="N296" s="405"/>
      <c r="O296" s="405"/>
      <c r="P296" s="405"/>
      <c r="Q296" s="405"/>
      <c r="R296" s="405"/>
      <c r="S296" s="405"/>
      <c r="T296" s="405"/>
      <c r="U296" s="405"/>
      <c r="V296" s="405"/>
      <c r="W296" s="405"/>
      <c r="X296" s="405"/>
      <c r="Y296" s="405"/>
      <c r="Z296" s="405"/>
    </row>
    <row r="297" spans="1:26" ht="9.75" customHeight="1">
      <c r="A297" s="405"/>
      <c r="B297" s="408" t="s">
        <v>1124</v>
      </c>
      <c r="C297" s="405"/>
      <c r="D297" s="405"/>
      <c r="E297" s="405"/>
      <c r="F297" s="405"/>
      <c r="G297" s="405"/>
      <c r="H297" s="405"/>
      <c r="I297" s="405"/>
      <c r="J297" s="405"/>
      <c r="K297" s="405"/>
      <c r="L297" s="405"/>
      <c r="M297" s="405"/>
      <c r="N297" s="405"/>
      <c r="O297" s="405"/>
      <c r="P297" s="405"/>
      <c r="Q297" s="405"/>
      <c r="R297" s="405"/>
      <c r="S297" s="405"/>
      <c r="T297" s="405"/>
      <c r="U297" s="405"/>
      <c r="V297" s="405"/>
      <c r="W297" s="405"/>
      <c r="X297" s="405"/>
      <c r="Y297" s="405"/>
      <c r="Z297" s="405"/>
    </row>
    <row r="298" spans="1:26" ht="9.75" customHeight="1">
      <c r="A298" s="405"/>
      <c r="B298" s="408" t="s">
        <v>1125</v>
      </c>
      <c r="C298" s="405"/>
      <c r="D298" s="405"/>
      <c r="E298" s="405"/>
      <c r="F298" s="405"/>
      <c r="G298" s="405"/>
      <c r="H298" s="405"/>
      <c r="I298" s="405"/>
      <c r="J298" s="405"/>
      <c r="K298" s="405"/>
      <c r="L298" s="405"/>
      <c r="M298" s="405"/>
      <c r="N298" s="405"/>
      <c r="O298" s="405"/>
      <c r="P298" s="405"/>
      <c r="Q298" s="405"/>
      <c r="R298" s="405"/>
      <c r="S298" s="405"/>
      <c r="T298" s="405"/>
      <c r="U298" s="405"/>
      <c r="V298" s="405"/>
      <c r="W298" s="405"/>
      <c r="X298" s="405"/>
      <c r="Y298" s="405"/>
      <c r="Z298" s="405"/>
    </row>
    <row r="299" spans="1:26" ht="9.75" customHeight="1">
      <c r="A299" s="405"/>
      <c r="B299" s="408" t="s">
        <v>1126</v>
      </c>
      <c r="C299" s="405"/>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405"/>
    </row>
    <row r="300" spans="1:26" ht="9.75" customHeight="1">
      <c r="A300" s="405"/>
      <c r="B300" s="408" t="s">
        <v>1127</v>
      </c>
      <c r="C300" s="405"/>
      <c r="D300" s="405"/>
      <c r="E300" s="405"/>
      <c r="F300" s="405"/>
      <c r="G300" s="405"/>
      <c r="H300" s="405"/>
      <c r="I300" s="405"/>
      <c r="J300" s="405"/>
      <c r="K300" s="405"/>
      <c r="L300" s="405"/>
      <c r="M300" s="405"/>
      <c r="N300" s="405"/>
      <c r="O300" s="405"/>
      <c r="P300" s="405"/>
      <c r="Q300" s="405"/>
      <c r="R300" s="405"/>
      <c r="S300" s="405"/>
      <c r="T300" s="405"/>
      <c r="U300" s="405"/>
      <c r="V300" s="405"/>
      <c r="W300" s="405"/>
      <c r="X300" s="405"/>
      <c r="Y300" s="405"/>
      <c r="Z300" s="405"/>
    </row>
    <row r="301" spans="1:26" ht="9.75" customHeight="1">
      <c r="A301" s="405"/>
      <c r="B301" s="408" t="s">
        <v>1128</v>
      </c>
      <c r="C301" s="405"/>
      <c r="D301" s="405"/>
      <c r="E301" s="405"/>
      <c r="F301" s="405"/>
      <c r="G301" s="405"/>
      <c r="H301" s="405"/>
      <c r="I301" s="405"/>
      <c r="J301" s="405"/>
      <c r="K301" s="405"/>
      <c r="L301" s="405"/>
      <c r="M301" s="405"/>
      <c r="N301" s="405"/>
      <c r="O301" s="405"/>
      <c r="P301" s="405"/>
      <c r="Q301" s="405"/>
      <c r="R301" s="405"/>
      <c r="S301" s="405"/>
      <c r="T301" s="405"/>
      <c r="U301" s="405"/>
      <c r="V301" s="405"/>
      <c r="W301" s="405"/>
      <c r="X301" s="405"/>
      <c r="Y301" s="405"/>
      <c r="Z301" s="405"/>
    </row>
    <row r="302" spans="1:26" ht="9.75" customHeight="1">
      <c r="A302" s="405"/>
      <c r="B302" s="408" t="s">
        <v>1129</v>
      </c>
      <c r="C302" s="405"/>
      <c r="D302" s="405"/>
      <c r="E302" s="405"/>
      <c r="F302" s="405"/>
      <c r="G302" s="405"/>
      <c r="H302" s="405"/>
      <c r="I302" s="405"/>
      <c r="J302" s="405"/>
      <c r="K302" s="405"/>
      <c r="L302" s="405"/>
      <c r="M302" s="405"/>
      <c r="N302" s="405"/>
      <c r="O302" s="405"/>
      <c r="P302" s="405"/>
      <c r="Q302" s="405"/>
      <c r="R302" s="405"/>
      <c r="S302" s="405"/>
      <c r="T302" s="405"/>
      <c r="U302" s="405"/>
      <c r="V302" s="405"/>
      <c r="W302" s="405"/>
      <c r="X302" s="405"/>
      <c r="Y302" s="405"/>
      <c r="Z302" s="405"/>
    </row>
    <row r="303" spans="1:26" ht="9.75" customHeight="1">
      <c r="A303" s="405"/>
      <c r="B303" s="408" t="s">
        <v>1130</v>
      </c>
      <c r="C303" s="405"/>
      <c r="D303" s="405"/>
      <c r="E303" s="405"/>
      <c r="F303" s="405"/>
      <c r="G303" s="405"/>
      <c r="H303" s="405"/>
      <c r="I303" s="405"/>
      <c r="J303" s="405"/>
      <c r="K303" s="405"/>
      <c r="L303" s="405"/>
      <c r="M303" s="405"/>
      <c r="N303" s="405"/>
      <c r="O303" s="405"/>
      <c r="P303" s="405"/>
      <c r="Q303" s="405"/>
      <c r="R303" s="405"/>
      <c r="S303" s="405"/>
      <c r="T303" s="405"/>
      <c r="U303" s="405"/>
      <c r="V303" s="405"/>
      <c r="W303" s="405"/>
      <c r="X303" s="405"/>
      <c r="Y303" s="405"/>
      <c r="Z303" s="405"/>
    </row>
    <row r="304" spans="1:26" ht="9.75" customHeight="1">
      <c r="A304" s="405"/>
      <c r="B304" s="408" t="s">
        <v>1131</v>
      </c>
      <c r="C304" s="405"/>
      <c r="D304" s="405"/>
      <c r="E304" s="405"/>
      <c r="F304" s="405"/>
      <c r="G304" s="405"/>
      <c r="H304" s="405"/>
      <c r="I304" s="405"/>
      <c r="J304" s="405"/>
      <c r="K304" s="405"/>
      <c r="L304" s="405"/>
      <c r="M304" s="405"/>
      <c r="N304" s="405"/>
      <c r="O304" s="405"/>
      <c r="P304" s="405"/>
      <c r="Q304" s="405"/>
      <c r="R304" s="405"/>
      <c r="S304" s="405"/>
      <c r="T304" s="405"/>
      <c r="U304" s="405"/>
      <c r="V304" s="405"/>
      <c r="W304" s="405"/>
      <c r="X304" s="405"/>
      <c r="Y304" s="405"/>
      <c r="Z304" s="405"/>
    </row>
    <row r="305" spans="1:26" ht="9.75" customHeight="1">
      <c r="A305" s="405"/>
      <c r="B305" s="408" t="s">
        <v>1132</v>
      </c>
      <c r="C305" s="405"/>
      <c r="D305" s="405"/>
      <c r="E305" s="405"/>
      <c r="F305" s="405"/>
      <c r="G305" s="405"/>
      <c r="H305" s="405"/>
      <c r="I305" s="405"/>
      <c r="J305" s="405"/>
      <c r="K305" s="405"/>
      <c r="L305" s="405"/>
      <c r="M305" s="405"/>
      <c r="N305" s="405"/>
      <c r="O305" s="405"/>
      <c r="P305" s="405"/>
      <c r="Q305" s="405"/>
      <c r="R305" s="405"/>
      <c r="S305" s="405"/>
      <c r="T305" s="405"/>
      <c r="U305" s="405"/>
      <c r="V305" s="405"/>
      <c r="W305" s="405"/>
      <c r="X305" s="405"/>
      <c r="Y305" s="405"/>
      <c r="Z305" s="405"/>
    </row>
    <row r="306" spans="1:26" ht="9.75" customHeight="1">
      <c r="A306" s="405"/>
      <c r="B306" s="408" t="s">
        <v>1133</v>
      </c>
      <c r="C306" s="405"/>
      <c r="D306" s="405"/>
      <c r="E306" s="405"/>
      <c r="F306" s="405"/>
      <c r="G306" s="405"/>
      <c r="H306" s="405"/>
      <c r="I306" s="405"/>
      <c r="J306" s="405"/>
      <c r="K306" s="405"/>
      <c r="L306" s="405"/>
      <c r="M306" s="405"/>
      <c r="N306" s="405"/>
      <c r="O306" s="405"/>
      <c r="P306" s="405"/>
      <c r="Q306" s="405"/>
      <c r="R306" s="405"/>
      <c r="S306" s="405"/>
      <c r="T306" s="405"/>
      <c r="U306" s="405"/>
      <c r="V306" s="405"/>
      <c r="W306" s="405"/>
      <c r="X306" s="405"/>
      <c r="Y306" s="405"/>
      <c r="Z306" s="405"/>
    </row>
    <row r="307" spans="1:26" ht="9.75" customHeight="1">
      <c r="A307" s="405"/>
      <c r="B307" s="408" t="s">
        <v>1134</v>
      </c>
      <c r="C307" s="405"/>
      <c r="D307" s="405"/>
      <c r="E307" s="405"/>
      <c r="F307" s="405"/>
      <c r="G307" s="405"/>
      <c r="H307" s="405"/>
      <c r="I307" s="405"/>
      <c r="J307" s="405"/>
      <c r="K307" s="405"/>
      <c r="L307" s="405"/>
      <c r="M307" s="405"/>
      <c r="N307" s="405"/>
      <c r="O307" s="405"/>
      <c r="P307" s="405"/>
      <c r="Q307" s="405"/>
      <c r="R307" s="405"/>
      <c r="S307" s="405"/>
      <c r="T307" s="405"/>
      <c r="U307" s="405"/>
      <c r="V307" s="405"/>
      <c r="W307" s="405"/>
      <c r="X307" s="405"/>
      <c r="Y307" s="405"/>
      <c r="Z307" s="405"/>
    </row>
    <row r="308" spans="1:26" ht="9.75" customHeight="1">
      <c r="A308" s="405"/>
      <c r="B308" s="408" t="s">
        <v>1135</v>
      </c>
      <c r="C308" s="405"/>
      <c r="D308" s="405"/>
      <c r="E308" s="405"/>
      <c r="F308" s="405"/>
      <c r="G308" s="405"/>
      <c r="H308" s="405"/>
      <c r="I308" s="405"/>
      <c r="J308" s="405"/>
      <c r="K308" s="405"/>
      <c r="L308" s="405"/>
      <c r="M308" s="405"/>
      <c r="N308" s="405"/>
      <c r="O308" s="405"/>
      <c r="P308" s="405"/>
      <c r="Q308" s="405"/>
      <c r="R308" s="405"/>
      <c r="S308" s="405"/>
      <c r="T308" s="405"/>
      <c r="U308" s="405"/>
      <c r="V308" s="405"/>
      <c r="W308" s="405"/>
      <c r="X308" s="405"/>
      <c r="Y308" s="405"/>
      <c r="Z308" s="405"/>
    </row>
    <row r="309" spans="1:26" ht="9.75" customHeight="1">
      <c r="A309" s="405"/>
      <c r="B309" s="408" t="s">
        <v>1136</v>
      </c>
      <c r="C309" s="405"/>
      <c r="D309" s="405"/>
      <c r="E309" s="405"/>
      <c r="F309" s="405"/>
      <c r="G309" s="405"/>
      <c r="H309" s="405"/>
      <c r="I309" s="405"/>
      <c r="J309" s="405"/>
      <c r="K309" s="405"/>
      <c r="L309" s="405"/>
      <c r="M309" s="405"/>
      <c r="N309" s="405"/>
      <c r="O309" s="405"/>
      <c r="P309" s="405"/>
      <c r="Q309" s="405"/>
      <c r="R309" s="405"/>
      <c r="S309" s="405"/>
      <c r="T309" s="405"/>
      <c r="U309" s="405"/>
      <c r="V309" s="405"/>
      <c r="W309" s="405"/>
      <c r="X309" s="405"/>
      <c r="Y309" s="405"/>
      <c r="Z309" s="405"/>
    </row>
    <row r="310" spans="1:26" ht="9.75" customHeight="1">
      <c r="A310" s="405"/>
      <c r="B310" s="408" t="s">
        <v>1137</v>
      </c>
      <c r="C310" s="405"/>
      <c r="D310" s="405"/>
      <c r="E310" s="405"/>
      <c r="F310" s="405"/>
      <c r="G310" s="405"/>
      <c r="H310" s="405"/>
      <c r="I310" s="405"/>
      <c r="J310" s="405"/>
      <c r="K310" s="405"/>
      <c r="L310" s="405"/>
      <c r="M310" s="405"/>
      <c r="N310" s="405"/>
      <c r="O310" s="405"/>
      <c r="P310" s="405"/>
      <c r="Q310" s="405"/>
      <c r="R310" s="405"/>
      <c r="S310" s="405"/>
      <c r="T310" s="405"/>
      <c r="U310" s="405"/>
      <c r="V310" s="405"/>
      <c r="W310" s="405"/>
      <c r="X310" s="405"/>
      <c r="Y310" s="405"/>
      <c r="Z310" s="405"/>
    </row>
    <row r="311" spans="1:26" ht="9.75" customHeight="1">
      <c r="A311" s="405"/>
      <c r="B311" s="408" t="s">
        <v>1138</v>
      </c>
      <c r="C311" s="405"/>
      <c r="D311" s="405"/>
      <c r="E311" s="405"/>
      <c r="F311" s="405"/>
      <c r="G311" s="405"/>
      <c r="H311" s="405"/>
      <c r="I311" s="405"/>
      <c r="J311" s="405"/>
      <c r="K311" s="405"/>
      <c r="L311" s="405"/>
      <c r="M311" s="405"/>
      <c r="N311" s="405"/>
      <c r="O311" s="405"/>
      <c r="P311" s="405"/>
      <c r="Q311" s="405"/>
      <c r="R311" s="405"/>
      <c r="S311" s="405"/>
      <c r="T311" s="405"/>
      <c r="U311" s="405"/>
      <c r="V311" s="405"/>
      <c r="W311" s="405"/>
      <c r="X311" s="405"/>
      <c r="Y311" s="405"/>
      <c r="Z311" s="405"/>
    </row>
    <row r="312" spans="1:26" ht="9.75" customHeight="1">
      <c r="A312" s="405"/>
      <c r="B312" s="408" t="s">
        <v>1139</v>
      </c>
      <c r="C312" s="405"/>
      <c r="D312" s="405"/>
      <c r="E312" s="405"/>
      <c r="F312" s="405"/>
      <c r="G312" s="405"/>
      <c r="H312" s="405"/>
      <c r="I312" s="405"/>
      <c r="J312" s="405"/>
      <c r="K312" s="405"/>
      <c r="L312" s="405"/>
      <c r="M312" s="405"/>
      <c r="N312" s="405"/>
      <c r="O312" s="405"/>
      <c r="P312" s="405"/>
      <c r="Q312" s="405"/>
      <c r="R312" s="405"/>
      <c r="S312" s="405"/>
      <c r="T312" s="405"/>
      <c r="U312" s="405"/>
      <c r="V312" s="405"/>
      <c r="W312" s="405"/>
      <c r="X312" s="405"/>
      <c r="Y312" s="405"/>
      <c r="Z312" s="405"/>
    </row>
    <row r="313" spans="1:26" ht="9.75" customHeight="1">
      <c r="A313" s="405"/>
      <c r="B313" s="408" t="s">
        <v>1140</v>
      </c>
      <c r="C313" s="405"/>
      <c r="D313" s="405"/>
      <c r="E313" s="405"/>
      <c r="F313" s="405"/>
      <c r="G313" s="405"/>
      <c r="H313" s="405"/>
      <c r="I313" s="405"/>
      <c r="J313" s="405"/>
      <c r="K313" s="405"/>
      <c r="L313" s="405"/>
      <c r="M313" s="405"/>
      <c r="N313" s="405"/>
      <c r="O313" s="405"/>
      <c r="P313" s="405"/>
      <c r="Q313" s="405"/>
      <c r="R313" s="405"/>
      <c r="S313" s="405"/>
      <c r="T313" s="405"/>
      <c r="U313" s="405"/>
      <c r="V313" s="405"/>
      <c r="W313" s="405"/>
      <c r="X313" s="405"/>
      <c r="Y313" s="405"/>
      <c r="Z313" s="405"/>
    </row>
    <row r="314" spans="1:26" ht="9.75" customHeight="1">
      <c r="A314" s="405"/>
      <c r="B314" s="408" t="s">
        <v>1141</v>
      </c>
      <c r="C314" s="405"/>
      <c r="D314" s="405"/>
      <c r="E314" s="405"/>
      <c r="F314" s="405"/>
      <c r="G314" s="405"/>
      <c r="H314" s="405"/>
      <c r="I314" s="405"/>
      <c r="J314" s="405"/>
      <c r="K314" s="405"/>
      <c r="L314" s="405"/>
      <c r="M314" s="405"/>
      <c r="N314" s="405"/>
      <c r="O314" s="405"/>
      <c r="P314" s="405"/>
      <c r="Q314" s="405"/>
      <c r="R314" s="405"/>
      <c r="S314" s="405"/>
      <c r="T314" s="405"/>
      <c r="U314" s="405"/>
      <c r="V314" s="405"/>
      <c r="W314" s="405"/>
      <c r="X314" s="405"/>
      <c r="Y314" s="405"/>
      <c r="Z314" s="405"/>
    </row>
    <row r="315" spans="1:26" ht="9.75" customHeight="1">
      <c r="A315" s="405"/>
      <c r="B315" s="408" t="s">
        <v>1142</v>
      </c>
      <c r="C315" s="405"/>
      <c r="D315" s="405"/>
      <c r="E315" s="405"/>
      <c r="F315" s="405"/>
      <c r="G315" s="405"/>
      <c r="H315" s="405"/>
      <c r="I315" s="405"/>
      <c r="J315" s="405"/>
      <c r="K315" s="405"/>
      <c r="L315" s="405"/>
      <c r="M315" s="405"/>
      <c r="N315" s="405"/>
      <c r="O315" s="405"/>
      <c r="P315" s="405"/>
      <c r="Q315" s="405"/>
      <c r="R315" s="405"/>
      <c r="S315" s="405"/>
      <c r="T315" s="405"/>
      <c r="U315" s="405"/>
      <c r="V315" s="405"/>
      <c r="W315" s="405"/>
      <c r="X315" s="405"/>
      <c r="Y315" s="405"/>
      <c r="Z315" s="405"/>
    </row>
    <row r="316" spans="1:26" ht="9.75" customHeight="1">
      <c r="A316" s="405"/>
      <c r="B316" s="408" t="s">
        <v>1143</v>
      </c>
      <c r="C316" s="405"/>
      <c r="D316" s="405"/>
      <c r="E316" s="405"/>
      <c r="F316" s="405"/>
      <c r="G316" s="405"/>
      <c r="H316" s="405"/>
      <c r="I316" s="405"/>
      <c r="J316" s="405"/>
      <c r="K316" s="405"/>
      <c r="L316" s="405"/>
      <c r="M316" s="405"/>
      <c r="N316" s="405"/>
      <c r="O316" s="405"/>
      <c r="P316" s="405"/>
      <c r="Q316" s="405"/>
      <c r="R316" s="405"/>
      <c r="S316" s="405"/>
      <c r="T316" s="405"/>
      <c r="U316" s="405"/>
      <c r="V316" s="405"/>
      <c r="W316" s="405"/>
      <c r="X316" s="405"/>
      <c r="Y316" s="405"/>
      <c r="Z316" s="405"/>
    </row>
    <row r="317" spans="1:26" ht="9.75" customHeight="1">
      <c r="A317" s="405"/>
      <c r="B317" s="408" t="s">
        <v>1144</v>
      </c>
      <c r="C317" s="405"/>
      <c r="D317" s="405"/>
      <c r="E317" s="405"/>
      <c r="F317" s="405"/>
      <c r="G317" s="405"/>
      <c r="H317" s="405"/>
      <c r="I317" s="405"/>
      <c r="J317" s="405"/>
      <c r="K317" s="405"/>
      <c r="L317" s="405"/>
      <c r="M317" s="405"/>
      <c r="N317" s="405"/>
      <c r="O317" s="405"/>
      <c r="P317" s="405"/>
      <c r="Q317" s="405"/>
      <c r="R317" s="405"/>
      <c r="S317" s="405"/>
      <c r="T317" s="405"/>
      <c r="U317" s="405"/>
      <c r="V317" s="405"/>
      <c r="W317" s="405"/>
      <c r="X317" s="405"/>
      <c r="Y317" s="405"/>
      <c r="Z317" s="405"/>
    </row>
    <row r="318" spans="1:26" ht="9.75" customHeight="1">
      <c r="A318" s="405"/>
      <c r="B318" s="408" t="s">
        <v>1145</v>
      </c>
      <c r="C318" s="405"/>
      <c r="D318" s="405"/>
      <c r="E318" s="405"/>
      <c r="F318" s="405"/>
      <c r="G318" s="405"/>
      <c r="H318" s="405"/>
      <c r="I318" s="405"/>
      <c r="J318" s="405"/>
      <c r="K318" s="405"/>
      <c r="L318" s="405"/>
      <c r="M318" s="405"/>
      <c r="N318" s="405"/>
      <c r="O318" s="405"/>
      <c r="P318" s="405"/>
      <c r="Q318" s="405"/>
      <c r="R318" s="405"/>
      <c r="S318" s="405"/>
      <c r="T318" s="405"/>
      <c r="U318" s="405"/>
      <c r="V318" s="405"/>
      <c r="W318" s="405"/>
      <c r="X318" s="405"/>
      <c r="Y318" s="405"/>
      <c r="Z318" s="405"/>
    </row>
    <row r="319" spans="1:26" ht="9.75" customHeight="1">
      <c r="A319" s="405"/>
      <c r="B319" s="408" t="s">
        <v>1146</v>
      </c>
      <c r="C319" s="405"/>
      <c r="D319" s="405"/>
      <c r="E319" s="405"/>
      <c r="F319" s="405"/>
      <c r="G319" s="405"/>
      <c r="H319" s="405"/>
      <c r="I319" s="405"/>
      <c r="J319" s="405"/>
      <c r="K319" s="405"/>
      <c r="L319" s="405"/>
      <c r="M319" s="405"/>
      <c r="N319" s="405"/>
      <c r="O319" s="405"/>
      <c r="P319" s="405"/>
      <c r="Q319" s="405"/>
      <c r="R319" s="405"/>
      <c r="S319" s="405"/>
      <c r="T319" s="405"/>
      <c r="U319" s="405"/>
      <c r="V319" s="405"/>
      <c r="W319" s="405"/>
      <c r="X319" s="405"/>
      <c r="Y319" s="405"/>
      <c r="Z319" s="405"/>
    </row>
    <row r="320" spans="1:26" ht="9.75" customHeight="1">
      <c r="A320" s="405"/>
      <c r="B320" s="408" t="s">
        <v>1147</v>
      </c>
      <c r="C320" s="405"/>
      <c r="D320" s="405"/>
      <c r="E320" s="405"/>
      <c r="F320" s="405"/>
      <c r="G320" s="405"/>
      <c r="H320" s="405"/>
      <c r="I320" s="405"/>
      <c r="J320" s="405"/>
      <c r="K320" s="405"/>
      <c r="L320" s="405"/>
      <c r="M320" s="405"/>
      <c r="N320" s="405"/>
      <c r="O320" s="405"/>
      <c r="P320" s="405"/>
      <c r="Q320" s="405"/>
      <c r="R320" s="405"/>
      <c r="S320" s="405"/>
      <c r="T320" s="405"/>
      <c r="U320" s="405"/>
      <c r="V320" s="405"/>
      <c r="W320" s="405"/>
      <c r="X320" s="405"/>
      <c r="Y320" s="405"/>
      <c r="Z320" s="405"/>
    </row>
    <row r="321" spans="1:26" ht="9.75" customHeight="1">
      <c r="A321" s="405"/>
      <c r="B321" s="408" t="s">
        <v>1148</v>
      </c>
      <c r="C321" s="405"/>
      <c r="D321" s="405"/>
      <c r="E321" s="405"/>
      <c r="F321" s="405"/>
      <c r="G321" s="405"/>
      <c r="H321" s="405"/>
      <c r="I321" s="405"/>
      <c r="J321" s="405"/>
      <c r="K321" s="405"/>
      <c r="L321" s="405"/>
      <c r="M321" s="405"/>
      <c r="N321" s="405"/>
      <c r="O321" s="405"/>
      <c r="P321" s="405"/>
      <c r="Q321" s="405"/>
      <c r="R321" s="405"/>
      <c r="S321" s="405"/>
      <c r="T321" s="405"/>
      <c r="U321" s="405"/>
      <c r="V321" s="405"/>
      <c r="W321" s="405"/>
      <c r="X321" s="405"/>
      <c r="Y321" s="405"/>
      <c r="Z321" s="405"/>
    </row>
    <row r="322" spans="1:26" ht="9.75" customHeight="1">
      <c r="A322" s="405"/>
      <c r="B322" s="408" t="s">
        <v>1149</v>
      </c>
      <c r="C322" s="405"/>
      <c r="D322" s="405"/>
      <c r="E322" s="405"/>
      <c r="F322" s="405"/>
      <c r="G322" s="405"/>
      <c r="H322" s="405"/>
      <c r="I322" s="405"/>
      <c r="J322" s="405"/>
      <c r="K322" s="405"/>
      <c r="L322" s="405"/>
      <c r="M322" s="405"/>
      <c r="N322" s="405"/>
      <c r="O322" s="405"/>
      <c r="P322" s="405"/>
      <c r="Q322" s="405"/>
      <c r="R322" s="405"/>
      <c r="S322" s="405"/>
      <c r="T322" s="405"/>
      <c r="U322" s="405"/>
      <c r="V322" s="405"/>
      <c r="W322" s="405"/>
      <c r="X322" s="405"/>
      <c r="Y322" s="405"/>
      <c r="Z322" s="405"/>
    </row>
    <row r="323" spans="1:26" ht="9.75" customHeight="1">
      <c r="A323" s="405"/>
      <c r="B323" s="408" t="s">
        <v>1150</v>
      </c>
      <c r="C323" s="405"/>
      <c r="D323" s="405"/>
      <c r="E323" s="405"/>
      <c r="F323" s="405"/>
      <c r="G323" s="405"/>
      <c r="H323" s="405"/>
      <c r="I323" s="405"/>
      <c r="J323" s="405"/>
      <c r="K323" s="405"/>
      <c r="L323" s="405"/>
      <c r="M323" s="405"/>
      <c r="N323" s="405"/>
      <c r="O323" s="405"/>
      <c r="P323" s="405"/>
      <c r="Q323" s="405"/>
      <c r="R323" s="405"/>
      <c r="S323" s="405"/>
      <c r="T323" s="405"/>
      <c r="U323" s="405"/>
      <c r="V323" s="405"/>
      <c r="W323" s="405"/>
      <c r="X323" s="405"/>
      <c r="Y323" s="405"/>
      <c r="Z323" s="405"/>
    </row>
    <row r="324" spans="1:26" ht="9.75" customHeight="1">
      <c r="A324" s="405"/>
      <c r="B324" s="408" t="s">
        <v>1151</v>
      </c>
      <c r="C324" s="405"/>
      <c r="D324" s="405"/>
      <c r="E324" s="405"/>
      <c r="F324" s="405"/>
      <c r="G324" s="405"/>
      <c r="H324" s="405"/>
      <c r="I324" s="405"/>
      <c r="J324" s="405"/>
      <c r="K324" s="405"/>
      <c r="L324" s="405"/>
      <c r="M324" s="405"/>
      <c r="N324" s="405"/>
      <c r="O324" s="405"/>
      <c r="P324" s="405"/>
      <c r="Q324" s="405"/>
      <c r="R324" s="405"/>
      <c r="S324" s="405"/>
      <c r="T324" s="405"/>
      <c r="U324" s="405"/>
      <c r="V324" s="405"/>
      <c r="W324" s="405"/>
      <c r="X324" s="405"/>
      <c r="Y324" s="405"/>
      <c r="Z324" s="405"/>
    </row>
    <row r="325" spans="1:26" ht="9.75" customHeight="1">
      <c r="A325" s="405"/>
      <c r="B325" s="408" t="s">
        <v>1152</v>
      </c>
      <c r="C325" s="405"/>
      <c r="D325" s="405"/>
      <c r="E325" s="405"/>
      <c r="F325" s="405"/>
      <c r="G325" s="405"/>
      <c r="H325" s="405"/>
      <c r="I325" s="405"/>
      <c r="J325" s="405"/>
      <c r="K325" s="405"/>
      <c r="L325" s="405"/>
      <c r="M325" s="405"/>
      <c r="N325" s="405"/>
      <c r="O325" s="405"/>
      <c r="P325" s="405"/>
      <c r="Q325" s="405"/>
      <c r="R325" s="405"/>
      <c r="S325" s="405"/>
      <c r="T325" s="405"/>
      <c r="U325" s="405"/>
      <c r="V325" s="405"/>
      <c r="W325" s="405"/>
      <c r="X325" s="405"/>
      <c r="Y325" s="405"/>
      <c r="Z325" s="405"/>
    </row>
    <row r="326" spans="1:26" ht="9.75" customHeight="1">
      <c r="A326" s="405"/>
      <c r="B326" s="408" t="s">
        <v>1153</v>
      </c>
      <c r="C326" s="405"/>
      <c r="D326" s="405"/>
      <c r="E326" s="405"/>
      <c r="F326" s="405"/>
      <c r="G326" s="405"/>
      <c r="H326" s="405"/>
      <c r="I326" s="405"/>
      <c r="J326" s="405"/>
      <c r="K326" s="405"/>
      <c r="L326" s="405"/>
      <c r="M326" s="405"/>
      <c r="N326" s="405"/>
      <c r="O326" s="405"/>
      <c r="P326" s="405"/>
      <c r="Q326" s="405"/>
      <c r="R326" s="405"/>
      <c r="S326" s="405"/>
      <c r="T326" s="405"/>
      <c r="U326" s="405"/>
      <c r="V326" s="405"/>
      <c r="W326" s="405"/>
      <c r="X326" s="405"/>
      <c r="Y326" s="405"/>
      <c r="Z326" s="405"/>
    </row>
    <row r="327" spans="1:26" ht="9.75" customHeight="1">
      <c r="A327" s="405"/>
      <c r="B327" s="408" t="s">
        <v>1154</v>
      </c>
      <c r="C327" s="405"/>
      <c r="D327" s="405"/>
      <c r="E327" s="405"/>
      <c r="F327" s="405"/>
      <c r="G327" s="405"/>
      <c r="H327" s="405"/>
      <c r="I327" s="405"/>
      <c r="J327" s="405"/>
      <c r="K327" s="405"/>
      <c r="L327" s="405"/>
      <c r="M327" s="405"/>
      <c r="N327" s="405"/>
      <c r="O327" s="405"/>
      <c r="P327" s="405"/>
      <c r="Q327" s="405"/>
      <c r="R327" s="405"/>
      <c r="S327" s="405"/>
      <c r="T327" s="405"/>
      <c r="U327" s="405"/>
      <c r="V327" s="405"/>
      <c r="W327" s="405"/>
      <c r="X327" s="405"/>
      <c r="Y327" s="405"/>
      <c r="Z327" s="405"/>
    </row>
    <row r="328" spans="1:26" ht="9.75" customHeight="1">
      <c r="A328" s="405"/>
      <c r="B328" s="408" t="s">
        <v>1155</v>
      </c>
      <c r="C328" s="405"/>
      <c r="D328" s="405"/>
      <c r="E328" s="405"/>
      <c r="F328" s="405"/>
      <c r="G328" s="405"/>
      <c r="H328" s="405"/>
      <c r="I328" s="405"/>
      <c r="J328" s="405"/>
      <c r="K328" s="405"/>
      <c r="L328" s="405"/>
      <c r="M328" s="405"/>
      <c r="N328" s="405"/>
      <c r="O328" s="405"/>
      <c r="P328" s="405"/>
      <c r="Q328" s="405"/>
      <c r="R328" s="405"/>
      <c r="S328" s="405"/>
      <c r="T328" s="405"/>
      <c r="U328" s="405"/>
      <c r="V328" s="405"/>
      <c r="W328" s="405"/>
      <c r="X328" s="405"/>
      <c r="Y328" s="405"/>
      <c r="Z328" s="405"/>
    </row>
    <row r="329" spans="1:26" ht="9.75" customHeight="1">
      <c r="A329" s="405"/>
      <c r="B329" s="408" t="s">
        <v>1156</v>
      </c>
      <c r="C329" s="405"/>
      <c r="D329" s="405"/>
      <c r="E329" s="405"/>
      <c r="F329" s="405"/>
      <c r="G329" s="405"/>
      <c r="H329" s="405"/>
      <c r="I329" s="405"/>
      <c r="J329" s="405"/>
      <c r="K329" s="405"/>
      <c r="L329" s="405"/>
      <c r="M329" s="405"/>
      <c r="N329" s="405"/>
      <c r="O329" s="405"/>
      <c r="P329" s="405"/>
      <c r="Q329" s="405"/>
      <c r="R329" s="405"/>
      <c r="S329" s="405"/>
      <c r="T329" s="405"/>
      <c r="U329" s="405"/>
      <c r="V329" s="405"/>
      <c r="W329" s="405"/>
      <c r="X329" s="405"/>
      <c r="Y329" s="405"/>
      <c r="Z329" s="405"/>
    </row>
    <row r="330" spans="1:26" ht="9.75" customHeight="1">
      <c r="A330" s="405"/>
      <c r="B330" s="408" t="s">
        <v>1157</v>
      </c>
      <c r="C330" s="405"/>
      <c r="D330" s="405"/>
      <c r="E330" s="405"/>
      <c r="F330" s="405"/>
      <c r="G330" s="405"/>
      <c r="H330" s="405"/>
      <c r="I330" s="405"/>
      <c r="J330" s="405"/>
      <c r="K330" s="405"/>
      <c r="L330" s="405"/>
      <c r="M330" s="405"/>
      <c r="N330" s="405"/>
      <c r="O330" s="405"/>
      <c r="P330" s="405"/>
      <c r="Q330" s="405"/>
      <c r="R330" s="405"/>
      <c r="S330" s="405"/>
      <c r="T330" s="405"/>
      <c r="U330" s="405"/>
      <c r="V330" s="405"/>
      <c r="W330" s="405"/>
      <c r="X330" s="405"/>
      <c r="Y330" s="405"/>
      <c r="Z330" s="405"/>
    </row>
    <row r="331" spans="1:26" ht="9.75" customHeight="1">
      <c r="A331" s="405"/>
      <c r="B331" s="408" t="s">
        <v>1158</v>
      </c>
      <c r="C331" s="405"/>
      <c r="D331" s="405"/>
      <c r="E331" s="405"/>
      <c r="F331" s="405"/>
      <c r="G331" s="405"/>
      <c r="H331" s="405"/>
      <c r="I331" s="405"/>
      <c r="J331" s="405"/>
      <c r="K331" s="405"/>
      <c r="L331" s="405"/>
      <c r="M331" s="405"/>
      <c r="N331" s="405"/>
      <c r="O331" s="405"/>
      <c r="P331" s="405"/>
      <c r="Q331" s="405"/>
      <c r="R331" s="405"/>
      <c r="S331" s="405"/>
      <c r="T331" s="405"/>
      <c r="U331" s="405"/>
      <c r="V331" s="405"/>
      <c r="W331" s="405"/>
      <c r="X331" s="405"/>
      <c r="Y331" s="405"/>
      <c r="Z331" s="405"/>
    </row>
    <row r="332" spans="1:26" ht="9.75" customHeight="1">
      <c r="A332" s="405"/>
      <c r="B332" s="408" t="s">
        <v>1159</v>
      </c>
      <c r="C332" s="405"/>
      <c r="D332" s="405"/>
      <c r="E332" s="405"/>
      <c r="F332" s="405"/>
      <c r="G332" s="405"/>
      <c r="H332" s="405"/>
      <c r="I332" s="405"/>
      <c r="J332" s="405"/>
      <c r="K332" s="405"/>
      <c r="L332" s="405"/>
      <c r="M332" s="405"/>
      <c r="N332" s="405"/>
      <c r="O332" s="405"/>
      <c r="P332" s="405"/>
      <c r="Q332" s="405"/>
      <c r="R332" s="405"/>
      <c r="S332" s="405"/>
      <c r="T332" s="405"/>
      <c r="U332" s="405"/>
      <c r="V332" s="405"/>
      <c r="W332" s="405"/>
      <c r="X332" s="405"/>
      <c r="Y332" s="405"/>
      <c r="Z332" s="405"/>
    </row>
    <row r="333" spans="1:26" ht="9.75" customHeight="1">
      <c r="A333" s="405"/>
      <c r="B333" s="408" t="s">
        <v>1160</v>
      </c>
      <c r="C333" s="405"/>
      <c r="D333" s="405"/>
      <c r="E333" s="405"/>
      <c r="F333" s="405"/>
      <c r="G333" s="405"/>
      <c r="H333" s="405"/>
      <c r="I333" s="405"/>
      <c r="J333" s="405"/>
      <c r="K333" s="405"/>
      <c r="L333" s="405"/>
      <c r="M333" s="405"/>
      <c r="N333" s="405"/>
      <c r="O333" s="405"/>
      <c r="P333" s="405"/>
      <c r="Q333" s="405"/>
      <c r="R333" s="405"/>
      <c r="S333" s="405"/>
      <c r="T333" s="405"/>
      <c r="U333" s="405"/>
      <c r="V333" s="405"/>
      <c r="W333" s="405"/>
      <c r="X333" s="405"/>
      <c r="Y333" s="405"/>
      <c r="Z333" s="405"/>
    </row>
    <row r="334" spans="1:26" ht="9.75" customHeight="1">
      <c r="A334" s="405"/>
      <c r="B334" s="408" t="s">
        <v>1161</v>
      </c>
      <c r="C334" s="405"/>
      <c r="D334" s="405"/>
      <c r="E334" s="405"/>
      <c r="F334" s="405"/>
      <c r="G334" s="405"/>
      <c r="H334" s="405"/>
      <c r="I334" s="405"/>
      <c r="J334" s="405"/>
      <c r="K334" s="405"/>
      <c r="L334" s="405"/>
      <c r="M334" s="405"/>
      <c r="N334" s="405"/>
      <c r="O334" s="405"/>
      <c r="P334" s="405"/>
      <c r="Q334" s="405"/>
      <c r="R334" s="405"/>
      <c r="S334" s="405"/>
      <c r="T334" s="405"/>
      <c r="U334" s="405"/>
      <c r="V334" s="405"/>
      <c r="W334" s="405"/>
      <c r="X334" s="405"/>
      <c r="Y334" s="405"/>
      <c r="Z334" s="405"/>
    </row>
    <row r="335" spans="1:26" ht="9.75" customHeight="1">
      <c r="A335" s="405"/>
      <c r="B335" s="408" t="s">
        <v>1162</v>
      </c>
      <c r="C335" s="405"/>
      <c r="D335" s="405"/>
      <c r="E335" s="405"/>
      <c r="F335" s="405"/>
      <c r="G335" s="405"/>
      <c r="H335" s="405"/>
      <c r="I335" s="405"/>
      <c r="J335" s="405"/>
      <c r="K335" s="405"/>
      <c r="L335" s="405"/>
      <c r="M335" s="405"/>
      <c r="N335" s="405"/>
      <c r="O335" s="405"/>
      <c r="P335" s="405"/>
      <c r="Q335" s="405"/>
      <c r="R335" s="405"/>
      <c r="S335" s="405"/>
      <c r="T335" s="405"/>
      <c r="U335" s="405"/>
      <c r="V335" s="405"/>
      <c r="W335" s="405"/>
      <c r="X335" s="405"/>
      <c r="Y335" s="405"/>
      <c r="Z335" s="405"/>
    </row>
    <row r="336" spans="1:26" ht="9.75" customHeight="1">
      <c r="A336" s="405"/>
      <c r="B336" s="408" t="s">
        <v>1163</v>
      </c>
      <c r="C336" s="405"/>
      <c r="D336" s="405"/>
      <c r="E336" s="405"/>
      <c r="F336" s="405"/>
      <c r="G336" s="405"/>
      <c r="H336" s="405"/>
      <c r="I336" s="405"/>
      <c r="J336" s="405"/>
      <c r="K336" s="405"/>
      <c r="L336" s="405"/>
      <c r="M336" s="405"/>
      <c r="N336" s="405"/>
      <c r="O336" s="405"/>
      <c r="P336" s="405"/>
      <c r="Q336" s="405"/>
      <c r="R336" s="405"/>
      <c r="S336" s="405"/>
      <c r="T336" s="405"/>
      <c r="U336" s="405"/>
      <c r="V336" s="405"/>
      <c r="W336" s="405"/>
      <c r="X336" s="405"/>
      <c r="Y336" s="405"/>
      <c r="Z336" s="405"/>
    </row>
    <row r="337" spans="1:26" ht="9.75" customHeight="1">
      <c r="A337" s="405"/>
      <c r="B337" s="408" t="s">
        <v>1164</v>
      </c>
      <c r="C337" s="405"/>
      <c r="D337" s="405"/>
      <c r="E337" s="405"/>
      <c r="F337" s="405"/>
      <c r="G337" s="405"/>
      <c r="H337" s="405"/>
      <c r="I337" s="405"/>
      <c r="J337" s="405"/>
      <c r="K337" s="405"/>
      <c r="L337" s="405"/>
      <c r="M337" s="405"/>
      <c r="N337" s="405"/>
      <c r="O337" s="405"/>
      <c r="P337" s="405"/>
      <c r="Q337" s="405"/>
      <c r="R337" s="405"/>
      <c r="S337" s="405"/>
      <c r="T337" s="405"/>
      <c r="U337" s="405"/>
      <c r="V337" s="405"/>
      <c r="W337" s="405"/>
      <c r="X337" s="405"/>
      <c r="Y337" s="405"/>
      <c r="Z337" s="405"/>
    </row>
    <row r="338" spans="1:26" ht="9.75" customHeight="1">
      <c r="A338" s="405"/>
      <c r="B338" s="408" t="s">
        <v>1165</v>
      </c>
      <c r="C338" s="405"/>
      <c r="D338" s="405"/>
      <c r="E338" s="405"/>
      <c r="F338" s="405"/>
      <c r="G338" s="405"/>
      <c r="H338" s="405"/>
      <c r="I338" s="405"/>
      <c r="J338" s="405"/>
      <c r="K338" s="405"/>
      <c r="L338" s="405"/>
      <c r="M338" s="405"/>
      <c r="N338" s="405"/>
      <c r="O338" s="405"/>
      <c r="P338" s="405"/>
      <c r="Q338" s="405"/>
      <c r="R338" s="405"/>
      <c r="S338" s="405"/>
      <c r="T338" s="405"/>
      <c r="U338" s="405"/>
      <c r="V338" s="405"/>
      <c r="W338" s="405"/>
      <c r="X338" s="405"/>
      <c r="Y338" s="405"/>
      <c r="Z338" s="405"/>
    </row>
    <row r="339" spans="1:26" ht="9.75" customHeight="1">
      <c r="A339" s="405"/>
      <c r="B339" s="408" t="s">
        <v>1166</v>
      </c>
      <c r="C339" s="405"/>
      <c r="D339" s="405"/>
      <c r="E339" s="405"/>
      <c r="F339" s="405"/>
      <c r="G339" s="405"/>
      <c r="H339" s="405"/>
      <c r="I339" s="405"/>
      <c r="J339" s="405"/>
      <c r="K339" s="405"/>
      <c r="L339" s="405"/>
      <c r="M339" s="405"/>
      <c r="N339" s="405"/>
      <c r="O339" s="405"/>
      <c r="P339" s="405"/>
      <c r="Q339" s="405"/>
      <c r="R339" s="405"/>
      <c r="S339" s="405"/>
      <c r="T339" s="405"/>
      <c r="U339" s="405"/>
      <c r="V339" s="405"/>
      <c r="W339" s="405"/>
      <c r="X339" s="405"/>
      <c r="Y339" s="405"/>
      <c r="Z339" s="405"/>
    </row>
    <row r="340" spans="1:26" ht="9.75" customHeight="1">
      <c r="A340" s="405"/>
      <c r="B340" s="408" t="s">
        <v>1167</v>
      </c>
      <c r="C340" s="405"/>
      <c r="D340" s="405"/>
      <c r="E340" s="405"/>
      <c r="F340" s="405"/>
      <c r="G340" s="405"/>
      <c r="H340" s="405"/>
      <c r="I340" s="405"/>
      <c r="J340" s="405"/>
      <c r="K340" s="405"/>
      <c r="L340" s="405"/>
      <c r="M340" s="405"/>
      <c r="N340" s="405"/>
      <c r="O340" s="405"/>
      <c r="P340" s="405"/>
      <c r="Q340" s="405"/>
      <c r="R340" s="405"/>
      <c r="S340" s="405"/>
      <c r="T340" s="405"/>
      <c r="U340" s="405"/>
      <c r="V340" s="405"/>
      <c r="W340" s="405"/>
      <c r="X340" s="405"/>
      <c r="Y340" s="405"/>
      <c r="Z340" s="405"/>
    </row>
    <row r="341" spans="1:26" ht="9.75" customHeight="1">
      <c r="A341" s="405"/>
      <c r="B341" s="408" t="s">
        <v>1168</v>
      </c>
      <c r="C341" s="405"/>
      <c r="D341" s="405"/>
      <c r="E341" s="405"/>
      <c r="F341" s="405"/>
      <c r="G341" s="405"/>
      <c r="H341" s="405"/>
      <c r="I341" s="405"/>
      <c r="J341" s="405"/>
      <c r="K341" s="405"/>
      <c r="L341" s="405"/>
      <c r="M341" s="405"/>
      <c r="N341" s="405"/>
      <c r="O341" s="405"/>
      <c r="P341" s="405"/>
      <c r="Q341" s="405"/>
      <c r="R341" s="405"/>
      <c r="S341" s="405"/>
      <c r="T341" s="405"/>
      <c r="U341" s="405"/>
      <c r="V341" s="405"/>
      <c r="W341" s="405"/>
      <c r="X341" s="405"/>
      <c r="Y341" s="405"/>
      <c r="Z341" s="405"/>
    </row>
    <row r="342" spans="1:26" ht="9.75" customHeight="1">
      <c r="A342" s="405"/>
      <c r="B342" s="408" t="s">
        <v>1169</v>
      </c>
      <c r="C342" s="405"/>
      <c r="D342" s="405"/>
      <c r="E342" s="405"/>
      <c r="F342" s="405"/>
      <c r="G342" s="405"/>
      <c r="H342" s="405"/>
      <c r="I342" s="405"/>
      <c r="J342" s="405"/>
      <c r="K342" s="405"/>
      <c r="L342" s="405"/>
      <c r="M342" s="405"/>
      <c r="N342" s="405"/>
      <c r="O342" s="405"/>
      <c r="P342" s="405"/>
      <c r="Q342" s="405"/>
      <c r="R342" s="405"/>
      <c r="S342" s="405"/>
      <c r="T342" s="405"/>
      <c r="U342" s="405"/>
      <c r="V342" s="405"/>
      <c r="W342" s="405"/>
      <c r="X342" s="405"/>
      <c r="Y342" s="405"/>
      <c r="Z342" s="405"/>
    </row>
    <row r="343" spans="1:26" ht="9.75" customHeight="1">
      <c r="A343" s="405"/>
      <c r="B343" s="408" t="s">
        <v>1170</v>
      </c>
      <c r="C343" s="405"/>
      <c r="D343" s="405"/>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405"/>
    </row>
    <row r="344" spans="1:26" ht="9.75" customHeight="1">
      <c r="A344" s="405"/>
      <c r="B344" s="408" t="s">
        <v>1171</v>
      </c>
      <c r="C344" s="405"/>
      <c r="D344" s="405"/>
      <c r="E344" s="405"/>
      <c r="F344" s="405"/>
      <c r="G344" s="405"/>
      <c r="H344" s="405"/>
      <c r="I344" s="405"/>
      <c r="J344" s="405"/>
      <c r="K344" s="405"/>
      <c r="L344" s="405"/>
      <c r="M344" s="405"/>
      <c r="N344" s="405"/>
      <c r="O344" s="405"/>
      <c r="P344" s="405"/>
      <c r="Q344" s="405"/>
      <c r="R344" s="405"/>
      <c r="S344" s="405"/>
      <c r="T344" s="405"/>
      <c r="U344" s="405"/>
      <c r="V344" s="405"/>
      <c r="W344" s="405"/>
      <c r="X344" s="405"/>
      <c r="Y344" s="405"/>
      <c r="Z344" s="405"/>
    </row>
    <row r="345" spans="1:26" ht="9.75" customHeight="1">
      <c r="A345" s="405"/>
      <c r="B345" s="408" t="s">
        <v>1172</v>
      </c>
      <c r="C345" s="405"/>
      <c r="D345" s="405"/>
      <c r="E345" s="405"/>
      <c r="F345" s="405"/>
      <c r="G345" s="405"/>
      <c r="H345" s="405"/>
      <c r="I345" s="405"/>
      <c r="J345" s="405"/>
      <c r="K345" s="405"/>
      <c r="L345" s="405"/>
      <c r="M345" s="405"/>
      <c r="N345" s="405"/>
      <c r="O345" s="405"/>
      <c r="P345" s="405"/>
      <c r="Q345" s="405"/>
      <c r="R345" s="405"/>
      <c r="S345" s="405"/>
      <c r="T345" s="405"/>
      <c r="U345" s="405"/>
      <c r="V345" s="405"/>
      <c r="W345" s="405"/>
      <c r="X345" s="405"/>
      <c r="Y345" s="405"/>
      <c r="Z345" s="405"/>
    </row>
    <row r="346" spans="1:26" ht="9.75" customHeight="1">
      <c r="A346" s="405"/>
      <c r="B346" s="408" t="s">
        <v>1173</v>
      </c>
      <c r="C346" s="405"/>
      <c r="D346" s="405"/>
      <c r="E346" s="405"/>
      <c r="F346" s="405"/>
      <c r="G346" s="405"/>
      <c r="H346" s="405"/>
      <c r="I346" s="405"/>
      <c r="J346" s="405"/>
      <c r="K346" s="405"/>
      <c r="L346" s="405"/>
      <c r="M346" s="405"/>
      <c r="N346" s="405"/>
      <c r="O346" s="405"/>
      <c r="P346" s="405"/>
      <c r="Q346" s="405"/>
      <c r="R346" s="405"/>
      <c r="S346" s="405"/>
      <c r="T346" s="405"/>
      <c r="U346" s="405"/>
      <c r="V346" s="405"/>
      <c r="W346" s="405"/>
      <c r="X346" s="405"/>
      <c r="Y346" s="405"/>
      <c r="Z346" s="405"/>
    </row>
    <row r="347" spans="1:26" ht="9.75" customHeight="1">
      <c r="A347" s="405"/>
      <c r="B347" s="408" t="s">
        <v>1174</v>
      </c>
      <c r="C347" s="405"/>
      <c r="D347" s="405"/>
      <c r="E347" s="405"/>
      <c r="F347" s="405"/>
      <c r="G347" s="405"/>
      <c r="H347" s="405"/>
      <c r="I347" s="405"/>
      <c r="J347" s="405"/>
      <c r="K347" s="405"/>
      <c r="L347" s="405"/>
      <c r="M347" s="405"/>
      <c r="N347" s="405"/>
      <c r="O347" s="405"/>
      <c r="P347" s="405"/>
      <c r="Q347" s="405"/>
      <c r="R347" s="405"/>
      <c r="S347" s="405"/>
      <c r="T347" s="405"/>
      <c r="U347" s="405"/>
      <c r="V347" s="405"/>
      <c r="W347" s="405"/>
      <c r="X347" s="405"/>
      <c r="Y347" s="405"/>
      <c r="Z347" s="405"/>
    </row>
    <row r="348" spans="1:26" ht="9.75" customHeight="1">
      <c r="A348" s="405"/>
      <c r="B348" s="408" t="s">
        <v>1175</v>
      </c>
      <c r="C348" s="405"/>
      <c r="D348" s="405"/>
      <c r="E348" s="405"/>
      <c r="F348" s="405"/>
      <c r="G348" s="405"/>
      <c r="H348" s="405"/>
      <c r="I348" s="405"/>
      <c r="J348" s="405"/>
      <c r="K348" s="405"/>
      <c r="L348" s="405"/>
      <c r="M348" s="405"/>
      <c r="N348" s="405"/>
      <c r="O348" s="405"/>
      <c r="P348" s="405"/>
      <c r="Q348" s="405"/>
      <c r="R348" s="405"/>
      <c r="S348" s="405"/>
      <c r="T348" s="405"/>
      <c r="U348" s="405"/>
      <c r="V348" s="405"/>
      <c r="W348" s="405"/>
      <c r="X348" s="405"/>
      <c r="Y348" s="405"/>
      <c r="Z348" s="405"/>
    </row>
    <row r="349" spans="1:26" ht="9.75" customHeight="1">
      <c r="A349" s="405"/>
      <c r="B349" s="408" t="s">
        <v>1176</v>
      </c>
      <c r="C349" s="405"/>
      <c r="D349" s="405"/>
      <c r="E349" s="405"/>
      <c r="F349" s="405"/>
      <c r="G349" s="405"/>
      <c r="H349" s="405"/>
      <c r="I349" s="405"/>
      <c r="J349" s="405"/>
      <c r="K349" s="405"/>
      <c r="L349" s="405"/>
      <c r="M349" s="405"/>
      <c r="N349" s="405"/>
      <c r="O349" s="405"/>
      <c r="P349" s="405"/>
      <c r="Q349" s="405"/>
      <c r="R349" s="405"/>
      <c r="S349" s="405"/>
      <c r="T349" s="405"/>
      <c r="U349" s="405"/>
      <c r="V349" s="405"/>
      <c r="W349" s="405"/>
      <c r="X349" s="405"/>
      <c r="Y349" s="405"/>
      <c r="Z349" s="405"/>
    </row>
    <row r="350" spans="1:26" ht="9.75" customHeight="1">
      <c r="A350" s="405"/>
      <c r="B350" s="408" t="s">
        <v>1177</v>
      </c>
      <c r="C350" s="405"/>
      <c r="D350" s="405"/>
      <c r="E350" s="405"/>
      <c r="F350" s="405"/>
      <c r="G350" s="405"/>
      <c r="H350" s="405"/>
      <c r="I350" s="405"/>
      <c r="J350" s="405"/>
      <c r="K350" s="405"/>
      <c r="L350" s="405"/>
      <c r="M350" s="405"/>
      <c r="N350" s="405"/>
      <c r="O350" s="405"/>
      <c r="P350" s="405"/>
      <c r="Q350" s="405"/>
      <c r="R350" s="405"/>
      <c r="S350" s="405"/>
      <c r="T350" s="405"/>
      <c r="U350" s="405"/>
      <c r="V350" s="405"/>
      <c r="W350" s="405"/>
      <c r="X350" s="405"/>
      <c r="Y350" s="405"/>
      <c r="Z350" s="405"/>
    </row>
    <row r="351" spans="1:26" ht="9.75" customHeight="1">
      <c r="A351" s="405"/>
      <c r="B351" s="408" t="s">
        <v>1178</v>
      </c>
      <c r="C351" s="405"/>
      <c r="D351" s="405"/>
      <c r="E351" s="405"/>
      <c r="F351" s="405"/>
      <c r="G351" s="405"/>
      <c r="H351" s="405"/>
      <c r="I351" s="405"/>
      <c r="J351" s="405"/>
      <c r="K351" s="405"/>
      <c r="L351" s="405"/>
      <c r="M351" s="405"/>
      <c r="N351" s="405"/>
      <c r="O351" s="405"/>
      <c r="P351" s="405"/>
      <c r="Q351" s="405"/>
      <c r="R351" s="405"/>
      <c r="S351" s="405"/>
      <c r="T351" s="405"/>
      <c r="U351" s="405"/>
      <c r="V351" s="405"/>
      <c r="W351" s="405"/>
      <c r="X351" s="405"/>
      <c r="Y351" s="405"/>
      <c r="Z351" s="405"/>
    </row>
    <row r="352" spans="1:26" ht="9.75" customHeight="1">
      <c r="A352" s="405"/>
      <c r="B352" s="408" t="s">
        <v>1179</v>
      </c>
      <c r="C352" s="405"/>
      <c r="D352" s="405"/>
      <c r="E352" s="405"/>
      <c r="F352" s="405"/>
      <c r="G352" s="405"/>
      <c r="H352" s="405"/>
      <c r="I352" s="405"/>
      <c r="J352" s="405"/>
      <c r="K352" s="405"/>
      <c r="L352" s="405"/>
      <c r="M352" s="405"/>
      <c r="N352" s="405"/>
      <c r="O352" s="405"/>
      <c r="P352" s="405"/>
      <c r="Q352" s="405"/>
      <c r="R352" s="405"/>
      <c r="S352" s="405"/>
      <c r="T352" s="405"/>
      <c r="U352" s="405"/>
      <c r="V352" s="405"/>
      <c r="W352" s="405"/>
      <c r="X352" s="405"/>
      <c r="Y352" s="405"/>
      <c r="Z352" s="405"/>
    </row>
    <row r="353" spans="1:26" ht="9.75" customHeight="1">
      <c r="A353" s="405"/>
      <c r="B353" s="408" t="s">
        <v>1180</v>
      </c>
      <c r="C353" s="405"/>
      <c r="D353" s="405"/>
      <c r="E353" s="405"/>
      <c r="F353" s="405"/>
      <c r="G353" s="405"/>
      <c r="H353" s="405"/>
      <c r="I353" s="405"/>
      <c r="J353" s="405"/>
      <c r="K353" s="405"/>
      <c r="L353" s="405"/>
      <c r="M353" s="405"/>
      <c r="N353" s="405"/>
      <c r="O353" s="405"/>
      <c r="P353" s="405"/>
      <c r="Q353" s="405"/>
      <c r="R353" s="405"/>
      <c r="S353" s="405"/>
      <c r="T353" s="405"/>
      <c r="U353" s="405"/>
      <c r="V353" s="405"/>
      <c r="W353" s="405"/>
      <c r="X353" s="405"/>
      <c r="Y353" s="405"/>
      <c r="Z353" s="405"/>
    </row>
    <row r="354" spans="1:26" ht="9.75" customHeight="1">
      <c r="A354" s="405"/>
      <c r="B354" s="408" t="s">
        <v>1181</v>
      </c>
      <c r="C354" s="405"/>
      <c r="D354" s="405"/>
      <c r="E354" s="405"/>
      <c r="F354" s="405"/>
      <c r="G354" s="405"/>
      <c r="H354" s="405"/>
      <c r="I354" s="405"/>
      <c r="J354" s="405"/>
      <c r="K354" s="405"/>
      <c r="L354" s="405"/>
      <c r="M354" s="405"/>
      <c r="N354" s="405"/>
      <c r="O354" s="405"/>
      <c r="P354" s="405"/>
      <c r="Q354" s="405"/>
      <c r="R354" s="405"/>
      <c r="S354" s="405"/>
      <c r="T354" s="405"/>
      <c r="U354" s="405"/>
      <c r="V354" s="405"/>
      <c r="W354" s="405"/>
      <c r="X354" s="405"/>
      <c r="Y354" s="405"/>
      <c r="Z354" s="405"/>
    </row>
    <row r="355" spans="1:26" ht="9.75" customHeight="1">
      <c r="A355" s="405"/>
      <c r="B355" s="408" t="s">
        <v>1182</v>
      </c>
      <c r="C355" s="405"/>
      <c r="D355" s="405"/>
      <c r="E355" s="405"/>
      <c r="F355" s="405"/>
      <c r="G355" s="405"/>
      <c r="H355" s="405"/>
      <c r="I355" s="405"/>
      <c r="J355" s="405"/>
      <c r="K355" s="405"/>
      <c r="L355" s="405"/>
      <c r="M355" s="405"/>
      <c r="N355" s="405"/>
      <c r="O355" s="405"/>
      <c r="P355" s="405"/>
      <c r="Q355" s="405"/>
      <c r="R355" s="405"/>
      <c r="S355" s="405"/>
      <c r="T355" s="405"/>
      <c r="U355" s="405"/>
      <c r="V355" s="405"/>
      <c r="W355" s="405"/>
      <c r="X355" s="405"/>
      <c r="Y355" s="405"/>
      <c r="Z355" s="405"/>
    </row>
    <row r="356" spans="1:26" ht="9.75" customHeight="1">
      <c r="A356" s="405"/>
      <c r="B356" s="408" t="s">
        <v>1183</v>
      </c>
      <c r="C356" s="405"/>
      <c r="D356" s="405"/>
      <c r="E356" s="405"/>
      <c r="F356" s="405"/>
      <c r="G356" s="405"/>
      <c r="H356" s="405"/>
      <c r="I356" s="405"/>
      <c r="J356" s="405"/>
      <c r="K356" s="405"/>
      <c r="L356" s="405"/>
      <c r="M356" s="405"/>
      <c r="N356" s="405"/>
      <c r="O356" s="405"/>
      <c r="P356" s="405"/>
      <c r="Q356" s="405"/>
      <c r="R356" s="405"/>
      <c r="S356" s="405"/>
      <c r="T356" s="405"/>
      <c r="U356" s="405"/>
      <c r="V356" s="405"/>
      <c r="W356" s="405"/>
      <c r="X356" s="405"/>
      <c r="Y356" s="405"/>
      <c r="Z356" s="405"/>
    </row>
    <row r="357" spans="1:26" ht="9.75" customHeight="1">
      <c r="A357" s="405"/>
      <c r="B357" s="408" t="s">
        <v>1184</v>
      </c>
      <c r="C357" s="405"/>
      <c r="D357" s="405"/>
      <c r="E357" s="405"/>
      <c r="F357" s="405"/>
      <c r="G357" s="405"/>
      <c r="H357" s="405"/>
      <c r="I357" s="405"/>
      <c r="J357" s="405"/>
      <c r="K357" s="405"/>
      <c r="L357" s="405"/>
      <c r="M357" s="405"/>
      <c r="N357" s="405"/>
      <c r="O357" s="405"/>
      <c r="P357" s="405"/>
      <c r="Q357" s="405"/>
      <c r="R357" s="405"/>
      <c r="S357" s="405"/>
      <c r="T357" s="405"/>
      <c r="U357" s="405"/>
      <c r="V357" s="405"/>
      <c r="W357" s="405"/>
      <c r="X357" s="405"/>
      <c r="Y357" s="405"/>
      <c r="Z357" s="405"/>
    </row>
    <row r="358" spans="1:26" ht="9.75" customHeight="1">
      <c r="A358" s="405"/>
      <c r="B358" s="408" t="s">
        <v>1185</v>
      </c>
      <c r="C358" s="405"/>
      <c r="D358" s="405"/>
      <c r="E358" s="405"/>
      <c r="F358" s="405"/>
      <c r="G358" s="405"/>
      <c r="H358" s="405"/>
      <c r="I358" s="405"/>
      <c r="J358" s="405"/>
      <c r="K358" s="405"/>
      <c r="L358" s="405"/>
      <c r="M358" s="405"/>
      <c r="N358" s="405"/>
      <c r="O358" s="405"/>
      <c r="P358" s="405"/>
      <c r="Q358" s="405"/>
      <c r="R358" s="405"/>
      <c r="S358" s="405"/>
      <c r="T358" s="405"/>
      <c r="U358" s="405"/>
      <c r="V358" s="405"/>
      <c r="W358" s="405"/>
      <c r="X358" s="405"/>
      <c r="Y358" s="405"/>
      <c r="Z358" s="405"/>
    </row>
    <row r="359" spans="1:26" ht="9.75" customHeight="1">
      <c r="A359" s="405"/>
      <c r="B359" s="408" t="s">
        <v>1186</v>
      </c>
      <c r="C359" s="405"/>
      <c r="D359" s="405"/>
      <c r="E359" s="405"/>
      <c r="F359" s="405"/>
      <c r="G359" s="405"/>
      <c r="H359" s="405"/>
      <c r="I359" s="405"/>
      <c r="J359" s="405"/>
      <c r="K359" s="405"/>
      <c r="L359" s="405"/>
      <c r="M359" s="405"/>
      <c r="N359" s="405"/>
      <c r="O359" s="405"/>
      <c r="P359" s="405"/>
      <c r="Q359" s="405"/>
      <c r="R359" s="405"/>
      <c r="S359" s="405"/>
      <c r="T359" s="405"/>
      <c r="U359" s="405"/>
      <c r="V359" s="405"/>
      <c r="W359" s="405"/>
      <c r="X359" s="405"/>
      <c r="Y359" s="405"/>
      <c r="Z359" s="405"/>
    </row>
    <row r="360" spans="1:26" ht="9.75" customHeight="1">
      <c r="A360" s="405"/>
      <c r="B360" s="408" t="s">
        <v>1187</v>
      </c>
      <c r="C360" s="405"/>
      <c r="D360" s="405"/>
      <c r="E360" s="405"/>
      <c r="F360" s="405"/>
      <c r="G360" s="405"/>
      <c r="H360" s="405"/>
      <c r="I360" s="405"/>
      <c r="J360" s="405"/>
      <c r="K360" s="405"/>
      <c r="L360" s="405"/>
      <c r="M360" s="405"/>
      <c r="N360" s="405"/>
      <c r="O360" s="405"/>
      <c r="P360" s="405"/>
      <c r="Q360" s="405"/>
      <c r="R360" s="405"/>
      <c r="S360" s="405"/>
      <c r="T360" s="405"/>
      <c r="U360" s="405"/>
      <c r="V360" s="405"/>
      <c r="W360" s="405"/>
      <c r="X360" s="405"/>
      <c r="Y360" s="405"/>
      <c r="Z360" s="405"/>
    </row>
    <row r="361" spans="1:26" ht="9.75" customHeight="1">
      <c r="A361" s="405"/>
      <c r="B361" s="408" t="s">
        <v>1188</v>
      </c>
      <c r="C361" s="405"/>
      <c r="D361" s="405"/>
      <c r="E361" s="405"/>
      <c r="F361" s="405"/>
      <c r="G361" s="405"/>
      <c r="H361" s="405"/>
      <c r="I361" s="405"/>
      <c r="J361" s="405"/>
      <c r="K361" s="405"/>
      <c r="L361" s="405"/>
      <c r="M361" s="405"/>
      <c r="N361" s="405"/>
      <c r="O361" s="405"/>
      <c r="P361" s="405"/>
      <c r="Q361" s="405"/>
      <c r="R361" s="405"/>
      <c r="S361" s="405"/>
      <c r="T361" s="405"/>
      <c r="U361" s="405"/>
      <c r="V361" s="405"/>
      <c r="W361" s="405"/>
      <c r="X361" s="405"/>
      <c r="Y361" s="405"/>
      <c r="Z361" s="405"/>
    </row>
    <row r="362" spans="1:26" ht="9.75" customHeight="1">
      <c r="A362" s="405"/>
      <c r="B362" s="408" t="s">
        <v>1189</v>
      </c>
      <c r="C362" s="405"/>
      <c r="D362" s="405"/>
      <c r="E362" s="405"/>
      <c r="F362" s="405"/>
      <c r="G362" s="405"/>
      <c r="H362" s="405"/>
      <c r="I362" s="405"/>
      <c r="J362" s="405"/>
      <c r="K362" s="405"/>
      <c r="L362" s="405"/>
      <c r="M362" s="405"/>
      <c r="N362" s="405"/>
      <c r="O362" s="405"/>
      <c r="P362" s="405"/>
      <c r="Q362" s="405"/>
      <c r="R362" s="405"/>
      <c r="S362" s="405"/>
      <c r="T362" s="405"/>
      <c r="U362" s="405"/>
      <c r="V362" s="405"/>
      <c r="W362" s="405"/>
      <c r="X362" s="405"/>
      <c r="Y362" s="405"/>
      <c r="Z362" s="405"/>
    </row>
    <row r="363" spans="1:26" ht="9.75" customHeight="1">
      <c r="A363" s="405"/>
      <c r="B363" s="408" t="s">
        <v>1190</v>
      </c>
      <c r="C363" s="405"/>
      <c r="D363" s="405"/>
      <c r="E363" s="405"/>
      <c r="F363" s="405"/>
      <c r="G363" s="405"/>
      <c r="H363" s="405"/>
      <c r="I363" s="405"/>
      <c r="J363" s="405"/>
      <c r="K363" s="405"/>
      <c r="L363" s="405"/>
      <c r="M363" s="405"/>
      <c r="N363" s="405"/>
      <c r="O363" s="405"/>
      <c r="P363" s="405"/>
      <c r="Q363" s="405"/>
      <c r="R363" s="405"/>
      <c r="S363" s="405"/>
      <c r="T363" s="405"/>
      <c r="U363" s="405"/>
      <c r="V363" s="405"/>
      <c r="W363" s="405"/>
      <c r="X363" s="405"/>
      <c r="Y363" s="405"/>
      <c r="Z363" s="405"/>
    </row>
    <row r="364" spans="1:26" ht="9.75" customHeight="1">
      <c r="A364" s="405"/>
      <c r="B364" s="408" t="s">
        <v>1191</v>
      </c>
      <c r="C364" s="405"/>
      <c r="D364" s="405"/>
      <c r="E364" s="405"/>
      <c r="F364" s="405"/>
      <c r="G364" s="405"/>
      <c r="H364" s="405"/>
      <c r="I364" s="405"/>
      <c r="J364" s="405"/>
      <c r="K364" s="405"/>
      <c r="L364" s="405"/>
      <c r="M364" s="405"/>
      <c r="N364" s="405"/>
      <c r="O364" s="405"/>
      <c r="P364" s="405"/>
      <c r="Q364" s="405"/>
      <c r="R364" s="405"/>
      <c r="S364" s="405"/>
      <c r="T364" s="405"/>
      <c r="U364" s="405"/>
      <c r="V364" s="405"/>
      <c r="W364" s="405"/>
      <c r="X364" s="405"/>
      <c r="Y364" s="405"/>
      <c r="Z364" s="405"/>
    </row>
    <row r="365" spans="1:26" ht="9.75" customHeight="1">
      <c r="A365" s="405"/>
      <c r="B365" s="408" t="s">
        <v>1192</v>
      </c>
      <c r="C365" s="405"/>
      <c r="D365" s="405"/>
      <c r="E365" s="405"/>
      <c r="F365" s="405"/>
      <c r="G365" s="405"/>
      <c r="H365" s="405"/>
      <c r="I365" s="405"/>
      <c r="J365" s="405"/>
      <c r="K365" s="405"/>
      <c r="L365" s="405"/>
      <c r="M365" s="405"/>
      <c r="N365" s="405"/>
      <c r="O365" s="405"/>
      <c r="P365" s="405"/>
      <c r="Q365" s="405"/>
      <c r="R365" s="405"/>
      <c r="S365" s="405"/>
      <c r="T365" s="405"/>
      <c r="U365" s="405"/>
      <c r="V365" s="405"/>
      <c r="W365" s="405"/>
      <c r="X365" s="405"/>
      <c r="Y365" s="405"/>
      <c r="Z365" s="405"/>
    </row>
    <row r="366" spans="1:26" ht="9.75" customHeight="1">
      <c r="A366" s="405"/>
      <c r="B366" s="408" t="s">
        <v>1193</v>
      </c>
      <c r="C366" s="405"/>
      <c r="D366" s="405"/>
      <c r="E366" s="405"/>
      <c r="F366" s="405"/>
      <c r="G366" s="405"/>
      <c r="H366" s="405"/>
      <c r="I366" s="405"/>
      <c r="J366" s="405"/>
      <c r="K366" s="405"/>
      <c r="L366" s="405"/>
      <c r="M366" s="405"/>
      <c r="N366" s="405"/>
      <c r="O366" s="405"/>
      <c r="P366" s="405"/>
      <c r="Q366" s="405"/>
      <c r="R366" s="405"/>
      <c r="S366" s="405"/>
      <c r="T366" s="405"/>
      <c r="U366" s="405"/>
      <c r="V366" s="405"/>
      <c r="W366" s="405"/>
      <c r="X366" s="405"/>
      <c r="Y366" s="405"/>
      <c r="Z366" s="405"/>
    </row>
    <row r="367" spans="1:26" ht="9.75" customHeight="1">
      <c r="A367" s="405"/>
      <c r="B367" s="408" t="s">
        <v>1194</v>
      </c>
      <c r="C367" s="405"/>
      <c r="D367" s="405"/>
      <c r="E367" s="405"/>
      <c r="F367" s="405"/>
      <c r="G367" s="405"/>
      <c r="H367" s="405"/>
      <c r="I367" s="405"/>
      <c r="J367" s="405"/>
      <c r="K367" s="405"/>
      <c r="L367" s="405"/>
      <c r="M367" s="405"/>
      <c r="N367" s="405"/>
      <c r="O367" s="405"/>
      <c r="P367" s="405"/>
      <c r="Q367" s="405"/>
      <c r="R367" s="405"/>
      <c r="S367" s="405"/>
      <c r="T367" s="405"/>
      <c r="U367" s="405"/>
      <c r="V367" s="405"/>
      <c r="W367" s="405"/>
      <c r="X367" s="405"/>
      <c r="Y367" s="405"/>
      <c r="Z367" s="405"/>
    </row>
    <row r="368" spans="1:26" ht="9.75" customHeight="1">
      <c r="A368" s="405"/>
      <c r="B368" s="408" t="s">
        <v>1195</v>
      </c>
      <c r="C368" s="405"/>
      <c r="D368" s="405"/>
      <c r="E368" s="405"/>
      <c r="F368" s="405"/>
      <c r="G368" s="405"/>
      <c r="H368" s="405"/>
      <c r="I368" s="405"/>
      <c r="J368" s="405"/>
      <c r="K368" s="405"/>
      <c r="L368" s="405"/>
      <c r="M368" s="405"/>
      <c r="N368" s="405"/>
      <c r="O368" s="405"/>
      <c r="P368" s="405"/>
      <c r="Q368" s="405"/>
      <c r="R368" s="405"/>
      <c r="S368" s="405"/>
      <c r="T368" s="405"/>
      <c r="U368" s="405"/>
      <c r="V368" s="405"/>
      <c r="W368" s="405"/>
      <c r="X368" s="405"/>
      <c r="Y368" s="405"/>
      <c r="Z368" s="405"/>
    </row>
    <row r="369" spans="1:26" ht="9.75" customHeight="1">
      <c r="A369" s="405"/>
      <c r="B369" s="408" t="s">
        <v>1196</v>
      </c>
      <c r="C369" s="405"/>
      <c r="D369" s="405"/>
      <c r="E369" s="405"/>
      <c r="F369" s="405"/>
      <c r="G369" s="405"/>
      <c r="H369" s="405"/>
      <c r="I369" s="405"/>
      <c r="J369" s="405"/>
      <c r="K369" s="405"/>
      <c r="L369" s="405"/>
      <c r="M369" s="405"/>
      <c r="N369" s="405"/>
      <c r="O369" s="405"/>
      <c r="P369" s="405"/>
      <c r="Q369" s="405"/>
      <c r="R369" s="405"/>
      <c r="S369" s="405"/>
      <c r="T369" s="405"/>
      <c r="U369" s="405"/>
      <c r="V369" s="405"/>
      <c r="W369" s="405"/>
      <c r="X369" s="405"/>
      <c r="Y369" s="405"/>
      <c r="Z369" s="405"/>
    </row>
    <row r="370" spans="1:26" ht="9.75" customHeight="1">
      <c r="A370" s="405"/>
      <c r="B370" s="408" t="s">
        <v>1197</v>
      </c>
      <c r="C370" s="405"/>
      <c r="D370" s="405"/>
      <c r="E370" s="405"/>
      <c r="F370" s="405"/>
      <c r="G370" s="405"/>
      <c r="H370" s="405"/>
      <c r="I370" s="405"/>
      <c r="J370" s="405"/>
      <c r="K370" s="405"/>
      <c r="L370" s="405"/>
      <c r="M370" s="405"/>
      <c r="N370" s="405"/>
      <c r="O370" s="405"/>
      <c r="P370" s="405"/>
      <c r="Q370" s="405"/>
      <c r="R370" s="405"/>
      <c r="S370" s="405"/>
      <c r="T370" s="405"/>
      <c r="U370" s="405"/>
      <c r="V370" s="405"/>
      <c r="W370" s="405"/>
      <c r="X370" s="405"/>
      <c r="Y370" s="405"/>
      <c r="Z370" s="405"/>
    </row>
    <row r="371" spans="1:26" ht="9.75" customHeight="1">
      <c r="A371" s="405"/>
      <c r="B371" s="408" t="s">
        <v>1198</v>
      </c>
      <c r="C371" s="405"/>
      <c r="D371" s="405"/>
      <c r="E371" s="405"/>
      <c r="F371" s="405"/>
      <c r="G371" s="405"/>
      <c r="H371" s="405"/>
      <c r="I371" s="405"/>
      <c r="J371" s="405"/>
      <c r="K371" s="405"/>
      <c r="L371" s="405"/>
      <c r="M371" s="405"/>
      <c r="N371" s="405"/>
      <c r="O371" s="405"/>
      <c r="P371" s="405"/>
      <c r="Q371" s="405"/>
      <c r="R371" s="405"/>
      <c r="S371" s="405"/>
      <c r="T371" s="405"/>
      <c r="U371" s="405"/>
      <c r="V371" s="405"/>
      <c r="W371" s="405"/>
      <c r="X371" s="405"/>
      <c r="Y371" s="405"/>
      <c r="Z371" s="405"/>
    </row>
    <row r="372" spans="1:26" ht="9.75" customHeight="1">
      <c r="A372" s="405"/>
      <c r="B372" s="408" t="s">
        <v>1199</v>
      </c>
      <c r="C372" s="405"/>
      <c r="D372" s="405"/>
      <c r="E372" s="405"/>
      <c r="F372" s="405"/>
      <c r="G372" s="405"/>
      <c r="H372" s="405"/>
      <c r="I372" s="405"/>
      <c r="J372" s="405"/>
      <c r="K372" s="405"/>
      <c r="L372" s="405"/>
      <c r="M372" s="405"/>
      <c r="N372" s="405"/>
      <c r="O372" s="405"/>
      <c r="P372" s="405"/>
      <c r="Q372" s="405"/>
      <c r="R372" s="405"/>
      <c r="S372" s="405"/>
      <c r="T372" s="405"/>
      <c r="U372" s="405"/>
      <c r="V372" s="405"/>
      <c r="W372" s="405"/>
      <c r="X372" s="405"/>
      <c r="Y372" s="405"/>
      <c r="Z372" s="405"/>
    </row>
    <row r="373" spans="1:26" ht="9.75" customHeight="1">
      <c r="A373" s="405"/>
      <c r="B373" s="408" t="s">
        <v>1200</v>
      </c>
      <c r="C373" s="405"/>
      <c r="D373" s="405"/>
      <c r="E373" s="405"/>
      <c r="F373" s="405"/>
      <c r="G373" s="405"/>
      <c r="H373" s="405"/>
      <c r="I373" s="405"/>
      <c r="J373" s="405"/>
      <c r="K373" s="405"/>
      <c r="L373" s="405"/>
      <c r="M373" s="405"/>
      <c r="N373" s="405"/>
      <c r="O373" s="405"/>
      <c r="P373" s="405"/>
      <c r="Q373" s="405"/>
      <c r="R373" s="405"/>
      <c r="S373" s="405"/>
      <c r="T373" s="405"/>
      <c r="U373" s="405"/>
      <c r="V373" s="405"/>
      <c r="W373" s="405"/>
      <c r="X373" s="405"/>
      <c r="Y373" s="405"/>
      <c r="Z373" s="405"/>
    </row>
    <row r="374" spans="1:26" ht="9.75" customHeight="1">
      <c r="A374" s="405"/>
      <c r="B374" s="408" t="s">
        <v>1201</v>
      </c>
      <c r="C374" s="405"/>
      <c r="D374" s="405"/>
      <c r="E374" s="405"/>
      <c r="F374" s="405"/>
      <c r="G374" s="405"/>
      <c r="H374" s="405"/>
      <c r="I374" s="405"/>
      <c r="J374" s="405"/>
      <c r="K374" s="405"/>
      <c r="L374" s="405"/>
      <c r="M374" s="405"/>
      <c r="N374" s="405"/>
      <c r="O374" s="405"/>
      <c r="P374" s="405"/>
      <c r="Q374" s="405"/>
      <c r="R374" s="405"/>
      <c r="S374" s="405"/>
      <c r="T374" s="405"/>
      <c r="U374" s="405"/>
      <c r="V374" s="405"/>
      <c r="W374" s="405"/>
      <c r="X374" s="405"/>
      <c r="Y374" s="405"/>
      <c r="Z374" s="405"/>
    </row>
    <row r="375" spans="1:26" ht="9.75" customHeight="1">
      <c r="A375" s="405"/>
      <c r="B375" s="408" t="s">
        <v>1202</v>
      </c>
      <c r="C375" s="405"/>
      <c r="D375" s="405"/>
      <c r="E375" s="405"/>
      <c r="F375" s="405"/>
      <c r="G375" s="405"/>
      <c r="H375" s="405"/>
      <c r="I375" s="405"/>
      <c r="J375" s="405"/>
      <c r="K375" s="405"/>
      <c r="L375" s="405"/>
      <c r="M375" s="405"/>
      <c r="N375" s="405"/>
      <c r="O375" s="405"/>
      <c r="P375" s="405"/>
      <c r="Q375" s="405"/>
      <c r="R375" s="405"/>
      <c r="S375" s="405"/>
      <c r="T375" s="405"/>
      <c r="U375" s="405"/>
      <c r="V375" s="405"/>
      <c r="W375" s="405"/>
      <c r="X375" s="405"/>
      <c r="Y375" s="405"/>
      <c r="Z375" s="405"/>
    </row>
    <row r="376" spans="1:26" ht="9.75" customHeight="1">
      <c r="A376" s="405"/>
      <c r="B376" s="408" t="s">
        <v>1203</v>
      </c>
      <c r="C376" s="405"/>
      <c r="D376" s="405"/>
      <c r="E376" s="405"/>
      <c r="F376" s="405"/>
      <c r="G376" s="405"/>
      <c r="H376" s="405"/>
      <c r="I376" s="405"/>
      <c r="J376" s="405"/>
      <c r="K376" s="405"/>
      <c r="L376" s="405"/>
      <c r="M376" s="405"/>
      <c r="N376" s="405"/>
      <c r="O376" s="405"/>
      <c r="P376" s="405"/>
      <c r="Q376" s="405"/>
      <c r="R376" s="405"/>
      <c r="S376" s="405"/>
      <c r="T376" s="405"/>
      <c r="U376" s="405"/>
      <c r="V376" s="405"/>
      <c r="W376" s="405"/>
      <c r="X376" s="405"/>
      <c r="Y376" s="405"/>
      <c r="Z376" s="405"/>
    </row>
    <row r="377" spans="1:26" ht="9.75" customHeight="1">
      <c r="A377" s="405"/>
      <c r="B377" s="408" t="s">
        <v>1204</v>
      </c>
      <c r="C377" s="405"/>
      <c r="D377" s="405"/>
      <c r="E377" s="405"/>
      <c r="F377" s="405"/>
      <c r="G377" s="405"/>
      <c r="H377" s="405"/>
      <c r="I377" s="405"/>
      <c r="J377" s="405"/>
      <c r="K377" s="405"/>
      <c r="L377" s="405"/>
      <c r="M377" s="405"/>
      <c r="N377" s="405"/>
      <c r="O377" s="405"/>
      <c r="P377" s="405"/>
      <c r="Q377" s="405"/>
      <c r="R377" s="405"/>
      <c r="S377" s="405"/>
      <c r="T377" s="405"/>
      <c r="U377" s="405"/>
      <c r="V377" s="405"/>
      <c r="W377" s="405"/>
      <c r="X377" s="405"/>
      <c r="Y377" s="405"/>
      <c r="Z377" s="405"/>
    </row>
    <row r="378" spans="1:26" ht="9.75" customHeight="1">
      <c r="A378" s="405"/>
      <c r="B378" s="408" t="s">
        <v>1205</v>
      </c>
      <c r="C378" s="405"/>
      <c r="D378" s="405"/>
      <c r="E378" s="405"/>
      <c r="F378" s="405"/>
      <c r="G378" s="405"/>
      <c r="H378" s="405"/>
      <c r="I378" s="405"/>
      <c r="J378" s="405"/>
      <c r="K378" s="405"/>
      <c r="L378" s="405"/>
      <c r="M378" s="405"/>
      <c r="N378" s="405"/>
      <c r="O378" s="405"/>
      <c r="P378" s="405"/>
      <c r="Q378" s="405"/>
      <c r="R378" s="405"/>
      <c r="S378" s="405"/>
      <c r="T378" s="405"/>
      <c r="U378" s="405"/>
      <c r="V378" s="405"/>
      <c r="W378" s="405"/>
      <c r="X378" s="405"/>
      <c r="Y378" s="405"/>
      <c r="Z378" s="405"/>
    </row>
    <row r="379" spans="1:26" ht="9.75" customHeight="1">
      <c r="A379" s="405"/>
      <c r="B379" s="408" t="s">
        <v>1206</v>
      </c>
      <c r="C379" s="405"/>
      <c r="D379" s="405"/>
      <c r="E379" s="405"/>
      <c r="F379" s="405"/>
      <c r="G379" s="405"/>
      <c r="H379" s="405"/>
      <c r="I379" s="405"/>
      <c r="J379" s="405"/>
      <c r="K379" s="405"/>
      <c r="L379" s="405"/>
      <c r="M379" s="405"/>
      <c r="N379" s="405"/>
      <c r="O379" s="405"/>
      <c r="P379" s="405"/>
      <c r="Q379" s="405"/>
      <c r="R379" s="405"/>
      <c r="S379" s="405"/>
      <c r="T379" s="405"/>
      <c r="U379" s="405"/>
      <c r="V379" s="405"/>
      <c r="W379" s="405"/>
      <c r="X379" s="405"/>
      <c r="Y379" s="405"/>
      <c r="Z379" s="405"/>
    </row>
    <row r="380" spans="1:26" ht="9.75" customHeight="1">
      <c r="A380" s="405"/>
      <c r="B380" s="408" t="s">
        <v>1207</v>
      </c>
      <c r="C380" s="405"/>
      <c r="D380" s="405"/>
      <c r="E380" s="405"/>
      <c r="F380" s="405"/>
      <c r="G380" s="405"/>
      <c r="H380" s="405"/>
      <c r="I380" s="405"/>
      <c r="J380" s="405"/>
      <c r="K380" s="405"/>
      <c r="L380" s="405"/>
      <c r="M380" s="405"/>
      <c r="N380" s="405"/>
      <c r="O380" s="405"/>
      <c r="P380" s="405"/>
      <c r="Q380" s="405"/>
      <c r="R380" s="405"/>
      <c r="S380" s="405"/>
      <c r="T380" s="405"/>
      <c r="U380" s="405"/>
      <c r="V380" s="405"/>
      <c r="W380" s="405"/>
      <c r="X380" s="405"/>
      <c r="Y380" s="405"/>
      <c r="Z380" s="405"/>
    </row>
    <row r="381" spans="1:26" ht="9.75" customHeight="1">
      <c r="A381" s="405"/>
      <c r="B381" s="408" t="s">
        <v>1208</v>
      </c>
      <c r="C381" s="405"/>
      <c r="D381" s="405"/>
      <c r="E381" s="405"/>
      <c r="F381" s="405"/>
      <c r="G381" s="405"/>
      <c r="H381" s="405"/>
      <c r="I381" s="405"/>
      <c r="J381" s="405"/>
      <c r="K381" s="405"/>
      <c r="L381" s="405"/>
      <c r="M381" s="405"/>
      <c r="N381" s="405"/>
      <c r="O381" s="405"/>
      <c r="P381" s="405"/>
      <c r="Q381" s="405"/>
      <c r="R381" s="405"/>
      <c r="S381" s="405"/>
      <c r="T381" s="405"/>
      <c r="U381" s="405"/>
      <c r="V381" s="405"/>
      <c r="W381" s="405"/>
      <c r="X381" s="405"/>
      <c r="Y381" s="405"/>
      <c r="Z381" s="405"/>
    </row>
    <row r="382" spans="1:26" ht="9.75" customHeight="1">
      <c r="A382" s="405"/>
      <c r="B382" s="408" t="s">
        <v>1209</v>
      </c>
      <c r="C382" s="405"/>
      <c r="D382" s="405"/>
      <c r="E382" s="405"/>
      <c r="F382" s="405"/>
      <c r="G382" s="405"/>
      <c r="H382" s="405"/>
      <c r="I382" s="405"/>
      <c r="J382" s="405"/>
      <c r="K382" s="405"/>
      <c r="L382" s="405"/>
      <c r="M382" s="405"/>
      <c r="N382" s="405"/>
      <c r="O382" s="405"/>
      <c r="P382" s="405"/>
      <c r="Q382" s="405"/>
      <c r="R382" s="405"/>
      <c r="S382" s="405"/>
      <c r="T382" s="405"/>
      <c r="U382" s="405"/>
      <c r="V382" s="405"/>
      <c r="W382" s="405"/>
      <c r="X382" s="405"/>
      <c r="Y382" s="405"/>
      <c r="Z382" s="405"/>
    </row>
    <row r="383" spans="1:26" ht="9.75" customHeight="1">
      <c r="A383" s="405"/>
      <c r="B383" s="408" t="s">
        <v>1210</v>
      </c>
      <c r="C383" s="405"/>
      <c r="D383" s="405"/>
      <c r="E383" s="405"/>
      <c r="F383" s="405"/>
      <c r="G383" s="405"/>
      <c r="H383" s="405"/>
      <c r="I383" s="405"/>
      <c r="J383" s="405"/>
      <c r="K383" s="405"/>
      <c r="L383" s="405"/>
      <c r="M383" s="405"/>
      <c r="N383" s="405"/>
      <c r="O383" s="405"/>
      <c r="P383" s="405"/>
      <c r="Q383" s="405"/>
      <c r="R383" s="405"/>
      <c r="S383" s="405"/>
      <c r="T383" s="405"/>
      <c r="U383" s="405"/>
      <c r="V383" s="405"/>
      <c r="W383" s="405"/>
      <c r="X383" s="405"/>
      <c r="Y383" s="405"/>
      <c r="Z383" s="405"/>
    </row>
    <row r="384" spans="1:26" ht="9.75" customHeight="1">
      <c r="A384" s="405"/>
      <c r="B384" s="408" t="s">
        <v>1211</v>
      </c>
      <c r="C384" s="405"/>
      <c r="D384" s="405"/>
      <c r="E384" s="405"/>
      <c r="F384" s="405"/>
      <c r="G384" s="405"/>
      <c r="H384" s="405"/>
      <c r="I384" s="405"/>
      <c r="J384" s="405"/>
      <c r="K384" s="405"/>
      <c r="L384" s="405"/>
      <c r="M384" s="405"/>
      <c r="N384" s="405"/>
      <c r="O384" s="405"/>
      <c r="P384" s="405"/>
      <c r="Q384" s="405"/>
      <c r="R384" s="405"/>
      <c r="S384" s="405"/>
      <c r="T384" s="405"/>
      <c r="U384" s="405"/>
      <c r="V384" s="405"/>
      <c r="W384" s="405"/>
      <c r="X384" s="405"/>
      <c r="Y384" s="405"/>
      <c r="Z384" s="405"/>
    </row>
    <row r="385" spans="1:26" ht="9.75" customHeight="1">
      <c r="A385" s="405"/>
      <c r="B385" s="408" t="s">
        <v>1212</v>
      </c>
      <c r="C385" s="405"/>
      <c r="D385" s="405"/>
      <c r="E385" s="405"/>
      <c r="F385" s="405"/>
      <c r="G385" s="405"/>
      <c r="H385" s="405"/>
      <c r="I385" s="405"/>
      <c r="J385" s="405"/>
      <c r="K385" s="405"/>
      <c r="L385" s="405"/>
      <c r="M385" s="405"/>
      <c r="N385" s="405"/>
      <c r="O385" s="405"/>
      <c r="P385" s="405"/>
      <c r="Q385" s="405"/>
      <c r="R385" s="405"/>
      <c r="S385" s="405"/>
      <c r="T385" s="405"/>
      <c r="U385" s="405"/>
      <c r="V385" s="405"/>
      <c r="W385" s="405"/>
      <c r="X385" s="405"/>
      <c r="Y385" s="405"/>
      <c r="Z385" s="405"/>
    </row>
    <row r="386" spans="1:26" ht="9.75" customHeight="1">
      <c r="A386" s="405"/>
      <c r="B386" s="408" t="s">
        <v>1213</v>
      </c>
      <c r="C386" s="405"/>
      <c r="D386" s="405"/>
      <c r="E386" s="405"/>
      <c r="F386" s="405"/>
      <c r="G386" s="405"/>
      <c r="H386" s="405"/>
      <c r="I386" s="405"/>
      <c r="J386" s="405"/>
      <c r="K386" s="405"/>
      <c r="L386" s="405"/>
      <c r="M386" s="405"/>
      <c r="N386" s="405"/>
      <c r="O386" s="405"/>
      <c r="P386" s="405"/>
      <c r="Q386" s="405"/>
      <c r="R386" s="405"/>
      <c r="S386" s="405"/>
      <c r="T386" s="405"/>
      <c r="U386" s="405"/>
      <c r="V386" s="405"/>
      <c r="W386" s="405"/>
      <c r="X386" s="405"/>
      <c r="Y386" s="405"/>
      <c r="Z386" s="405"/>
    </row>
    <row r="387" spans="1:26" ht="9.75" customHeight="1">
      <c r="A387" s="405"/>
      <c r="B387" s="408" t="s">
        <v>1214</v>
      </c>
      <c r="C387" s="405"/>
      <c r="D387" s="405"/>
      <c r="E387" s="405"/>
      <c r="F387" s="405"/>
      <c r="G387" s="405"/>
      <c r="H387" s="405"/>
      <c r="I387" s="405"/>
      <c r="J387" s="405"/>
      <c r="K387" s="405"/>
      <c r="L387" s="405"/>
      <c r="M387" s="405"/>
      <c r="N387" s="405"/>
      <c r="O387" s="405"/>
      <c r="P387" s="405"/>
      <c r="Q387" s="405"/>
      <c r="R387" s="405"/>
      <c r="S387" s="405"/>
      <c r="T387" s="405"/>
      <c r="U387" s="405"/>
      <c r="V387" s="405"/>
      <c r="W387" s="405"/>
      <c r="X387" s="405"/>
      <c r="Y387" s="405"/>
      <c r="Z387" s="405"/>
    </row>
    <row r="388" spans="1:26" ht="9.75" customHeight="1">
      <c r="A388" s="405"/>
      <c r="B388" s="408" t="s">
        <v>1215</v>
      </c>
      <c r="C388" s="405"/>
      <c r="D388" s="405"/>
      <c r="E388" s="405"/>
      <c r="F388" s="405"/>
      <c r="G388" s="405"/>
      <c r="H388" s="405"/>
      <c r="I388" s="405"/>
      <c r="J388" s="405"/>
      <c r="K388" s="405"/>
      <c r="L388" s="405"/>
      <c r="M388" s="405"/>
      <c r="N388" s="405"/>
      <c r="O388" s="405"/>
      <c r="P388" s="405"/>
      <c r="Q388" s="405"/>
      <c r="R388" s="405"/>
      <c r="S388" s="405"/>
      <c r="T388" s="405"/>
      <c r="U388" s="405"/>
      <c r="V388" s="405"/>
      <c r="W388" s="405"/>
      <c r="X388" s="405"/>
      <c r="Y388" s="405"/>
      <c r="Z388" s="405"/>
    </row>
    <row r="389" spans="1:26" ht="9.75" customHeight="1">
      <c r="A389" s="405"/>
      <c r="B389" s="408" t="s">
        <v>1216</v>
      </c>
      <c r="C389" s="405"/>
      <c r="D389" s="405"/>
      <c r="E389" s="405"/>
      <c r="F389" s="405"/>
      <c r="G389" s="405"/>
      <c r="H389" s="405"/>
      <c r="I389" s="405"/>
      <c r="J389" s="405"/>
      <c r="K389" s="405"/>
      <c r="L389" s="405"/>
      <c r="M389" s="405"/>
      <c r="N389" s="405"/>
      <c r="O389" s="405"/>
      <c r="P389" s="405"/>
      <c r="Q389" s="405"/>
      <c r="R389" s="405"/>
      <c r="S389" s="405"/>
      <c r="T389" s="405"/>
      <c r="U389" s="405"/>
      <c r="V389" s="405"/>
      <c r="W389" s="405"/>
      <c r="X389" s="405"/>
      <c r="Y389" s="405"/>
      <c r="Z389" s="405"/>
    </row>
    <row r="390" spans="1:26" ht="9.75" customHeight="1">
      <c r="A390" s="405"/>
      <c r="B390" s="408" t="s">
        <v>1217</v>
      </c>
      <c r="C390" s="405"/>
      <c r="D390" s="405"/>
      <c r="E390" s="405"/>
      <c r="F390" s="405"/>
      <c r="G390" s="405"/>
      <c r="H390" s="405"/>
      <c r="I390" s="405"/>
      <c r="J390" s="405"/>
      <c r="K390" s="405"/>
      <c r="L390" s="405"/>
      <c r="M390" s="405"/>
      <c r="N390" s="405"/>
      <c r="O390" s="405"/>
      <c r="P390" s="405"/>
      <c r="Q390" s="405"/>
      <c r="R390" s="405"/>
      <c r="S390" s="405"/>
      <c r="T390" s="405"/>
      <c r="U390" s="405"/>
      <c r="V390" s="405"/>
      <c r="W390" s="405"/>
      <c r="X390" s="405"/>
      <c r="Y390" s="405"/>
      <c r="Z390" s="405"/>
    </row>
    <row r="391" spans="1:26" ht="9.75" customHeight="1">
      <c r="A391" s="405"/>
      <c r="B391" s="408" t="s">
        <v>1218</v>
      </c>
      <c r="C391" s="405"/>
      <c r="D391" s="405"/>
      <c r="E391" s="405"/>
      <c r="F391" s="405"/>
      <c r="G391" s="405"/>
      <c r="H391" s="405"/>
      <c r="I391" s="405"/>
      <c r="J391" s="405"/>
      <c r="K391" s="405"/>
      <c r="L391" s="405"/>
      <c r="M391" s="405"/>
      <c r="N391" s="405"/>
      <c r="O391" s="405"/>
      <c r="P391" s="405"/>
      <c r="Q391" s="405"/>
      <c r="R391" s="405"/>
      <c r="S391" s="405"/>
      <c r="T391" s="405"/>
      <c r="U391" s="405"/>
      <c r="V391" s="405"/>
      <c r="W391" s="405"/>
      <c r="X391" s="405"/>
      <c r="Y391" s="405"/>
      <c r="Z391" s="405"/>
    </row>
    <row r="392" spans="1:26" ht="9.75" customHeight="1">
      <c r="A392" s="405"/>
      <c r="B392" s="408" t="s">
        <v>1219</v>
      </c>
      <c r="C392" s="405"/>
      <c r="D392" s="405"/>
      <c r="E392" s="405"/>
      <c r="F392" s="405"/>
      <c r="G392" s="405"/>
      <c r="H392" s="405"/>
      <c r="I392" s="405"/>
      <c r="J392" s="405"/>
      <c r="K392" s="405"/>
      <c r="L392" s="405"/>
      <c r="M392" s="405"/>
      <c r="N392" s="405"/>
      <c r="O392" s="405"/>
      <c r="P392" s="405"/>
      <c r="Q392" s="405"/>
      <c r="R392" s="405"/>
      <c r="S392" s="405"/>
      <c r="T392" s="405"/>
      <c r="U392" s="405"/>
      <c r="V392" s="405"/>
      <c r="W392" s="405"/>
      <c r="X392" s="405"/>
      <c r="Y392" s="405"/>
      <c r="Z392" s="405"/>
    </row>
    <row r="393" spans="1:26" ht="9.75" customHeight="1">
      <c r="A393" s="405"/>
      <c r="B393" s="408" t="s">
        <v>1220</v>
      </c>
      <c r="C393" s="405"/>
      <c r="D393" s="405"/>
      <c r="E393" s="405"/>
      <c r="F393" s="405"/>
      <c r="G393" s="405"/>
      <c r="H393" s="405"/>
      <c r="I393" s="405"/>
      <c r="J393" s="405"/>
      <c r="K393" s="405"/>
      <c r="L393" s="405"/>
      <c r="M393" s="405"/>
      <c r="N393" s="405"/>
      <c r="O393" s="405"/>
      <c r="P393" s="405"/>
      <c r="Q393" s="405"/>
      <c r="R393" s="405"/>
      <c r="S393" s="405"/>
      <c r="T393" s="405"/>
      <c r="U393" s="405"/>
      <c r="V393" s="405"/>
      <c r="W393" s="405"/>
      <c r="X393" s="405"/>
      <c r="Y393" s="405"/>
      <c r="Z393" s="405"/>
    </row>
    <row r="394" spans="1:26" ht="9.75" customHeight="1">
      <c r="A394" s="405"/>
      <c r="B394" s="408" t="s">
        <v>1221</v>
      </c>
      <c r="C394" s="405"/>
      <c r="D394" s="405"/>
      <c r="E394" s="405"/>
      <c r="F394" s="405"/>
      <c r="G394" s="405"/>
      <c r="H394" s="405"/>
      <c r="I394" s="405"/>
      <c r="J394" s="405"/>
      <c r="K394" s="405"/>
      <c r="L394" s="405"/>
      <c r="M394" s="405"/>
      <c r="N394" s="405"/>
      <c r="O394" s="405"/>
      <c r="P394" s="405"/>
      <c r="Q394" s="405"/>
      <c r="R394" s="405"/>
      <c r="S394" s="405"/>
      <c r="T394" s="405"/>
      <c r="U394" s="405"/>
      <c r="V394" s="405"/>
      <c r="W394" s="405"/>
      <c r="X394" s="405"/>
      <c r="Y394" s="405"/>
      <c r="Z394" s="405"/>
    </row>
    <row r="395" spans="1:26" ht="9.75" customHeight="1">
      <c r="A395" s="405"/>
      <c r="B395" s="408" t="s">
        <v>1222</v>
      </c>
      <c r="C395" s="405"/>
      <c r="D395" s="405"/>
      <c r="E395" s="405"/>
      <c r="F395" s="405"/>
      <c r="G395" s="405"/>
      <c r="H395" s="405"/>
      <c r="I395" s="405"/>
      <c r="J395" s="405"/>
      <c r="K395" s="405"/>
      <c r="L395" s="405"/>
      <c r="M395" s="405"/>
      <c r="N395" s="405"/>
      <c r="O395" s="405"/>
      <c r="P395" s="405"/>
      <c r="Q395" s="405"/>
      <c r="R395" s="405"/>
      <c r="S395" s="405"/>
      <c r="T395" s="405"/>
      <c r="U395" s="405"/>
      <c r="V395" s="405"/>
      <c r="W395" s="405"/>
      <c r="X395" s="405"/>
      <c r="Y395" s="405"/>
      <c r="Z395" s="405"/>
    </row>
    <row r="396" spans="1:26" ht="9.75" customHeight="1">
      <c r="A396" s="405"/>
      <c r="B396" s="408" t="s">
        <v>1223</v>
      </c>
      <c r="C396" s="405"/>
      <c r="D396" s="405"/>
      <c r="E396" s="405"/>
      <c r="F396" s="405"/>
      <c r="G396" s="405"/>
      <c r="H396" s="405"/>
      <c r="I396" s="405"/>
      <c r="J396" s="405"/>
      <c r="K396" s="405"/>
      <c r="L396" s="405"/>
      <c r="M396" s="405"/>
      <c r="N396" s="405"/>
      <c r="O396" s="405"/>
      <c r="P396" s="405"/>
      <c r="Q396" s="405"/>
      <c r="R396" s="405"/>
      <c r="S396" s="405"/>
      <c r="T396" s="405"/>
      <c r="U396" s="405"/>
      <c r="V396" s="405"/>
      <c r="W396" s="405"/>
      <c r="X396" s="405"/>
      <c r="Y396" s="405"/>
      <c r="Z396" s="405"/>
    </row>
    <row r="397" spans="1:26" ht="9.75" customHeight="1">
      <c r="A397" s="405"/>
      <c r="B397" s="408" t="s">
        <v>1224</v>
      </c>
      <c r="C397" s="405"/>
      <c r="D397" s="405"/>
      <c r="E397" s="405"/>
      <c r="F397" s="405"/>
      <c r="G397" s="405"/>
      <c r="H397" s="405"/>
      <c r="I397" s="405"/>
      <c r="J397" s="405"/>
      <c r="K397" s="405"/>
      <c r="L397" s="405"/>
      <c r="M397" s="405"/>
      <c r="N397" s="405"/>
      <c r="O397" s="405"/>
      <c r="P397" s="405"/>
      <c r="Q397" s="405"/>
      <c r="R397" s="405"/>
      <c r="S397" s="405"/>
      <c r="T397" s="405"/>
      <c r="U397" s="405"/>
      <c r="V397" s="405"/>
      <c r="W397" s="405"/>
      <c r="X397" s="405"/>
      <c r="Y397" s="405"/>
      <c r="Z397" s="405"/>
    </row>
    <row r="398" spans="1:26" ht="9.75" customHeight="1">
      <c r="A398" s="405"/>
      <c r="B398" s="408" t="s">
        <v>1225</v>
      </c>
      <c r="C398" s="405"/>
      <c r="D398" s="405"/>
      <c r="E398" s="405"/>
      <c r="F398" s="405"/>
      <c r="G398" s="405"/>
      <c r="H398" s="405"/>
      <c r="I398" s="405"/>
      <c r="J398" s="405"/>
      <c r="K398" s="405"/>
      <c r="L398" s="405"/>
      <c r="M398" s="405"/>
      <c r="N398" s="405"/>
      <c r="O398" s="405"/>
      <c r="P398" s="405"/>
      <c r="Q398" s="405"/>
      <c r="R398" s="405"/>
      <c r="S398" s="405"/>
      <c r="T398" s="405"/>
      <c r="U398" s="405"/>
      <c r="V398" s="405"/>
      <c r="W398" s="405"/>
      <c r="X398" s="405"/>
      <c r="Y398" s="405"/>
      <c r="Z398" s="405"/>
    </row>
    <row r="399" spans="1:26" ht="9.75" customHeight="1">
      <c r="A399" s="405"/>
      <c r="B399" s="408" t="s">
        <v>1226</v>
      </c>
      <c r="C399" s="405"/>
      <c r="D399" s="405"/>
      <c r="E399" s="405"/>
      <c r="F399" s="405"/>
      <c r="G399" s="405"/>
      <c r="H399" s="405"/>
      <c r="I399" s="405"/>
      <c r="J399" s="405"/>
      <c r="K399" s="405"/>
      <c r="L399" s="405"/>
      <c r="M399" s="405"/>
      <c r="N399" s="405"/>
      <c r="O399" s="405"/>
      <c r="P399" s="405"/>
      <c r="Q399" s="405"/>
      <c r="R399" s="405"/>
      <c r="S399" s="405"/>
      <c r="T399" s="405"/>
      <c r="U399" s="405"/>
      <c r="V399" s="405"/>
      <c r="W399" s="405"/>
      <c r="X399" s="405"/>
      <c r="Y399" s="405"/>
      <c r="Z399" s="405"/>
    </row>
    <row r="400" spans="1:26" ht="9.75" customHeight="1">
      <c r="A400" s="405"/>
      <c r="B400" s="408" t="s">
        <v>1227</v>
      </c>
      <c r="C400" s="405"/>
      <c r="D400" s="405"/>
      <c r="E400" s="405"/>
      <c r="F400" s="405"/>
      <c r="G400" s="405"/>
      <c r="H400" s="405"/>
      <c r="I400" s="405"/>
      <c r="J400" s="405"/>
      <c r="K400" s="405"/>
      <c r="L400" s="405"/>
      <c r="M400" s="405"/>
      <c r="N400" s="405"/>
      <c r="O400" s="405"/>
      <c r="P400" s="405"/>
      <c r="Q400" s="405"/>
      <c r="R400" s="405"/>
      <c r="S400" s="405"/>
      <c r="T400" s="405"/>
      <c r="U400" s="405"/>
      <c r="V400" s="405"/>
      <c r="W400" s="405"/>
      <c r="X400" s="405"/>
      <c r="Y400" s="405"/>
      <c r="Z400" s="405"/>
    </row>
    <row r="401" spans="1:26" ht="9.75" customHeight="1">
      <c r="A401" s="405"/>
      <c r="B401" s="408" t="s">
        <v>1228</v>
      </c>
      <c r="C401" s="405"/>
      <c r="D401" s="405"/>
      <c r="E401" s="405"/>
      <c r="F401" s="405"/>
      <c r="G401" s="405"/>
      <c r="H401" s="405"/>
      <c r="I401" s="405"/>
      <c r="J401" s="405"/>
      <c r="K401" s="405"/>
      <c r="L401" s="405"/>
      <c r="M401" s="405"/>
      <c r="N401" s="405"/>
      <c r="O401" s="405"/>
      <c r="P401" s="405"/>
      <c r="Q401" s="405"/>
      <c r="R401" s="405"/>
      <c r="S401" s="405"/>
      <c r="T401" s="405"/>
      <c r="U401" s="405"/>
      <c r="V401" s="405"/>
      <c r="W401" s="405"/>
      <c r="X401" s="405"/>
      <c r="Y401" s="405"/>
      <c r="Z401" s="405"/>
    </row>
    <row r="402" spans="1:26" ht="9.75" customHeight="1">
      <c r="A402" s="405"/>
      <c r="B402" s="408" t="s">
        <v>1229</v>
      </c>
      <c r="C402" s="405"/>
      <c r="D402" s="405"/>
      <c r="E402" s="405"/>
      <c r="F402" s="405"/>
      <c r="G402" s="405"/>
      <c r="H402" s="405"/>
      <c r="I402" s="405"/>
      <c r="J402" s="405"/>
      <c r="K402" s="405"/>
      <c r="L402" s="405"/>
      <c r="M402" s="405"/>
      <c r="N402" s="405"/>
      <c r="O402" s="405"/>
      <c r="P402" s="405"/>
      <c r="Q402" s="405"/>
      <c r="R402" s="405"/>
      <c r="S402" s="405"/>
      <c r="T402" s="405"/>
      <c r="U402" s="405"/>
      <c r="V402" s="405"/>
      <c r="W402" s="405"/>
      <c r="X402" s="405"/>
      <c r="Y402" s="405"/>
      <c r="Z402" s="405"/>
    </row>
    <row r="403" spans="1:26" ht="9.75" customHeight="1">
      <c r="A403" s="405"/>
      <c r="B403" s="408" t="s">
        <v>1230</v>
      </c>
      <c r="C403" s="405"/>
      <c r="D403" s="405"/>
      <c r="E403" s="405"/>
      <c r="F403" s="405"/>
      <c r="G403" s="405"/>
      <c r="H403" s="405"/>
      <c r="I403" s="405"/>
      <c r="J403" s="405"/>
      <c r="K403" s="405"/>
      <c r="L403" s="405"/>
      <c r="M403" s="405"/>
      <c r="N403" s="405"/>
      <c r="O403" s="405"/>
      <c r="P403" s="405"/>
      <c r="Q403" s="405"/>
      <c r="R403" s="405"/>
      <c r="S403" s="405"/>
      <c r="T403" s="405"/>
      <c r="U403" s="405"/>
      <c r="V403" s="405"/>
      <c r="W403" s="405"/>
      <c r="X403" s="405"/>
      <c r="Y403" s="405"/>
      <c r="Z403" s="405"/>
    </row>
    <row r="404" spans="1:26" ht="9.75" customHeight="1">
      <c r="A404" s="405"/>
      <c r="B404" s="408" t="s">
        <v>1231</v>
      </c>
      <c r="C404" s="405"/>
      <c r="D404" s="405"/>
      <c r="E404" s="405"/>
      <c r="F404" s="405"/>
      <c r="G404" s="405"/>
      <c r="H404" s="405"/>
      <c r="I404" s="405"/>
      <c r="J404" s="405"/>
      <c r="K404" s="405"/>
      <c r="L404" s="405"/>
      <c r="M404" s="405"/>
      <c r="N404" s="405"/>
      <c r="O404" s="405"/>
      <c r="P404" s="405"/>
      <c r="Q404" s="405"/>
      <c r="R404" s="405"/>
      <c r="S404" s="405"/>
      <c r="T404" s="405"/>
      <c r="U404" s="405"/>
      <c r="V404" s="405"/>
      <c r="W404" s="405"/>
      <c r="X404" s="405"/>
      <c r="Y404" s="405"/>
      <c r="Z404" s="405"/>
    </row>
    <row r="405" spans="1:26" ht="9.75" customHeight="1">
      <c r="A405" s="405"/>
      <c r="B405" s="408" t="s">
        <v>1232</v>
      </c>
      <c r="C405" s="405"/>
      <c r="D405" s="405"/>
      <c r="E405" s="405"/>
      <c r="F405" s="405"/>
      <c r="G405" s="405"/>
      <c r="H405" s="405"/>
      <c r="I405" s="405"/>
      <c r="J405" s="405"/>
      <c r="K405" s="405"/>
      <c r="L405" s="405"/>
      <c r="M405" s="405"/>
      <c r="N405" s="405"/>
      <c r="O405" s="405"/>
      <c r="P405" s="405"/>
      <c r="Q405" s="405"/>
      <c r="R405" s="405"/>
      <c r="S405" s="405"/>
      <c r="T405" s="405"/>
      <c r="U405" s="405"/>
      <c r="V405" s="405"/>
      <c r="W405" s="405"/>
      <c r="X405" s="405"/>
      <c r="Y405" s="405"/>
      <c r="Z405" s="405"/>
    </row>
    <row r="406" spans="1:26" ht="9.75" customHeight="1">
      <c r="A406" s="405"/>
      <c r="B406" s="408" t="s">
        <v>1233</v>
      </c>
      <c r="C406" s="405"/>
      <c r="D406" s="405"/>
      <c r="E406" s="405"/>
      <c r="F406" s="405"/>
      <c r="G406" s="405"/>
      <c r="H406" s="405"/>
      <c r="I406" s="405"/>
      <c r="J406" s="405"/>
      <c r="K406" s="405"/>
      <c r="L406" s="405"/>
      <c r="M406" s="405"/>
      <c r="N406" s="405"/>
      <c r="O406" s="405"/>
      <c r="P406" s="405"/>
      <c r="Q406" s="405"/>
      <c r="R406" s="405"/>
      <c r="S406" s="405"/>
      <c r="T406" s="405"/>
      <c r="U406" s="405"/>
      <c r="V406" s="405"/>
      <c r="W406" s="405"/>
      <c r="X406" s="405"/>
      <c r="Y406" s="405"/>
      <c r="Z406" s="405"/>
    </row>
    <row r="407" spans="1:26" ht="9.75" customHeight="1">
      <c r="A407" s="405"/>
      <c r="B407" s="408" t="s">
        <v>1234</v>
      </c>
      <c r="C407" s="405"/>
      <c r="D407" s="405"/>
      <c r="E407" s="405"/>
      <c r="F407" s="405"/>
      <c r="G407" s="405"/>
      <c r="H407" s="405"/>
      <c r="I407" s="405"/>
      <c r="J407" s="405"/>
      <c r="K407" s="405"/>
      <c r="L407" s="405"/>
      <c r="M407" s="405"/>
      <c r="N407" s="405"/>
      <c r="O407" s="405"/>
      <c r="P407" s="405"/>
      <c r="Q407" s="405"/>
      <c r="R407" s="405"/>
      <c r="S407" s="405"/>
      <c r="T407" s="405"/>
      <c r="U407" s="405"/>
      <c r="V407" s="405"/>
      <c r="W407" s="405"/>
      <c r="X407" s="405"/>
      <c r="Y407" s="405"/>
      <c r="Z407" s="405"/>
    </row>
    <row r="408" spans="1:26" ht="9.75" customHeight="1">
      <c r="A408" s="405"/>
      <c r="B408" s="408" t="s">
        <v>1235</v>
      </c>
      <c r="C408" s="405"/>
      <c r="D408" s="405"/>
      <c r="E408" s="405"/>
      <c r="F408" s="405"/>
      <c r="G408" s="405"/>
      <c r="H408" s="405"/>
      <c r="I408" s="405"/>
      <c r="J408" s="405"/>
      <c r="K408" s="405"/>
      <c r="L408" s="405"/>
      <c r="M408" s="405"/>
      <c r="N408" s="405"/>
      <c r="O408" s="405"/>
      <c r="P408" s="405"/>
      <c r="Q408" s="405"/>
      <c r="R408" s="405"/>
      <c r="S408" s="405"/>
      <c r="T408" s="405"/>
      <c r="U408" s="405"/>
      <c r="V408" s="405"/>
      <c r="W408" s="405"/>
      <c r="X408" s="405"/>
      <c r="Y408" s="405"/>
      <c r="Z408" s="405"/>
    </row>
    <row r="409" spans="1:26" ht="9.75" customHeight="1">
      <c r="A409" s="405"/>
      <c r="B409" s="408" t="s">
        <v>1236</v>
      </c>
      <c r="C409" s="405"/>
      <c r="D409" s="405"/>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405"/>
    </row>
    <row r="410" spans="1:26" ht="9.75" customHeight="1">
      <c r="A410" s="405"/>
      <c r="B410" s="408" t="s">
        <v>1237</v>
      </c>
      <c r="C410" s="405"/>
      <c r="D410" s="405"/>
      <c r="E410" s="405"/>
      <c r="F410" s="405"/>
      <c r="G410" s="405"/>
      <c r="H410" s="405"/>
      <c r="I410" s="405"/>
      <c r="J410" s="405"/>
      <c r="K410" s="405"/>
      <c r="L410" s="405"/>
      <c r="M410" s="405"/>
      <c r="N410" s="405"/>
      <c r="O410" s="405"/>
      <c r="P410" s="405"/>
      <c r="Q410" s="405"/>
      <c r="R410" s="405"/>
      <c r="S410" s="405"/>
      <c r="T410" s="405"/>
      <c r="U410" s="405"/>
      <c r="V410" s="405"/>
      <c r="W410" s="405"/>
      <c r="X410" s="405"/>
      <c r="Y410" s="405"/>
      <c r="Z410" s="405"/>
    </row>
    <row r="411" spans="1:26" ht="9.75" customHeight="1">
      <c r="A411" s="405"/>
      <c r="B411" s="408" t="s">
        <v>1238</v>
      </c>
      <c r="C411" s="405"/>
      <c r="D411" s="405"/>
      <c r="E411" s="405"/>
      <c r="F411" s="405"/>
      <c r="G411" s="405"/>
      <c r="H411" s="405"/>
      <c r="I411" s="405"/>
      <c r="J411" s="405"/>
      <c r="K411" s="405"/>
      <c r="L411" s="405"/>
      <c r="M411" s="405"/>
      <c r="N411" s="405"/>
      <c r="O411" s="405"/>
      <c r="P411" s="405"/>
      <c r="Q411" s="405"/>
      <c r="R411" s="405"/>
      <c r="S411" s="405"/>
      <c r="T411" s="405"/>
      <c r="U411" s="405"/>
      <c r="V411" s="405"/>
      <c r="W411" s="405"/>
      <c r="X411" s="405"/>
      <c r="Y411" s="405"/>
      <c r="Z411" s="405"/>
    </row>
    <row r="412" spans="1:26" ht="9.75" customHeight="1">
      <c r="A412" s="405"/>
      <c r="B412" s="408" t="s">
        <v>1239</v>
      </c>
      <c r="C412" s="405"/>
      <c r="D412" s="405"/>
      <c r="E412" s="405"/>
      <c r="F412" s="405"/>
      <c r="G412" s="405"/>
      <c r="H412" s="405"/>
      <c r="I412" s="405"/>
      <c r="J412" s="405"/>
      <c r="K412" s="405"/>
      <c r="L412" s="405"/>
      <c r="M412" s="405"/>
      <c r="N412" s="405"/>
      <c r="O412" s="405"/>
      <c r="P412" s="405"/>
      <c r="Q412" s="405"/>
      <c r="R412" s="405"/>
      <c r="S412" s="405"/>
      <c r="T412" s="405"/>
      <c r="U412" s="405"/>
      <c r="V412" s="405"/>
      <c r="W412" s="405"/>
      <c r="X412" s="405"/>
      <c r="Y412" s="405"/>
      <c r="Z412" s="405"/>
    </row>
    <row r="413" spans="1:26" ht="9.75" customHeight="1">
      <c r="A413" s="405"/>
      <c r="B413" s="408" t="s">
        <v>1240</v>
      </c>
      <c r="C413" s="405"/>
      <c r="D413" s="405"/>
      <c r="E413" s="405"/>
      <c r="F413" s="405"/>
      <c r="G413" s="405"/>
      <c r="H413" s="405"/>
      <c r="I413" s="405"/>
      <c r="J413" s="405"/>
      <c r="K413" s="405"/>
      <c r="L413" s="405"/>
      <c r="M413" s="405"/>
      <c r="N413" s="405"/>
      <c r="O413" s="405"/>
      <c r="P413" s="405"/>
      <c r="Q413" s="405"/>
      <c r="R413" s="405"/>
      <c r="S413" s="405"/>
      <c r="T413" s="405"/>
      <c r="U413" s="405"/>
      <c r="V413" s="405"/>
      <c r="W413" s="405"/>
      <c r="X413" s="405"/>
      <c r="Y413" s="405"/>
      <c r="Z413" s="405"/>
    </row>
    <row r="414" spans="1:26" ht="9.75" customHeight="1">
      <c r="A414" s="405"/>
      <c r="B414" s="408" t="s">
        <v>1241</v>
      </c>
      <c r="C414" s="405"/>
      <c r="D414" s="405"/>
      <c r="E414" s="405"/>
      <c r="F414" s="405"/>
      <c r="G414" s="405"/>
      <c r="H414" s="405"/>
      <c r="I414" s="405"/>
      <c r="J414" s="405"/>
      <c r="K414" s="405"/>
      <c r="L414" s="405"/>
      <c r="M414" s="405"/>
      <c r="N414" s="405"/>
      <c r="O414" s="405"/>
      <c r="P414" s="405"/>
      <c r="Q414" s="405"/>
      <c r="R414" s="405"/>
      <c r="S414" s="405"/>
      <c r="T414" s="405"/>
      <c r="U414" s="405"/>
      <c r="V414" s="405"/>
      <c r="W414" s="405"/>
      <c r="X414" s="405"/>
      <c r="Y414" s="405"/>
      <c r="Z414" s="405"/>
    </row>
    <row r="415" spans="1:26" ht="9.75" customHeight="1">
      <c r="A415" s="405"/>
      <c r="B415" s="408" t="s">
        <v>1242</v>
      </c>
      <c r="C415" s="405"/>
      <c r="D415" s="405"/>
      <c r="E415" s="405"/>
      <c r="F415" s="405"/>
      <c r="G415" s="405"/>
      <c r="H415" s="405"/>
      <c r="I415" s="405"/>
      <c r="J415" s="405"/>
      <c r="K415" s="405"/>
      <c r="L415" s="405"/>
      <c r="M415" s="405"/>
      <c r="N415" s="405"/>
      <c r="O415" s="405"/>
      <c r="P415" s="405"/>
      <c r="Q415" s="405"/>
      <c r="R415" s="405"/>
      <c r="S415" s="405"/>
      <c r="T415" s="405"/>
      <c r="U415" s="405"/>
      <c r="V415" s="405"/>
      <c r="W415" s="405"/>
      <c r="X415" s="405"/>
      <c r="Y415" s="405"/>
      <c r="Z415" s="405"/>
    </row>
    <row r="416" spans="1:26" ht="9.75" customHeight="1">
      <c r="A416" s="405"/>
      <c r="B416" s="408" t="s">
        <v>1243</v>
      </c>
      <c r="C416" s="405"/>
      <c r="D416" s="405"/>
      <c r="E416" s="405"/>
      <c r="F416" s="405"/>
      <c r="G416" s="405"/>
      <c r="H416" s="405"/>
      <c r="I416" s="405"/>
      <c r="J416" s="405"/>
      <c r="K416" s="405"/>
      <c r="L416" s="405"/>
      <c r="M416" s="405"/>
      <c r="N416" s="405"/>
      <c r="O416" s="405"/>
      <c r="P416" s="405"/>
      <c r="Q416" s="405"/>
      <c r="R416" s="405"/>
      <c r="S416" s="405"/>
      <c r="T416" s="405"/>
      <c r="U416" s="405"/>
      <c r="V416" s="405"/>
      <c r="W416" s="405"/>
      <c r="X416" s="405"/>
      <c r="Y416" s="405"/>
      <c r="Z416" s="405"/>
    </row>
    <row r="417" spans="1:26" ht="9.75" customHeight="1">
      <c r="A417" s="405"/>
      <c r="B417" s="408" t="s">
        <v>1244</v>
      </c>
      <c r="C417" s="405"/>
      <c r="D417" s="405"/>
      <c r="E417" s="405"/>
      <c r="F417" s="405"/>
      <c r="G417" s="405"/>
      <c r="H417" s="405"/>
      <c r="I417" s="405"/>
      <c r="J417" s="405"/>
      <c r="K417" s="405"/>
      <c r="L417" s="405"/>
      <c r="M417" s="405"/>
      <c r="N417" s="405"/>
      <c r="O417" s="405"/>
      <c r="P417" s="405"/>
      <c r="Q417" s="405"/>
      <c r="R417" s="405"/>
      <c r="S417" s="405"/>
      <c r="T417" s="405"/>
      <c r="U417" s="405"/>
      <c r="V417" s="405"/>
      <c r="W417" s="405"/>
      <c r="X417" s="405"/>
      <c r="Y417" s="405"/>
      <c r="Z417" s="405"/>
    </row>
    <row r="418" spans="1:26" ht="9.75" customHeight="1">
      <c r="A418" s="405"/>
      <c r="B418" s="408" t="s">
        <v>1245</v>
      </c>
      <c r="C418" s="405"/>
      <c r="D418" s="405"/>
      <c r="E418" s="405"/>
      <c r="F418" s="405"/>
      <c r="G418" s="405"/>
      <c r="H418" s="405"/>
      <c r="I418" s="405"/>
      <c r="J418" s="405"/>
      <c r="K418" s="405"/>
      <c r="L418" s="405"/>
      <c r="M418" s="405"/>
      <c r="N418" s="405"/>
      <c r="O418" s="405"/>
      <c r="P418" s="405"/>
      <c r="Q418" s="405"/>
      <c r="R418" s="405"/>
      <c r="S418" s="405"/>
      <c r="T418" s="405"/>
      <c r="U418" s="405"/>
      <c r="V418" s="405"/>
      <c r="W418" s="405"/>
      <c r="X418" s="405"/>
      <c r="Y418" s="405"/>
      <c r="Z418" s="405"/>
    </row>
    <row r="419" spans="1:26" ht="9.75" customHeight="1">
      <c r="A419" s="405"/>
      <c r="B419" s="408" t="s">
        <v>1246</v>
      </c>
      <c r="C419" s="405"/>
      <c r="D419" s="405"/>
      <c r="E419" s="405"/>
      <c r="F419" s="405"/>
      <c r="G419" s="405"/>
      <c r="H419" s="405"/>
      <c r="I419" s="405"/>
      <c r="J419" s="405"/>
      <c r="K419" s="405"/>
      <c r="L419" s="405"/>
      <c r="M419" s="405"/>
      <c r="N419" s="405"/>
      <c r="O419" s="405"/>
      <c r="P419" s="405"/>
      <c r="Q419" s="405"/>
      <c r="R419" s="405"/>
      <c r="S419" s="405"/>
      <c r="T419" s="405"/>
      <c r="U419" s="405"/>
      <c r="V419" s="405"/>
      <c r="W419" s="405"/>
      <c r="X419" s="405"/>
      <c r="Y419" s="405"/>
      <c r="Z419" s="405"/>
    </row>
    <row r="420" spans="1:26" ht="9.75" customHeight="1">
      <c r="A420" s="405"/>
      <c r="B420" s="408" t="s">
        <v>1247</v>
      </c>
      <c r="C420" s="405"/>
      <c r="D420" s="405"/>
      <c r="E420" s="405"/>
      <c r="F420" s="405"/>
      <c r="G420" s="405"/>
      <c r="H420" s="405"/>
      <c r="I420" s="405"/>
      <c r="J420" s="405"/>
      <c r="K420" s="405"/>
      <c r="L420" s="405"/>
      <c r="M420" s="405"/>
      <c r="N420" s="405"/>
      <c r="O420" s="405"/>
      <c r="P420" s="405"/>
      <c r="Q420" s="405"/>
      <c r="R420" s="405"/>
      <c r="S420" s="405"/>
      <c r="T420" s="405"/>
      <c r="U420" s="405"/>
      <c r="V420" s="405"/>
      <c r="W420" s="405"/>
      <c r="X420" s="405"/>
      <c r="Y420" s="405"/>
      <c r="Z420" s="405"/>
    </row>
    <row r="421" spans="1:26" ht="9.75" customHeight="1">
      <c r="A421" s="405"/>
      <c r="B421" s="408" t="s">
        <v>1248</v>
      </c>
      <c r="C421" s="405"/>
      <c r="D421" s="405"/>
      <c r="E421" s="405"/>
      <c r="F421" s="405"/>
      <c r="G421" s="405"/>
      <c r="H421" s="405"/>
      <c r="I421" s="405"/>
      <c r="J421" s="405"/>
      <c r="K421" s="405"/>
      <c r="L421" s="405"/>
      <c r="M421" s="405"/>
      <c r="N421" s="405"/>
      <c r="O421" s="405"/>
      <c r="P421" s="405"/>
      <c r="Q421" s="405"/>
      <c r="R421" s="405"/>
      <c r="S421" s="405"/>
      <c r="T421" s="405"/>
      <c r="U421" s="405"/>
      <c r="V421" s="405"/>
      <c r="W421" s="405"/>
      <c r="X421" s="405"/>
      <c r="Y421" s="405"/>
      <c r="Z421" s="405"/>
    </row>
    <row r="422" spans="1:26" ht="9.75" customHeight="1">
      <c r="A422" s="405"/>
      <c r="B422" s="408" t="s">
        <v>1249</v>
      </c>
      <c r="C422" s="405"/>
      <c r="D422" s="405"/>
      <c r="E422" s="405"/>
      <c r="F422" s="405"/>
      <c r="G422" s="405"/>
      <c r="H422" s="405"/>
      <c r="I422" s="405"/>
      <c r="J422" s="405"/>
      <c r="K422" s="405"/>
      <c r="L422" s="405"/>
      <c r="M422" s="405"/>
      <c r="N422" s="405"/>
      <c r="O422" s="405"/>
      <c r="P422" s="405"/>
      <c r="Q422" s="405"/>
      <c r="R422" s="405"/>
      <c r="S422" s="405"/>
      <c r="T422" s="405"/>
      <c r="U422" s="405"/>
      <c r="V422" s="405"/>
      <c r="W422" s="405"/>
      <c r="X422" s="405"/>
      <c r="Y422" s="405"/>
      <c r="Z422" s="405"/>
    </row>
    <row r="423" spans="1:26" ht="9.75" customHeight="1">
      <c r="A423" s="405"/>
      <c r="B423" s="408" t="s">
        <v>1250</v>
      </c>
      <c r="C423" s="405"/>
      <c r="D423" s="405"/>
      <c r="E423" s="405"/>
      <c r="F423" s="405"/>
      <c r="G423" s="405"/>
      <c r="H423" s="405"/>
      <c r="I423" s="405"/>
      <c r="J423" s="405"/>
      <c r="K423" s="405"/>
      <c r="L423" s="405"/>
      <c r="M423" s="405"/>
      <c r="N423" s="405"/>
      <c r="O423" s="405"/>
      <c r="P423" s="405"/>
      <c r="Q423" s="405"/>
      <c r="R423" s="405"/>
      <c r="S423" s="405"/>
      <c r="T423" s="405"/>
      <c r="U423" s="405"/>
      <c r="V423" s="405"/>
      <c r="W423" s="405"/>
      <c r="X423" s="405"/>
      <c r="Y423" s="405"/>
      <c r="Z423" s="405"/>
    </row>
    <row r="424" spans="1:26" ht="9.75" customHeight="1">
      <c r="A424" s="405"/>
      <c r="B424" s="408" t="s">
        <v>1251</v>
      </c>
      <c r="C424" s="405"/>
      <c r="D424" s="405"/>
      <c r="E424" s="405"/>
      <c r="F424" s="405"/>
      <c r="G424" s="405"/>
      <c r="H424" s="405"/>
      <c r="I424" s="405"/>
      <c r="J424" s="405"/>
      <c r="K424" s="405"/>
      <c r="L424" s="405"/>
      <c r="M424" s="405"/>
      <c r="N424" s="405"/>
      <c r="O424" s="405"/>
      <c r="P424" s="405"/>
      <c r="Q424" s="405"/>
      <c r="R424" s="405"/>
      <c r="S424" s="405"/>
      <c r="T424" s="405"/>
      <c r="U424" s="405"/>
      <c r="V424" s="405"/>
      <c r="W424" s="405"/>
      <c r="X424" s="405"/>
      <c r="Y424" s="405"/>
      <c r="Z424" s="405"/>
    </row>
    <row r="425" spans="1:26" ht="9.75" customHeight="1">
      <c r="A425" s="405"/>
      <c r="B425" s="408" t="s">
        <v>1252</v>
      </c>
      <c r="C425" s="405"/>
      <c r="D425" s="405"/>
      <c r="E425" s="405"/>
      <c r="F425" s="405"/>
      <c r="G425" s="405"/>
      <c r="H425" s="405"/>
      <c r="I425" s="405"/>
      <c r="J425" s="405"/>
      <c r="K425" s="405"/>
      <c r="L425" s="405"/>
      <c r="M425" s="405"/>
      <c r="N425" s="405"/>
      <c r="O425" s="405"/>
      <c r="P425" s="405"/>
      <c r="Q425" s="405"/>
      <c r="R425" s="405"/>
      <c r="S425" s="405"/>
      <c r="T425" s="405"/>
      <c r="U425" s="405"/>
      <c r="V425" s="405"/>
      <c r="W425" s="405"/>
      <c r="X425" s="405"/>
      <c r="Y425" s="405"/>
      <c r="Z425" s="405"/>
    </row>
    <row r="426" spans="1:26" ht="9.75" customHeight="1">
      <c r="A426" s="405"/>
      <c r="B426" s="408" t="s">
        <v>1253</v>
      </c>
      <c r="C426" s="405"/>
      <c r="D426" s="405"/>
      <c r="E426" s="405"/>
      <c r="F426" s="405"/>
      <c r="G426" s="405"/>
      <c r="H426" s="405"/>
      <c r="I426" s="405"/>
      <c r="J426" s="405"/>
      <c r="K426" s="405"/>
      <c r="L426" s="405"/>
      <c r="M426" s="405"/>
      <c r="N426" s="405"/>
      <c r="O426" s="405"/>
      <c r="P426" s="405"/>
      <c r="Q426" s="405"/>
      <c r="R426" s="405"/>
      <c r="S426" s="405"/>
      <c r="T426" s="405"/>
      <c r="U426" s="405"/>
      <c r="V426" s="405"/>
      <c r="W426" s="405"/>
      <c r="X426" s="405"/>
      <c r="Y426" s="405"/>
      <c r="Z426" s="405"/>
    </row>
    <row r="427" spans="1:26" ht="9.75" customHeight="1">
      <c r="A427" s="405"/>
      <c r="B427" s="408" t="s">
        <v>1254</v>
      </c>
      <c r="C427" s="405"/>
      <c r="D427" s="405"/>
      <c r="E427" s="405"/>
      <c r="F427" s="405"/>
      <c r="G427" s="405"/>
      <c r="H427" s="405"/>
      <c r="I427" s="405"/>
      <c r="J427" s="405"/>
      <c r="K427" s="405"/>
      <c r="L427" s="405"/>
      <c r="M427" s="405"/>
      <c r="N427" s="405"/>
      <c r="O427" s="405"/>
      <c r="P427" s="405"/>
      <c r="Q427" s="405"/>
      <c r="R427" s="405"/>
      <c r="S427" s="405"/>
      <c r="T427" s="405"/>
      <c r="U427" s="405"/>
      <c r="V427" s="405"/>
      <c r="W427" s="405"/>
      <c r="X427" s="405"/>
      <c r="Y427" s="405"/>
      <c r="Z427" s="405"/>
    </row>
    <row r="428" spans="1:26" ht="9.75" customHeight="1">
      <c r="A428" s="405"/>
      <c r="B428" s="408" t="s">
        <v>1255</v>
      </c>
      <c r="C428" s="405"/>
      <c r="D428" s="405"/>
      <c r="E428" s="405"/>
      <c r="F428" s="405"/>
      <c r="G428" s="405"/>
      <c r="H428" s="405"/>
      <c r="I428" s="405"/>
      <c r="J428" s="405"/>
      <c r="K428" s="405"/>
      <c r="L428" s="405"/>
      <c r="M428" s="405"/>
      <c r="N428" s="405"/>
      <c r="O428" s="405"/>
      <c r="P428" s="405"/>
      <c r="Q428" s="405"/>
      <c r="R428" s="405"/>
      <c r="S428" s="405"/>
      <c r="T428" s="405"/>
      <c r="U428" s="405"/>
      <c r="V428" s="405"/>
      <c r="W428" s="405"/>
      <c r="X428" s="405"/>
      <c r="Y428" s="405"/>
      <c r="Z428" s="405"/>
    </row>
    <row r="429" spans="1:26" ht="9.75" customHeight="1">
      <c r="A429" s="405"/>
      <c r="B429" s="408" t="s">
        <v>1256</v>
      </c>
      <c r="C429" s="405"/>
      <c r="D429" s="405"/>
      <c r="E429" s="405"/>
      <c r="F429" s="405"/>
      <c r="G429" s="405"/>
      <c r="H429" s="405"/>
      <c r="I429" s="405"/>
      <c r="J429" s="405"/>
      <c r="K429" s="405"/>
      <c r="L429" s="405"/>
      <c r="M429" s="405"/>
      <c r="N429" s="405"/>
      <c r="O429" s="405"/>
      <c r="P429" s="405"/>
      <c r="Q429" s="405"/>
      <c r="R429" s="405"/>
      <c r="S429" s="405"/>
      <c r="T429" s="405"/>
      <c r="U429" s="405"/>
      <c r="V429" s="405"/>
      <c r="W429" s="405"/>
      <c r="X429" s="405"/>
      <c r="Y429" s="405"/>
      <c r="Z429" s="405"/>
    </row>
    <row r="430" spans="1:26" ht="9.75" customHeight="1">
      <c r="A430" s="405"/>
      <c r="B430" s="408" t="s">
        <v>1257</v>
      </c>
      <c r="C430" s="405"/>
      <c r="D430" s="405"/>
      <c r="E430" s="405"/>
      <c r="F430" s="405"/>
      <c r="G430" s="405"/>
      <c r="H430" s="405"/>
      <c r="I430" s="405"/>
      <c r="J430" s="405"/>
      <c r="K430" s="405"/>
      <c r="L430" s="405"/>
      <c r="M430" s="405"/>
      <c r="N430" s="405"/>
      <c r="O430" s="405"/>
      <c r="P430" s="405"/>
      <c r="Q430" s="405"/>
      <c r="R430" s="405"/>
      <c r="S430" s="405"/>
      <c r="T430" s="405"/>
      <c r="U430" s="405"/>
      <c r="V430" s="405"/>
      <c r="W430" s="405"/>
      <c r="X430" s="405"/>
      <c r="Y430" s="405"/>
      <c r="Z430" s="405"/>
    </row>
    <row r="431" spans="1:26" ht="9.75" customHeight="1">
      <c r="A431" s="405"/>
      <c r="B431" s="408" t="s">
        <v>1258</v>
      </c>
      <c r="C431" s="405"/>
      <c r="D431" s="405"/>
      <c r="E431" s="405"/>
      <c r="F431" s="405"/>
      <c r="G431" s="405"/>
      <c r="H431" s="405"/>
      <c r="I431" s="405"/>
      <c r="J431" s="405"/>
      <c r="K431" s="405"/>
      <c r="L431" s="405"/>
      <c r="M431" s="405"/>
      <c r="N431" s="405"/>
      <c r="O431" s="405"/>
      <c r="P431" s="405"/>
      <c r="Q431" s="405"/>
      <c r="R431" s="405"/>
      <c r="S431" s="405"/>
      <c r="T431" s="405"/>
      <c r="U431" s="405"/>
      <c r="V431" s="405"/>
      <c r="W431" s="405"/>
      <c r="X431" s="405"/>
      <c r="Y431" s="405"/>
      <c r="Z431" s="405"/>
    </row>
    <row r="432" spans="1:26" ht="9.75" customHeight="1">
      <c r="A432" s="405"/>
      <c r="B432" s="408" t="s">
        <v>1259</v>
      </c>
      <c r="C432" s="405"/>
      <c r="D432" s="405"/>
      <c r="E432" s="405"/>
      <c r="F432" s="405"/>
      <c r="G432" s="405"/>
      <c r="H432" s="405"/>
      <c r="I432" s="405"/>
      <c r="J432" s="405"/>
      <c r="K432" s="405"/>
      <c r="L432" s="405"/>
      <c r="M432" s="405"/>
      <c r="N432" s="405"/>
      <c r="O432" s="405"/>
      <c r="P432" s="405"/>
      <c r="Q432" s="405"/>
      <c r="R432" s="405"/>
      <c r="S432" s="405"/>
      <c r="T432" s="405"/>
      <c r="U432" s="405"/>
      <c r="V432" s="405"/>
      <c r="W432" s="405"/>
      <c r="X432" s="405"/>
      <c r="Y432" s="405"/>
      <c r="Z432" s="405"/>
    </row>
    <row r="433" spans="1:26" ht="9.75" customHeight="1">
      <c r="A433" s="405"/>
      <c r="B433" s="408" t="s">
        <v>1260</v>
      </c>
      <c r="C433" s="405"/>
      <c r="D433" s="405"/>
      <c r="E433" s="405"/>
      <c r="F433" s="405"/>
      <c r="G433" s="405"/>
      <c r="H433" s="405"/>
      <c r="I433" s="405"/>
      <c r="J433" s="405"/>
      <c r="K433" s="405"/>
      <c r="L433" s="405"/>
      <c r="M433" s="405"/>
      <c r="N433" s="405"/>
      <c r="O433" s="405"/>
      <c r="P433" s="405"/>
      <c r="Q433" s="405"/>
      <c r="R433" s="405"/>
      <c r="S433" s="405"/>
      <c r="T433" s="405"/>
      <c r="U433" s="405"/>
      <c r="V433" s="405"/>
      <c r="W433" s="405"/>
      <c r="X433" s="405"/>
      <c r="Y433" s="405"/>
      <c r="Z433" s="405"/>
    </row>
    <row r="434" spans="1:26" ht="9.75" customHeight="1">
      <c r="A434" s="405"/>
      <c r="B434" s="408" t="s">
        <v>1261</v>
      </c>
      <c r="C434" s="405"/>
      <c r="D434" s="405"/>
      <c r="E434" s="405"/>
      <c r="F434" s="405"/>
      <c r="G434" s="405"/>
      <c r="H434" s="405"/>
      <c r="I434" s="405"/>
      <c r="J434" s="405"/>
      <c r="K434" s="405"/>
      <c r="L434" s="405"/>
      <c r="M434" s="405"/>
      <c r="N434" s="405"/>
      <c r="O434" s="405"/>
      <c r="P434" s="405"/>
      <c r="Q434" s="405"/>
      <c r="R434" s="405"/>
      <c r="S434" s="405"/>
      <c r="T434" s="405"/>
      <c r="U434" s="405"/>
      <c r="V434" s="405"/>
      <c r="W434" s="405"/>
      <c r="X434" s="405"/>
      <c r="Y434" s="405"/>
      <c r="Z434" s="405"/>
    </row>
    <row r="435" spans="1:26" ht="9.75" customHeight="1">
      <c r="A435" s="405"/>
      <c r="B435" s="408" t="s">
        <v>1262</v>
      </c>
      <c r="C435" s="405"/>
      <c r="D435" s="405"/>
      <c r="E435" s="405"/>
      <c r="F435" s="405"/>
      <c r="G435" s="405"/>
      <c r="H435" s="405"/>
      <c r="I435" s="405"/>
      <c r="J435" s="405"/>
      <c r="K435" s="405"/>
      <c r="L435" s="405"/>
      <c r="M435" s="405"/>
      <c r="N435" s="405"/>
      <c r="O435" s="405"/>
      <c r="P435" s="405"/>
      <c r="Q435" s="405"/>
      <c r="R435" s="405"/>
      <c r="S435" s="405"/>
      <c r="T435" s="405"/>
      <c r="U435" s="405"/>
      <c r="V435" s="405"/>
      <c r="W435" s="405"/>
      <c r="X435" s="405"/>
      <c r="Y435" s="405"/>
      <c r="Z435" s="405"/>
    </row>
    <row r="436" spans="1:26" ht="9.75" customHeight="1">
      <c r="A436" s="405"/>
      <c r="B436" s="408" t="s">
        <v>1263</v>
      </c>
      <c r="C436" s="405"/>
      <c r="D436" s="405"/>
      <c r="E436" s="405"/>
      <c r="F436" s="405"/>
      <c r="G436" s="405"/>
      <c r="H436" s="405"/>
      <c r="I436" s="405"/>
      <c r="J436" s="405"/>
      <c r="K436" s="405"/>
      <c r="L436" s="405"/>
      <c r="M436" s="405"/>
      <c r="N436" s="405"/>
      <c r="O436" s="405"/>
      <c r="P436" s="405"/>
      <c r="Q436" s="405"/>
      <c r="R436" s="405"/>
      <c r="S436" s="405"/>
      <c r="T436" s="405"/>
      <c r="U436" s="405"/>
      <c r="V436" s="405"/>
      <c r="W436" s="405"/>
      <c r="X436" s="405"/>
      <c r="Y436" s="405"/>
      <c r="Z436" s="405"/>
    </row>
    <row r="437" spans="1:26" ht="9.75" customHeight="1">
      <c r="A437" s="405"/>
      <c r="B437" s="408" t="s">
        <v>1264</v>
      </c>
      <c r="C437" s="405"/>
      <c r="D437" s="405"/>
      <c r="E437" s="405"/>
      <c r="F437" s="405"/>
      <c r="G437" s="405"/>
      <c r="H437" s="405"/>
      <c r="I437" s="405"/>
      <c r="J437" s="405"/>
      <c r="K437" s="405"/>
      <c r="L437" s="405"/>
      <c r="M437" s="405"/>
      <c r="N437" s="405"/>
      <c r="O437" s="405"/>
      <c r="P437" s="405"/>
      <c r="Q437" s="405"/>
      <c r="R437" s="405"/>
      <c r="S437" s="405"/>
      <c r="T437" s="405"/>
      <c r="U437" s="405"/>
      <c r="V437" s="405"/>
      <c r="W437" s="405"/>
      <c r="X437" s="405"/>
      <c r="Y437" s="405"/>
      <c r="Z437" s="405"/>
    </row>
    <row r="438" spans="1:26" ht="9.75" customHeight="1">
      <c r="A438" s="405"/>
      <c r="B438" s="408" t="s">
        <v>1265</v>
      </c>
      <c r="C438" s="405"/>
      <c r="D438" s="405"/>
      <c r="E438" s="405"/>
      <c r="F438" s="405"/>
      <c r="G438" s="405"/>
      <c r="H438" s="405"/>
      <c r="I438" s="405"/>
      <c r="J438" s="405"/>
      <c r="K438" s="405"/>
      <c r="L438" s="405"/>
      <c r="M438" s="405"/>
      <c r="N438" s="405"/>
      <c r="O438" s="405"/>
      <c r="P438" s="405"/>
      <c r="Q438" s="405"/>
      <c r="R438" s="405"/>
      <c r="S438" s="405"/>
      <c r="T438" s="405"/>
      <c r="U438" s="405"/>
      <c r="V438" s="405"/>
      <c r="W438" s="405"/>
      <c r="X438" s="405"/>
      <c r="Y438" s="405"/>
      <c r="Z438" s="405"/>
    </row>
    <row r="439" spans="1:26" ht="9.75" customHeight="1">
      <c r="A439" s="405"/>
      <c r="B439" s="408" t="s">
        <v>1266</v>
      </c>
      <c r="C439" s="405"/>
      <c r="D439" s="405"/>
      <c r="E439" s="405"/>
      <c r="F439" s="405"/>
      <c r="G439" s="405"/>
      <c r="H439" s="405"/>
      <c r="I439" s="405"/>
      <c r="J439" s="405"/>
      <c r="K439" s="405"/>
      <c r="L439" s="405"/>
      <c r="M439" s="405"/>
      <c r="N439" s="405"/>
      <c r="O439" s="405"/>
      <c r="P439" s="405"/>
      <c r="Q439" s="405"/>
      <c r="R439" s="405"/>
      <c r="S439" s="405"/>
      <c r="T439" s="405"/>
      <c r="U439" s="405"/>
      <c r="V439" s="405"/>
      <c r="W439" s="405"/>
      <c r="X439" s="405"/>
      <c r="Y439" s="405"/>
      <c r="Z439" s="405"/>
    </row>
    <row r="440" spans="1:26" ht="9.75" customHeight="1">
      <c r="A440" s="405"/>
      <c r="B440" s="408" t="s">
        <v>1267</v>
      </c>
      <c r="C440" s="405"/>
      <c r="D440" s="405"/>
      <c r="E440" s="405"/>
      <c r="F440" s="405"/>
      <c r="G440" s="405"/>
      <c r="H440" s="405"/>
      <c r="I440" s="405"/>
      <c r="J440" s="405"/>
      <c r="K440" s="405"/>
      <c r="L440" s="405"/>
      <c r="M440" s="405"/>
      <c r="N440" s="405"/>
      <c r="O440" s="405"/>
      <c r="P440" s="405"/>
      <c r="Q440" s="405"/>
      <c r="R440" s="405"/>
      <c r="S440" s="405"/>
      <c r="T440" s="405"/>
      <c r="U440" s="405"/>
      <c r="V440" s="405"/>
      <c r="W440" s="405"/>
      <c r="X440" s="405"/>
      <c r="Y440" s="405"/>
      <c r="Z440" s="405"/>
    </row>
    <row r="441" spans="1:26" ht="9.75" customHeight="1">
      <c r="A441" s="405"/>
      <c r="B441" s="408" t="s">
        <v>1268</v>
      </c>
      <c r="C441" s="405"/>
      <c r="D441" s="405"/>
      <c r="E441" s="405"/>
      <c r="F441" s="405"/>
      <c r="G441" s="405"/>
      <c r="H441" s="405"/>
      <c r="I441" s="405"/>
      <c r="J441" s="405"/>
      <c r="K441" s="405"/>
      <c r="L441" s="405"/>
      <c r="M441" s="405"/>
      <c r="N441" s="405"/>
      <c r="O441" s="405"/>
      <c r="P441" s="405"/>
      <c r="Q441" s="405"/>
      <c r="R441" s="405"/>
      <c r="S441" s="405"/>
      <c r="T441" s="405"/>
      <c r="U441" s="405"/>
      <c r="V441" s="405"/>
      <c r="W441" s="405"/>
      <c r="X441" s="405"/>
      <c r="Y441" s="405"/>
      <c r="Z441" s="405"/>
    </row>
    <row r="442" spans="1:26" ht="9.75" customHeight="1">
      <c r="A442" s="405"/>
      <c r="B442" s="408" t="s">
        <v>1269</v>
      </c>
      <c r="C442" s="405"/>
      <c r="D442" s="405"/>
      <c r="E442" s="405"/>
      <c r="F442" s="405"/>
      <c r="G442" s="405"/>
      <c r="H442" s="405"/>
      <c r="I442" s="405"/>
      <c r="J442" s="405"/>
      <c r="K442" s="405"/>
      <c r="L442" s="405"/>
      <c r="M442" s="405"/>
      <c r="N442" s="405"/>
      <c r="O442" s="405"/>
      <c r="P442" s="405"/>
      <c r="Q442" s="405"/>
      <c r="R442" s="405"/>
      <c r="S442" s="405"/>
      <c r="T442" s="405"/>
      <c r="U442" s="405"/>
      <c r="V442" s="405"/>
      <c r="W442" s="405"/>
      <c r="X442" s="405"/>
      <c r="Y442" s="405"/>
      <c r="Z442" s="405"/>
    </row>
    <row r="443" spans="1:26" ht="9.75" customHeight="1">
      <c r="A443" s="405"/>
      <c r="B443" s="408" t="s">
        <v>1270</v>
      </c>
      <c r="C443" s="405"/>
      <c r="D443" s="405"/>
      <c r="E443" s="405"/>
      <c r="F443" s="405"/>
      <c r="G443" s="405"/>
      <c r="H443" s="405"/>
      <c r="I443" s="405"/>
      <c r="J443" s="405"/>
      <c r="K443" s="405"/>
      <c r="L443" s="405"/>
      <c r="M443" s="405"/>
      <c r="N443" s="405"/>
      <c r="O443" s="405"/>
      <c r="P443" s="405"/>
      <c r="Q443" s="405"/>
      <c r="R443" s="405"/>
      <c r="S443" s="405"/>
      <c r="T443" s="405"/>
      <c r="U443" s="405"/>
      <c r="V443" s="405"/>
      <c r="W443" s="405"/>
      <c r="X443" s="405"/>
      <c r="Y443" s="405"/>
      <c r="Z443" s="405"/>
    </row>
    <row r="444" spans="1:26" ht="9.75" customHeight="1">
      <c r="A444" s="405"/>
      <c r="B444" s="408" t="s">
        <v>1271</v>
      </c>
      <c r="C444" s="405"/>
      <c r="D444" s="405"/>
      <c r="E444" s="405"/>
      <c r="F444" s="405"/>
      <c r="G444" s="405"/>
      <c r="H444" s="405"/>
      <c r="I444" s="405"/>
      <c r="J444" s="405"/>
      <c r="K444" s="405"/>
      <c r="L444" s="405"/>
      <c r="M444" s="405"/>
      <c r="N444" s="405"/>
      <c r="O444" s="405"/>
      <c r="P444" s="405"/>
      <c r="Q444" s="405"/>
      <c r="R444" s="405"/>
      <c r="S444" s="405"/>
      <c r="T444" s="405"/>
      <c r="U444" s="405"/>
      <c r="V444" s="405"/>
      <c r="W444" s="405"/>
      <c r="X444" s="405"/>
      <c r="Y444" s="405"/>
      <c r="Z444" s="405"/>
    </row>
    <row r="445" spans="1:26" ht="9.75" customHeight="1">
      <c r="A445" s="405"/>
      <c r="B445" s="408" t="s">
        <v>1272</v>
      </c>
      <c r="C445" s="405"/>
      <c r="D445" s="405"/>
      <c r="E445" s="405"/>
      <c r="F445" s="405"/>
      <c r="G445" s="405"/>
      <c r="H445" s="405"/>
      <c r="I445" s="405"/>
      <c r="J445" s="405"/>
      <c r="K445" s="405"/>
      <c r="L445" s="405"/>
      <c r="M445" s="405"/>
      <c r="N445" s="405"/>
      <c r="O445" s="405"/>
      <c r="P445" s="405"/>
      <c r="Q445" s="405"/>
      <c r="R445" s="405"/>
      <c r="S445" s="405"/>
      <c r="T445" s="405"/>
      <c r="U445" s="405"/>
      <c r="V445" s="405"/>
      <c r="W445" s="405"/>
      <c r="X445" s="405"/>
      <c r="Y445" s="405"/>
      <c r="Z445" s="405"/>
    </row>
    <row r="446" spans="1:26" ht="9.75" customHeight="1">
      <c r="A446" s="405"/>
      <c r="B446" s="408" t="s">
        <v>1273</v>
      </c>
      <c r="C446" s="405"/>
      <c r="D446" s="405"/>
      <c r="E446" s="405"/>
      <c r="F446" s="405"/>
      <c r="G446" s="405"/>
      <c r="H446" s="405"/>
      <c r="I446" s="405"/>
      <c r="J446" s="405"/>
      <c r="K446" s="405"/>
      <c r="L446" s="405"/>
      <c r="M446" s="405"/>
      <c r="N446" s="405"/>
      <c r="O446" s="405"/>
      <c r="P446" s="405"/>
      <c r="Q446" s="405"/>
      <c r="R446" s="405"/>
      <c r="S446" s="405"/>
      <c r="T446" s="405"/>
      <c r="U446" s="405"/>
      <c r="V446" s="405"/>
      <c r="W446" s="405"/>
      <c r="X446" s="405"/>
      <c r="Y446" s="405"/>
      <c r="Z446" s="405"/>
    </row>
    <row r="447" spans="1:26" ht="9.75" customHeight="1">
      <c r="A447" s="405"/>
      <c r="B447" s="408" t="s">
        <v>1274</v>
      </c>
      <c r="C447" s="405"/>
      <c r="D447" s="405"/>
      <c r="E447" s="405"/>
      <c r="F447" s="405"/>
      <c r="G447" s="405"/>
      <c r="H447" s="405"/>
      <c r="I447" s="405"/>
      <c r="J447" s="405"/>
      <c r="K447" s="405"/>
      <c r="L447" s="405"/>
      <c r="M447" s="405"/>
      <c r="N447" s="405"/>
      <c r="O447" s="405"/>
      <c r="P447" s="405"/>
      <c r="Q447" s="405"/>
      <c r="R447" s="405"/>
      <c r="S447" s="405"/>
      <c r="T447" s="405"/>
      <c r="U447" s="405"/>
      <c r="V447" s="405"/>
      <c r="W447" s="405"/>
      <c r="X447" s="405"/>
      <c r="Y447" s="405"/>
      <c r="Z447" s="405"/>
    </row>
    <row r="448" spans="1:26" ht="9.75" customHeight="1">
      <c r="A448" s="405"/>
      <c r="B448" s="408" t="s">
        <v>1275</v>
      </c>
      <c r="C448" s="405"/>
      <c r="D448" s="405"/>
      <c r="E448" s="405"/>
      <c r="F448" s="405"/>
      <c r="G448" s="405"/>
      <c r="H448" s="405"/>
      <c r="I448" s="405"/>
      <c r="J448" s="405"/>
      <c r="K448" s="405"/>
      <c r="L448" s="405"/>
      <c r="M448" s="405"/>
      <c r="N448" s="405"/>
      <c r="O448" s="405"/>
      <c r="P448" s="405"/>
      <c r="Q448" s="405"/>
      <c r="R448" s="405"/>
      <c r="S448" s="405"/>
      <c r="T448" s="405"/>
      <c r="U448" s="405"/>
      <c r="V448" s="405"/>
      <c r="W448" s="405"/>
      <c r="X448" s="405"/>
      <c r="Y448" s="405"/>
      <c r="Z448" s="405"/>
    </row>
    <row r="449" spans="1:26" ht="9.75" customHeight="1">
      <c r="A449" s="405"/>
      <c r="B449" s="408" t="s">
        <v>1276</v>
      </c>
      <c r="C449" s="405"/>
      <c r="D449" s="405"/>
      <c r="E449" s="405"/>
      <c r="F449" s="405"/>
      <c r="G449" s="405"/>
      <c r="H449" s="405"/>
      <c r="I449" s="405"/>
      <c r="J449" s="405"/>
      <c r="K449" s="405"/>
      <c r="L449" s="405"/>
      <c r="M449" s="405"/>
      <c r="N449" s="405"/>
      <c r="O449" s="405"/>
      <c r="P449" s="405"/>
      <c r="Q449" s="405"/>
      <c r="R449" s="405"/>
      <c r="S449" s="405"/>
      <c r="T449" s="405"/>
      <c r="U449" s="405"/>
      <c r="V449" s="405"/>
      <c r="W449" s="405"/>
      <c r="X449" s="405"/>
      <c r="Y449" s="405"/>
      <c r="Z449" s="405"/>
    </row>
    <row r="450" spans="1:26" ht="9.75" customHeight="1">
      <c r="A450" s="405"/>
      <c r="B450" s="408" t="s">
        <v>1277</v>
      </c>
      <c r="C450" s="405"/>
      <c r="D450" s="405"/>
      <c r="E450" s="405"/>
      <c r="F450" s="405"/>
      <c r="G450" s="405"/>
      <c r="H450" s="405"/>
      <c r="I450" s="405"/>
      <c r="J450" s="405"/>
      <c r="K450" s="405"/>
      <c r="L450" s="405"/>
      <c r="M450" s="405"/>
      <c r="N450" s="405"/>
      <c r="O450" s="405"/>
      <c r="P450" s="405"/>
      <c r="Q450" s="405"/>
      <c r="R450" s="405"/>
      <c r="S450" s="405"/>
      <c r="T450" s="405"/>
      <c r="U450" s="405"/>
      <c r="V450" s="405"/>
      <c r="W450" s="405"/>
      <c r="X450" s="405"/>
      <c r="Y450" s="405"/>
      <c r="Z450" s="405"/>
    </row>
    <row r="451" spans="1:26" ht="9.75" customHeight="1">
      <c r="A451" s="405"/>
      <c r="B451" s="408" t="s">
        <v>1278</v>
      </c>
      <c r="C451" s="405"/>
      <c r="D451" s="405"/>
      <c r="E451" s="405"/>
      <c r="F451" s="405"/>
      <c r="G451" s="405"/>
      <c r="H451" s="405"/>
      <c r="I451" s="405"/>
      <c r="J451" s="405"/>
      <c r="K451" s="405"/>
      <c r="L451" s="405"/>
      <c r="M451" s="405"/>
      <c r="N451" s="405"/>
      <c r="O451" s="405"/>
      <c r="P451" s="405"/>
      <c r="Q451" s="405"/>
      <c r="R451" s="405"/>
      <c r="S451" s="405"/>
      <c r="T451" s="405"/>
      <c r="U451" s="405"/>
      <c r="V451" s="405"/>
      <c r="W451" s="405"/>
      <c r="X451" s="405"/>
      <c r="Y451" s="405"/>
      <c r="Z451" s="405"/>
    </row>
    <row r="452" spans="1:26" ht="9.75" customHeight="1">
      <c r="A452" s="405"/>
      <c r="B452" s="408" t="s">
        <v>1279</v>
      </c>
      <c r="C452" s="405"/>
      <c r="D452" s="405"/>
      <c r="E452" s="405"/>
      <c r="F452" s="405"/>
      <c r="G452" s="405"/>
      <c r="H452" s="405"/>
      <c r="I452" s="405"/>
      <c r="J452" s="405"/>
      <c r="K452" s="405"/>
      <c r="L452" s="405"/>
      <c r="M452" s="405"/>
      <c r="N452" s="405"/>
      <c r="O452" s="405"/>
      <c r="P452" s="405"/>
      <c r="Q452" s="405"/>
      <c r="R452" s="405"/>
      <c r="S452" s="405"/>
      <c r="T452" s="405"/>
      <c r="U452" s="405"/>
      <c r="V452" s="405"/>
      <c r="W452" s="405"/>
      <c r="X452" s="405"/>
      <c r="Y452" s="405"/>
      <c r="Z452" s="405"/>
    </row>
    <row r="453" spans="1:26" ht="9.75" customHeight="1">
      <c r="A453" s="405"/>
      <c r="B453" s="408" t="s">
        <v>1280</v>
      </c>
      <c r="C453" s="405"/>
      <c r="D453" s="405"/>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405"/>
    </row>
    <row r="454" spans="1:26" ht="9.75" customHeight="1">
      <c r="A454" s="405"/>
      <c r="B454" s="408" t="s">
        <v>1281</v>
      </c>
      <c r="C454" s="405"/>
      <c r="D454" s="405"/>
      <c r="E454" s="405"/>
      <c r="F454" s="405"/>
      <c r="G454" s="405"/>
      <c r="H454" s="405"/>
      <c r="I454" s="405"/>
      <c r="J454" s="405"/>
      <c r="K454" s="405"/>
      <c r="L454" s="405"/>
      <c r="M454" s="405"/>
      <c r="N454" s="405"/>
      <c r="O454" s="405"/>
      <c r="P454" s="405"/>
      <c r="Q454" s="405"/>
      <c r="R454" s="405"/>
      <c r="S454" s="405"/>
      <c r="T454" s="405"/>
      <c r="U454" s="405"/>
      <c r="V454" s="405"/>
      <c r="W454" s="405"/>
      <c r="X454" s="405"/>
      <c r="Y454" s="405"/>
      <c r="Z454" s="405"/>
    </row>
    <row r="455" spans="1:26" ht="9.75" customHeight="1">
      <c r="A455" s="405"/>
      <c r="B455" s="408" t="s">
        <v>1282</v>
      </c>
      <c r="C455" s="405"/>
      <c r="D455" s="405"/>
      <c r="E455" s="405"/>
      <c r="F455" s="405"/>
      <c r="G455" s="405"/>
      <c r="H455" s="405"/>
      <c r="I455" s="405"/>
      <c r="J455" s="405"/>
      <c r="K455" s="405"/>
      <c r="L455" s="405"/>
      <c r="M455" s="405"/>
      <c r="N455" s="405"/>
      <c r="O455" s="405"/>
      <c r="P455" s="405"/>
      <c r="Q455" s="405"/>
      <c r="R455" s="405"/>
      <c r="S455" s="405"/>
      <c r="T455" s="405"/>
      <c r="U455" s="405"/>
      <c r="V455" s="405"/>
      <c r="W455" s="405"/>
      <c r="X455" s="405"/>
      <c r="Y455" s="405"/>
      <c r="Z455" s="405"/>
    </row>
    <row r="456" spans="1:26" ht="9.75" customHeight="1">
      <c r="A456" s="405"/>
      <c r="B456" s="408" t="s">
        <v>1283</v>
      </c>
      <c r="C456" s="405"/>
      <c r="D456" s="405"/>
      <c r="E456" s="405"/>
      <c r="F456" s="405"/>
      <c r="G456" s="405"/>
      <c r="H456" s="405"/>
      <c r="I456" s="405"/>
      <c r="J456" s="405"/>
      <c r="K456" s="405"/>
      <c r="L456" s="405"/>
      <c r="M456" s="405"/>
      <c r="N456" s="405"/>
      <c r="O456" s="405"/>
      <c r="P456" s="405"/>
      <c r="Q456" s="405"/>
      <c r="R456" s="405"/>
      <c r="S456" s="405"/>
      <c r="T456" s="405"/>
      <c r="U456" s="405"/>
      <c r="V456" s="405"/>
      <c r="W456" s="405"/>
      <c r="X456" s="405"/>
      <c r="Y456" s="405"/>
      <c r="Z456" s="405"/>
    </row>
    <row r="457" spans="1:26" ht="9.75" customHeight="1">
      <c r="A457" s="405"/>
      <c r="B457" s="408" t="s">
        <v>1284</v>
      </c>
      <c r="C457" s="405"/>
      <c r="D457" s="405"/>
      <c r="E457" s="405"/>
      <c r="F457" s="405"/>
      <c r="G457" s="405"/>
      <c r="H457" s="405"/>
      <c r="I457" s="405"/>
      <c r="J457" s="405"/>
      <c r="K457" s="405"/>
      <c r="L457" s="405"/>
      <c r="M457" s="405"/>
      <c r="N457" s="405"/>
      <c r="O457" s="405"/>
      <c r="P457" s="405"/>
      <c r="Q457" s="405"/>
      <c r="R457" s="405"/>
      <c r="S457" s="405"/>
      <c r="T457" s="405"/>
      <c r="U457" s="405"/>
      <c r="V457" s="405"/>
      <c r="W457" s="405"/>
      <c r="X457" s="405"/>
      <c r="Y457" s="405"/>
      <c r="Z457" s="405"/>
    </row>
    <row r="458" spans="1:26" ht="9.75" customHeight="1">
      <c r="A458" s="405"/>
      <c r="B458" s="408" t="s">
        <v>1285</v>
      </c>
      <c r="C458" s="405"/>
      <c r="D458" s="405"/>
      <c r="E458" s="405"/>
      <c r="F458" s="405"/>
      <c r="G458" s="405"/>
      <c r="H458" s="405"/>
      <c r="I458" s="405"/>
      <c r="J458" s="405"/>
      <c r="K458" s="405"/>
      <c r="L458" s="405"/>
      <c r="M458" s="405"/>
      <c r="N458" s="405"/>
      <c r="O458" s="405"/>
      <c r="P458" s="405"/>
      <c r="Q458" s="405"/>
      <c r="R458" s="405"/>
      <c r="S458" s="405"/>
      <c r="T458" s="405"/>
      <c r="U458" s="405"/>
      <c r="V458" s="405"/>
      <c r="W458" s="405"/>
      <c r="X458" s="405"/>
      <c r="Y458" s="405"/>
      <c r="Z458" s="405"/>
    </row>
    <row r="459" spans="1:26" ht="9.75" customHeight="1">
      <c r="A459" s="405"/>
      <c r="B459" s="408" t="s">
        <v>1286</v>
      </c>
      <c r="C459" s="405"/>
      <c r="D459" s="405"/>
      <c r="E459" s="405"/>
      <c r="F459" s="405"/>
      <c r="G459" s="405"/>
      <c r="H459" s="405"/>
      <c r="I459" s="405"/>
      <c r="J459" s="405"/>
      <c r="K459" s="405"/>
      <c r="L459" s="405"/>
      <c r="M459" s="405"/>
      <c r="N459" s="405"/>
      <c r="O459" s="405"/>
      <c r="P459" s="405"/>
      <c r="Q459" s="405"/>
      <c r="R459" s="405"/>
      <c r="S459" s="405"/>
      <c r="T459" s="405"/>
      <c r="U459" s="405"/>
      <c r="V459" s="405"/>
      <c r="W459" s="405"/>
      <c r="X459" s="405"/>
      <c r="Y459" s="405"/>
      <c r="Z459" s="405"/>
    </row>
    <row r="460" spans="1:26" ht="9.75" customHeight="1">
      <c r="A460" s="405"/>
      <c r="B460" s="408" t="s">
        <v>1287</v>
      </c>
      <c r="C460" s="405"/>
      <c r="D460" s="405"/>
      <c r="E460" s="405"/>
      <c r="F460" s="405"/>
      <c r="G460" s="405"/>
      <c r="H460" s="405"/>
      <c r="I460" s="405"/>
      <c r="J460" s="405"/>
      <c r="K460" s="405"/>
      <c r="L460" s="405"/>
      <c r="M460" s="405"/>
      <c r="N460" s="405"/>
      <c r="O460" s="405"/>
      <c r="P460" s="405"/>
      <c r="Q460" s="405"/>
      <c r="R460" s="405"/>
      <c r="S460" s="405"/>
      <c r="T460" s="405"/>
      <c r="U460" s="405"/>
      <c r="V460" s="405"/>
      <c r="W460" s="405"/>
      <c r="X460" s="405"/>
      <c r="Y460" s="405"/>
      <c r="Z460" s="405"/>
    </row>
    <row r="461" spans="1:26" ht="9.75" customHeight="1">
      <c r="A461" s="405"/>
      <c r="B461" s="408" t="s">
        <v>1288</v>
      </c>
      <c r="C461" s="405"/>
      <c r="D461" s="405"/>
      <c r="E461" s="405"/>
      <c r="F461" s="405"/>
      <c r="G461" s="405"/>
      <c r="H461" s="405"/>
      <c r="I461" s="405"/>
      <c r="J461" s="405"/>
      <c r="K461" s="405"/>
      <c r="L461" s="405"/>
      <c r="M461" s="405"/>
      <c r="N461" s="405"/>
      <c r="O461" s="405"/>
      <c r="P461" s="405"/>
      <c r="Q461" s="405"/>
      <c r="R461" s="405"/>
      <c r="S461" s="405"/>
      <c r="T461" s="405"/>
      <c r="U461" s="405"/>
      <c r="V461" s="405"/>
      <c r="W461" s="405"/>
      <c r="X461" s="405"/>
      <c r="Y461" s="405"/>
      <c r="Z461" s="405"/>
    </row>
    <row r="462" spans="1:26" ht="9.75" customHeight="1">
      <c r="A462" s="405"/>
      <c r="B462" s="408" t="s">
        <v>1289</v>
      </c>
      <c r="C462" s="405"/>
      <c r="D462" s="405"/>
      <c r="E462" s="405"/>
      <c r="F462" s="405"/>
      <c r="G462" s="405"/>
      <c r="H462" s="405"/>
      <c r="I462" s="405"/>
      <c r="J462" s="405"/>
      <c r="K462" s="405"/>
      <c r="L462" s="405"/>
      <c r="M462" s="405"/>
      <c r="N462" s="405"/>
      <c r="O462" s="405"/>
      <c r="P462" s="405"/>
      <c r="Q462" s="405"/>
      <c r="R462" s="405"/>
      <c r="S462" s="405"/>
      <c r="T462" s="405"/>
      <c r="U462" s="405"/>
      <c r="V462" s="405"/>
      <c r="W462" s="405"/>
      <c r="X462" s="405"/>
      <c r="Y462" s="405"/>
      <c r="Z462" s="405"/>
    </row>
    <row r="463" spans="1:26" ht="9.75" customHeight="1">
      <c r="A463" s="405"/>
      <c r="B463" s="408" t="s">
        <v>1290</v>
      </c>
      <c r="C463" s="405"/>
      <c r="D463" s="405"/>
      <c r="E463" s="405"/>
      <c r="F463" s="405"/>
      <c r="G463" s="405"/>
      <c r="H463" s="405"/>
      <c r="I463" s="405"/>
      <c r="J463" s="405"/>
      <c r="K463" s="405"/>
      <c r="L463" s="405"/>
      <c r="M463" s="405"/>
      <c r="N463" s="405"/>
      <c r="O463" s="405"/>
      <c r="P463" s="405"/>
      <c r="Q463" s="405"/>
      <c r="R463" s="405"/>
      <c r="S463" s="405"/>
      <c r="T463" s="405"/>
      <c r="U463" s="405"/>
      <c r="V463" s="405"/>
      <c r="W463" s="405"/>
      <c r="X463" s="405"/>
      <c r="Y463" s="405"/>
      <c r="Z463" s="405"/>
    </row>
    <row r="464" spans="1:26" ht="9.75" customHeight="1">
      <c r="A464" s="405"/>
      <c r="B464" s="408" t="s">
        <v>1291</v>
      </c>
      <c r="C464" s="405"/>
      <c r="D464" s="405"/>
      <c r="E464" s="405"/>
      <c r="F464" s="405"/>
      <c r="G464" s="405"/>
      <c r="H464" s="405"/>
      <c r="I464" s="405"/>
      <c r="J464" s="405"/>
      <c r="K464" s="405"/>
      <c r="L464" s="405"/>
      <c r="M464" s="405"/>
      <c r="N464" s="405"/>
      <c r="O464" s="405"/>
      <c r="P464" s="405"/>
      <c r="Q464" s="405"/>
      <c r="R464" s="405"/>
      <c r="S464" s="405"/>
      <c r="T464" s="405"/>
      <c r="U464" s="405"/>
      <c r="V464" s="405"/>
      <c r="W464" s="405"/>
      <c r="X464" s="405"/>
      <c r="Y464" s="405"/>
      <c r="Z464" s="405"/>
    </row>
    <row r="465" spans="1:26" ht="9.75" customHeight="1">
      <c r="A465" s="405"/>
      <c r="B465" s="408" t="s">
        <v>1292</v>
      </c>
      <c r="C465" s="405"/>
      <c r="D465" s="405"/>
      <c r="E465" s="405"/>
      <c r="F465" s="405"/>
      <c r="G465" s="405"/>
      <c r="H465" s="405"/>
      <c r="I465" s="405"/>
      <c r="J465" s="405"/>
      <c r="K465" s="405"/>
      <c r="L465" s="405"/>
      <c r="M465" s="405"/>
      <c r="N465" s="405"/>
      <c r="O465" s="405"/>
      <c r="P465" s="405"/>
      <c r="Q465" s="405"/>
      <c r="R465" s="405"/>
      <c r="S465" s="405"/>
      <c r="T465" s="405"/>
      <c r="U465" s="405"/>
      <c r="V465" s="405"/>
      <c r="W465" s="405"/>
      <c r="X465" s="405"/>
      <c r="Y465" s="405"/>
      <c r="Z465" s="405"/>
    </row>
    <row r="466" spans="1:26" ht="9.75" customHeight="1">
      <c r="A466" s="405"/>
      <c r="B466" s="408" t="s">
        <v>1293</v>
      </c>
      <c r="C466" s="405"/>
      <c r="D466" s="405"/>
      <c r="E466" s="405"/>
      <c r="F466" s="405"/>
      <c r="G466" s="405"/>
      <c r="H466" s="405"/>
      <c r="I466" s="405"/>
      <c r="J466" s="405"/>
      <c r="K466" s="405"/>
      <c r="L466" s="405"/>
      <c r="M466" s="405"/>
      <c r="N466" s="405"/>
      <c r="O466" s="405"/>
      <c r="P466" s="405"/>
      <c r="Q466" s="405"/>
      <c r="R466" s="405"/>
      <c r="S466" s="405"/>
      <c r="T466" s="405"/>
      <c r="U466" s="405"/>
      <c r="V466" s="405"/>
      <c r="W466" s="405"/>
      <c r="X466" s="405"/>
      <c r="Y466" s="405"/>
      <c r="Z466" s="405"/>
    </row>
    <row r="467" spans="1:26" ht="9.75" customHeight="1">
      <c r="A467" s="405"/>
      <c r="B467" s="408" t="s">
        <v>1294</v>
      </c>
      <c r="C467" s="405"/>
      <c r="D467" s="405"/>
      <c r="E467" s="405"/>
      <c r="F467" s="405"/>
      <c r="G467" s="405"/>
      <c r="H467" s="405"/>
      <c r="I467" s="405"/>
      <c r="J467" s="405"/>
      <c r="K467" s="405"/>
      <c r="L467" s="405"/>
      <c r="M467" s="405"/>
      <c r="N467" s="405"/>
      <c r="O467" s="405"/>
      <c r="P467" s="405"/>
      <c r="Q467" s="405"/>
      <c r="R467" s="405"/>
      <c r="S467" s="405"/>
      <c r="T467" s="405"/>
      <c r="U467" s="405"/>
      <c r="V467" s="405"/>
      <c r="W467" s="405"/>
      <c r="X467" s="405"/>
      <c r="Y467" s="405"/>
      <c r="Z467" s="405"/>
    </row>
    <row r="468" spans="1:26" ht="9.75" customHeight="1">
      <c r="A468" s="405"/>
      <c r="B468" s="408" t="s">
        <v>1295</v>
      </c>
      <c r="C468" s="405"/>
      <c r="D468" s="405"/>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row>
    <row r="469" spans="1:26" ht="9.75" customHeight="1">
      <c r="A469" s="405"/>
      <c r="B469" s="408" t="s">
        <v>1296</v>
      </c>
      <c r="C469" s="405"/>
      <c r="D469" s="405"/>
      <c r="E469" s="405"/>
      <c r="F469" s="405"/>
      <c r="G469" s="405"/>
      <c r="H469" s="405"/>
      <c r="I469" s="405"/>
      <c r="J469" s="405"/>
      <c r="K469" s="405"/>
      <c r="L469" s="405"/>
      <c r="M469" s="405"/>
      <c r="N469" s="405"/>
      <c r="O469" s="405"/>
      <c r="P469" s="405"/>
      <c r="Q469" s="405"/>
      <c r="R469" s="405"/>
      <c r="S469" s="405"/>
      <c r="T469" s="405"/>
      <c r="U469" s="405"/>
      <c r="V469" s="405"/>
      <c r="W469" s="405"/>
      <c r="X469" s="405"/>
      <c r="Y469" s="405"/>
      <c r="Z469" s="405"/>
    </row>
    <row r="470" spans="1:26" ht="9.75" customHeight="1">
      <c r="A470" s="405"/>
      <c r="B470" s="408" t="s">
        <v>1297</v>
      </c>
      <c r="C470" s="405"/>
      <c r="D470" s="405"/>
      <c r="E470" s="405"/>
      <c r="F470" s="405"/>
      <c r="G470" s="405"/>
      <c r="H470" s="405"/>
      <c r="I470" s="405"/>
      <c r="J470" s="405"/>
      <c r="K470" s="405"/>
      <c r="L470" s="405"/>
      <c r="M470" s="405"/>
      <c r="N470" s="405"/>
      <c r="O470" s="405"/>
      <c r="P470" s="405"/>
      <c r="Q470" s="405"/>
      <c r="R470" s="405"/>
      <c r="S470" s="405"/>
      <c r="T470" s="405"/>
      <c r="U470" s="405"/>
      <c r="V470" s="405"/>
      <c r="W470" s="405"/>
      <c r="X470" s="405"/>
      <c r="Y470" s="405"/>
      <c r="Z470" s="405"/>
    </row>
    <row r="471" spans="1:26" ht="9.75" customHeight="1">
      <c r="A471" s="405"/>
      <c r="B471" s="408" t="s">
        <v>1298</v>
      </c>
      <c r="C471" s="405"/>
      <c r="D471" s="405"/>
      <c r="E471" s="405"/>
      <c r="F471" s="405"/>
      <c r="G471" s="405"/>
      <c r="H471" s="405"/>
      <c r="I471" s="405"/>
      <c r="J471" s="405"/>
      <c r="K471" s="405"/>
      <c r="L471" s="405"/>
      <c r="M471" s="405"/>
      <c r="N471" s="405"/>
      <c r="O471" s="405"/>
      <c r="P471" s="405"/>
      <c r="Q471" s="405"/>
      <c r="R471" s="405"/>
      <c r="S471" s="405"/>
      <c r="T471" s="405"/>
      <c r="U471" s="405"/>
      <c r="V471" s="405"/>
      <c r="W471" s="405"/>
      <c r="X471" s="405"/>
      <c r="Y471" s="405"/>
      <c r="Z471" s="405"/>
    </row>
    <row r="472" spans="1:26" ht="9.75" customHeight="1">
      <c r="A472" s="405"/>
      <c r="B472" s="408" t="s">
        <v>1299</v>
      </c>
      <c r="C472" s="405"/>
      <c r="D472" s="405"/>
      <c r="E472" s="405"/>
      <c r="F472" s="405"/>
      <c r="G472" s="405"/>
      <c r="H472" s="405"/>
      <c r="I472" s="405"/>
      <c r="J472" s="405"/>
      <c r="K472" s="405"/>
      <c r="L472" s="405"/>
      <c r="M472" s="405"/>
      <c r="N472" s="405"/>
      <c r="O472" s="405"/>
      <c r="P472" s="405"/>
      <c r="Q472" s="405"/>
      <c r="R472" s="405"/>
      <c r="S472" s="405"/>
      <c r="T472" s="405"/>
      <c r="U472" s="405"/>
      <c r="V472" s="405"/>
      <c r="W472" s="405"/>
      <c r="X472" s="405"/>
      <c r="Y472" s="405"/>
      <c r="Z472" s="405"/>
    </row>
    <row r="473" spans="1:26" ht="9.75" customHeight="1">
      <c r="A473" s="405"/>
      <c r="B473" s="408" t="s">
        <v>1300</v>
      </c>
      <c r="C473" s="405"/>
      <c r="D473" s="405"/>
      <c r="E473" s="405"/>
      <c r="F473" s="405"/>
      <c r="G473" s="405"/>
      <c r="H473" s="405"/>
      <c r="I473" s="405"/>
      <c r="J473" s="405"/>
      <c r="K473" s="405"/>
      <c r="L473" s="405"/>
      <c r="M473" s="405"/>
      <c r="N473" s="405"/>
      <c r="O473" s="405"/>
      <c r="P473" s="405"/>
      <c r="Q473" s="405"/>
      <c r="R473" s="405"/>
      <c r="S473" s="405"/>
      <c r="T473" s="405"/>
      <c r="U473" s="405"/>
      <c r="V473" s="405"/>
      <c r="W473" s="405"/>
      <c r="X473" s="405"/>
      <c r="Y473" s="405"/>
      <c r="Z473" s="405"/>
    </row>
    <row r="474" spans="1:26" ht="9.75" customHeight="1">
      <c r="A474" s="405"/>
      <c r="B474" s="408" t="s">
        <v>1301</v>
      </c>
      <c r="C474" s="405"/>
      <c r="D474" s="405"/>
      <c r="E474" s="405"/>
      <c r="F474" s="405"/>
      <c r="G474" s="405"/>
      <c r="H474" s="405"/>
      <c r="I474" s="405"/>
      <c r="J474" s="405"/>
      <c r="K474" s="405"/>
      <c r="L474" s="405"/>
      <c r="M474" s="405"/>
      <c r="N474" s="405"/>
      <c r="O474" s="405"/>
      <c r="P474" s="405"/>
      <c r="Q474" s="405"/>
      <c r="R474" s="405"/>
      <c r="S474" s="405"/>
      <c r="T474" s="405"/>
      <c r="U474" s="405"/>
      <c r="V474" s="405"/>
      <c r="W474" s="405"/>
      <c r="X474" s="405"/>
      <c r="Y474" s="405"/>
      <c r="Z474" s="405"/>
    </row>
    <row r="475" spans="1:26" ht="9.75" customHeight="1">
      <c r="A475" s="405"/>
      <c r="B475" s="408" t="s">
        <v>1302</v>
      </c>
      <c r="C475" s="405"/>
      <c r="D475" s="405"/>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405"/>
    </row>
    <row r="476" spans="1:26" ht="9.75" customHeight="1">
      <c r="A476" s="405"/>
      <c r="B476" s="408" t="s">
        <v>1303</v>
      </c>
      <c r="C476" s="405"/>
      <c r="D476" s="405"/>
      <c r="E476" s="405"/>
      <c r="F476" s="405"/>
      <c r="G476" s="405"/>
      <c r="H476" s="405"/>
      <c r="I476" s="405"/>
      <c r="J476" s="405"/>
      <c r="K476" s="405"/>
      <c r="L476" s="405"/>
      <c r="M476" s="405"/>
      <c r="N476" s="405"/>
      <c r="O476" s="405"/>
      <c r="P476" s="405"/>
      <c r="Q476" s="405"/>
      <c r="R476" s="405"/>
      <c r="S476" s="405"/>
      <c r="T476" s="405"/>
      <c r="U476" s="405"/>
      <c r="V476" s="405"/>
      <c r="W476" s="405"/>
      <c r="X476" s="405"/>
      <c r="Y476" s="405"/>
      <c r="Z476" s="405"/>
    </row>
    <row r="477" spans="1:26" ht="9.75" customHeight="1">
      <c r="A477" s="405"/>
      <c r="B477" s="408" t="s">
        <v>1304</v>
      </c>
      <c r="C477" s="405"/>
      <c r="D477" s="405"/>
      <c r="E477" s="405"/>
      <c r="F477" s="405"/>
      <c r="G477" s="405"/>
      <c r="H477" s="405"/>
      <c r="I477" s="405"/>
      <c r="J477" s="405"/>
      <c r="K477" s="405"/>
      <c r="L477" s="405"/>
      <c r="M477" s="405"/>
      <c r="N477" s="405"/>
      <c r="O477" s="405"/>
      <c r="P477" s="405"/>
      <c r="Q477" s="405"/>
      <c r="R477" s="405"/>
      <c r="S477" s="405"/>
      <c r="T477" s="405"/>
      <c r="U477" s="405"/>
      <c r="V477" s="405"/>
      <c r="W477" s="405"/>
      <c r="X477" s="405"/>
      <c r="Y477" s="405"/>
      <c r="Z477" s="405"/>
    </row>
    <row r="478" spans="1:26" ht="9.75" customHeight="1">
      <c r="A478" s="405"/>
      <c r="B478" s="408" t="s">
        <v>1305</v>
      </c>
      <c r="C478" s="405"/>
      <c r="D478" s="405"/>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row>
    <row r="479" spans="1:26" ht="9.75" customHeight="1">
      <c r="A479" s="405"/>
      <c r="B479" s="408" t="s">
        <v>1306</v>
      </c>
      <c r="C479" s="405"/>
      <c r="D479" s="405"/>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row>
    <row r="480" spans="1:26" ht="9.75" customHeight="1">
      <c r="A480" s="405"/>
      <c r="B480" s="408" t="s">
        <v>1307</v>
      </c>
      <c r="C480" s="405"/>
      <c r="D480" s="405"/>
      <c r="E480" s="405"/>
      <c r="F480" s="405"/>
      <c r="G480" s="405"/>
      <c r="H480" s="405"/>
      <c r="I480" s="405"/>
      <c r="J480" s="405"/>
      <c r="K480" s="405"/>
      <c r="L480" s="405"/>
      <c r="M480" s="405"/>
      <c r="N480" s="405"/>
      <c r="O480" s="405"/>
      <c r="P480" s="405"/>
      <c r="Q480" s="405"/>
      <c r="R480" s="405"/>
      <c r="S480" s="405"/>
      <c r="T480" s="405"/>
      <c r="U480" s="405"/>
      <c r="V480" s="405"/>
      <c r="W480" s="405"/>
      <c r="X480" s="405"/>
      <c r="Y480" s="405"/>
      <c r="Z480" s="405"/>
    </row>
    <row r="481" spans="1:26" ht="9.75" customHeight="1">
      <c r="A481" s="405"/>
      <c r="B481" s="408" t="s">
        <v>1308</v>
      </c>
      <c r="C481" s="405"/>
      <c r="D481" s="405"/>
      <c r="E481" s="405"/>
      <c r="F481" s="405"/>
      <c r="G481" s="405"/>
      <c r="H481" s="405"/>
      <c r="I481" s="405"/>
      <c r="J481" s="405"/>
      <c r="K481" s="405"/>
      <c r="L481" s="405"/>
      <c r="M481" s="405"/>
      <c r="N481" s="405"/>
      <c r="O481" s="405"/>
      <c r="P481" s="405"/>
      <c r="Q481" s="405"/>
      <c r="R481" s="405"/>
      <c r="S481" s="405"/>
      <c r="T481" s="405"/>
      <c r="U481" s="405"/>
      <c r="V481" s="405"/>
      <c r="W481" s="405"/>
      <c r="X481" s="405"/>
      <c r="Y481" s="405"/>
      <c r="Z481" s="405"/>
    </row>
    <row r="482" spans="1:26" ht="9.75" customHeight="1">
      <c r="A482" s="405"/>
      <c r="B482" s="408" t="s">
        <v>1309</v>
      </c>
      <c r="C482" s="405"/>
      <c r="D482" s="405"/>
      <c r="E482" s="405"/>
      <c r="F482" s="405"/>
      <c r="G482" s="405"/>
      <c r="H482" s="405"/>
      <c r="I482" s="405"/>
      <c r="J482" s="405"/>
      <c r="K482" s="405"/>
      <c r="L482" s="405"/>
      <c r="M482" s="405"/>
      <c r="N482" s="405"/>
      <c r="O482" s="405"/>
      <c r="P482" s="405"/>
      <c r="Q482" s="405"/>
      <c r="R482" s="405"/>
      <c r="S482" s="405"/>
      <c r="T482" s="405"/>
      <c r="U482" s="405"/>
      <c r="V482" s="405"/>
      <c r="W482" s="405"/>
      <c r="X482" s="405"/>
      <c r="Y482" s="405"/>
      <c r="Z482" s="405"/>
    </row>
    <row r="483" spans="1:26" ht="9.75" customHeight="1">
      <c r="A483" s="405"/>
      <c r="B483" s="408" t="s">
        <v>1310</v>
      </c>
      <c r="C483" s="405"/>
      <c r="D483" s="405"/>
      <c r="E483" s="405"/>
      <c r="F483" s="405"/>
      <c r="G483" s="405"/>
      <c r="H483" s="405"/>
      <c r="I483" s="405"/>
      <c r="J483" s="405"/>
      <c r="K483" s="405"/>
      <c r="L483" s="405"/>
      <c r="M483" s="405"/>
      <c r="N483" s="405"/>
      <c r="O483" s="405"/>
      <c r="P483" s="405"/>
      <c r="Q483" s="405"/>
      <c r="R483" s="405"/>
      <c r="S483" s="405"/>
      <c r="T483" s="405"/>
      <c r="U483" s="405"/>
      <c r="V483" s="405"/>
      <c r="W483" s="405"/>
      <c r="X483" s="405"/>
      <c r="Y483" s="405"/>
      <c r="Z483" s="405"/>
    </row>
    <row r="484" spans="1:26" ht="9.75" customHeight="1">
      <c r="A484" s="405"/>
      <c r="B484" s="408" t="s">
        <v>1311</v>
      </c>
      <c r="C484" s="405"/>
      <c r="D484" s="405"/>
      <c r="E484" s="405"/>
      <c r="F484" s="405"/>
      <c r="G484" s="405"/>
      <c r="H484" s="405"/>
      <c r="I484" s="405"/>
      <c r="J484" s="405"/>
      <c r="K484" s="405"/>
      <c r="L484" s="405"/>
      <c r="M484" s="405"/>
      <c r="N484" s="405"/>
      <c r="O484" s="405"/>
      <c r="P484" s="405"/>
      <c r="Q484" s="405"/>
      <c r="R484" s="405"/>
      <c r="S484" s="405"/>
      <c r="T484" s="405"/>
      <c r="U484" s="405"/>
      <c r="V484" s="405"/>
      <c r="W484" s="405"/>
      <c r="X484" s="405"/>
      <c r="Y484" s="405"/>
      <c r="Z484" s="405"/>
    </row>
    <row r="485" spans="1:26" ht="9.75" customHeight="1">
      <c r="A485" s="405"/>
      <c r="B485" s="408" t="s">
        <v>1312</v>
      </c>
      <c r="C485" s="405"/>
      <c r="D485" s="405"/>
      <c r="E485" s="405"/>
      <c r="F485" s="405"/>
      <c r="G485" s="405"/>
      <c r="H485" s="405"/>
      <c r="I485" s="405"/>
      <c r="J485" s="405"/>
      <c r="K485" s="405"/>
      <c r="L485" s="405"/>
      <c r="M485" s="405"/>
      <c r="N485" s="405"/>
      <c r="O485" s="405"/>
      <c r="P485" s="405"/>
      <c r="Q485" s="405"/>
      <c r="R485" s="405"/>
      <c r="S485" s="405"/>
      <c r="T485" s="405"/>
      <c r="U485" s="405"/>
      <c r="V485" s="405"/>
      <c r="W485" s="405"/>
      <c r="X485" s="405"/>
      <c r="Y485" s="405"/>
      <c r="Z485" s="405"/>
    </row>
    <row r="486" spans="1:26" ht="9.75" customHeight="1">
      <c r="A486" s="405"/>
      <c r="B486" s="408" t="s">
        <v>1313</v>
      </c>
      <c r="C486" s="405"/>
      <c r="D486" s="405"/>
      <c r="E486" s="405"/>
      <c r="F486" s="405"/>
      <c r="G486" s="405"/>
      <c r="H486" s="405"/>
      <c r="I486" s="405"/>
      <c r="J486" s="405"/>
      <c r="K486" s="405"/>
      <c r="L486" s="405"/>
      <c r="M486" s="405"/>
      <c r="N486" s="405"/>
      <c r="O486" s="405"/>
      <c r="P486" s="405"/>
      <c r="Q486" s="405"/>
      <c r="R486" s="405"/>
      <c r="S486" s="405"/>
      <c r="T486" s="405"/>
      <c r="U486" s="405"/>
      <c r="V486" s="405"/>
      <c r="W486" s="405"/>
      <c r="X486" s="405"/>
      <c r="Y486" s="405"/>
      <c r="Z486" s="405"/>
    </row>
    <row r="487" spans="1:26" ht="9.75" customHeight="1">
      <c r="A487" s="405"/>
      <c r="B487" s="408" t="s">
        <v>1314</v>
      </c>
      <c r="C487" s="405"/>
      <c r="D487" s="405"/>
      <c r="E487" s="405"/>
      <c r="F487" s="405"/>
      <c r="G487" s="405"/>
      <c r="H487" s="405"/>
      <c r="I487" s="405"/>
      <c r="J487" s="405"/>
      <c r="K487" s="405"/>
      <c r="L487" s="405"/>
      <c r="M487" s="405"/>
      <c r="N487" s="405"/>
      <c r="O487" s="405"/>
      <c r="P487" s="405"/>
      <c r="Q487" s="405"/>
      <c r="R487" s="405"/>
      <c r="S487" s="405"/>
      <c r="T487" s="405"/>
      <c r="U487" s="405"/>
      <c r="V487" s="405"/>
      <c r="W487" s="405"/>
      <c r="X487" s="405"/>
      <c r="Y487" s="405"/>
      <c r="Z487" s="405"/>
    </row>
    <row r="488" spans="1:26" ht="9.75" customHeight="1">
      <c r="A488" s="405"/>
      <c r="B488" s="408" t="s">
        <v>1315</v>
      </c>
      <c r="C488" s="405"/>
      <c r="D488" s="405"/>
      <c r="E488" s="405"/>
      <c r="F488" s="405"/>
      <c r="G488" s="405"/>
      <c r="H488" s="405"/>
      <c r="I488" s="405"/>
      <c r="J488" s="405"/>
      <c r="K488" s="405"/>
      <c r="L488" s="405"/>
      <c r="M488" s="405"/>
      <c r="N488" s="405"/>
      <c r="O488" s="405"/>
      <c r="P488" s="405"/>
      <c r="Q488" s="405"/>
      <c r="R488" s="405"/>
      <c r="S488" s="405"/>
      <c r="T488" s="405"/>
      <c r="U488" s="405"/>
      <c r="V488" s="405"/>
      <c r="W488" s="405"/>
      <c r="X488" s="405"/>
      <c r="Y488" s="405"/>
      <c r="Z488" s="405"/>
    </row>
    <row r="489" spans="1:26" ht="9.75" customHeight="1">
      <c r="A489" s="405"/>
      <c r="B489" s="408" t="s">
        <v>1316</v>
      </c>
      <c r="C489" s="405"/>
      <c r="D489" s="405"/>
      <c r="E489" s="405"/>
      <c r="F489" s="405"/>
      <c r="G489" s="405"/>
      <c r="H489" s="405"/>
      <c r="I489" s="405"/>
      <c r="J489" s="405"/>
      <c r="K489" s="405"/>
      <c r="L489" s="405"/>
      <c r="M489" s="405"/>
      <c r="N489" s="405"/>
      <c r="O489" s="405"/>
      <c r="P489" s="405"/>
      <c r="Q489" s="405"/>
      <c r="R489" s="405"/>
      <c r="S489" s="405"/>
      <c r="T489" s="405"/>
      <c r="U489" s="405"/>
      <c r="V489" s="405"/>
      <c r="W489" s="405"/>
      <c r="X489" s="405"/>
      <c r="Y489" s="405"/>
      <c r="Z489" s="405"/>
    </row>
    <row r="490" spans="1:26" ht="9.75" customHeight="1">
      <c r="A490" s="405"/>
      <c r="B490" s="408" t="s">
        <v>1317</v>
      </c>
      <c r="C490" s="405"/>
      <c r="D490" s="405"/>
      <c r="E490" s="405"/>
      <c r="F490" s="405"/>
      <c r="G490" s="405"/>
      <c r="H490" s="405"/>
      <c r="I490" s="405"/>
      <c r="J490" s="405"/>
      <c r="K490" s="405"/>
      <c r="L490" s="405"/>
      <c r="M490" s="405"/>
      <c r="N490" s="405"/>
      <c r="O490" s="405"/>
      <c r="P490" s="405"/>
      <c r="Q490" s="405"/>
      <c r="R490" s="405"/>
      <c r="S490" s="405"/>
      <c r="T490" s="405"/>
      <c r="U490" s="405"/>
      <c r="V490" s="405"/>
      <c r="W490" s="405"/>
      <c r="X490" s="405"/>
      <c r="Y490" s="405"/>
      <c r="Z490" s="405"/>
    </row>
    <row r="491" spans="1:26" ht="9.75" customHeight="1">
      <c r="A491" s="405"/>
      <c r="B491" s="408" t="s">
        <v>1318</v>
      </c>
      <c r="C491" s="405"/>
      <c r="D491" s="405"/>
      <c r="E491" s="405"/>
      <c r="F491" s="405"/>
      <c r="G491" s="405"/>
      <c r="H491" s="405"/>
      <c r="I491" s="405"/>
      <c r="J491" s="405"/>
      <c r="K491" s="405"/>
      <c r="L491" s="405"/>
      <c r="M491" s="405"/>
      <c r="N491" s="405"/>
      <c r="O491" s="405"/>
      <c r="P491" s="405"/>
      <c r="Q491" s="405"/>
      <c r="R491" s="405"/>
      <c r="S491" s="405"/>
      <c r="T491" s="405"/>
      <c r="U491" s="405"/>
      <c r="V491" s="405"/>
      <c r="W491" s="405"/>
      <c r="X491" s="405"/>
      <c r="Y491" s="405"/>
      <c r="Z491" s="405"/>
    </row>
    <row r="492" spans="1:26" ht="9.75" customHeight="1">
      <c r="A492" s="405"/>
      <c r="B492" s="408" t="s">
        <v>1319</v>
      </c>
      <c r="C492" s="405"/>
      <c r="D492" s="405"/>
      <c r="E492" s="405"/>
      <c r="F492" s="405"/>
      <c r="G492" s="405"/>
      <c r="H492" s="405"/>
      <c r="I492" s="405"/>
      <c r="J492" s="405"/>
      <c r="K492" s="405"/>
      <c r="L492" s="405"/>
      <c r="M492" s="405"/>
      <c r="N492" s="405"/>
      <c r="O492" s="405"/>
      <c r="P492" s="405"/>
      <c r="Q492" s="405"/>
      <c r="R492" s="405"/>
      <c r="S492" s="405"/>
      <c r="T492" s="405"/>
      <c r="U492" s="405"/>
      <c r="V492" s="405"/>
      <c r="W492" s="405"/>
      <c r="X492" s="405"/>
      <c r="Y492" s="405"/>
      <c r="Z492" s="405"/>
    </row>
    <row r="493" spans="1:26" ht="9.75" customHeight="1">
      <c r="A493" s="405"/>
      <c r="B493" s="408" t="s">
        <v>1320</v>
      </c>
      <c r="C493" s="405"/>
      <c r="D493" s="405"/>
      <c r="E493" s="405"/>
      <c r="F493" s="405"/>
      <c r="G493" s="405"/>
      <c r="H493" s="405"/>
      <c r="I493" s="405"/>
      <c r="J493" s="405"/>
      <c r="K493" s="405"/>
      <c r="L493" s="405"/>
      <c r="M493" s="405"/>
      <c r="N493" s="405"/>
      <c r="O493" s="405"/>
      <c r="P493" s="405"/>
      <c r="Q493" s="405"/>
      <c r="R493" s="405"/>
      <c r="S493" s="405"/>
      <c r="T493" s="405"/>
      <c r="U493" s="405"/>
      <c r="V493" s="405"/>
      <c r="W493" s="405"/>
      <c r="X493" s="405"/>
      <c r="Y493" s="405"/>
      <c r="Z493" s="405"/>
    </row>
    <row r="494" spans="1:26" ht="9.75" customHeight="1">
      <c r="A494" s="405"/>
      <c r="B494" s="408" t="s">
        <v>1321</v>
      </c>
      <c r="C494" s="405"/>
      <c r="D494" s="405"/>
      <c r="E494" s="405"/>
      <c r="F494" s="405"/>
      <c r="G494" s="405"/>
      <c r="H494" s="405"/>
      <c r="I494" s="405"/>
      <c r="J494" s="405"/>
      <c r="K494" s="405"/>
      <c r="L494" s="405"/>
      <c r="M494" s="405"/>
      <c r="N494" s="405"/>
      <c r="O494" s="405"/>
      <c r="P494" s="405"/>
      <c r="Q494" s="405"/>
      <c r="R494" s="405"/>
      <c r="S494" s="405"/>
      <c r="T494" s="405"/>
      <c r="U494" s="405"/>
      <c r="V494" s="405"/>
      <c r="W494" s="405"/>
      <c r="X494" s="405"/>
      <c r="Y494" s="405"/>
      <c r="Z494" s="405"/>
    </row>
    <row r="495" spans="1:26" ht="9.75" customHeight="1">
      <c r="A495" s="405"/>
      <c r="B495" s="408" t="s">
        <v>1322</v>
      </c>
      <c r="C495" s="405"/>
      <c r="D495" s="405"/>
      <c r="E495" s="405"/>
      <c r="F495" s="405"/>
      <c r="G495" s="405"/>
      <c r="H495" s="405"/>
      <c r="I495" s="405"/>
      <c r="J495" s="405"/>
      <c r="K495" s="405"/>
      <c r="L495" s="405"/>
      <c r="M495" s="405"/>
      <c r="N495" s="405"/>
      <c r="O495" s="405"/>
      <c r="P495" s="405"/>
      <c r="Q495" s="405"/>
      <c r="R495" s="405"/>
      <c r="S495" s="405"/>
      <c r="T495" s="405"/>
      <c r="U495" s="405"/>
      <c r="V495" s="405"/>
      <c r="W495" s="405"/>
      <c r="X495" s="405"/>
      <c r="Y495" s="405"/>
      <c r="Z495" s="405"/>
    </row>
    <row r="496" spans="1:26" ht="9.75" customHeight="1">
      <c r="A496" s="405"/>
      <c r="B496" s="408" t="s">
        <v>1323</v>
      </c>
      <c r="C496" s="405"/>
      <c r="D496" s="405"/>
      <c r="E496" s="405"/>
      <c r="F496" s="405"/>
      <c r="G496" s="405"/>
      <c r="H496" s="405"/>
      <c r="I496" s="405"/>
      <c r="J496" s="405"/>
      <c r="K496" s="405"/>
      <c r="L496" s="405"/>
      <c r="M496" s="405"/>
      <c r="N496" s="405"/>
      <c r="O496" s="405"/>
      <c r="P496" s="405"/>
      <c r="Q496" s="405"/>
      <c r="R496" s="405"/>
      <c r="S496" s="405"/>
      <c r="T496" s="405"/>
      <c r="U496" s="405"/>
      <c r="V496" s="405"/>
      <c r="W496" s="405"/>
      <c r="X496" s="405"/>
      <c r="Y496" s="405"/>
      <c r="Z496" s="405"/>
    </row>
    <row r="497" spans="1:26" ht="9.75" customHeight="1">
      <c r="A497" s="405"/>
      <c r="B497" s="408" t="s">
        <v>1324</v>
      </c>
      <c r="C497" s="405"/>
      <c r="D497" s="405"/>
      <c r="E497" s="405"/>
      <c r="F497" s="405"/>
      <c r="G497" s="405"/>
      <c r="H497" s="405"/>
      <c r="I497" s="405"/>
      <c r="J497" s="405"/>
      <c r="K497" s="405"/>
      <c r="L497" s="405"/>
      <c r="M497" s="405"/>
      <c r="N497" s="405"/>
      <c r="O497" s="405"/>
      <c r="P497" s="405"/>
      <c r="Q497" s="405"/>
      <c r="R497" s="405"/>
      <c r="S497" s="405"/>
      <c r="T497" s="405"/>
      <c r="U497" s="405"/>
      <c r="V497" s="405"/>
      <c r="W497" s="405"/>
      <c r="X497" s="405"/>
      <c r="Y497" s="405"/>
      <c r="Z497" s="405"/>
    </row>
    <row r="498" spans="1:26" ht="9.75" customHeight="1">
      <c r="A498" s="405"/>
      <c r="B498" s="408" t="s">
        <v>1325</v>
      </c>
      <c r="C498" s="405"/>
      <c r="D498" s="405"/>
      <c r="E498" s="405"/>
      <c r="F498" s="405"/>
      <c r="G498" s="405"/>
      <c r="H498" s="405"/>
      <c r="I498" s="405"/>
      <c r="J498" s="405"/>
      <c r="K498" s="405"/>
      <c r="L498" s="405"/>
      <c r="M498" s="405"/>
      <c r="N498" s="405"/>
      <c r="O498" s="405"/>
      <c r="P498" s="405"/>
      <c r="Q498" s="405"/>
      <c r="R498" s="405"/>
      <c r="S498" s="405"/>
      <c r="T498" s="405"/>
      <c r="U498" s="405"/>
      <c r="V498" s="405"/>
      <c r="W498" s="405"/>
      <c r="X498" s="405"/>
      <c r="Y498" s="405"/>
      <c r="Z498" s="405"/>
    </row>
    <row r="499" spans="1:26" ht="9.75" customHeight="1">
      <c r="A499" s="405"/>
      <c r="B499" s="408" t="s">
        <v>1326</v>
      </c>
      <c r="C499" s="405"/>
      <c r="D499" s="405"/>
      <c r="E499" s="405"/>
      <c r="F499" s="405"/>
      <c r="G499" s="405"/>
      <c r="H499" s="405"/>
      <c r="I499" s="405"/>
      <c r="J499" s="405"/>
      <c r="K499" s="405"/>
      <c r="L499" s="405"/>
      <c r="M499" s="405"/>
      <c r="N499" s="405"/>
      <c r="O499" s="405"/>
      <c r="P499" s="405"/>
      <c r="Q499" s="405"/>
      <c r="R499" s="405"/>
      <c r="S499" s="405"/>
      <c r="T499" s="405"/>
      <c r="U499" s="405"/>
      <c r="V499" s="405"/>
      <c r="W499" s="405"/>
      <c r="X499" s="405"/>
      <c r="Y499" s="405"/>
      <c r="Z499" s="405"/>
    </row>
    <row r="500" spans="1:26" ht="9.75" customHeight="1">
      <c r="A500" s="405"/>
      <c r="B500" s="408" t="s">
        <v>1327</v>
      </c>
      <c r="C500" s="405"/>
      <c r="D500" s="405"/>
      <c r="E500" s="405"/>
      <c r="F500" s="405"/>
      <c r="G500" s="405"/>
      <c r="H500" s="405"/>
      <c r="I500" s="405"/>
      <c r="J500" s="405"/>
      <c r="K500" s="405"/>
      <c r="L500" s="405"/>
      <c r="M500" s="405"/>
      <c r="N500" s="405"/>
      <c r="O500" s="405"/>
      <c r="P500" s="405"/>
      <c r="Q500" s="405"/>
      <c r="R500" s="405"/>
      <c r="S500" s="405"/>
      <c r="T500" s="405"/>
      <c r="U500" s="405"/>
      <c r="V500" s="405"/>
      <c r="W500" s="405"/>
      <c r="X500" s="405"/>
      <c r="Y500" s="405"/>
      <c r="Z500" s="405"/>
    </row>
    <row r="501" spans="1:26" ht="9.75" customHeight="1">
      <c r="A501" s="405"/>
      <c r="B501" s="408" t="s">
        <v>1328</v>
      </c>
      <c r="C501" s="405"/>
      <c r="D501" s="405"/>
      <c r="E501" s="405"/>
      <c r="F501" s="405"/>
      <c r="G501" s="405"/>
      <c r="H501" s="405"/>
      <c r="I501" s="405"/>
      <c r="J501" s="405"/>
      <c r="K501" s="405"/>
      <c r="L501" s="405"/>
      <c r="M501" s="405"/>
      <c r="N501" s="405"/>
      <c r="O501" s="405"/>
      <c r="P501" s="405"/>
      <c r="Q501" s="405"/>
      <c r="R501" s="405"/>
      <c r="S501" s="405"/>
      <c r="T501" s="405"/>
      <c r="U501" s="405"/>
      <c r="V501" s="405"/>
      <c r="W501" s="405"/>
      <c r="X501" s="405"/>
      <c r="Y501" s="405"/>
      <c r="Z501" s="405"/>
    </row>
    <row r="502" spans="1:26" ht="9.75" customHeight="1">
      <c r="A502" s="405"/>
      <c r="B502" s="408" t="s">
        <v>1329</v>
      </c>
      <c r="C502" s="405"/>
      <c r="D502" s="405"/>
      <c r="E502" s="405"/>
      <c r="F502" s="405"/>
      <c r="G502" s="405"/>
      <c r="H502" s="405"/>
      <c r="I502" s="405"/>
      <c r="J502" s="405"/>
      <c r="K502" s="405"/>
      <c r="L502" s="405"/>
      <c r="M502" s="405"/>
      <c r="N502" s="405"/>
      <c r="O502" s="405"/>
      <c r="P502" s="405"/>
      <c r="Q502" s="405"/>
      <c r="R502" s="405"/>
      <c r="S502" s="405"/>
      <c r="T502" s="405"/>
      <c r="U502" s="405"/>
      <c r="V502" s="405"/>
      <c r="W502" s="405"/>
      <c r="X502" s="405"/>
      <c r="Y502" s="405"/>
      <c r="Z502" s="405"/>
    </row>
    <row r="503" spans="1:26" ht="9.75" customHeight="1">
      <c r="A503" s="405"/>
      <c r="B503" s="408" t="s">
        <v>1330</v>
      </c>
      <c r="C503" s="405"/>
      <c r="D503" s="405"/>
      <c r="E503" s="405"/>
      <c r="F503" s="405"/>
      <c r="G503" s="405"/>
      <c r="H503" s="405"/>
      <c r="I503" s="405"/>
      <c r="J503" s="405"/>
      <c r="K503" s="405"/>
      <c r="L503" s="405"/>
      <c r="M503" s="405"/>
      <c r="N503" s="405"/>
      <c r="O503" s="405"/>
      <c r="P503" s="405"/>
      <c r="Q503" s="405"/>
      <c r="R503" s="405"/>
      <c r="S503" s="405"/>
      <c r="T503" s="405"/>
      <c r="U503" s="405"/>
      <c r="V503" s="405"/>
      <c r="W503" s="405"/>
      <c r="X503" s="405"/>
      <c r="Y503" s="405"/>
      <c r="Z503" s="405"/>
    </row>
    <row r="504" spans="1:26" ht="9.75" customHeight="1">
      <c r="A504" s="405"/>
      <c r="B504" s="408" t="s">
        <v>1331</v>
      </c>
      <c r="C504" s="405"/>
      <c r="D504" s="405"/>
      <c r="E504" s="405"/>
      <c r="F504" s="405"/>
      <c r="G504" s="405"/>
      <c r="H504" s="405"/>
      <c r="I504" s="405"/>
      <c r="J504" s="405"/>
      <c r="K504" s="405"/>
      <c r="L504" s="405"/>
      <c r="M504" s="405"/>
      <c r="N504" s="405"/>
      <c r="O504" s="405"/>
      <c r="P504" s="405"/>
      <c r="Q504" s="405"/>
      <c r="R504" s="405"/>
      <c r="S504" s="405"/>
      <c r="T504" s="405"/>
      <c r="U504" s="405"/>
      <c r="V504" s="405"/>
      <c r="W504" s="405"/>
      <c r="X504" s="405"/>
      <c r="Y504" s="405"/>
      <c r="Z504" s="405"/>
    </row>
    <row r="505" spans="1:26" ht="9.75" customHeight="1">
      <c r="A505" s="405"/>
      <c r="B505" s="408" t="s">
        <v>1332</v>
      </c>
      <c r="C505" s="405"/>
      <c r="D505" s="405"/>
      <c r="E505" s="405"/>
      <c r="F505" s="405"/>
      <c r="G505" s="405"/>
      <c r="H505" s="405"/>
      <c r="I505" s="405"/>
      <c r="J505" s="405"/>
      <c r="K505" s="405"/>
      <c r="L505" s="405"/>
      <c r="M505" s="405"/>
      <c r="N505" s="405"/>
      <c r="O505" s="405"/>
      <c r="P505" s="405"/>
      <c r="Q505" s="405"/>
      <c r="R505" s="405"/>
      <c r="S505" s="405"/>
      <c r="T505" s="405"/>
      <c r="U505" s="405"/>
      <c r="V505" s="405"/>
      <c r="W505" s="405"/>
      <c r="X505" s="405"/>
      <c r="Y505" s="405"/>
      <c r="Z505" s="405"/>
    </row>
    <row r="506" spans="1:26" ht="9.75" customHeight="1">
      <c r="A506" s="405"/>
      <c r="B506" s="408" t="s">
        <v>1333</v>
      </c>
      <c r="C506" s="405"/>
      <c r="D506" s="405"/>
      <c r="E506" s="405"/>
      <c r="F506" s="405"/>
      <c r="G506" s="405"/>
      <c r="H506" s="405"/>
      <c r="I506" s="405"/>
      <c r="J506" s="405"/>
      <c r="K506" s="405"/>
      <c r="L506" s="405"/>
      <c r="M506" s="405"/>
      <c r="N506" s="405"/>
      <c r="O506" s="405"/>
      <c r="P506" s="405"/>
      <c r="Q506" s="405"/>
      <c r="R506" s="405"/>
      <c r="S506" s="405"/>
      <c r="T506" s="405"/>
      <c r="U506" s="405"/>
      <c r="V506" s="405"/>
      <c r="W506" s="405"/>
      <c r="X506" s="405"/>
      <c r="Y506" s="405"/>
      <c r="Z506" s="405"/>
    </row>
    <row r="507" spans="1:26" ht="9.75" customHeight="1">
      <c r="A507" s="405"/>
      <c r="B507" s="408" t="s">
        <v>1334</v>
      </c>
      <c r="C507" s="405"/>
      <c r="D507" s="405"/>
      <c r="E507" s="405"/>
      <c r="F507" s="405"/>
      <c r="G507" s="405"/>
      <c r="H507" s="405"/>
      <c r="I507" s="405"/>
      <c r="J507" s="405"/>
      <c r="K507" s="405"/>
      <c r="L507" s="405"/>
      <c r="M507" s="405"/>
      <c r="N507" s="405"/>
      <c r="O507" s="405"/>
      <c r="P507" s="405"/>
      <c r="Q507" s="405"/>
      <c r="R507" s="405"/>
      <c r="S507" s="405"/>
      <c r="T507" s="405"/>
      <c r="U507" s="405"/>
      <c r="V507" s="405"/>
      <c r="W507" s="405"/>
      <c r="X507" s="405"/>
      <c r="Y507" s="405"/>
      <c r="Z507" s="405"/>
    </row>
    <row r="508" spans="1:26" ht="9.75" customHeight="1">
      <c r="A508" s="405"/>
      <c r="B508" s="408" t="s">
        <v>1335</v>
      </c>
      <c r="C508" s="405"/>
      <c r="D508" s="405"/>
      <c r="E508" s="405"/>
      <c r="F508" s="405"/>
      <c r="G508" s="405"/>
      <c r="H508" s="405"/>
      <c r="I508" s="405"/>
      <c r="J508" s="405"/>
      <c r="K508" s="405"/>
      <c r="L508" s="405"/>
      <c r="M508" s="405"/>
      <c r="N508" s="405"/>
      <c r="O508" s="405"/>
      <c r="P508" s="405"/>
      <c r="Q508" s="405"/>
      <c r="R508" s="405"/>
      <c r="S508" s="405"/>
      <c r="T508" s="405"/>
      <c r="U508" s="405"/>
      <c r="V508" s="405"/>
      <c r="W508" s="405"/>
      <c r="X508" s="405"/>
      <c r="Y508" s="405"/>
      <c r="Z508" s="405"/>
    </row>
    <row r="509" spans="1:26" ht="9.75" customHeight="1">
      <c r="A509" s="405"/>
      <c r="B509" s="408" t="s">
        <v>1336</v>
      </c>
      <c r="C509" s="405"/>
      <c r="D509" s="405"/>
      <c r="E509" s="405"/>
      <c r="F509" s="405"/>
      <c r="G509" s="405"/>
      <c r="H509" s="405"/>
      <c r="I509" s="405"/>
      <c r="J509" s="405"/>
      <c r="K509" s="405"/>
      <c r="L509" s="405"/>
      <c r="M509" s="405"/>
      <c r="N509" s="405"/>
      <c r="O509" s="405"/>
      <c r="P509" s="405"/>
      <c r="Q509" s="405"/>
      <c r="R509" s="405"/>
      <c r="S509" s="405"/>
      <c r="T509" s="405"/>
      <c r="U509" s="405"/>
      <c r="V509" s="405"/>
      <c r="W509" s="405"/>
      <c r="X509" s="405"/>
      <c r="Y509" s="405"/>
      <c r="Z509" s="405"/>
    </row>
    <row r="510" spans="1:26" ht="9.75" customHeight="1">
      <c r="A510" s="405"/>
      <c r="B510" s="408" t="s">
        <v>1337</v>
      </c>
      <c r="C510" s="405"/>
      <c r="D510" s="405"/>
      <c r="E510" s="405"/>
      <c r="F510" s="405"/>
      <c r="G510" s="405"/>
      <c r="H510" s="405"/>
      <c r="I510" s="405"/>
      <c r="J510" s="405"/>
      <c r="K510" s="405"/>
      <c r="L510" s="405"/>
      <c r="M510" s="405"/>
      <c r="N510" s="405"/>
      <c r="O510" s="405"/>
      <c r="P510" s="405"/>
      <c r="Q510" s="405"/>
      <c r="R510" s="405"/>
      <c r="S510" s="405"/>
      <c r="T510" s="405"/>
      <c r="U510" s="405"/>
      <c r="V510" s="405"/>
      <c r="W510" s="405"/>
      <c r="X510" s="405"/>
      <c r="Y510" s="405"/>
      <c r="Z510" s="405"/>
    </row>
    <row r="511" spans="1:26" ht="9.75" customHeight="1">
      <c r="A511" s="405"/>
      <c r="B511" s="408" t="s">
        <v>1338</v>
      </c>
      <c r="C511" s="405"/>
      <c r="D511" s="405"/>
      <c r="E511" s="405"/>
      <c r="F511" s="405"/>
      <c r="G511" s="405"/>
      <c r="H511" s="405"/>
      <c r="I511" s="405"/>
      <c r="J511" s="405"/>
      <c r="K511" s="405"/>
      <c r="L511" s="405"/>
      <c r="M511" s="405"/>
      <c r="N511" s="405"/>
      <c r="O511" s="405"/>
      <c r="P511" s="405"/>
      <c r="Q511" s="405"/>
      <c r="R511" s="405"/>
      <c r="S511" s="405"/>
      <c r="T511" s="405"/>
      <c r="U511" s="405"/>
      <c r="V511" s="405"/>
      <c r="W511" s="405"/>
      <c r="X511" s="405"/>
      <c r="Y511" s="405"/>
      <c r="Z511" s="405"/>
    </row>
    <row r="512" spans="1:26" ht="9.75" customHeight="1">
      <c r="A512" s="405"/>
      <c r="B512" s="408" t="s">
        <v>1339</v>
      </c>
      <c r="C512" s="405"/>
      <c r="D512" s="405"/>
      <c r="E512" s="405"/>
      <c r="F512" s="405"/>
      <c r="G512" s="405"/>
      <c r="H512" s="405"/>
      <c r="I512" s="405"/>
      <c r="J512" s="405"/>
      <c r="K512" s="405"/>
      <c r="L512" s="405"/>
      <c r="M512" s="405"/>
      <c r="N512" s="405"/>
      <c r="O512" s="405"/>
      <c r="P512" s="405"/>
      <c r="Q512" s="405"/>
      <c r="R512" s="405"/>
      <c r="S512" s="405"/>
      <c r="T512" s="405"/>
      <c r="U512" s="405"/>
      <c r="V512" s="405"/>
      <c r="W512" s="405"/>
      <c r="X512" s="405"/>
      <c r="Y512" s="405"/>
      <c r="Z512" s="405"/>
    </row>
    <row r="513" spans="1:26" ht="9.75" customHeight="1">
      <c r="A513" s="405"/>
      <c r="B513" s="408" t="s">
        <v>1340</v>
      </c>
      <c r="C513" s="405"/>
      <c r="D513" s="405"/>
      <c r="E513" s="405"/>
      <c r="F513" s="405"/>
      <c r="G513" s="405"/>
      <c r="H513" s="405"/>
      <c r="I513" s="405"/>
      <c r="J513" s="405"/>
      <c r="K513" s="405"/>
      <c r="L513" s="405"/>
      <c r="M513" s="405"/>
      <c r="N513" s="405"/>
      <c r="O513" s="405"/>
      <c r="P513" s="405"/>
      <c r="Q513" s="405"/>
      <c r="R513" s="405"/>
      <c r="S513" s="405"/>
      <c r="T513" s="405"/>
      <c r="U513" s="405"/>
      <c r="V513" s="405"/>
      <c r="W513" s="405"/>
      <c r="X513" s="405"/>
      <c r="Y513" s="405"/>
      <c r="Z513" s="405"/>
    </row>
    <row r="514" spans="1:26" ht="9.75" customHeight="1">
      <c r="A514" s="405"/>
      <c r="B514" s="408" t="s">
        <v>1341</v>
      </c>
      <c r="C514" s="405"/>
      <c r="D514" s="405"/>
      <c r="E514" s="405"/>
      <c r="F514" s="405"/>
      <c r="G514" s="405"/>
      <c r="H514" s="405"/>
      <c r="I514" s="405"/>
      <c r="J514" s="405"/>
      <c r="K514" s="405"/>
      <c r="L514" s="405"/>
      <c r="M514" s="405"/>
      <c r="N514" s="405"/>
      <c r="O514" s="405"/>
      <c r="P514" s="405"/>
      <c r="Q514" s="405"/>
      <c r="R514" s="405"/>
      <c r="S514" s="405"/>
      <c r="T514" s="405"/>
      <c r="U514" s="405"/>
      <c r="V514" s="405"/>
      <c r="W514" s="405"/>
      <c r="X514" s="405"/>
      <c r="Y514" s="405"/>
      <c r="Z514" s="405"/>
    </row>
    <row r="515" spans="1:26" ht="9.75" customHeight="1">
      <c r="A515" s="405"/>
      <c r="B515" s="408" t="s">
        <v>1342</v>
      </c>
      <c r="C515" s="405"/>
      <c r="D515" s="405"/>
      <c r="E515" s="405"/>
      <c r="F515" s="405"/>
      <c r="G515" s="405"/>
      <c r="H515" s="405"/>
      <c r="I515" s="405"/>
      <c r="J515" s="405"/>
      <c r="K515" s="405"/>
      <c r="L515" s="405"/>
      <c r="M515" s="405"/>
      <c r="N515" s="405"/>
      <c r="O515" s="405"/>
      <c r="P515" s="405"/>
      <c r="Q515" s="405"/>
      <c r="R515" s="405"/>
      <c r="S515" s="405"/>
      <c r="T515" s="405"/>
      <c r="U515" s="405"/>
      <c r="V515" s="405"/>
      <c r="W515" s="405"/>
      <c r="X515" s="405"/>
      <c r="Y515" s="405"/>
      <c r="Z515" s="405"/>
    </row>
    <row r="516" spans="1:26" ht="9.75" customHeight="1">
      <c r="A516" s="405"/>
      <c r="B516" s="408" t="s">
        <v>1343</v>
      </c>
      <c r="C516" s="405"/>
      <c r="D516" s="405"/>
      <c r="E516" s="405"/>
      <c r="F516" s="405"/>
      <c r="G516" s="405"/>
      <c r="H516" s="405"/>
      <c r="I516" s="405"/>
      <c r="J516" s="405"/>
      <c r="K516" s="405"/>
      <c r="L516" s="405"/>
      <c r="M516" s="405"/>
      <c r="N516" s="405"/>
      <c r="O516" s="405"/>
      <c r="P516" s="405"/>
      <c r="Q516" s="405"/>
      <c r="R516" s="405"/>
      <c r="S516" s="405"/>
      <c r="T516" s="405"/>
      <c r="U516" s="405"/>
      <c r="V516" s="405"/>
      <c r="W516" s="405"/>
      <c r="X516" s="405"/>
      <c r="Y516" s="405"/>
      <c r="Z516" s="405"/>
    </row>
    <row r="517" spans="1:26" ht="9.75" customHeight="1">
      <c r="A517" s="405"/>
      <c r="B517" s="408" t="s">
        <v>1344</v>
      </c>
      <c r="C517" s="405"/>
      <c r="D517" s="405"/>
      <c r="E517" s="405"/>
      <c r="F517" s="405"/>
      <c r="G517" s="405"/>
      <c r="H517" s="405"/>
      <c r="I517" s="405"/>
      <c r="J517" s="405"/>
      <c r="K517" s="405"/>
      <c r="L517" s="405"/>
      <c r="M517" s="405"/>
      <c r="N517" s="405"/>
      <c r="O517" s="405"/>
      <c r="P517" s="405"/>
      <c r="Q517" s="405"/>
      <c r="R517" s="405"/>
      <c r="S517" s="405"/>
      <c r="T517" s="405"/>
      <c r="U517" s="405"/>
      <c r="V517" s="405"/>
      <c r="W517" s="405"/>
      <c r="X517" s="405"/>
      <c r="Y517" s="405"/>
      <c r="Z517" s="405"/>
    </row>
    <row r="518" spans="1:26" ht="9.75" customHeight="1">
      <c r="A518" s="405"/>
      <c r="B518" s="408" t="s">
        <v>1345</v>
      </c>
      <c r="C518" s="405"/>
      <c r="D518" s="405"/>
      <c r="E518" s="405"/>
      <c r="F518" s="405"/>
      <c r="G518" s="405"/>
      <c r="H518" s="405"/>
      <c r="I518" s="405"/>
      <c r="J518" s="405"/>
      <c r="K518" s="405"/>
      <c r="L518" s="405"/>
      <c r="M518" s="405"/>
      <c r="N518" s="405"/>
      <c r="O518" s="405"/>
      <c r="P518" s="405"/>
      <c r="Q518" s="405"/>
      <c r="R518" s="405"/>
      <c r="S518" s="405"/>
      <c r="T518" s="405"/>
      <c r="U518" s="405"/>
      <c r="V518" s="405"/>
      <c r="W518" s="405"/>
      <c r="X518" s="405"/>
      <c r="Y518" s="405"/>
      <c r="Z518" s="405"/>
    </row>
    <row r="519" spans="1:26" ht="9.75" customHeight="1">
      <c r="A519" s="405"/>
      <c r="B519" s="408" t="s">
        <v>1346</v>
      </c>
      <c r="C519" s="405"/>
      <c r="D519" s="405"/>
      <c r="E519" s="405"/>
      <c r="F519" s="405"/>
      <c r="G519" s="405"/>
      <c r="H519" s="405"/>
      <c r="I519" s="405"/>
      <c r="J519" s="405"/>
      <c r="K519" s="405"/>
      <c r="L519" s="405"/>
      <c r="M519" s="405"/>
      <c r="N519" s="405"/>
      <c r="O519" s="405"/>
      <c r="P519" s="405"/>
      <c r="Q519" s="405"/>
      <c r="R519" s="405"/>
      <c r="S519" s="405"/>
      <c r="T519" s="405"/>
      <c r="U519" s="405"/>
      <c r="V519" s="405"/>
      <c r="W519" s="405"/>
      <c r="X519" s="405"/>
      <c r="Y519" s="405"/>
      <c r="Z519" s="405"/>
    </row>
    <row r="520" spans="1:26" ht="9.75" customHeight="1">
      <c r="A520" s="405"/>
      <c r="B520" s="408" t="s">
        <v>1347</v>
      </c>
      <c r="C520" s="405"/>
      <c r="D520" s="405"/>
      <c r="E520" s="405"/>
      <c r="F520" s="405"/>
      <c r="G520" s="405"/>
      <c r="H520" s="405"/>
      <c r="I520" s="405"/>
      <c r="J520" s="405"/>
      <c r="K520" s="405"/>
      <c r="L520" s="405"/>
      <c r="M520" s="405"/>
      <c r="N520" s="405"/>
      <c r="O520" s="405"/>
      <c r="P520" s="405"/>
      <c r="Q520" s="405"/>
      <c r="R520" s="405"/>
      <c r="S520" s="405"/>
      <c r="T520" s="405"/>
      <c r="U520" s="405"/>
      <c r="V520" s="405"/>
      <c r="W520" s="405"/>
      <c r="X520" s="405"/>
      <c r="Y520" s="405"/>
      <c r="Z520" s="405"/>
    </row>
    <row r="521" spans="1:26" ht="9.75" customHeight="1">
      <c r="A521" s="405"/>
      <c r="B521" s="408" t="s">
        <v>1348</v>
      </c>
      <c r="C521" s="405"/>
      <c r="D521" s="405"/>
      <c r="E521" s="405"/>
      <c r="F521" s="405"/>
      <c r="G521" s="405"/>
      <c r="H521" s="405"/>
      <c r="I521" s="405"/>
      <c r="J521" s="405"/>
      <c r="K521" s="405"/>
      <c r="L521" s="405"/>
      <c r="M521" s="405"/>
      <c r="N521" s="405"/>
      <c r="O521" s="405"/>
      <c r="P521" s="405"/>
      <c r="Q521" s="405"/>
      <c r="R521" s="405"/>
      <c r="S521" s="405"/>
      <c r="T521" s="405"/>
      <c r="U521" s="405"/>
      <c r="V521" s="405"/>
      <c r="W521" s="405"/>
      <c r="X521" s="405"/>
      <c r="Y521" s="405"/>
      <c r="Z521" s="405"/>
    </row>
    <row r="522" spans="1:26" ht="9.75" customHeight="1">
      <c r="A522" s="405"/>
      <c r="B522" s="408" t="s">
        <v>1349</v>
      </c>
      <c r="C522" s="405"/>
      <c r="D522" s="405"/>
      <c r="E522" s="405"/>
      <c r="F522" s="405"/>
      <c r="G522" s="405"/>
      <c r="H522" s="405"/>
      <c r="I522" s="405"/>
      <c r="J522" s="405"/>
      <c r="K522" s="405"/>
      <c r="L522" s="405"/>
      <c r="M522" s="405"/>
      <c r="N522" s="405"/>
      <c r="O522" s="405"/>
      <c r="P522" s="405"/>
      <c r="Q522" s="405"/>
      <c r="R522" s="405"/>
      <c r="S522" s="405"/>
      <c r="T522" s="405"/>
      <c r="U522" s="405"/>
      <c r="V522" s="405"/>
      <c r="W522" s="405"/>
      <c r="X522" s="405"/>
      <c r="Y522" s="405"/>
      <c r="Z522" s="405"/>
    </row>
    <row r="523" spans="1:26" ht="9.75" customHeight="1">
      <c r="A523" s="405"/>
      <c r="B523" s="408" t="s">
        <v>1350</v>
      </c>
      <c r="C523" s="405"/>
      <c r="D523" s="405"/>
      <c r="E523" s="405"/>
      <c r="F523" s="405"/>
      <c r="G523" s="405"/>
      <c r="H523" s="405"/>
      <c r="I523" s="405"/>
      <c r="J523" s="405"/>
      <c r="K523" s="405"/>
      <c r="L523" s="405"/>
      <c r="M523" s="405"/>
      <c r="N523" s="405"/>
      <c r="O523" s="405"/>
      <c r="P523" s="405"/>
      <c r="Q523" s="405"/>
      <c r="R523" s="405"/>
      <c r="S523" s="405"/>
      <c r="T523" s="405"/>
      <c r="U523" s="405"/>
      <c r="V523" s="405"/>
      <c r="W523" s="405"/>
      <c r="X523" s="405"/>
      <c r="Y523" s="405"/>
      <c r="Z523" s="405"/>
    </row>
    <row r="524" spans="1:26" ht="9.75" customHeight="1">
      <c r="A524" s="405"/>
      <c r="B524" s="408" t="s">
        <v>1351</v>
      </c>
      <c r="C524" s="405"/>
      <c r="D524" s="405"/>
      <c r="E524" s="405"/>
      <c r="F524" s="405"/>
      <c r="G524" s="405"/>
      <c r="H524" s="405"/>
      <c r="I524" s="405"/>
      <c r="J524" s="405"/>
      <c r="K524" s="405"/>
      <c r="L524" s="405"/>
      <c r="M524" s="405"/>
      <c r="N524" s="405"/>
      <c r="O524" s="405"/>
      <c r="P524" s="405"/>
      <c r="Q524" s="405"/>
      <c r="R524" s="405"/>
      <c r="S524" s="405"/>
      <c r="T524" s="405"/>
      <c r="U524" s="405"/>
      <c r="V524" s="405"/>
      <c r="W524" s="405"/>
      <c r="X524" s="405"/>
      <c r="Y524" s="405"/>
      <c r="Z524" s="405"/>
    </row>
    <row r="525" spans="1:26" ht="9.75" customHeight="1">
      <c r="A525" s="405"/>
      <c r="B525" s="408" t="s">
        <v>1352</v>
      </c>
      <c r="C525" s="405"/>
      <c r="D525" s="405"/>
      <c r="E525" s="405"/>
      <c r="F525" s="405"/>
      <c r="G525" s="405"/>
      <c r="H525" s="405"/>
      <c r="I525" s="405"/>
      <c r="J525" s="405"/>
      <c r="K525" s="405"/>
      <c r="L525" s="405"/>
      <c r="M525" s="405"/>
      <c r="N525" s="405"/>
      <c r="O525" s="405"/>
      <c r="P525" s="405"/>
      <c r="Q525" s="405"/>
      <c r="R525" s="405"/>
      <c r="S525" s="405"/>
      <c r="T525" s="405"/>
      <c r="U525" s="405"/>
      <c r="V525" s="405"/>
      <c r="W525" s="405"/>
      <c r="X525" s="405"/>
      <c r="Y525" s="405"/>
      <c r="Z525" s="405"/>
    </row>
    <row r="526" spans="1:26" ht="9.75" customHeight="1">
      <c r="A526" s="405"/>
      <c r="B526" s="408" t="s">
        <v>1353</v>
      </c>
      <c r="C526" s="405"/>
      <c r="D526" s="405"/>
      <c r="E526" s="405"/>
      <c r="F526" s="405"/>
      <c r="G526" s="405"/>
      <c r="H526" s="405"/>
      <c r="I526" s="405"/>
      <c r="J526" s="405"/>
      <c r="K526" s="405"/>
      <c r="L526" s="405"/>
      <c r="M526" s="405"/>
      <c r="N526" s="405"/>
      <c r="O526" s="405"/>
      <c r="P526" s="405"/>
      <c r="Q526" s="405"/>
      <c r="R526" s="405"/>
      <c r="S526" s="405"/>
      <c r="T526" s="405"/>
      <c r="U526" s="405"/>
      <c r="V526" s="405"/>
      <c r="W526" s="405"/>
      <c r="X526" s="405"/>
      <c r="Y526" s="405"/>
      <c r="Z526" s="405"/>
    </row>
    <row r="527" spans="1:26" ht="9.75" customHeight="1">
      <c r="A527" s="405"/>
      <c r="B527" s="408" t="s">
        <v>1354</v>
      </c>
      <c r="C527" s="405"/>
      <c r="D527" s="405"/>
      <c r="E527" s="405"/>
      <c r="F527" s="405"/>
      <c r="G527" s="405"/>
      <c r="H527" s="405"/>
      <c r="I527" s="405"/>
      <c r="J527" s="405"/>
      <c r="K527" s="405"/>
      <c r="L527" s="405"/>
      <c r="M527" s="405"/>
      <c r="N527" s="405"/>
      <c r="O527" s="405"/>
      <c r="P527" s="405"/>
      <c r="Q527" s="405"/>
      <c r="R527" s="405"/>
      <c r="S527" s="405"/>
      <c r="T527" s="405"/>
      <c r="U527" s="405"/>
      <c r="V527" s="405"/>
      <c r="W527" s="405"/>
      <c r="X527" s="405"/>
      <c r="Y527" s="405"/>
      <c r="Z527" s="405"/>
    </row>
    <row r="528" spans="1:26" ht="9.75" customHeight="1">
      <c r="A528" s="405"/>
      <c r="B528" s="408" t="s">
        <v>1355</v>
      </c>
      <c r="C528" s="405"/>
      <c r="D528" s="405"/>
      <c r="E528" s="405"/>
      <c r="F528" s="405"/>
      <c r="G528" s="405"/>
      <c r="H528" s="405"/>
      <c r="I528" s="405"/>
      <c r="J528" s="405"/>
      <c r="K528" s="405"/>
      <c r="L528" s="405"/>
      <c r="M528" s="405"/>
      <c r="N528" s="405"/>
      <c r="O528" s="405"/>
      <c r="P528" s="405"/>
      <c r="Q528" s="405"/>
      <c r="R528" s="405"/>
      <c r="S528" s="405"/>
      <c r="T528" s="405"/>
      <c r="U528" s="405"/>
      <c r="V528" s="405"/>
      <c r="W528" s="405"/>
      <c r="X528" s="405"/>
      <c r="Y528" s="405"/>
      <c r="Z528" s="405"/>
    </row>
    <row r="529" spans="1:26" ht="9.75" customHeight="1">
      <c r="A529" s="405"/>
      <c r="B529" s="408" t="s">
        <v>1356</v>
      </c>
      <c r="C529" s="405"/>
      <c r="D529" s="405"/>
      <c r="E529" s="405"/>
      <c r="F529" s="405"/>
      <c r="G529" s="405"/>
      <c r="H529" s="405"/>
      <c r="I529" s="405"/>
      <c r="J529" s="405"/>
      <c r="K529" s="405"/>
      <c r="L529" s="405"/>
      <c r="M529" s="405"/>
      <c r="N529" s="405"/>
      <c r="O529" s="405"/>
      <c r="P529" s="405"/>
      <c r="Q529" s="405"/>
      <c r="R529" s="405"/>
      <c r="S529" s="405"/>
      <c r="T529" s="405"/>
      <c r="U529" s="405"/>
      <c r="V529" s="405"/>
      <c r="W529" s="405"/>
      <c r="X529" s="405"/>
      <c r="Y529" s="405"/>
      <c r="Z529" s="405"/>
    </row>
    <row r="530" spans="1:26" ht="9.75" customHeight="1">
      <c r="A530" s="405"/>
      <c r="B530" s="408" t="s">
        <v>1357</v>
      </c>
      <c r="C530" s="405"/>
      <c r="D530" s="405"/>
      <c r="E530" s="405"/>
      <c r="F530" s="405"/>
      <c r="G530" s="405"/>
      <c r="H530" s="405"/>
      <c r="I530" s="405"/>
      <c r="J530" s="405"/>
      <c r="K530" s="405"/>
      <c r="L530" s="405"/>
      <c r="M530" s="405"/>
      <c r="N530" s="405"/>
      <c r="O530" s="405"/>
      <c r="P530" s="405"/>
      <c r="Q530" s="405"/>
      <c r="R530" s="405"/>
      <c r="S530" s="405"/>
      <c r="T530" s="405"/>
      <c r="U530" s="405"/>
      <c r="V530" s="405"/>
      <c r="W530" s="405"/>
      <c r="X530" s="405"/>
      <c r="Y530" s="405"/>
      <c r="Z530" s="405"/>
    </row>
    <row r="531" spans="1:26" ht="9.75" customHeight="1">
      <c r="A531" s="405"/>
      <c r="B531" s="408" t="s">
        <v>1358</v>
      </c>
      <c r="C531" s="405"/>
      <c r="D531" s="405"/>
      <c r="E531" s="405"/>
      <c r="F531" s="405"/>
      <c r="G531" s="405"/>
      <c r="H531" s="405"/>
      <c r="I531" s="405"/>
      <c r="J531" s="405"/>
      <c r="K531" s="405"/>
      <c r="L531" s="405"/>
      <c r="M531" s="405"/>
      <c r="N531" s="405"/>
      <c r="O531" s="405"/>
      <c r="P531" s="405"/>
      <c r="Q531" s="405"/>
      <c r="R531" s="405"/>
      <c r="S531" s="405"/>
      <c r="T531" s="405"/>
      <c r="U531" s="405"/>
      <c r="V531" s="405"/>
      <c r="W531" s="405"/>
      <c r="X531" s="405"/>
      <c r="Y531" s="405"/>
      <c r="Z531" s="405"/>
    </row>
    <row r="532" spans="1:26" ht="9.75" customHeight="1">
      <c r="A532" s="405"/>
      <c r="B532" s="408" t="s">
        <v>1359</v>
      </c>
      <c r="C532" s="405"/>
      <c r="D532" s="405"/>
      <c r="E532" s="405"/>
      <c r="F532" s="405"/>
      <c r="G532" s="405"/>
      <c r="H532" s="405"/>
      <c r="I532" s="405"/>
      <c r="J532" s="405"/>
      <c r="K532" s="405"/>
      <c r="L532" s="405"/>
      <c r="M532" s="405"/>
      <c r="N532" s="405"/>
      <c r="O532" s="405"/>
      <c r="P532" s="405"/>
      <c r="Q532" s="405"/>
      <c r="R532" s="405"/>
      <c r="S532" s="405"/>
      <c r="T532" s="405"/>
      <c r="U532" s="405"/>
      <c r="V532" s="405"/>
      <c r="W532" s="405"/>
      <c r="X532" s="405"/>
      <c r="Y532" s="405"/>
      <c r="Z532" s="405"/>
    </row>
    <row r="533" spans="1:26" ht="9.75" customHeight="1">
      <c r="A533" s="405"/>
      <c r="B533" s="408" t="s">
        <v>1360</v>
      </c>
      <c r="C533" s="405"/>
      <c r="D533" s="405"/>
      <c r="E533" s="405"/>
      <c r="F533" s="405"/>
      <c r="G533" s="405"/>
      <c r="H533" s="405"/>
      <c r="I533" s="405"/>
      <c r="J533" s="405"/>
      <c r="K533" s="405"/>
      <c r="L533" s="405"/>
      <c r="M533" s="405"/>
      <c r="N533" s="405"/>
      <c r="O533" s="405"/>
      <c r="P533" s="405"/>
      <c r="Q533" s="405"/>
      <c r="R533" s="405"/>
      <c r="S533" s="405"/>
      <c r="T533" s="405"/>
      <c r="U533" s="405"/>
      <c r="V533" s="405"/>
      <c r="W533" s="405"/>
      <c r="X533" s="405"/>
      <c r="Y533" s="405"/>
      <c r="Z533" s="405"/>
    </row>
    <row r="534" spans="1:26" ht="9.75" customHeight="1">
      <c r="A534" s="405"/>
      <c r="B534" s="408" t="s">
        <v>1361</v>
      </c>
      <c r="C534" s="405"/>
      <c r="D534" s="405"/>
      <c r="E534" s="405"/>
      <c r="F534" s="405"/>
      <c r="G534" s="405"/>
      <c r="H534" s="405"/>
      <c r="I534" s="405"/>
      <c r="J534" s="405"/>
      <c r="K534" s="405"/>
      <c r="L534" s="405"/>
      <c r="M534" s="405"/>
      <c r="N534" s="405"/>
      <c r="O534" s="405"/>
      <c r="P534" s="405"/>
      <c r="Q534" s="405"/>
      <c r="R534" s="405"/>
      <c r="S534" s="405"/>
      <c r="T534" s="405"/>
      <c r="U534" s="405"/>
      <c r="V534" s="405"/>
      <c r="W534" s="405"/>
      <c r="X534" s="405"/>
      <c r="Y534" s="405"/>
      <c r="Z534" s="405"/>
    </row>
    <row r="535" spans="1:26" ht="9.75" customHeight="1">
      <c r="A535" s="405"/>
      <c r="B535" s="408" t="s">
        <v>1362</v>
      </c>
      <c r="C535" s="405"/>
      <c r="D535" s="405"/>
      <c r="E535" s="405"/>
      <c r="F535" s="405"/>
      <c r="G535" s="405"/>
      <c r="H535" s="405"/>
      <c r="I535" s="405"/>
      <c r="J535" s="405"/>
      <c r="K535" s="405"/>
      <c r="L535" s="405"/>
      <c r="M535" s="405"/>
      <c r="N535" s="405"/>
      <c r="O535" s="405"/>
      <c r="P535" s="405"/>
      <c r="Q535" s="405"/>
      <c r="R535" s="405"/>
      <c r="S535" s="405"/>
      <c r="T535" s="405"/>
      <c r="U535" s="405"/>
      <c r="V535" s="405"/>
      <c r="W535" s="405"/>
      <c r="X535" s="405"/>
      <c r="Y535" s="405"/>
      <c r="Z535" s="405"/>
    </row>
    <row r="536" spans="1:26" ht="9.75" customHeight="1">
      <c r="A536" s="405"/>
      <c r="B536" s="408" t="s">
        <v>1363</v>
      </c>
      <c r="C536" s="405"/>
      <c r="D536" s="405"/>
      <c r="E536" s="405"/>
      <c r="F536" s="405"/>
      <c r="G536" s="405"/>
      <c r="H536" s="405"/>
      <c r="I536" s="405"/>
      <c r="J536" s="405"/>
      <c r="K536" s="405"/>
      <c r="L536" s="405"/>
      <c r="M536" s="405"/>
      <c r="N536" s="405"/>
      <c r="O536" s="405"/>
      <c r="P536" s="405"/>
      <c r="Q536" s="405"/>
      <c r="R536" s="405"/>
      <c r="S536" s="405"/>
      <c r="T536" s="405"/>
      <c r="U536" s="405"/>
      <c r="V536" s="405"/>
      <c r="W536" s="405"/>
      <c r="X536" s="405"/>
      <c r="Y536" s="405"/>
      <c r="Z536" s="405"/>
    </row>
    <row r="537" spans="1:26" ht="9.75" customHeight="1">
      <c r="A537" s="405"/>
      <c r="B537" s="408" t="s">
        <v>1364</v>
      </c>
      <c r="C537" s="405"/>
      <c r="D537" s="405"/>
      <c r="E537" s="405"/>
      <c r="F537" s="405"/>
      <c r="G537" s="405"/>
      <c r="H537" s="405"/>
      <c r="I537" s="405"/>
      <c r="J537" s="405"/>
      <c r="K537" s="405"/>
      <c r="L537" s="405"/>
      <c r="M537" s="405"/>
      <c r="N537" s="405"/>
      <c r="O537" s="405"/>
      <c r="P537" s="405"/>
      <c r="Q537" s="405"/>
      <c r="R537" s="405"/>
      <c r="S537" s="405"/>
      <c r="T537" s="405"/>
      <c r="U537" s="405"/>
      <c r="V537" s="405"/>
      <c r="W537" s="405"/>
      <c r="X537" s="405"/>
      <c r="Y537" s="405"/>
      <c r="Z537" s="405"/>
    </row>
    <row r="538" spans="1:26" ht="9.75" customHeight="1">
      <c r="A538" s="405"/>
      <c r="B538" s="408" t="s">
        <v>1365</v>
      </c>
      <c r="C538" s="405"/>
      <c r="D538" s="405"/>
      <c r="E538" s="405"/>
      <c r="F538" s="405"/>
      <c r="G538" s="405"/>
      <c r="H538" s="405"/>
      <c r="I538" s="405"/>
      <c r="J538" s="405"/>
      <c r="K538" s="405"/>
      <c r="L538" s="405"/>
      <c r="M538" s="405"/>
      <c r="N538" s="405"/>
      <c r="O538" s="405"/>
      <c r="P538" s="405"/>
      <c r="Q538" s="405"/>
      <c r="R538" s="405"/>
      <c r="S538" s="405"/>
      <c r="T538" s="405"/>
      <c r="U538" s="405"/>
      <c r="V538" s="405"/>
      <c r="W538" s="405"/>
      <c r="X538" s="405"/>
      <c r="Y538" s="405"/>
      <c r="Z538" s="405"/>
    </row>
    <row r="539" spans="1:26" ht="9.75" customHeight="1">
      <c r="A539" s="405"/>
      <c r="B539" s="408" t="s">
        <v>1366</v>
      </c>
      <c r="C539" s="405"/>
      <c r="D539" s="405"/>
      <c r="E539" s="405"/>
      <c r="F539" s="405"/>
      <c r="G539" s="405"/>
      <c r="H539" s="405"/>
      <c r="I539" s="405"/>
      <c r="J539" s="405"/>
      <c r="K539" s="405"/>
      <c r="L539" s="405"/>
      <c r="M539" s="405"/>
      <c r="N539" s="405"/>
      <c r="O539" s="405"/>
      <c r="P539" s="405"/>
      <c r="Q539" s="405"/>
      <c r="R539" s="405"/>
      <c r="S539" s="405"/>
      <c r="T539" s="405"/>
      <c r="U539" s="405"/>
      <c r="V539" s="405"/>
      <c r="W539" s="405"/>
      <c r="X539" s="405"/>
      <c r="Y539" s="405"/>
      <c r="Z539" s="405"/>
    </row>
    <row r="540" spans="1:26" ht="9.75" customHeight="1">
      <c r="A540" s="405"/>
      <c r="B540" s="408" t="s">
        <v>1367</v>
      </c>
      <c r="C540" s="405"/>
      <c r="D540" s="405"/>
      <c r="E540" s="405"/>
      <c r="F540" s="405"/>
      <c r="G540" s="405"/>
      <c r="H540" s="405"/>
      <c r="I540" s="405"/>
      <c r="J540" s="405"/>
      <c r="K540" s="405"/>
      <c r="L540" s="405"/>
      <c r="M540" s="405"/>
      <c r="N540" s="405"/>
      <c r="O540" s="405"/>
      <c r="P540" s="405"/>
      <c r="Q540" s="405"/>
      <c r="R540" s="405"/>
      <c r="S540" s="405"/>
      <c r="T540" s="405"/>
      <c r="U540" s="405"/>
      <c r="V540" s="405"/>
      <c r="W540" s="405"/>
      <c r="X540" s="405"/>
      <c r="Y540" s="405"/>
      <c r="Z540" s="405"/>
    </row>
    <row r="541" spans="1:26" ht="9.75" customHeight="1">
      <c r="A541" s="405"/>
      <c r="B541" s="408" t="s">
        <v>1368</v>
      </c>
      <c r="C541" s="405"/>
      <c r="D541" s="405"/>
      <c r="E541" s="405"/>
      <c r="F541" s="405"/>
      <c r="G541" s="405"/>
      <c r="H541" s="405"/>
      <c r="I541" s="405"/>
      <c r="J541" s="405"/>
      <c r="K541" s="405"/>
      <c r="L541" s="405"/>
      <c r="M541" s="405"/>
      <c r="N541" s="405"/>
      <c r="O541" s="405"/>
      <c r="P541" s="405"/>
      <c r="Q541" s="405"/>
      <c r="R541" s="405"/>
      <c r="S541" s="405"/>
      <c r="T541" s="405"/>
      <c r="U541" s="405"/>
      <c r="V541" s="405"/>
      <c r="W541" s="405"/>
      <c r="X541" s="405"/>
      <c r="Y541" s="405"/>
      <c r="Z541" s="405"/>
    </row>
    <row r="542" spans="1:26" ht="9.75" customHeight="1">
      <c r="A542" s="405"/>
      <c r="B542" s="408" t="s">
        <v>1369</v>
      </c>
      <c r="C542" s="405"/>
      <c r="D542" s="405"/>
      <c r="E542" s="405"/>
      <c r="F542" s="405"/>
      <c r="G542" s="405"/>
      <c r="H542" s="405"/>
      <c r="I542" s="405"/>
      <c r="J542" s="405"/>
      <c r="K542" s="405"/>
      <c r="L542" s="405"/>
      <c r="M542" s="405"/>
      <c r="N542" s="405"/>
      <c r="O542" s="405"/>
      <c r="P542" s="405"/>
      <c r="Q542" s="405"/>
      <c r="R542" s="405"/>
      <c r="S542" s="405"/>
      <c r="T542" s="405"/>
      <c r="U542" s="405"/>
      <c r="V542" s="405"/>
      <c r="W542" s="405"/>
      <c r="X542" s="405"/>
      <c r="Y542" s="405"/>
      <c r="Z542" s="405"/>
    </row>
    <row r="543" spans="1:26" ht="9.75" customHeight="1">
      <c r="A543" s="405"/>
      <c r="B543" s="408" t="s">
        <v>1370</v>
      </c>
      <c r="C543" s="405"/>
      <c r="D543" s="405"/>
      <c r="E543" s="405"/>
      <c r="F543" s="405"/>
      <c r="G543" s="405"/>
      <c r="H543" s="405"/>
      <c r="I543" s="405"/>
      <c r="J543" s="405"/>
      <c r="K543" s="405"/>
      <c r="L543" s="405"/>
      <c r="M543" s="405"/>
      <c r="N543" s="405"/>
      <c r="O543" s="405"/>
      <c r="P543" s="405"/>
      <c r="Q543" s="405"/>
      <c r="R543" s="405"/>
      <c r="S543" s="405"/>
      <c r="T543" s="405"/>
      <c r="U543" s="405"/>
      <c r="V543" s="405"/>
      <c r="W543" s="405"/>
      <c r="X543" s="405"/>
      <c r="Y543" s="405"/>
      <c r="Z543" s="405"/>
    </row>
    <row r="544" spans="1:26" ht="9.75" customHeight="1">
      <c r="A544" s="405"/>
      <c r="B544" s="408" t="s">
        <v>1371</v>
      </c>
      <c r="C544" s="405"/>
      <c r="D544" s="405"/>
      <c r="E544" s="405"/>
      <c r="F544" s="405"/>
      <c r="G544" s="405"/>
      <c r="H544" s="405"/>
      <c r="I544" s="405"/>
      <c r="J544" s="405"/>
      <c r="K544" s="405"/>
      <c r="L544" s="405"/>
      <c r="M544" s="405"/>
      <c r="N544" s="405"/>
      <c r="O544" s="405"/>
      <c r="P544" s="405"/>
      <c r="Q544" s="405"/>
      <c r="R544" s="405"/>
      <c r="S544" s="405"/>
      <c r="T544" s="405"/>
      <c r="U544" s="405"/>
      <c r="V544" s="405"/>
      <c r="W544" s="405"/>
      <c r="X544" s="405"/>
      <c r="Y544" s="405"/>
      <c r="Z544" s="405"/>
    </row>
    <row r="545" spans="1:26" ht="9.75" customHeight="1">
      <c r="A545" s="405"/>
      <c r="B545" s="408" t="s">
        <v>1372</v>
      </c>
      <c r="C545" s="405"/>
      <c r="D545" s="405"/>
      <c r="E545" s="405"/>
      <c r="F545" s="405"/>
      <c r="G545" s="405"/>
      <c r="H545" s="405"/>
      <c r="I545" s="405"/>
      <c r="J545" s="405"/>
      <c r="K545" s="405"/>
      <c r="L545" s="405"/>
      <c r="M545" s="405"/>
      <c r="N545" s="405"/>
      <c r="O545" s="405"/>
      <c r="P545" s="405"/>
      <c r="Q545" s="405"/>
      <c r="R545" s="405"/>
      <c r="S545" s="405"/>
      <c r="T545" s="405"/>
      <c r="U545" s="405"/>
      <c r="V545" s="405"/>
      <c r="W545" s="405"/>
      <c r="X545" s="405"/>
      <c r="Y545" s="405"/>
      <c r="Z545" s="405"/>
    </row>
    <row r="546" spans="1:26" ht="9.75" customHeight="1">
      <c r="A546" s="405"/>
      <c r="B546" s="408" t="s">
        <v>1373</v>
      </c>
      <c r="C546" s="405"/>
      <c r="D546" s="405"/>
      <c r="E546" s="405"/>
      <c r="F546" s="405"/>
      <c r="G546" s="405"/>
      <c r="H546" s="405"/>
      <c r="I546" s="405"/>
      <c r="J546" s="405"/>
      <c r="K546" s="405"/>
      <c r="L546" s="405"/>
      <c r="M546" s="405"/>
      <c r="N546" s="405"/>
      <c r="O546" s="405"/>
      <c r="P546" s="405"/>
      <c r="Q546" s="405"/>
      <c r="R546" s="405"/>
      <c r="S546" s="405"/>
      <c r="T546" s="405"/>
      <c r="U546" s="405"/>
      <c r="V546" s="405"/>
      <c r="W546" s="405"/>
      <c r="X546" s="405"/>
      <c r="Y546" s="405"/>
      <c r="Z546" s="405"/>
    </row>
    <row r="547" spans="1:26" ht="9.75" customHeight="1">
      <c r="A547" s="405"/>
      <c r="B547" s="408" t="s">
        <v>1374</v>
      </c>
      <c r="C547" s="405"/>
      <c r="D547" s="405"/>
      <c r="E547" s="405"/>
      <c r="F547" s="405"/>
      <c r="G547" s="405"/>
      <c r="H547" s="405"/>
      <c r="I547" s="405"/>
      <c r="J547" s="405"/>
      <c r="K547" s="405"/>
      <c r="L547" s="405"/>
      <c r="M547" s="405"/>
      <c r="N547" s="405"/>
      <c r="O547" s="405"/>
      <c r="P547" s="405"/>
      <c r="Q547" s="405"/>
      <c r="R547" s="405"/>
      <c r="S547" s="405"/>
      <c r="T547" s="405"/>
      <c r="U547" s="405"/>
      <c r="V547" s="405"/>
      <c r="W547" s="405"/>
      <c r="X547" s="405"/>
      <c r="Y547" s="405"/>
      <c r="Z547" s="405"/>
    </row>
    <row r="548" spans="1:26" ht="9.75" customHeight="1">
      <c r="A548" s="405"/>
      <c r="B548" s="408" t="s">
        <v>1375</v>
      </c>
      <c r="C548" s="405"/>
      <c r="D548" s="405"/>
      <c r="E548" s="405"/>
      <c r="F548" s="405"/>
      <c r="G548" s="405"/>
      <c r="H548" s="405"/>
      <c r="I548" s="405"/>
      <c r="J548" s="405"/>
      <c r="K548" s="405"/>
      <c r="L548" s="405"/>
      <c r="M548" s="405"/>
      <c r="N548" s="405"/>
      <c r="O548" s="405"/>
      <c r="P548" s="405"/>
      <c r="Q548" s="405"/>
      <c r="R548" s="405"/>
      <c r="S548" s="405"/>
      <c r="T548" s="405"/>
      <c r="U548" s="405"/>
      <c r="V548" s="405"/>
      <c r="W548" s="405"/>
      <c r="X548" s="405"/>
      <c r="Y548" s="405"/>
      <c r="Z548" s="405"/>
    </row>
    <row r="549" spans="1:26" ht="9.75" customHeight="1">
      <c r="A549" s="405"/>
      <c r="B549" s="408" t="s">
        <v>1376</v>
      </c>
      <c r="C549" s="405"/>
      <c r="D549" s="405"/>
      <c r="E549" s="405"/>
      <c r="F549" s="405"/>
      <c r="G549" s="405"/>
      <c r="H549" s="405"/>
      <c r="I549" s="405"/>
      <c r="J549" s="405"/>
      <c r="K549" s="405"/>
      <c r="L549" s="405"/>
      <c r="M549" s="405"/>
      <c r="N549" s="405"/>
      <c r="O549" s="405"/>
      <c r="P549" s="405"/>
      <c r="Q549" s="405"/>
      <c r="R549" s="405"/>
      <c r="S549" s="405"/>
      <c r="T549" s="405"/>
      <c r="U549" s="405"/>
      <c r="V549" s="405"/>
      <c r="W549" s="405"/>
      <c r="X549" s="405"/>
      <c r="Y549" s="405"/>
      <c r="Z549" s="405"/>
    </row>
    <row r="550" spans="1:26" ht="9.75" customHeight="1">
      <c r="A550" s="405"/>
      <c r="B550" s="408" t="s">
        <v>1377</v>
      </c>
      <c r="C550" s="405"/>
      <c r="D550" s="405"/>
      <c r="E550" s="405"/>
      <c r="F550" s="405"/>
      <c r="G550" s="405"/>
      <c r="H550" s="405"/>
      <c r="I550" s="405"/>
      <c r="J550" s="405"/>
      <c r="K550" s="405"/>
      <c r="L550" s="405"/>
      <c r="M550" s="405"/>
      <c r="N550" s="405"/>
      <c r="O550" s="405"/>
      <c r="P550" s="405"/>
      <c r="Q550" s="405"/>
      <c r="R550" s="405"/>
      <c r="S550" s="405"/>
      <c r="T550" s="405"/>
      <c r="U550" s="405"/>
      <c r="V550" s="405"/>
      <c r="W550" s="405"/>
      <c r="X550" s="405"/>
      <c r="Y550" s="405"/>
      <c r="Z550" s="405"/>
    </row>
    <row r="551" spans="1:26" ht="9.75" customHeight="1">
      <c r="A551" s="405"/>
      <c r="B551" s="408" t="s">
        <v>1378</v>
      </c>
      <c r="C551" s="405"/>
      <c r="D551" s="405"/>
      <c r="E551" s="405"/>
      <c r="F551" s="405"/>
      <c r="G551" s="405"/>
      <c r="H551" s="405"/>
      <c r="I551" s="405"/>
      <c r="J551" s="405"/>
      <c r="K551" s="405"/>
      <c r="L551" s="405"/>
      <c r="M551" s="405"/>
      <c r="N551" s="405"/>
      <c r="O551" s="405"/>
      <c r="P551" s="405"/>
      <c r="Q551" s="405"/>
      <c r="R551" s="405"/>
      <c r="S551" s="405"/>
      <c r="T551" s="405"/>
      <c r="U551" s="405"/>
      <c r="V551" s="405"/>
      <c r="W551" s="405"/>
      <c r="X551" s="405"/>
      <c r="Y551" s="405"/>
      <c r="Z551" s="405"/>
    </row>
    <row r="552" spans="1:26" ht="9.75" customHeight="1">
      <c r="A552" s="405"/>
      <c r="B552" s="408" t="s">
        <v>1379</v>
      </c>
      <c r="C552" s="405"/>
      <c r="D552" s="405"/>
      <c r="E552" s="405"/>
      <c r="F552" s="405"/>
      <c r="G552" s="405"/>
      <c r="H552" s="405"/>
      <c r="I552" s="405"/>
      <c r="J552" s="405"/>
      <c r="K552" s="405"/>
      <c r="L552" s="405"/>
      <c r="M552" s="405"/>
      <c r="N552" s="405"/>
      <c r="O552" s="405"/>
      <c r="P552" s="405"/>
      <c r="Q552" s="405"/>
      <c r="R552" s="405"/>
      <c r="S552" s="405"/>
      <c r="T552" s="405"/>
      <c r="U552" s="405"/>
      <c r="V552" s="405"/>
      <c r="W552" s="405"/>
      <c r="X552" s="405"/>
      <c r="Y552" s="405"/>
      <c r="Z552" s="405"/>
    </row>
    <row r="553" spans="1:26" ht="9.75" customHeight="1">
      <c r="A553" s="405"/>
      <c r="B553" s="408" t="s">
        <v>1380</v>
      </c>
      <c r="C553" s="405"/>
      <c r="D553" s="405"/>
      <c r="E553" s="405"/>
      <c r="F553" s="405"/>
      <c r="G553" s="405"/>
      <c r="H553" s="405"/>
      <c r="I553" s="405"/>
      <c r="J553" s="405"/>
      <c r="K553" s="405"/>
      <c r="L553" s="405"/>
      <c r="M553" s="405"/>
      <c r="N553" s="405"/>
      <c r="O553" s="405"/>
      <c r="P553" s="405"/>
      <c r="Q553" s="405"/>
      <c r="R553" s="405"/>
      <c r="S553" s="405"/>
      <c r="T553" s="405"/>
      <c r="U553" s="405"/>
      <c r="V553" s="405"/>
      <c r="W553" s="405"/>
      <c r="X553" s="405"/>
      <c r="Y553" s="405"/>
      <c r="Z553" s="405"/>
    </row>
    <row r="554" spans="1:26" ht="9.75" customHeight="1">
      <c r="A554" s="405"/>
      <c r="B554" s="408" t="s">
        <v>1381</v>
      </c>
      <c r="C554" s="405"/>
      <c r="D554" s="405"/>
      <c r="E554" s="405"/>
      <c r="F554" s="405"/>
      <c r="G554" s="405"/>
      <c r="H554" s="405"/>
      <c r="I554" s="405"/>
      <c r="J554" s="405"/>
      <c r="K554" s="405"/>
      <c r="L554" s="405"/>
      <c r="M554" s="405"/>
      <c r="N554" s="405"/>
      <c r="O554" s="405"/>
      <c r="P554" s="405"/>
      <c r="Q554" s="405"/>
      <c r="R554" s="405"/>
      <c r="S554" s="405"/>
      <c r="T554" s="405"/>
      <c r="U554" s="405"/>
      <c r="V554" s="405"/>
      <c r="W554" s="405"/>
      <c r="X554" s="405"/>
      <c r="Y554" s="405"/>
      <c r="Z554" s="405"/>
    </row>
    <row r="555" spans="1:26" ht="9.75" customHeight="1">
      <c r="A555" s="405"/>
      <c r="B555" s="408" t="s">
        <v>1382</v>
      </c>
      <c r="C555" s="405"/>
      <c r="D555" s="405"/>
      <c r="E555" s="405"/>
      <c r="F555" s="405"/>
      <c r="G555" s="405"/>
      <c r="H555" s="405"/>
      <c r="I555" s="405"/>
      <c r="J555" s="405"/>
      <c r="K555" s="405"/>
      <c r="L555" s="405"/>
      <c r="M555" s="405"/>
      <c r="N555" s="405"/>
      <c r="O555" s="405"/>
      <c r="P555" s="405"/>
      <c r="Q555" s="405"/>
      <c r="R555" s="405"/>
      <c r="S555" s="405"/>
      <c r="T555" s="405"/>
      <c r="U555" s="405"/>
      <c r="V555" s="405"/>
      <c r="W555" s="405"/>
      <c r="X555" s="405"/>
      <c r="Y555" s="405"/>
      <c r="Z555" s="405"/>
    </row>
    <row r="556" spans="1:26" ht="9.75" customHeight="1">
      <c r="A556" s="405"/>
      <c r="B556" s="408" t="s">
        <v>1383</v>
      </c>
      <c r="C556" s="405"/>
      <c r="D556" s="405"/>
      <c r="E556" s="405"/>
      <c r="F556" s="405"/>
      <c r="G556" s="405"/>
      <c r="H556" s="405"/>
      <c r="I556" s="405"/>
      <c r="J556" s="405"/>
      <c r="K556" s="405"/>
      <c r="L556" s="405"/>
      <c r="M556" s="405"/>
      <c r="N556" s="405"/>
      <c r="O556" s="405"/>
      <c r="P556" s="405"/>
      <c r="Q556" s="405"/>
      <c r="R556" s="405"/>
      <c r="S556" s="405"/>
      <c r="T556" s="405"/>
      <c r="U556" s="405"/>
      <c r="V556" s="405"/>
      <c r="W556" s="405"/>
      <c r="X556" s="405"/>
      <c r="Y556" s="405"/>
      <c r="Z556" s="405"/>
    </row>
    <row r="557" spans="1:26" ht="9.75" customHeight="1">
      <c r="A557" s="405"/>
      <c r="B557" s="408" t="s">
        <v>1384</v>
      </c>
      <c r="C557" s="405"/>
      <c r="D557" s="405"/>
      <c r="E557" s="405"/>
      <c r="F557" s="405"/>
      <c r="G557" s="405"/>
      <c r="H557" s="405"/>
      <c r="I557" s="405"/>
      <c r="J557" s="405"/>
      <c r="K557" s="405"/>
      <c r="L557" s="405"/>
      <c r="M557" s="405"/>
      <c r="N557" s="405"/>
      <c r="O557" s="405"/>
      <c r="P557" s="405"/>
      <c r="Q557" s="405"/>
      <c r="R557" s="405"/>
      <c r="S557" s="405"/>
      <c r="T557" s="405"/>
      <c r="U557" s="405"/>
      <c r="V557" s="405"/>
      <c r="W557" s="405"/>
      <c r="X557" s="405"/>
      <c r="Y557" s="405"/>
      <c r="Z557" s="405"/>
    </row>
    <row r="558" spans="1:26" ht="9.75" customHeight="1">
      <c r="A558" s="405"/>
      <c r="B558" s="408" t="s">
        <v>1385</v>
      </c>
      <c r="C558" s="405"/>
      <c r="D558" s="405"/>
      <c r="E558" s="405"/>
      <c r="F558" s="405"/>
      <c r="G558" s="405"/>
      <c r="H558" s="405"/>
      <c r="I558" s="405"/>
      <c r="J558" s="405"/>
      <c r="K558" s="405"/>
      <c r="L558" s="405"/>
      <c r="M558" s="405"/>
      <c r="N558" s="405"/>
      <c r="O558" s="405"/>
      <c r="P558" s="405"/>
      <c r="Q558" s="405"/>
      <c r="R558" s="405"/>
      <c r="S558" s="405"/>
      <c r="T558" s="405"/>
      <c r="U558" s="405"/>
      <c r="V558" s="405"/>
      <c r="W558" s="405"/>
      <c r="X558" s="405"/>
      <c r="Y558" s="405"/>
      <c r="Z558" s="405"/>
    </row>
    <row r="559" spans="1:26" ht="9.75" customHeight="1">
      <c r="A559" s="405"/>
      <c r="B559" s="408" t="s">
        <v>1386</v>
      </c>
      <c r="C559" s="405"/>
      <c r="D559" s="405"/>
      <c r="E559" s="405"/>
      <c r="F559" s="405"/>
      <c r="G559" s="405"/>
      <c r="H559" s="405"/>
      <c r="I559" s="405"/>
      <c r="J559" s="405"/>
      <c r="K559" s="405"/>
      <c r="L559" s="405"/>
      <c r="M559" s="405"/>
      <c r="N559" s="405"/>
      <c r="O559" s="405"/>
      <c r="P559" s="405"/>
      <c r="Q559" s="405"/>
      <c r="R559" s="405"/>
      <c r="S559" s="405"/>
      <c r="T559" s="405"/>
      <c r="U559" s="405"/>
      <c r="V559" s="405"/>
      <c r="W559" s="405"/>
      <c r="X559" s="405"/>
      <c r="Y559" s="405"/>
      <c r="Z559" s="405"/>
    </row>
    <row r="560" spans="1:26" ht="9.75" customHeight="1">
      <c r="A560" s="405"/>
      <c r="B560" s="408" t="s">
        <v>1387</v>
      </c>
      <c r="C560" s="405"/>
      <c r="D560" s="405"/>
      <c r="E560" s="405"/>
      <c r="F560" s="405"/>
      <c r="G560" s="405"/>
      <c r="H560" s="405"/>
      <c r="I560" s="405"/>
      <c r="J560" s="405"/>
      <c r="K560" s="405"/>
      <c r="L560" s="405"/>
      <c r="M560" s="405"/>
      <c r="N560" s="405"/>
      <c r="O560" s="405"/>
      <c r="P560" s="405"/>
      <c r="Q560" s="405"/>
      <c r="R560" s="405"/>
      <c r="S560" s="405"/>
      <c r="T560" s="405"/>
      <c r="U560" s="405"/>
      <c r="V560" s="405"/>
      <c r="W560" s="405"/>
      <c r="X560" s="405"/>
      <c r="Y560" s="405"/>
      <c r="Z560" s="405"/>
    </row>
    <row r="561" spans="1:26" ht="9.75" customHeight="1">
      <c r="A561" s="405"/>
      <c r="B561" s="408" t="s">
        <v>1388</v>
      </c>
      <c r="C561" s="405"/>
      <c r="D561" s="405"/>
      <c r="E561" s="405"/>
      <c r="F561" s="405"/>
      <c r="G561" s="405"/>
      <c r="H561" s="405"/>
      <c r="I561" s="405"/>
      <c r="J561" s="405"/>
      <c r="K561" s="405"/>
      <c r="L561" s="405"/>
      <c r="M561" s="405"/>
      <c r="N561" s="405"/>
      <c r="O561" s="405"/>
      <c r="P561" s="405"/>
      <c r="Q561" s="405"/>
      <c r="R561" s="405"/>
      <c r="S561" s="405"/>
      <c r="T561" s="405"/>
      <c r="U561" s="405"/>
      <c r="V561" s="405"/>
      <c r="W561" s="405"/>
      <c r="X561" s="405"/>
      <c r="Y561" s="405"/>
      <c r="Z561" s="405"/>
    </row>
    <row r="562" spans="1:26" ht="9.75" customHeight="1">
      <c r="A562" s="405"/>
      <c r="B562" s="408" t="s">
        <v>1389</v>
      </c>
      <c r="C562" s="405"/>
      <c r="D562" s="405"/>
      <c r="E562" s="405"/>
      <c r="F562" s="405"/>
      <c r="G562" s="405"/>
      <c r="H562" s="405"/>
      <c r="I562" s="405"/>
      <c r="J562" s="405"/>
      <c r="K562" s="405"/>
      <c r="L562" s="405"/>
      <c r="M562" s="405"/>
      <c r="N562" s="405"/>
      <c r="O562" s="405"/>
      <c r="P562" s="405"/>
      <c r="Q562" s="405"/>
      <c r="R562" s="405"/>
      <c r="S562" s="405"/>
      <c r="T562" s="405"/>
      <c r="U562" s="405"/>
      <c r="V562" s="405"/>
      <c r="W562" s="405"/>
      <c r="X562" s="405"/>
      <c r="Y562" s="405"/>
      <c r="Z562" s="405"/>
    </row>
    <row r="563" spans="1:26" ht="9.75" customHeight="1">
      <c r="A563" s="405"/>
      <c r="B563" s="408" t="s">
        <v>1390</v>
      </c>
      <c r="C563" s="405"/>
      <c r="D563" s="405"/>
      <c r="E563" s="405"/>
      <c r="F563" s="405"/>
      <c r="G563" s="405"/>
      <c r="H563" s="405"/>
      <c r="I563" s="405"/>
      <c r="J563" s="405"/>
      <c r="K563" s="405"/>
      <c r="L563" s="405"/>
      <c r="M563" s="405"/>
      <c r="N563" s="405"/>
      <c r="O563" s="405"/>
      <c r="P563" s="405"/>
      <c r="Q563" s="405"/>
      <c r="R563" s="405"/>
      <c r="S563" s="405"/>
      <c r="T563" s="405"/>
      <c r="U563" s="405"/>
      <c r="V563" s="405"/>
      <c r="W563" s="405"/>
      <c r="X563" s="405"/>
      <c r="Y563" s="405"/>
      <c r="Z563" s="405"/>
    </row>
    <row r="564" spans="1:26" ht="9.75" customHeight="1">
      <c r="A564" s="405"/>
      <c r="B564" s="408" t="s">
        <v>1391</v>
      </c>
      <c r="C564" s="405"/>
      <c r="D564" s="405"/>
      <c r="E564" s="405"/>
      <c r="F564" s="405"/>
      <c r="G564" s="405"/>
      <c r="H564" s="405"/>
      <c r="I564" s="405"/>
      <c r="J564" s="405"/>
      <c r="K564" s="405"/>
      <c r="L564" s="405"/>
      <c r="M564" s="405"/>
      <c r="N564" s="405"/>
      <c r="O564" s="405"/>
      <c r="P564" s="405"/>
      <c r="Q564" s="405"/>
      <c r="R564" s="405"/>
      <c r="S564" s="405"/>
      <c r="T564" s="405"/>
      <c r="U564" s="405"/>
      <c r="V564" s="405"/>
      <c r="W564" s="405"/>
      <c r="X564" s="405"/>
      <c r="Y564" s="405"/>
      <c r="Z564" s="405"/>
    </row>
    <row r="565" spans="1:26" ht="9.75" customHeight="1">
      <c r="A565" s="405"/>
      <c r="B565" s="408" t="s">
        <v>1392</v>
      </c>
      <c r="C565" s="405"/>
      <c r="D565" s="405"/>
      <c r="E565" s="405"/>
      <c r="F565" s="405"/>
      <c r="G565" s="405"/>
      <c r="H565" s="405"/>
      <c r="I565" s="405"/>
      <c r="J565" s="405"/>
      <c r="K565" s="405"/>
      <c r="L565" s="405"/>
      <c r="M565" s="405"/>
      <c r="N565" s="405"/>
      <c r="O565" s="405"/>
      <c r="P565" s="405"/>
      <c r="Q565" s="405"/>
      <c r="R565" s="405"/>
      <c r="S565" s="405"/>
      <c r="T565" s="405"/>
      <c r="U565" s="405"/>
      <c r="V565" s="405"/>
      <c r="W565" s="405"/>
      <c r="X565" s="405"/>
      <c r="Y565" s="405"/>
      <c r="Z565" s="405"/>
    </row>
    <row r="566" spans="1:26" ht="9.75" customHeight="1">
      <c r="A566" s="405"/>
      <c r="B566" s="408" t="s">
        <v>1393</v>
      </c>
      <c r="C566" s="405"/>
      <c r="D566" s="405"/>
      <c r="E566" s="405"/>
      <c r="F566" s="405"/>
      <c r="G566" s="405"/>
      <c r="H566" s="405"/>
      <c r="I566" s="405"/>
      <c r="J566" s="405"/>
      <c r="K566" s="405"/>
      <c r="L566" s="405"/>
      <c r="M566" s="405"/>
      <c r="N566" s="405"/>
      <c r="O566" s="405"/>
      <c r="P566" s="405"/>
      <c r="Q566" s="405"/>
      <c r="R566" s="405"/>
      <c r="S566" s="405"/>
      <c r="T566" s="405"/>
      <c r="U566" s="405"/>
      <c r="V566" s="405"/>
      <c r="W566" s="405"/>
      <c r="X566" s="405"/>
      <c r="Y566" s="405"/>
      <c r="Z566" s="405"/>
    </row>
    <row r="567" spans="1:26" ht="9.75" customHeight="1">
      <c r="A567" s="405"/>
      <c r="B567" s="408" t="s">
        <v>1394</v>
      </c>
      <c r="C567" s="405"/>
      <c r="D567" s="405"/>
      <c r="E567" s="405"/>
      <c r="F567" s="405"/>
      <c r="G567" s="405"/>
      <c r="H567" s="405"/>
      <c r="I567" s="405"/>
      <c r="J567" s="405"/>
      <c r="K567" s="405"/>
      <c r="L567" s="405"/>
      <c r="M567" s="405"/>
      <c r="N567" s="405"/>
      <c r="O567" s="405"/>
      <c r="P567" s="405"/>
      <c r="Q567" s="405"/>
      <c r="R567" s="405"/>
      <c r="S567" s="405"/>
      <c r="T567" s="405"/>
      <c r="U567" s="405"/>
      <c r="V567" s="405"/>
      <c r="W567" s="405"/>
      <c r="X567" s="405"/>
      <c r="Y567" s="405"/>
      <c r="Z567" s="405"/>
    </row>
    <row r="568" spans="1:26" ht="9.75" customHeight="1">
      <c r="A568" s="405"/>
      <c r="B568" s="408" t="s">
        <v>1395</v>
      </c>
      <c r="C568" s="405"/>
      <c r="D568" s="405"/>
      <c r="E568" s="405"/>
      <c r="F568" s="405"/>
      <c r="G568" s="405"/>
      <c r="H568" s="405"/>
      <c r="I568" s="405"/>
      <c r="J568" s="405"/>
      <c r="K568" s="405"/>
      <c r="L568" s="405"/>
      <c r="M568" s="405"/>
      <c r="N568" s="405"/>
      <c r="O568" s="405"/>
      <c r="P568" s="405"/>
      <c r="Q568" s="405"/>
      <c r="R568" s="405"/>
      <c r="S568" s="405"/>
      <c r="T568" s="405"/>
      <c r="U568" s="405"/>
      <c r="V568" s="405"/>
      <c r="W568" s="405"/>
      <c r="X568" s="405"/>
      <c r="Y568" s="405"/>
      <c r="Z568" s="405"/>
    </row>
    <row r="569" spans="1:26" ht="9.75" customHeight="1">
      <c r="A569" s="405"/>
      <c r="B569" s="408" t="s">
        <v>1396</v>
      </c>
      <c r="C569" s="405"/>
      <c r="D569" s="405"/>
      <c r="E569" s="405"/>
      <c r="F569" s="405"/>
      <c r="G569" s="405"/>
      <c r="H569" s="405"/>
      <c r="I569" s="405"/>
      <c r="J569" s="405"/>
      <c r="K569" s="405"/>
      <c r="L569" s="405"/>
      <c r="M569" s="405"/>
      <c r="N569" s="405"/>
      <c r="O569" s="405"/>
      <c r="P569" s="405"/>
      <c r="Q569" s="405"/>
      <c r="R569" s="405"/>
      <c r="S569" s="405"/>
      <c r="T569" s="405"/>
      <c r="U569" s="405"/>
      <c r="V569" s="405"/>
      <c r="W569" s="405"/>
      <c r="X569" s="405"/>
      <c r="Y569" s="405"/>
      <c r="Z569" s="405"/>
    </row>
    <row r="570" spans="1:26" ht="9.75" customHeight="1">
      <c r="A570" s="405"/>
      <c r="B570" s="408" t="s">
        <v>1397</v>
      </c>
      <c r="C570" s="405"/>
      <c r="D570" s="405"/>
      <c r="E570" s="405"/>
      <c r="F570" s="405"/>
      <c r="G570" s="405"/>
      <c r="H570" s="405"/>
      <c r="I570" s="405"/>
      <c r="J570" s="405"/>
      <c r="K570" s="405"/>
      <c r="L570" s="405"/>
      <c r="M570" s="405"/>
      <c r="N570" s="405"/>
      <c r="O570" s="405"/>
      <c r="P570" s="405"/>
      <c r="Q570" s="405"/>
      <c r="R570" s="405"/>
      <c r="S570" s="405"/>
      <c r="T570" s="405"/>
      <c r="U570" s="405"/>
      <c r="V570" s="405"/>
      <c r="W570" s="405"/>
      <c r="X570" s="405"/>
      <c r="Y570" s="405"/>
      <c r="Z570" s="405"/>
    </row>
    <row r="571" spans="1:26" ht="9.75" customHeight="1">
      <c r="A571" s="405"/>
      <c r="B571" s="408" t="s">
        <v>1398</v>
      </c>
      <c r="C571" s="405"/>
      <c r="D571" s="405"/>
      <c r="E571" s="405"/>
      <c r="F571" s="405"/>
      <c r="G571" s="405"/>
      <c r="H571" s="405"/>
      <c r="I571" s="405"/>
      <c r="J571" s="405"/>
      <c r="K571" s="405"/>
      <c r="L571" s="405"/>
      <c r="M571" s="405"/>
      <c r="N571" s="405"/>
      <c r="O571" s="405"/>
      <c r="P571" s="405"/>
      <c r="Q571" s="405"/>
      <c r="R571" s="405"/>
      <c r="S571" s="405"/>
      <c r="T571" s="405"/>
      <c r="U571" s="405"/>
      <c r="V571" s="405"/>
      <c r="W571" s="405"/>
      <c r="X571" s="405"/>
      <c r="Y571" s="405"/>
      <c r="Z571" s="405"/>
    </row>
    <row r="572" spans="1:26" ht="9.75" customHeight="1">
      <c r="A572" s="405"/>
      <c r="B572" s="408" t="s">
        <v>1399</v>
      </c>
      <c r="C572" s="405"/>
      <c r="D572" s="405"/>
      <c r="E572" s="405"/>
      <c r="F572" s="405"/>
      <c r="G572" s="405"/>
      <c r="H572" s="405"/>
      <c r="I572" s="405"/>
      <c r="J572" s="405"/>
      <c r="K572" s="405"/>
      <c r="L572" s="405"/>
      <c r="M572" s="405"/>
      <c r="N572" s="405"/>
      <c r="O572" s="405"/>
      <c r="P572" s="405"/>
      <c r="Q572" s="405"/>
      <c r="R572" s="405"/>
      <c r="S572" s="405"/>
      <c r="T572" s="405"/>
      <c r="U572" s="405"/>
      <c r="V572" s="405"/>
      <c r="W572" s="405"/>
      <c r="X572" s="405"/>
      <c r="Y572" s="405"/>
      <c r="Z572" s="405"/>
    </row>
    <row r="573" spans="1:26" ht="9.75" customHeight="1">
      <c r="A573" s="405"/>
      <c r="B573" s="408" t="s">
        <v>1400</v>
      </c>
      <c r="C573" s="405"/>
      <c r="D573" s="405"/>
      <c r="E573" s="405"/>
      <c r="F573" s="405"/>
      <c r="G573" s="405"/>
      <c r="H573" s="405"/>
      <c r="I573" s="405"/>
      <c r="J573" s="405"/>
      <c r="K573" s="405"/>
      <c r="L573" s="405"/>
      <c r="M573" s="405"/>
      <c r="N573" s="405"/>
      <c r="O573" s="405"/>
      <c r="P573" s="405"/>
      <c r="Q573" s="405"/>
      <c r="R573" s="405"/>
      <c r="S573" s="405"/>
      <c r="T573" s="405"/>
      <c r="U573" s="405"/>
      <c r="V573" s="405"/>
      <c r="W573" s="405"/>
      <c r="X573" s="405"/>
      <c r="Y573" s="405"/>
      <c r="Z573" s="405"/>
    </row>
    <row r="574" spans="1:26" ht="9.75" customHeight="1">
      <c r="A574" s="405"/>
      <c r="B574" s="408" t="s">
        <v>1401</v>
      </c>
      <c r="C574" s="405"/>
      <c r="D574" s="405"/>
      <c r="E574" s="405"/>
      <c r="F574" s="405"/>
      <c r="G574" s="405"/>
      <c r="H574" s="405"/>
      <c r="I574" s="405"/>
      <c r="J574" s="405"/>
      <c r="K574" s="405"/>
      <c r="L574" s="405"/>
      <c r="M574" s="405"/>
      <c r="N574" s="405"/>
      <c r="O574" s="405"/>
      <c r="P574" s="405"/>
      <c r="Q574" s="405"/>
      <c r="R574" s="405"/>
      <c r="S574" s="405"/>
      <c r="T574" s="405"/>
      <c r="U574" s="405"/>
      <c r="V574" s="405"/>
      <c r="W574" s="405"/>
      <c r="X574" s="405"/>
      <c r="Y574" s="405"/>
      <c r="Z574" s="405"/>
    </row>
    <row r="575" spans="1:26" ht="9.75" customHeight="1">
      <c r="A575" s="405"/>
      <c r="B575" s="408" t="s">
        <v>1402</v>
      </c>
      <c r="C575" s="405"/>
      <c r="D575" s="405"/>
      <c r="E575" s="405"/>
      <c r="F575" s="405"/>
      <c r="G575" s="405"/>
      <c r="H575" s="405"/>
      <c r="I575" s="405"/>
      <c r="J575" s="405"/>
      <c r="K575" s="405"/>
      <c r="L575" s="405"/>
      <c r="M575" s="405"/>
      <c r="N575" s="405"/>
      <c r="O575" s="405"/>
      <c r="P575" s="405"/>
      <c r="Q575" s="405"/>
      <c r="R575" s="405"/>
      <c r="S575" s="405"/>
      <c r="T575" s="405"/>
      <c r="U575" s="405"/>
      <c r="V575" s="405"/>
      <c r="W575" s="405"/>
      <c r="X575" s="405"/>
      <c r="Y575" s="405"/>
      <c r="Z575" s="405"/>
    </row>
    <row r="576" spans="1:26" ht="9.75" customHeight="1">
      <c r="A576" s="405"/>
      <c r="B576" s="408" t="s">
        <v>1403</v>
      </c>
      <c r="C576" s="405"/>
      <c r="D576" s="405"/>
      <c r="E576" s="405"/>
      <c r="F576" s="405"/>
      <c r="G576" s="405"/>
      <c r="H576" s="405"/>
      <c r="I576" s="405"/>
      <c r="J576" s="405"/>
      <c r="K576" s="405"/>
      <c r="L576" s="405"/>
      <c r="M576" s="405"/>
      <c r="N576" s="405"/>
      <c r="O576" s="405"/>
      <c r="P576" s="405"/>
      <c r="Q576" s="405"/>
      <c r="R576" s="405"/>
      <c r="S576" s="405"/>
      <c r="T576" s="405"/>
      <c r="U576" s="405"/>
      <c r="V576" s="405"/>
      <c r="W576" s="405"/>
      <c r="X576" s="405"/>
      <c r="Y576" s="405"/>
      <c r="Z576" s="405"/>
    </row>
    <row r="577" spans="1:26" ht="9.75" customHeight="1">
      <c r="A577" s="405"/>
      <c r="B577" s="408" t="s">
        <v>1404</v>
      </c>
      <c r="C577" s="405"/>
      <c r="D577" s="405"/>
      <c r="E577" s="405"/>
      <c r="F577" s="405"/>
      <c r="G577" s="405"/>
      <c r="H577" s="405"/>
      <c r="I577" s="405"/>
      <c r="J577" s="405"/>
      <c r="K577" s="405"/>
      <c r="L577" s="405"/>
      <c r="M577" s="405"/>
      <c r="N577" s="405"/>
      <c r="O577" s="405"/>
      <c r="P577" s="405"/>
      <c r="Q577" s="405"/>
      <c r="R577" s="405"/>
      <c r="S577" s="405"/>
      <c r="T577" s="405"/>
      <c r="U577" s="405"/>
      <c r="V577" s="405"/>
      <c r="W577" s="405"/>
      <c r="X577" s="405"/>
      <c r="Y577" s="405"/>
      <c r="Z577" s="405"/>
    </row>
    <row r="578" spans="1:26" ht="9.75" customHeight="1">
      <c r="A578" s="405"/>
      <c r="B578" s="408" t="s">
        <v>1405</v>
      </c>
      <c r="C578" s="405"/>
      <c r="D578" s="405"/>
      <c r="E578" s="405"/>
      <c r="F578" s="405"/>
      <c r="G578" s="405"/>
      <c r="H578" s="405"/>
      <c r="I578" s="405"/>
      <c r="J578" s="405"/>
      <c r="K578" s="405"/>
      <c r="L578" s="405"/>
      <c r="M578" s="405"/>
      <c r="N578" s="405"/>
      <c r="O578" s="405"/>
      <c r="P578" s="405"/>
      <c r="Q578" s="405"/>
      <c r="R578" s="405"/>
      <c r="S578" s="405"/>
      <c r="T578" s="405"/>
      <c r="U578" s="405"/>
      <c r="V578" s="405"/>
      <c r="W578" s="405"/>
      <c r="X578" s="405"/>
      <c r="Y578" s="405"/>
      <c r="Z578" s="405"/>
    </row>
    <row r="579" spans="1:26" ht="9.75" customHeight="1">
      <c r="A579" s="405"/>
      <c r="B579" s="408" t="s">
        <v>1406</v>
      </c>
      <c r="C579" s="405"/>
      <c r="D579" s="405"/>
      <c r="E579" s="405"/>
      <c r="F579" s="405"/>
      <c r="G579" s="405"/>
      <c r="H579" s="405"/>
      <c r="I579" s="405"/>
      <c r="J579" s="405"/>
      <c r="K579" s="405"/>
      <c r="L579" s="405"/>
      <c r="M579" s="405"/>
      <c r="N579" s="405"/>
      <c r="O579" s="405"/>
      <c r="P579" s="405"/>
      <c r="Q579" s="405"/>
      <c r="R579" s="405"/>
      <c r="S579" s="405"/>
      <c r="T579" s="405"/>
      <c r="U579" s="405"/>
      <c r="V579" s="405"/>
      <c r="W579" s="405"/>
      <c r="X579" s="405"/>
      <c r="Y579" s="405"/>
      <c r="Z579" s="405"/>
    </row>
    <row r="580" spans="1:26" ht="9.75" customHeight="1">
      <c r="A580" s="405"/>
      <c r="B580" s="408" t="s">
        <v>1407</v>
      </c>
      <c r="C580" s="405"/>
      <c r="D580" s="405"/>
      <c r="E580" s="405"/>
      <c r="F580" s="405"/>
      <c r="G580" s="405"/>
      <c r="H580" s="405"/>
      <c r="I580" s="405"/>
      <c r="J580" s="405"/>
      <c r="K580" s="405"/>
      <c r="L580" s="405"/>
      <c r="M580" s="405"/>
      <c r="N580" s="405"/>
      <c r="O580" s="405"/>
      <c r="P580" s="405"/>
      <c r="Q580" s="405"/>
      <c r="R580" s="405"/>
      <c r="S580" s="405"/>
      <c r="T580" s="405"/>
      <c r="U580" s="405"/>
      <c r="V580" s="405"/>
      <c r="W580" s="405"/>
      <c r="X580" s="405"/>
      <c r="Y580" s="405"/>
      <c r="Z580" s="405"/>
    </row>
    <row r="581" spans="1:26" ht="9.75" customHeight="1">
      <c r="A581" s="405"/>
      <c r="B581" s="408" t="s">
        <v>1408</v>
      </c>
      <c r="C581" s="405"/>
      <c r="D581" s="405"/>
      <c r="E581" s="405"/>
      <c r="F581" s="405"/>
      <c r="G581" s="405"/>
      <c r="H581" s="405"/>
      <c r="I581" s="405"/>
      <c r="J581" s="405"/>
      <c r="K581" s="405"/>
      <c r="L581" s="405"/>
      <c r="M581" s="405"/>
      <c r="N581" s="405"/>
      <c r="O581" s="405"/>
      <c r="P581" s="405"/>
      <c r="Q581" s="405"/>
      <c r="R581" s="405"/>
      <c r="S581" s="405"/>
      <c r="T581" s="405"/>
      <c r="U581" s="405"/>
      <c r="V581" s="405"/>
      <c r="W581" s="405"/>
      <c r="X581" s="405"/>
      <c r="Y581" s="405"/>
      <c r="Z581" s="405"/>
    </row>
    <row r="582" spans="1:26" ht="9.75" customHeight="1">
      <c r="A582" s="405"/>
      <c r="B582" s="408" t="s">
        <v>1409</v>
      </c>
      <c r="C582" s="405"/>
      <c r="D582" s="405"/>
      <c r="E582" s="405"/>
      <c r="F582" s="405"/>
      <c r="G582" s="405"/>
      <c r="H582" s="405"/>
      <c r="I582" s="405"/>
      <c r="J582" s="405"/>
      <c r="K582" s="405"/>
      <c r="L582" s="405"/>
      <c r="M582" s="405"/>
      <c r="N582" s="405"/>
      <c r="O582" s="405"/>
      <c r="P582" s="405"/>
      <c r="Q582" s="405"/>
      <c r="R582" s="405"/>
      <c r="S582" s="405"/>
      <c r="T582" s="405"/>
      <c r="U582" s="405"/>
      <c r="V582" s="405"/>
      <c r="W582" s="405"/>
      <c r="X582" s="405"/>
      <c r="Y582" s="405"/>
      <c r="Z582" s="405"/>
    </row>
    <row r="583" spans="1:26" ht="9.75" customHeight="1">
      <c r="A583" s="405"/>
      <c r="B583" s="408" t="s">
        <v>1410</v>
      </c>
      <c r="C583" s="405"/>
      <c r="D583" s="405"/>
      <c r="E583" s="405"/>
      <c r="F583" s="405"/>
      <c r="G583" s="405"/>
      <c r="H583" s="405"/>
      <c r="I583" s="405"/>
      <c r="J583" s="405"/>
      <c r="K583" s="405"/>
      <c r="L583" s="405"/>
      <c r="M583" s="405"/>
      <c r="N583" s="405"/>
      <c r="O583" s="405"/>
      <c r="P583" s="405"/>
      <c r="Q583" s="405"/>
      <c r="R583" s="405"/>
      <c r="S583" s="405"/>
      <c r="T583" s="405"/>
      <c r="U583" s="405"/>
      <c r="V583" s="405"/>
      <c r="W583" s="405"/>
      <c r="X583" s="405"/>
      <c r="Y583" s="405"/>
      <c r="Z583" s="405"/>
    </row>
    <row r="584" spans="1:26" ht="9.75" customHeight="1">
      <c r="A584" s="405"/>
      <c r="B584" s="408" t="s">
        <v>1411</v>
      </c>
      <c r="C584" s="405"/>
      <c r="D584" s="405"/>
      <c r="E584" s="405"/>
      <c r="F584" s="405"/>
      <c r="G584" s="405"/>
      <c r="H584" s="405"/>
      <c r="I584" s="405"/>
      <c r="J584" s="405"/>
      <c r="K584" s="405"/>
      <c r="L584" s="405"/>
      <c r="M584" s="405"/>
      <c r="N584" s="405"/>
      <c r="O584" s="405"/>
      <c r="P584" s="405"/>
      <c r="Q584" s="405"/>
      <c r="R584" s="405"/>
      <c r="S584" s="405"/>
      <c r="T584" s="405"/>
      <c r="U584" s="405"/>
      <c r="V584" s="405"/>
      <c r="W584" s="405"/>
      <c r="X584" s="405"/>
      <c r="Y584" s="405"/>
      <c r="Z584" s="405"/>
    </row>
    <row r="585" spans="1:26" ht="9.75" customHeight="1">
      <c r="A585" s="405"/>
      <c r="B585" s="408" t="s">
        <v>1412</v>
      </c>
      <c r="C585" s="405"/>
      <c r="D585" s="405"/>
      <c r="E585" s="405"/>
      <c r="F585" s="405"/>
      <c r="G585" s="405"/>
      <c r="H585" s="405"/>
      <c r="I585" s="405"/>
      <c r="J585" s="405"/>
      <c r="K585" s="405"/>
      <c r="L585" s="405"/>
      <c r="M585" s="405"/>
      <c r="N585" s="405"/>
      <c r="O585" s="405"/>
      <c r="P585" s="405"/>
      <c r="Q585" s="405"/>
      <c r="R585" s="405"/>
      <c r="S585" s="405"/>
      <c r="T585" s="405"/>
      <c r="U585" s="405"/>
      <c r="V585" s="405"/>
      <c r="W585" s="405"/>
      <c r="X585" s="405"/>
      <c r="Y585" s="405"/>
      <c r="Z585" s="405"/>
    </row>
    <row r="586" spans="1:26" ht="9.75" customHeight="1">
      <c r="A586" s="405"/>
      <c r="B586" s="408" t="s">
        <v>1413</v>
      </c>
      <c r="C586" s="405"/>
      <c r="D586" s="405"/>
      <c r="E586" s="405"/>
      <c r="F586" s="405"/>
      <c r="G586" s="405"/>
      <c r="H586" s="405"/>
      <c r="I586" s="405"/>
      <c r="J586" s="405"/>
      <c r="K586" s="405"/>
      <c r="L586" s="405"/>
      <c r="M586" s="405"/>
      <c r="N586" s="405"/>
      <c r="O586" s="405"/>
      <c r="P586" s="405"/>
      <c r="Q586" s="405"/>
      <c r="R586" s="405"/>
      <c r="S586" s="405"/>
      <c r="T586" s="405"/>
      <c r="U586" s="405"/>
      <c r="V586" s="405"/>
      <c r="W586" s="405"/>
      <c r="X586" s="405"/>
      <c r="Y586" s="405"/>
      <c r="Z586" s="405"/>
    </row>
    <row r="587" spans="1:26" ht="9.75" customHeight="1">
      <c r="A587" s="405"/>
      <c r="B587" s="408" t="s">
        <v>1414</v>
      </c>
      <c r="C587" s="405"/>
      <c r="D587" s="405"/>
      <c r="E587" s="405"/>
      <c r="F587" s="405"/>
      <c r="G587" s="405"/>
      <c r="H587" s="405"/>
      <c r="I587" s="405"/>
      <c r="J587" s="405"/>
      <c r="K587" s="405"/>
      <c r="L587" s="405"/>
      <c r="M587" s="405"/>
      <c r="N587" s="405"/>
      <c r="O587" s="405"/>
      <c r="P587" s="405"/>
      <c r="Q587" s="405"/>
      <c r="R587" s="405"/>
      <c r="S587" s="405"/>
      <c r="T587" s="405"/>
      <c r="U587" s="405"/>
      <c r="V587" s="405"/>
      <c r="W587" s="405"/>
      <c r="X587" s="405"/>
      <c r="Y587" s="405"/>
      <c r="Z587" s="405"/>
    </row>
    <row r="588" spans="1:26" ht="9.75" customHeight="1">
      <c r="A588" s="405"/>
      <c r="B588" s="408" t="s">
        <v>1415</v>
      </c>
      <c r="C588" s="405"/>
      <c r="D588" s="405"/>
      <c r="E588" s="405"/>
      <c r="F588" s="405"/>
      <c r="G588" s="405"/>
      <c r="H588" s="405"/>
      <c r="I588" s="405"/>
      <c r="J588" s="405"/>
      <c r="K588" s="405"/>
      <c r="L588" s="405"/>
      <c r="M588" s="405"/>
      <c r="N588" s="405"/>
      <c r="O588" s="405"/>
      <c r="P588" s="405"/>
      <c r="Q588" s="405"/>
      <c r="R588" s="405"/>
      <c r="S588" s="405"/>
      <c r="T588" s="405"/>
      <c r="U588" s="405"/>
      <c r="V588" s="405"/>
      <c r="W588" s="405"/>
      <c r="X588" s="405"/>
      <c r="Y588" s="405"/>
      <c r="Z588" s="405"/>
    </row>
    <row r="589" spans="1:26" ht="9.75" customHeight="1">
      <c r="A589" s="405"/>
      <c r="B589" s="408" t="s">
        <v>1416</v>
      </c>
      <c r="C589" s="405"/>
      <c r="D589" s="405"/>
      <c r="E589" s="405"/>
      <c r="F589" s="405"/>
      <c r="G589" s="405"/>
      <c r="H589" s="405"/>
      <c r="I589" s="405"/>
      <c r="J589" s="405"/>
      <c r="K589" s="405"/>
      <c r="L589" s="405"/>
      <c r="M589" s="405"/>
      <c r="N589" s="405"/>
      <c r="O589" s="405"/>
      <c r="P589" s="405"/>
      <c r="Q589" s="405"/>
      <c r="R589" s="405"/>
      <c r="S589" s="405"/>
      <c r="T589" s="405"/>
      <c r="U589" s="405"/>
      <c r="V589" s="405"/>
      <c r="W589" s="405"/>
      <c r="X589" s="405"/>
      <c r="Y589" s="405"/>
      <c r="Z589" s="405"/>
    </row>
    <row r="590" spans="1:26" ht="9.75" customHeight="1">
      <c r="A590" s="405"/>
      <c r="B590" s="408" t="s">
        <v>1417</v>
      </c>
      <c r="C590" s="405"/>
      <c r="D590" s="405"/>
      <c r="E590" s="405"/>
      <c r="F590" s="405"/>
      <c r="G590" s="405"/>
      <c r="H590" s="405"/>
      <c r="I590" s="405"/>
      <c r="J590" s="405"/>
      <c r="K590" s="405"/>
      <c r="L590" s="405"/>
      <c r="M590" s="405"/>
      <c r="N590" s="405"/>
      <c r="O590" s="405"/>
      <c r="P590" s="405"/>
      <c r="Q590" s="405"/>
      <c r="R590" s="405"/>
      <c r="S590" s="405"/>
      <c r="T590" s="405"/>
      <c r="U590" s="405"/>
      <c r="V590" s="405"/>
      <c r="W590" s="405"/>
      <c r="X590" s="405"/>
      <c r="Y590" s="405"/>
      <c r="Z590" s="405"/>
    </row>
    <row r="591" spans="1:26" ht="9.75" customHeight="1">
      <c r="A591" s="405"/>
      <c r="B591" s="408" t="s">
        <v>1418</v>
      </c>
      <c r="C591" s="405"/>
      <c r="D591" s="405"/>
      <c r="E591" s="405"/>
      <c r="F591" s="405"/>
      <c r="G591" s="405"/>
      <c r="H591" s="405"/>
      <c r="I591" s="405"/>
      <c r="J591" s="405"/>
      <c r="K591" s="405"/>
      <c r="L591" s="405"/>
      <c r="M591" s="405"/>
      <c r="N591" s="405"/>
      <c r="O591" s="405"/>
      <c r="P591" s="405"/>
      <c r="Q591" s="405"/>
      <c r="R591" s="405"/>
      <c r="S591" s="405"/>
      <c r="T591" s="405"/>
      <c r="U591" s="405"/>
      <c r="V591" s="405"/>
      <c r="W591" s="405"/>
      <c r="X591" s="405"/>
      <c r="Y591" s="405"/>
      <c r="Z591" s="405"/>
    </row>
    <row r="592" spans="1:26" ht="9.75" customHeight="1">
      <c r="A592" s="405"/>
      <c r="B592" s="408" t="s">
        <v>1419</v>
      </c>
      <c r="C592" s="405"/>
      <c r="D592" s="405"/>
      <c r="E592" s="405"/>
      <c r="F592" s="405"/>
      <c r="G592" s="405"/>
      <c r="H592" s="405"/>
      <c r="I592" s="405"/>
      <c r="J592" s="405"/>
      <c r="K592" s="405"/>
      <c r="L592" s="405"/>
      <c r="M592" s="405"/>
      <c r="N592" s="405"/>
      <c r="O592" s="405"/>
      <c r="P592" s="405"/>
      <c r="Q592" s="405"/>
      <c r="R592" s="405"/>
      <c r="S592" s="405"/>
      <c r="T592" s="405"/>
      <c r="U592" s="405"/>
      <c r="V592" s="405"/>
      <c r="W592" s="405"/>
      <c r="X592" s="405"/>
      <c r="Y592" s="405"/>
      <c r="Z592" s="405"/>
    </row>
    <row r="593" spans="1:26" ht="9.75" customHeight="1">
      <c r="A593" s="405"/>
      <c r="B593" s="408" t="s">
        <v>1420</v>
      </c>
      <c r="C593" s="405"/>
      <c r="D593" s="405"/>
      <c r="E593" s="405"/>
      <c r="F593" s="405"/>
      <c r="G593" s="405"/>
      <c r="H593" s="405"/>
      <c r="I593" s="405"/>
      <c r="J593" s="405"/>
      <c r="K593" s="405"/>
      <c r="L593" s="405"/>
      <c r="M593" s="405"/>
      <c r="N593" s="405"/>
      <c r="O593" s="405"/>
      <c r="P593" s="405"/>
      <c r="Q593" s="405"/>
      <c r="R593" s="405"/>
      <c r="S593" s="405"/>
      <c r="T593" s="405"/>
      <c r="U593" s="405"/>
      <c r="V593" s="405"/>
      <c r="W593" s="405"/>
      <c r="X593" s="405"/>
      <c r="Y593" s="405"/>
      <c r="Z593" s="405"/>
    </row>
    <row r="594" spans="1:26" ht="9.75" customHeight="1">
      <c r="A594" s="405"/>
      <c r="B594" s="408" t="s">
        <v>1421</v>
      </c>
      <c r="C594" s="405"/>
      <c r="D594" s="405"/>
      <c r="E594" s="405"/>
      <c r="F594" s="405"/>
      <c r="G594" s="405"/>
      <c r="H594" s="405"/>
      <c r="I594" s="405"/>
      <c r="J594" s="405"/>
      <c r="K594" s="405"/>
      <c r="L594" s="405"/>
      <c r="M594" s="405"/>
      <c r="N594" s="405"/>
      <c r="O594" s="405"/>
      <c r="P594" s="405"/>
      <c r="Q594" s="405"/>
      <c r="R594" s="405"/>
      <c r="S594" s="405"/>
      <c r="T594" s="405"/>
      <c r="U594" s="405"/>
      <c r="V594" s="405"/>
      <c r="W594" s="405"/>
      <c r="X594" s="405"/>
      <c r="Y594" s="405"/>
      <c r="Z594" s="405"/>
    </row>
    <row r="595" spans="1:26" ht="9.75" customHeight="1">
      <c r="A595" s="405"/>
      <c r="B595" s="408" t="s">
        <v>1422</v>
      </c>
      <c r="C595" s="405"/>
      <c r="D595" s="405"/>
      <c r="E595" s="405"/>
      <c r="F595" s="405"/>
      <c r="G595" s="405"/>
      <c r="H595" s="405"/>
      <c r="I595" s="405"/>
      <c r="J595" s="405"/>
      <c r="K595" s="405"/>
      <c r="L595" s="405"/>
      <c r="M595" s="405"/>
      <c r="N595" s="405"/>
      <c r="O595" s="405"/>
      <c r="P595" s="405"/>
      <c r="Q595" s="405"/>
      <c r="R595" s="405"/>
      <c r="S595" s="405"/>
      <c r="T595" s="405"/>
      <c r="U595" s="405"/>
      <c r="V595" s="405"/>
      <c r="W595" s="405"/>
      <c r="X595" s="405"/>
      <c r="Y595" s="405"/>
      <c r="Z595" s="405"/>
    </row>
    <row r="596" spans="1:26" ht="9.75" customHeight="1">
      <c r="A596" s="405"/>
      <c r="B596" s="408" t="s">
        <v>1423</v>
      </c>
      <c r="C596" s="405"/>
      <c r="D596" s="405"/>
      <c r="E596" s="405"/>
      <c r="F596" s="405"/>
      <c r="G596" s="405"/>
      <c r="H596" s="405"/>
      <c r="I596" s="405"/>
      <c r="J596" s="405"/>
      <c r="K596" s="405"/>
      <c r="L596" s="405"/>
      <c r="M596" s="405"/>
      <c r="N596" s="405"/>
      <c r="O596" s="405"/>
      <c r="P596" s="405"/>
      <c r="Q596" s="405"/>
      <c r="R596" s="405"/>
      <c r="S596" s="405"/>
      <c r="T596" s="405"/>
      <c r="U596" s="405"/>
      <c r="V596" s="405"/>
      <c r="W596" s="405"/>
      <c r="X596" s="405"/>
      <c r="Y596" s="405"/>
      <c r="Z596" s="405"/>
    </row>
    <row r="597" spans="1:26" ht="9.75" customHeight="1">
      <c r="A597" s="405"/>
      <c r="B597" s="408" t="s">
        <v>1424</v>
      </c>
      <c r="C597" s="405"/>
      <c r="D597" s="405"/>
      <c r="E597" s="405"/>
      <c r="F597" s="405"/>
      <c r="G597" s="405"/>
      <c r="H597" s="405"/>
      <c r="I597" s="405"/>
      <c r="J597" s="405"/>
      <c r="K597" s="405"/>
      <c r="L597" s="405"/>
      <c r="M597" s="405"/>
      <c r="N597" s="405"/>
      <c r="O597" s="405"/>
      <c r="P597" s="405"/>
      <c r="Q597" s="405"/>
      <c r="R597" s="405"/>
      <c r="S597" s="405"/>
      <c r="T597" s="405"/>
      <c r="U597" s="405"/>
      <c r="V597" s="405"/>
      <c r="W597" s="405"/>
      <c r="X597" s="405"/>
      <c r="Y597" s="405"/>
      <c r="Z597" s="405"/>
    </row>
    <row r="598" spans="1:26" ht="9.75" customHeight="1">
      <c r="A598" s="405"/>
      <c r="B598" s="408" t="s">
        <v>1425</v>
      </c>
      <c r="C598" s="405"/>
      <c r="D598" s="405"/>
      <c r="E598" s="405"/>
      <c r="F598" s="405"/>
      <c r="G598" s="405"/>
      <c r="H598" s="405"/>
      <c r="I598" s="405"/>
      <c r="J598" s="405"/>
      <c r="K598" s="405"/>
      <c r="L598" s="405"/>
      <c r="M598" s="405"/>
      <c r="N598" s="405"/>
      <c r="O598" s="405"/>
      <c r="P598" s="405"/>
      <c r="Q598" s="405"/>
      <c r="R598" s="405"/>
      <c r="S598" s="405"/>
      <c r="T598" s="405"/>
      <c r="U598" s="405"/>
      <c r="V598" s="405"/>
      <c r="W598" s="405"/>
      <c r="X598" s="405"/>
      <c r="Y598" s="405"/>
      <c r="Z598" s="405"/>
    </row>
    <row r="599" spans="1:26" ht="9.75" customHeight="1">
      <c r="A599" s="405"/>
      <c r="B599" s="408" t="s">
        <v>1426</v>
      </c>
      <c r="C599" s="405"/>
      <c r="D599" s="405"/>
      <c r="E599" s="405"/>
      <c r="F599" s="405"/>
      <c r="G599" s="405"/>
      <c r="H599" s="405"/>
      <c r="I599" s="405"/>
      <c r="J599" s="405"/>
      <c r="K599" s="405"/>
      <c r="L599" s="405"/>
      <c r="M599" s="405"/>
      <c r="N599" s="405"/>
      <c r="O599" s="405"/>
      <c r="P599" s="405"/>
      <c r="Q599" s="405"/>
      <c r="R599" s="405"/>
      <c r="S599" s="405"/>
      <c r="T599" s="405"/>
      <c r="U599" s="405"/>
      <c r="V599" s="405"/>
      <c r="W599" s="405"/>
      <c r="X599" s="405"/>
      <c r="Y599" s="405"/>
      <c r="Z599" s="405"/>
    </row>
    <row r="600" spans="1:26" ht="9.75" customHeight="1">
      <c r="A600" s="405"/>
      <c r="B600" s="408" t="s">
        <v>1427</v>
      </c>
      <c r="C600" s="405"/>
      <c r="D600" s="405"/>
      <c r="E600" s="405"/>
      <c r="F600" s="405"/>
      <c r="G600" s="405"/>
      <c r="H600" s="405"/>
      <c r="I600" s="405"/>
      <c r="J600" s="405"/>
      <c r="K600" s="405"/>
      <c r="L600" s="405"/>
      <c r="M600" s="405"/>
      <c r="N600" s="405"/>
      <c r="O600" s="405"/>
      <c r="P600" s="405"/>
      <c r="Q600" s="405"/>
      <c r="R600" s="405"/>
      <c r="S600" s="405"/>
      <c r="T600" s="405"/>
      <c r="U600" s="405"/>
      <c r="V600" s="405"/>
      <c r="W600" s="405"/>
      <c r="X600" s="405"/>
      <c r="Y600" s="405"/>
      <c r="Z600" s="405"/>
    </row>
    <row r="601" spans="1:26" ht="9.75" customHeight="1">
      <c r="A601" s="405"/>
      <c r="B601" s="408" t="s">
        <v>1428</v>
      </c>
      <c r="C601" s="405"/>
      <c r="D601" s="405"/>
      <c r="E601" s="405"/>
      <c r="F601" s="405"/>
      <c r="G601" s="405"/>
      <c r="H601" s="405"/>
      <c r="I601" s="405"/>
      <c r="J601" s="405"/>
      <c r="K601" s="405"/>
      <c r="L601" s="405"/>
      <c r="M601" s="405"/>
      <c r="N601" s="405"/>
      <c r="O601" s="405"/>
      <c r="P601" s="405"/>
      <c r="Q601" s="405"/>
      <c r="R601" s="405"/>
      <c r="S601" s="405"/>
      <c r="T601" s="405"/>
      <c r="U601" s="405"/>
      <c r="V601" s="405"/>
      <c r="W601" s="405"/>
      <c r="X601" s="405"/>
      <c r="Y601" s="405"/>
      <c r="Z601" s="405"/>
    </row>
    <row r="602" spans="1:26" ht="9.75" customHeight="1">
      <c r="A602" s="405"/>
      <c r="B602" s="408" t="s">
        <v>1429</v>
      </c>
      <c r="C602" s="405"/>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row>
    <row r="603" spans="1:26" ht="9.75" customHeight="1">
      <c r="A603" s="405"/>
      <c r="B603" s="408" t="s">
        <v>1430</v>
      </c>
      <c r="C603" s="405"/>
      <c r="D603" s="405"/>
      <c r="E603" s="405"/>
      <c r="F603" s="405"/>
      <c r="G603" s="405"/>
      <c r="H603" s="405"/>
      <c r="I603" s="405"/>
      <c r="J603" s="405"/>
      <c r="K603" s="405"/>
      <c r="L603" s="405"/>
      <c r="M603" s="405"/>
      <c r="N603" s="405"/>
      <c r="O603" s="405"/>
      <c r="P603" s="405"/>
      <c r="Q603" s="405"/>
      <c r="R603" s="405"/>
      <c r="S603" s="405"/>
      <c r="T603" s="405"/>
      <c r="U603" s="405"/>
      <c r="V603" s="405"/>
      <c r="W603" s="405"/>
      <c r="X603" s="405"/>
      <c r="Y603" s="405"/>
      <c r="Z603" s="405"/>
    </row>
    <row r="604" spans="1:26" ht="9.75" customHeight="1">
      <c r="A604" s="405"/>
      <c r="B604" s="408" t="s">
        <v>1431</v>
      </c>
      <c r="C604" s="405"/>
      <c r="D604" s="405"/>
      <c r="E604" s="405"/>
      <c r="F604" s="405"/>
      <c r="G604" s="405"/>
      <c r="H604" s="405"/>
      <c r="I604" s="405"/>
      <c r="J604" s="405"/>
      <c r="K604" s="405"/>
      <c r="L604" s="405"/>
      <c r="M604" s="405"/>
      <c r="N604" s="405"/>
      <c r="O604" s="405"/>
      <c r="P604" s="405"/>
      <c r="Q604" s="405"/>
      <c r="R604" s="405"/>
      <c r="S604" s="405"/>
      <c r="T604" s="405"/>
      <c r="U604" s="405"/>
      <c r="V604" s="405"/>
      <c r="W604" s="405"/>
      <c r="X604" s="405"/>
      <c r="Y604" s="405"/>
      <c r="Z604" s="405"/>
    </row>
    <row r="605" spans="1:26" ht="9.75" customHeight="1">
      <c r="A605" s="405"/>
      <c r="B605" s="408" t="s">
        <v>1432</v>
      </c>
      <c r="C605" s="405"/>
      <c r="D605" s="405"/>
      <c r="E605" s="405"/>
      <c r="F605" s="405"/>
      <c r="G605" s="405"/>
      <c r="H605" s="405"/>
      <c r="I605" s="405"/>
      <c r="J605" s="405"/>
      <c r="K605" s="405"/>
      <c r="L605" s="405"/>
      <c r="M605" s="405"/>
      <c r="N605" s="405"/>
      <c r="O605" s="405"/>
      <c r="P605" s="405"/>
      <c r="Q605" s="405"/>
      <c r="R605" s="405"/>
      <c r="S605" s="405"/>
      <c r="T605" s="405"/>
      <c r="U605" s="405"/>
      <c r="V605" s="405"/>
      <c r="W605" s="405"/>
      <c r="X605" s="405"/>
      <c r="Y605" s="405"/>
      <c r="Z605" s="405"/>
    </row>
    <row r="606" spans="1:26" ht="9.75" customHeight="1">
      <c r="A606" s="405"/>
      <c r="B606" s="408" t="s">
        <v>1433</v>
      </c>
      <c r="C606" s="405"/>
      <c r="D606" s="405"/>
      <c r="E606" s="405"/>
      <c r="F606" s="405"/>
      <c r="G606" s="405"/>
      <c r="H606" s="405"/>
      <c r="I606" s="405"/>
      <c r="J606" s="405"/>
      <c r="K606" s="405"/>
      <c r="L606" s="405"/>
      <c r="M606" s="405"/>
      <c r="N606" s="405"/>
      <c r="O606" s="405"/>
      <c r="P606" s="405"/>
      <c r="Q606" s="405"/>
      <c r="R606" s="405"/>
      <c r="S606" s="405"/>
      <c r="T606" s="405"/>
      <c r="U606" s="405"/>
      <c r="V606" s="405"/>
      <c r="W606" s="405"/>
      <c r="X606" s="405"/>
      <c r="Y606" s="405"/>
      <c r="Z606" s="405"/>
    </row>
    <row r="607" spans="1:26" ht="9.75" customHeight="1">
      <c r="A607" s="405"/>
      <c r="B607" s="408" t="s">
        <v>1434</v>
      </c>
      <c r="C607" s="405"/>
      <c r="D607" s="405"/>
      <c r="E607" s="405"/>
      <c r="F607" s="405"/>
      <c r="G607" s="405"/>
      <c r="H607" s="405"/>
      <c r="I607" s="405"/>
      <c r="J607" s="405"/>
      <c r="K607" s="405"/>
      <c r="L607" s="405"/>
      <c r="M607" s="405"/>
      <c r="N607" s="405"/>
      <c r="O607" s="405"/>
      <c r="P607" s="405"/>
      <c r="Q607" s="405"/>
      <c r="R607" s="405"/>
      <c r="S607" s="405"/>
      <c r="T607" s="405"/>
      <c r="U607" s="405"/>
      <c r="V607" s="405"/>
      <c r="W607" s="405"/>
      <c r="X607" s="405"/>
      <c r="Y607" s="405"/>
      <c r="Z607" s="405"/>
    </row>
    <row r="608" spans="1:26" ht="9.75" customHeight="1">
      <c r="A608" s="405"/>
      <c r="B608" s="408" t="s">
        <v>1435</v>
      </c>
      <c r="C608" s="405"/>
      <c r="D608" s="405"/>
      <c r="E608" s="405"/>
      <c r="F608" s="405"/>
      <c r="G608" s="405"/>
      <c r="H608" s="405"/>
      <c r="I608" s="405"/>
      <c r="J608" s="405"/>
      <c r="K608" s="405"/>
      <c r="L608" s="405"/>
      <c r="M608" s="405"/>
      <c r="N608" s="405"/>
      <c r="O608" s="405"/>
      <c r="P608" s="405"/>
      <c r="Q608" s="405"/>
      <c r="R608" s="405"/>
      <c r="S608" s="405"/>
      <c r="T608" s="405"/>
      <c r="U608" s="405"/>
      <c r="V608" s="405"/>
      <c r="W608" s="405"/>
      <c r="X608" s="405"/>
      <c r="Y608" s="405"/>
      <c r="Z608" s="405"/>
    </row>
    <row r="609" spans="1:26" ht="9.75" customHeight="1">
      <c r="A609" s="405"/>
      <c r="B609" s="408" t="s">
        <v>1436</v>
      </c>
      <c r="C609" s="405"/>
      <c r="D609" s="405"/>
      <c r="E609" s="405"/>
      <c r="F609" s="405"/>
      <c r="G609" s="405"/>
      <c r="H609" s="405"/>
      <c r="I609" s="405"/>
      <c r="J609" s="405"/>
      <c r="K609" s="405"/>
      <c r="L609" s="405"/>
      <c r="M609" s="405"/>
      <c r="N609" s="405"/>
      <c r="O609" s="405"/>
      <c r="P609" s="405"/>
      <c r="Q609" s="405"/>
      <c r="R609" s="405"/>
      <c r="S609" s="405"/>
      <c r="T609" s="405"/>
      <c r="U609" s="405"/>
      <c r="V609" s="405"/>
      <c r="W609" s="405"/>
      <c r="X609" s="405"/>
      <c r="Y609" s="405"/>
      <c r="Z609" s="405"/>
    </row>
    <row r="610" spans="1:26" ht="9.75" customHeight="1">
      <c r="A610" s="405"/>
      <c r="B610" s="408" t="s">
        <v>1437</v>
      </c>
      <c r="C610" s="405"/>
      <c r="D610" s="405"/>
      <c r="E610" s="405"/>
      <c r="F610" s="405"/>
      <c r="G610" s="405"/>
      <c r="H610" s="405"/>
      <c r="I610" s="405"/>
      <c r="J610" s="405"/>
      <c r="K610" s="405"/>
      <c r="L610" s="405"/>
      <c r="M610" s="405"/>
      <c r="N610" s="405"/>
      <c r="O610" s="405"/>
      <c r="P610" s="405"/>
      <c r="Q610" s="405"/>
      <c r="R610" s="405"/>
      <c r="S610" s="405"/>
      <c r="T610" s="405"/>
      <c r="U610" s="405"/>
      <c r="V610" s="405"/>
      <c r="W610" s="405"/>
      <c r="X610" s="405"/>
      <c r="Y610" s="405"/>
      <c r="Z610" s="405"/>
    </row>
    <row r="611" spans="1:26" ht="9.75" customHeight="1">
      <c r="A611" s="405"/>
      <c r="B611" s="408" t="s">
        <v>1438</v>
      </c>
      <c r="C611" s="405"/>
      <c r="D611" s="405"/>
      <c r="E611" s="405"/>
      <c r="F611" s="405"/>
      <c r="G611" s="405"/>
      <c r="H611" s="405"/>
      <c r="I611" s="405"/>
      <c r="J611" s="405"/>
      <c r="K611" s="405"/>
      <c r="L611" s="405"/>
      <c r="M611" s="405"/>
      <c r="N611" s="405"/>
      <c r="O611" s="405"/>
      <c r="P611" s="405"/>
      <c r="Q611" s="405"/>
      <c r="R611" s="405"/>
      <c r="S611" s="405"/>
      <c r="T611" s="405"/>
      <c r="U611" s="405"/>
      <c r="V611" s="405"/>
      <c r="W611" s="405"/>
      <c r="X611" s="405"/>
      <c r="Y611" s="405"/>
      <c r="Z611" s="405"/>
    </row>
    <row r="612" spans="1:26" ht="9.75" customHeight="1">
      <c r="A612" s="405"/>
      <c r="B612" s="408" t="s">
        <v>1439</v>
      </c>
      <c r="C612" s="405"/>
      <c r="D612" s="405"/>
      <c r="E612" s="405"/>
      <c r="F612" s="405"/>
      <c r="G612" s="405"/>
      <c r="H612" s="405"/>
      <c r="I612" s="405"/>
      <c r="J612" s="405"/>
      <c r="K612" s="405"/>
      <c r="L612" s="405"/>
      <c r="M612" s="405"/>
      <c r="N612" s="405"/>
      <c r="O612" s="405"/>
      <c r="P612" s="405"/>
      <c r="Q612" s="405"/>
      <c r="R612" s="405"/>
      <c r="S612" s="405"/>
      <c r="T612" s="405"/>
      <c r="U612" s="405"/>
      <c r="V612" s="405"/>
      <c r="W612" s="405"/>
      <c r="X612" s="405"/>
      <c r="Y612" s="405"/>
      <c r="Z612" s="405"/>
    </row>
    <row r="613" spans="1:26" ht="9.75" customHeight="1">
      <c r="A613" s="405"/>
      <c r="B613" s="408" t="s">
        <v>1440</v>
      </c>
      <c r="C613" s="405"/>
      <c r="D613" s="405"/>
      <c r="E613" s="405"/>
      <c r="F613" s="405"/>
      <c r="G613" s="405"/>
      <c r="H613" s="405"/>
      <c r="I613" s="405"/>
      <c r="J613" s="405"/>
      <c r="K613" s="405"/>
      <c r="L613" s="405"/>
      <c r="M613" s="405"/>
      <c r="N613" s="405"/>
      <c r="O613" s="405"/>
      <c r="P613" s="405"/>
      <c r="Q613" s="405"/>
      <c r="R613" s="405"/>
      <c r="S613" s="405"/>
      <c r="T613" s="405"/>
      <c r="U613" s="405"/>
      <c r="V613" s="405"/>
      <c r="W613" s="405"/>
      <c r="X613" s="405"/>
      <c r="Y613" s="405"/>
      <c r="Z613" s="405"/>
    </row>
    <row r="614" spans="1:26" ht="9.75" customHeight="1">
      <c r="A614" s="405"/>
      <c r="B614" s="408" t="s">
        <v>1441</v>
      </c>
      <c r="C614" s="405"/>
      <c r="D614" s="405"/>
      <c r="E614" s="405"/>
      <c r="F614" s="405"/>
      <c r="G614" s="405"/>
      <c r="H614" s="405"/>
      <c r="I614" s="405"/>
      <c r="J614" s="405"/>
      <c r="K614" s="405"/>
      <c r="L614" s="405"/>
      <c r="M614" s="405"/>
      <c r="N614" s="405"/>
      <c r="O614" s="405"/>
      <c r="P614" s="405"/>
      <c r="Q614" s="405"/>
      <c r="R614" s="405"/>
      <c r="S614" s="405"/>
      <c r="T614" s="405"/>
      <c r="U614" s="405"/>
      <c r="V614" s="405"/>
      <c r="W614" s="405"/>
      <c r="X614" s="405"/>
      <c r="Y614" s="405"/>
      <c r="Z614" s="405"/>
    </row>
    <row r="615" spans="1:26" ht="9.75" customHeight="1">
      <c r="A615" s="405"/>
      <c r="B615" s="408" t="s">
        <v>1442</v>
      </c>
      <c r="C615" s="405"/>
      <c r="D615" s="405"/>
      <c r="E615" s="405"/>
      <c r="F615" s="405"/>
      <c r="G615" s="405"/>
      <c r="H615" s="405"/>
      <c r="I615" s="405"/>
      <c r="J615" s="405"/>
      <c r="K615" s="405"/>
      <c r="L615" s="405"/>
      <c r="M615" s="405"/>
      <c r="N615" s="405"/>
      <c r="O615" s="405"/>
      <c r="P615" s="405"/>
      <c r="Q615" s="405"/>
      <c r="R615" s="405"/>
      <c r="S615" s="405"/>
      <c r="T615" s="405"/>
      <c r="U615" s="405"/>
      <c r="V615" s="405"/>
      <c r="W615" s="405"/>
      <c r="X615" s="405"/>
      <c r="Y615" s="405"/>
      <c r="Z615" s="405"/>
    </row>
    <row r="616" spans="1:26" ht="9.75" customHeight="1">
      <c r="A616" s="405"/>
      <c r="B616" s="408" t="s">
        <v>1443</v>
      </c>
      <c r="C616" s="405"/>
      <c r="D616" s="405"/>
      <c r="E616" s="405"/>
      <c r="F616" s="405"/>
      <c r="G616" s="405"/>
      <c r="H616" s="405"/>
      <c r="I616" s="405"/>
      <c r="J616" s="405"/>
      <c r="K616" s="405"/>
      <c r="L616" s="405"/>
      <c r="M616" s="405"/>
      <c r="N616" s="405"/>
      <c r="O616" s="405"/>
      <c r="P616" s="405"/>
      <c r="Q616" s="405"/>
      <c r="R616" s="405"/>
      <c r="S616" s="405"/>
      <c r="T616" s="405"/>
      <c r="U616" s="405"/>
      <c r="V616" s="405"/>
      <c r="W616" s="405"/>
      <c r="X616" s="405"/>
      <c r="Y616" s="405"/>
      <c r="Z616" s="405"/>
    </row>
    <row r="617" spans="1:26" ht="9.75" customHeight="1">
      <c r="A617" s="405"/>
      <c r="B617" s="408" t="s">
        <v>1444</v>
      </c>
      <c r="C617" s="405"/>
      <c r="D617" s="405"/>
      <c r="E617" s="405"/>
      <c r="F617" s="405"/>
      <c r="G617" s="405"/>
      <c r="H617" s="405"/>
      <c r="I617" s="405"/>
      <c r="J617" s="405"/>
      <c r="K617" s="405"/>
      <c r="L617" s="405"/>
      <c r="M617" s="405"/>
      <c r="N617" s="405"/>
      <c r="O617" s="405"/>
      <c r="P617" s="405"/>
      <c r="Q617" s="405"/>
      <c r="R617" s="405"/>
      <c r="S617" s="405"/>
      <c r="T617" s="405"/>
      <c r="U617" s="405"/>
      <c r="V617" s="405"/>
      <c r="W617" s="405"/>
      <c r="X617" s="405"/>
      <c r="Y617" s="405"/>
      <c r="Z617" s="405"/>
    </row>
    <row r="618" spans="1:26" ht="9.75" customHeight="1">
      <c r="A618" s="405"/>
      <c r="B618" s="408" t="s">
        <v>1445</v>
      </c>
      <c r="C618" s="405"/>
      <c r="D618" s="405"/>
      <c r="E618" s="405"/>
      <c r="F618" s="405"/>
      <c r="G618" s="405"/>
      <c r="H618" s="405"/>
      <c r="I618" s="405"/>
      <c r="J618" s="405"/>
      <c r="K618" s="405"/>
      <c r="L618" s="405"/>
      <c r="M618" s="405"/>
      <c r="N618" s="405"/>
      <c r="O618" s="405"/>
      <c r="P618" s="405"/>
      <c r="Q618" s="405"/>
      <c r="R618" s="405"/>
      <c r="S618" s="405"/>
      <c r="T618" s="405"/>
      <c r="U618" s="405"/>
      <c r="V618" s="405"/>
      <c r="W618" s="405"/>
      <c r="X618" s="405"/>
      <c r="Y618" s="405"/>
      <c r="Z618" s="405"/>
    </row>
    <row r="619" spans="1:26" ht="9.75" customHeight="1">
      <c r="A619" s="405"/>
      <c r="B619" s="408" t="s">
        <v>1446</v>
      </c>
      <c r="C619" s="405"/>
      <c r="D619" s="405"/>
      <c r="E619" s="405"/>
      <c r="F619" s="405"/>
      <c r="G619" s="405"/>
      <c r="H619" s="405"/>
      <c r="I619" s="405"/>
      <c r="J619" s="405"/>
      <c r="K619" s="405"/>
      <c r="L619" s="405"/>
      <c r="M619" s="405"/>
      <c r="N619" s="405"/>
      <c r="O619" s="405"/>
      <c r="P619" s="405"/>
      <c r="Q619" s="405"/>
      <c r="R619" s="405"/>
      <c r="S619" s="405"/>
      <c r="T619" s="405"/>
      <c r="U619" s="405"/>
      <c r="V619" s="405"/>
      <c r="W619" s="405"/>
      <c r="X619" s="405"/>
      <c r="Y619" s="405"/>
      <c r="Z619" s="405"/>
    </row>
    <row r="620" spans="1:26" ht="9.75" customHeight="1">
      <c r="A620" s="405"/>
      <c r="B620" s="408" t="s">
        <v>1447</v>
      </c>
      <c r="C620" s="405"/>
      <c r="D620" s="405"/>
      <c r="E620" s="405"/>
      <c r="F620" s="405"/>
      <c r="G620" s="405"/>
      <c r="H620" s="405"/>
      <c r="I620" s="405"/>
      <c r="J620" s="405"/>
      <c r="K620" s="405"/>
      <c r="L620" s="405"/>
      <c r="M620" s="405"/>
      <c r="N620" s="405"/>
      <c r="O620" s="405"/>
      <c r="P620" s="405"/>
      <c r="Q620" s="405"/>
      <c r="R620" s="405"/>
      <c r="S620" s="405"/>
      <c r="T620" s="405"/>
      <c r="U620" s="405"/>
      <c r="V620" s="405"/>
      <c r="W620" s="405"/>
      <c r="X620" s="405"/>
      <c r="Y620" s="405"/>
      <c r="Z620" s="405"/>
    </row>
    <row r="621" spans="1:26" ht="9.75" customHeight="1">
      <c r="A621" s="405"/>
      <c r="B621" s="408" t="s">
        <v>1448</v>
      </c>
      <c r="C621" s="405"/>
      <c r="D621" s="405"/>
      <c r="E621" s="405"/>
      <c r="F621" s="405"/>
      <c r="G621" s="405"/>
      <c r="H621" s="405"/>
      <c r="I621" s="405"/>
      <c r="J621" s="405"/>
      <c r="K621" s="405"/>
      <c r="L621" s="405"/>
      <c r="M621" s="405"/>
      <c r="N621" s="405"/>
      <c r="O621" s="405"/>
      <c r="P621" s="405"/>
      <c r="Q621" s="405"/>
      <c r="R621" s="405"/>
      <c r="S621" s="405"/>
      <c r="T621" s="405"/>
      <c r="U621" s="405"/>
      <c r="V621" s="405"/>
      <c r="W621" s="405"/>
      <c r="X621" s="405"/>
      <c r="Y621" s="405"/>
      <c r="Z621" s="405"/>
    </row>
    <row r="622" spans="1:26" ht="9.75" customHeight="1">
      <c r="A622" s="405"/>
      <c r="B622" s="408" t="s">
        <v>577</v>
      </c>
      <c r="C622" s="405"/>
      <c r="D622" s="405"/>
      <c r="E622" s="405"/>
      <c r="F622" s="405"/>
      <c r="G622" s="405"/>
      <c r="H622" s="405"/>
      <c r="I622" s="405"/>
      <c r="J622" s="405"/>
      <c r="K622" s="405"/>
      <c r="L622" s="405"/>
      <c r="M622" s="405"/>
      <c r="N622" s="405"/>
      <c r="O622" s="405"/>
      <c r="P622" s="405"/>
      <c r="Q622" s="405"/>
      <c r="R622" s="405"/>
      <c r="S622" s="405"/>
      <c r="T622" s="405"/>
      <c r="U622" s="405"/>
      <c r="V622" s="405"/>
      <c r="W622" s="405"/>
      <c r="X622" s="405"/>
      <c r="Y622" s="405"/>
      <c r="Z622" s="405"/>
    </row>
    <row r="623" spans="1:26" ht="9.75" customHeight="1">
      <c r="A623" s="405"/>
      <c r="B623" s="408" t="s">
        <v>1449</v>
      </c>
      <c r="C623" s="405"/>
      <c r="D623" s="405"/>
      <c r="E623" s="405"/>
      <c r="F623" s="405"/>
      <c r="G623" s="405"/>
      <c r="H623" s="405"/>
      <c r="I623" s="405"/>
      <c r="J623" s="405"/>
      <c r="K623" s="405"/>
      <c r="L623" s="405"/>
      <c r="M623" s="405"/>
      <c r="N623" s="405"/>
      <c r="O623" s="405"/>
      <c r="P623" s="405"/>
      <c r="Q623" s="405"/>
      <c r="R623" s="405"/>
      <c r="S623" s="405"/>
      <c r="T623" s="405"/>
      <c r="U623" s="405"/>
      <c r="V623" s="405"/>
      <c r="W623" s="405"/>
      <c r="X623" s="405"/>
      <c r="Y623" s="405"/>
      <c r="Z623" s="405"/>
    </row>
    <row r="624" spans="1:26" ht="9.75" customHeight="1">
      <c r="A624" s="405"/>
      <c r="B624" s="408" t="s">
        <v>1450</v>
      </c>
      <c r="C624" s="405"/>
      <c r="D624" s="405"/>
      <c r="E624" s="405"/>
      <c r="F624" s="405"/>
      <c r="G624" s="405"/>
      <c r="H624" s="405"/>
      <c r="I624" s="405"/>
      <c r="J624" s="405"/>
      <c r="K624" s="405"/>
      <c r="L624" s="405"/>
      <c r="M624" s="405"/>
      <c r="N624" s="405"/>
      <c r="O624" s="405"/>
      <c r="P624" s="405"/>
      <c r="Q624" s="405"/>
      <c r="R624" s="405"/>
      <c r="S624" s="405"/>
      <c r="T624" s="405"/>
      <c r="U624" s="405"/>
      <c r="V624" s="405"/>
      <c r="W624" s="405"/>
      <c r="X624" s="405"/>
      <c r="Y624" s="405"/>
      <c r="Z624" s="405"/>
    </row>
    <row r="625" spans="1:26" ht="9.75" customHeight="1">
      <c r="A625" s="405"/>
      <c r="B625" s="408" t="s">
        <v>1451</v>
      </c>
      <c r="C625" s="405"/>
      <c r="D625" s="405"/>
      <c r="E625" s="405"/>
      <c r="F625" s="405"/>
      <c r="G625" s="405"/>
      <c r="H625" s="405"/>
      <c r="I625" s="405"/>
      <c r="J625" s="405"/>
      <c r="K625" s="405"/>
      <c r="L625" s="405"/>
      <c r="M625" s="405"/>
      <c r="N625" s="405"/>
      <c r="O625" s="405"/>
      <c r="P625" s="405"/>
      <c r="Q625" s="405"/>
      <c r="R625" s="405"/>
      <c r="S625" s="405"/>
      <c r="T625" s="405"/>
      <c r="U625" s="405"/>
      <c r="V625" s="405"/>
      <c r="W625" s="405"/>
      <c r="X625" s="405"/>
      <c r="Y625" s="405"/>
      <c r="Z625" s="405"/>
    </row>
    <row r="626" spans="1:26" ht="9.75" customHeight="1">
      <c r="A626" s="405"/>
      <c r="B626" s="408" t="s">
        <v>1452</v>
      </c>
      <c r="C626" s="405"/>
      <c r="D626" s="405"/>
      <c r="E626" s="405"/>
      <c r="F626" s="405"/>
      <c r="G626" s="405"/>
      <c r="H626" s="405"/>
      <c r="I626" s="405"/>
      <c r="J626" s="405"/>
      <c r="K626" s="405"/>
      <c r="L626" s="405"/>
      <c r="M626" s="405"/>
      <c r="N626" s="405"/>
      <c r="O626" s="405"/>
      <c r="P626" s="405"/>
      <c r="Q626" s="405"/>
      <c r="R626" s="405"/>
      <c r="S626" s="405"/>
      <c r="T626" s="405"/>
      <c r="U626" s="405"/>
      <c r="V626" s="405"/>
      <c r="W626" s="405"/>
      <c r="X626" s="405"/>
      <c r="Y626" s="405"/>
      <c r="Z626" s="405"/>
    </row>
    <row r="627" spans="1:26" ht="9.75" customHeight="1">
      <c r="A627" s="405"/>
      <c r="B627" s="408" t="s">
        <v>1453</v>
      </c>
      <c r="C627" s="405"/>
      <c r="D627" s="405"/>
      <c r="E627" s="405"/>
      <c r="F627" s="405"/>
      <c r="G627" s="405"/>
      <c r="H627" s="405"/>
      <c r="I627" s="405"/>
      <c r="J627" s="405"/>
      <c r="K627" s="405"/>
      <c r="L627" s="405"/>
      <c r="M627" s="405"/>
      <c r="N627" s="405"/>
      <c r="O627" s="405"/>
      <c r="P627" s="405"/>
      <c r="Q627" s="405"/>
      <c r="R627" s="405"/>
      <c r="S627" s="405"/>
      <c r="T627" s="405"/>
      <c r="U627" s="405"/>
      <c r="V627" s="405"/>
      <c r="W627" s="405"/>
      <c r="X627" s="405"/>
      <c r="Y627" s="405"/>
      <c r="Z627" s="405"/>
    </row>
    <row r="628" spans="1:26" ht="9.75" customHeight="1">
      <c r="A628" s="405"/>
      <c r="B628" s="408" t="s">
        <v>1454</v>
      </c>
      <c r="C628" s="405"/>
      <c r="D628" s="405"/>
      <c r="E628" s="405"/>
      <c r="F628" s="405"/>
      <c r="G628" s="405"/>
      <c r="H628" s="405"/>
      <c r="I628" s="405"/>
      <c r="J628" s="405"/>
      <c r="K628" s="405"/>
      <c r="L628" s="405"/>
      <c r="M628" s="405"/>
      <c r="N628" s="405"/>
      <c r="O628" s="405"/>
      <c r="P628" s="405"/>
      <c r="Q628" s="405"/>
      <c r="R628" s="405"/>
      <c r="S628" s="405"/>
      <c r="T628" s="405"/>
      <c r="U628" s="405"/>
      <c r="V628" s="405"/>
      <c r="W628" s="405"/>
      <c r="X628" s="405"/>
      <c r="Y628" s="405"/>
      <c r="Z628" s="405"/>
    </row>
    <row r="629" spans="1:26" ht="9.75" customHeight="1">
      <c r="A629" s="405"/>
      <c r="B629" s="408" t="s">
        <v>1455</v>
      </c>
      <c r="C629" s="405"/>
      <c r="D629" s="405"/>
      <c r="E629" s="405"/>
      <c r="F629" s="405"/>
      <c r="G629" s="405"/>
      <c r="H629" s="405"/>
      <c r="I629" s="405"/>
      <c r="J629" s="405"/>
      <c r="K629" s="405"/>
      <c r="L629" s="405"/>
      <c r="M629" s="405"/>
      <c r="N629" s="405"/>
      <c r="O629" s="405"/>
      <c r="P629" s="405"/>
      <c r="Q629" s="405"/>
      <c r="R629" s="405"/>
      <c r="S629" s="405"/>
      <c r="T629" s="405"/>
      <c r="U629" s="405"/>
      <c r="V629" s="405"/>
      <c r="W629" s="405"/>
      <c r="X629" s="405"/>
      <c r="Y629" s="405"/>
      <c r="Z629" s="405"/>
    </row>
    <row r="630" spans="1:26" ht="9.75" customHeight="1">
      <c r="A630" s="405"/>
      <c r="B630" s="408" t="s">
        <v>1456</v>
      </c>
      <c r="C630" s="405"/>
      <c r="D630" s="405"/>
      <c r="E630" s="405"/>
      <c r="F630" s="405"/>
      <c r="G630" s="405"/>
      <c r="H630" s="405"/>
      <c r="I630" s="405"/>
      <c r="J630" s="405"/>
      <c r="K630" s="405"/>
      <c r="L630" s="405"/>
      <c r="M630" s="405"/>
      <c r="N630" s="405"/>
      <c r="O630" s="405"/>
      <c r="P630" s="405"/>
      <c r="Q630" s="405"/>
      <c r="R630" s="405"/>
      <c r="S630" s="405"/>
      <c r="T630" s="405"/>
      <c r="U630" s="405"/>
      <c r="V630" s="405"/>
      <c r="W630" s="405"/>
      <c r="X630" s="405"/>
      <c r="Y630" s="405"/>
      <c r="Z630" s="405"/>
    </row>
    <row r="631" spans="1:26" ht="9.75" customHeight="1">
      <c r="A631" s="405"/>
      <c r="B631" s="408" t="s">
        <v>1457</v>
      </c>
      <c r="C631" s="405"/>
      <c r="D631" s="405"/>
      <c r="E631" s="405"/>
      <c r="F631" s="405"/>
      <c r="G631" s="405"/>
      <c r="H631" s="405"/>
      <c r="I631" s="405"/>
      <c r="J631" s="405"/>
      <c r="K631" s="405"/>
      <c r="L631" s="405"/>
      <c r="M631" s="405"/>
      <c r="N631" s="405"/>
      <c r="O631" s="405"/>
      <c r="P631" s="405"/>
      <c r="Q631" s="405"/>
      <c r="R631" s="405"/>
      <c r="S631" s="405"/>
      <c r="T631" s="405"/>
      <c r="U631" s="405"/>
      <c r="V631" s="405"/>
      <c r="W631" s="405"/>
      <c r="X631" s="405"/>
      <c r="Y631" s="405"/>
      <c r="Z631" s="405"/>
    </row>
    <row r="632" spans="1:26" ht="9.75" customHeight="1">
      <c r="A632" s="405"/>
      <c r="B632" s="408" t="s">
        <v>1458</v>
      </c>
      <c r="C632" s="405"/>
      <c r="D632" s="405"/>
      <c r="E632" s="405"/>
      <c r="F632" s="405"/>
      <c r="G632" s="405"/>
      <c r="H632" s="405"/>
      <c r="I632" s="405"/>
      <c r="J632" s="405"/>
      <c r="K632" s="405"/>
      <c r="L632" s="405"/>
      <c r="M632" s="405"/>
      <c r="N632" s="405"/>
      <c r="O632" s="405"/>
      <c r="P632" s="405"/>
      <c r="Q632" s="405"/>
      <c r="R632" s="405"/>
      <c r="S632" s="405"/>
      <c r="T632" s="405"/>
      <c r="U632" s="405"/>
      <c r="V632" s="405"/>
      <c r="W632" s="405"/>
      <c r="X632" s="405"/>
      <c r="Y632" s="405"/>
      <c r="Z632" s="405"/>
    </row>
    <row r="633" spans="1:26" ht="9.75" customHeight="1">
      <c r="A633" s="405"/>
      <c r="B633" s="408" t="s">
        <v>1459</v>
      </c>
      <c r="C633" s="405"/>
      <c r="D633" s="405"/>
      <c r="E633" s="405"/>
      <c r="F633" s="405"/>
      <c r="G633" s="405"/>
      <c r="H633" s="405"/>
      <c r="I633" s="405"/>
      <c r="J633" s="405"/>
      <c r="K633" s="405"/>
      <c r="L633" s="405"/>
      <c r="M633" s="405"/>
      <c r="N633" s="405"/>
      <c r="O633" s="405"/>
      <c r="P633" s="405"/>
      <c r="Q633" s="405"/>
      <c r="R633" s="405"/>
      <c r="S633" s="405"/>
      <c r="T633" s="405"/>
      <c r="U633" s="405"/>
      <c r="V633" s="405"/>
      <c r="W633" s="405"/>
      <c r="X633" s="405"/>
      <c r="Y633" s="405"/>
      <c r="Z633" s="405"/>
    </row>
    <row r="634" spans="1:26" ht="9.75" customHeight="1">
      <c r="A634" s="405"/>
      <c r="B634" s="408" t="s">
        <v>1460</v>
      </c>
      <c r="C634" s="405"/>
      <c r="D634" s="405"/>
      <c r="E634" s="405"/>
      <c r="F634" s="405"/>
      <c r="G634" s="405"/>
      <c r="H634" s="405"/>
      <c r="I634" s="405"/>
      <c r="J634" s="405"/>
      <c r="K634" s="405"/>
      <c r="L634" s="405"/>
      <c r="M634" s="405"/>
      <c r="N634" s="405"/>
      <c r="O634" s="405"/>
      <c r="P634" s="405"/>
      <c r="Q634" s="405"/>
      <c r="R634" s="405"/>
      <c r="S634" s="405"/>
      <c r="T634" s="405"/>
      <c r="U634" s="405"/>
      <c r="V634" s="405"/>
      <c r="W634" s="405"/>
      <c r="X634" s="405"/>
      <c r="Y634" s="405"/>
      <c r="Z634" s="405"/>
    </row>
    <row r="635" spans="1:26" ht="9.75" customHeight="1">
      <c r="A635" s="405"/>
      <c r="B635" s="408" t="s">
        <v>1461</v>
      </c>
      <c r="C635" s="405"/>
      <c r="D635" s="405"/>
      <c r="E635" s="405"/>
      <c r="F635" s="405"/>
      <c r="G635" s="405"/>
      <c r="H635" s="405"/>
      <c r="I635" s="405"/>
      <c r="J635" s="405"/>
      <c r="K635" s="405"/>
      <c r="L635" s="405"/>
      <c r="M635" s="405"/>
      <c r="N635" s="405"/>
      <c r="O635" s="405"/>
      <c r="P635" s="405"/>
      <c r="Q635" s="405"/>
      <c r="R635" s="405"/>
      <c r="S635" s="405"/>
      <c r="T635" s="405"/>
      <c r="U635" s="405"/>
      <c r="V635" s="405"/>
      <c r="W635" s="405"/>
      <c r="X635" s="405"/>
      <c r="Y635" s="405"/>
      <c r="Z635" s="405"/>
    </row>
    <row r="636" spans="1:26" ht="9.75" customHeight="1">
      <c r="A636" s="405"/>
      <c r="B636" s="408" t="s">
        <v>1462</v>
      </c>
      <c r="C636" s="405"/>
      <c r="D636" s="405"/>
      <c r="E636" s="405"/>
      <c r="F636" s="405"/>
      <c r="G636" s="405"/>
      <c r="H636" s="405"/>
      <c r="I636" s="405"/>
      <c r="J636" s="405"/>
      <c r="K636" s="405"/>
      <c r="L636" s="405"/>
      <c r="M636" s="405"/>
      <c r="N636" s="405"/>
      <c r="O636" s="405"/>
      <c r="P636" s="405"/>
      <c r="Q636" s="405"/>
      <c r="R636" s="405"/>
      <c r="S636" s="405"/>
      <c r="T636" s="405"/>
      <c r="U636" s="405"/>
      <c r="V636" s="405"/>
      <c r="W636" s="405"/>
      <c r="X636" s="405"/>
      <c r="Y636" s="405"/>
      <c r="Z636" s="405"/>
    </row>
    <row r="637" spans="1:26" ht="9.75" customHeight="1">
      <c r="A637" s="405"/>
      <c r="B637" s="408" t="s">
        <v>1463</v>
      </c>
      <c r="C637" s="405"/>
      <c r="D637" s="405"/>
      <c r="E637" s="405"/>
      <c r="F637" s="405"/>
      <c r="G637" s="405"/>
      <c r="H637" s="405"/>
      <c r="I637" s="405"/>
      <c r="J637" s="405"/>
      <c r="K637" s="405"/>
      <c r="L637" s="405"/>
      <c r="M637" s="405"/>
      <c r="N637" s="405"/>
      <c r="O637" s="405"/>
      <c r="P637" s="405"/>
      <c r="Q637" s="405"/>
      <c r="R637" s="405"/>
      <c r="S637" s="405"/>
      <c r="T637" s="405"/>
      <c r="U637" s="405"/>
      <c r="V637" s="405"/>
      <c r="W637" s="405"/>
      <c r="X637" s="405"/>
      <c r="Y637" s="405"/>
      <c r="Z637" s="405"/>
    </row>
    <row r="638" spans="1:26" ht="9.75" customHeight="1">
      <c r="A638" s="405"/>
      <c r="B638" s="408" t="s">
        <v>1464</v>
      </c>
      <c r="C638" s="405"/>
      <c r="D638" s="405"/>
      <c r="E638" s="405"/>
      <c r="F638" s="405"/>
      <c r="G638" s="405"/>
      <c r="H638" s="405"/>
      <c r="I638" s="405"/>
      <c r="J638" s="405"/>
      <c r="K638" s="405"/>
      <c r="L638" s="405"/>
      <c r="M638" s="405"/>
      <c r="N638" s="405"/>
      <c r="O638" s="405"/>
      <c r="P638" s="405"/>
      <c r="Q638" s="405"/>
      <c r="R638" s="405"/>
      <c r="S638" s="405"/>
      <c r="T638" s="405"/>
      <c r="U638" s="405"/>
      <c r="V638" s="405"/>
      <c r="W638" s="405"/>
      <c r="X638" s="405"/>
      <c r="Y638" s="405"/>
      <c r="Z638" s="405"/>
    </row>
    <row r="639" spans="1:26" ht="9.75" customHeight="1">
      <c r="A639" s="405"/>
      <c r="B639" s="408" t="s">
        <v>1465</v>
      </c>
      <c r="C639" s="405"/>
      <c r="D639" s="405"/>
      <c r="E639" s="405"/>
      <c r="F639" s="405"/>
      <c r="G639" s="405"/>
      <c r="H639" s="405"/>
      <c r="I639" s="405"/>
      <c r="J639" s="405"/>
      <c r="K639" s="405"/>
      <c r="L639" s="405"/>
      <c r="M639" s="405"/>
      <c r="N639" s="405"/>
      <c r="O639" s="405"/>
      <c r="P639" s="405"/>
      <c r="Q639" s="405"/>
      <c r="R639" s="405"/>
      <c r="S639" s="405"/>
      <c r="T639" s="405"/>
      <c r="U639" s="405"/>
      <c r="V639" s="405"/>
      <c r="W639" s="405"/>
      <c r="X639" s="405"/>
      <c r="Y639" s="405"/>
      <c r="Z639" s="405"/>
    </row>
    <row r="640" spans="1:26" ht="9.75" customHeight="1">
      <c r="A640" s="405"/>
      <c r="B640" s="408" t="s">
        <v>1466</v>
      </c>
      <c r="C640" s="405"/>
      <c r="D640" s="405"/>
      <c r="E640" s="405"/>
      <c r="F640" s="405"/>
      <c r="G640" s="405"/>
      <c r="H640" s="405"/>
      <c r="I640" s="405"/>
      <c r="J640" s="405"/>
      <c r="K640" s="405"/>
      <c r="L640" s="405"/>
      <c r="M640" s="405"/>
      <c r="N640" s="405"/>
      <c r="O640" s="405"/>
      <c r="P640" s="405"/>
      <c r="Q640" s="405"/>
      <c r="R640" s="405"/>
      <c r="S640" s="405"/>
      <c r="T640" s="405"/>
      <c r="U640" s="405"/>
      <c r="V640" s="405"/>
      <c r="W640" s="405"/>
      <c r="X640" s="405"/>
      <c r="Y640" s="405"/>
      <c r="Z640" s="405"/>
    </row>
    <row r="641" spans="1:26" ht="9.75" customHeight="1">
      <c r="A641" s="405"/>
      <c r="B641" s="408" t="s">
        <v>1467</v>
      </c>
      <c r="C641" s="405"/>
      <c r="D641" s="405"/>
      <c r="E641" s="405"/>
      <c r="F641" s="405"/>
      <c r="G641" s="405"/>
      <c r="H641" s="405"/>
      <c r="I641" s="405"/>
      <c r="J641" s="405"/>
      <c r="K641" s="405"/>
      <c r="L641" s="405"/>
      <c r="M641" s="405"/>
      <c r="N641" s="405"/>
      <c r="O641" s="405"/>
      <c r="P641" s="405"/>
      <c r="Q641" s="405"/>
      <c r="R641" s="405"/>
      <c r="S641" s="405"/>
      <c r="T641" s="405"/>
      <c r="U641" s="405"/>
      <c r="V641" s="405"/>
      <c r="W641" s="405"/>
      <c r="X641" s="405"/>
      <c r="Y641" s="405"/>
      <c r="Z641" s="405"/>
    </row>
    <row r="642" spans="1:26" ht="9.75" customHeight="1">
      <c r="A642" s="405"/>
      <c r="B642" s="408" t="s">
        <v>1468</v>
      </c>
      <c r="C642" s="405"/>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row>
    <row r="643" spans="1:26" ht="9.75" customHeight="1">
      <c r="A643" s="405"/>
      <c r="B643" s="408" t="s">
        <v>1469</v>
      </c>
      <c r="C643" s="405"/>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row>
    <row r="644" spans="1:26" ht="9.75" customHeight="1">
      <c r="A644" s="405"/>
      <c r="B644" s="408" t="s">
        <v>1470</v>
      </c>
      <c r="C644" s="405"/>
      <c r="D644" s="405"/>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row>
    <row r="645" spans="1:26" ht="9.75" customHeight="1">
      <c r="A645" s="405"/>
      <c r="B645" s="408" t="s">
        <v>1471</v>
      </c>
      <c r="C645" s="405"/>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row>
    <row r="646" spans="1:26" ht="9.75" customHeight="1">
      <c r="A646" s="405"/>
      <c r="B646" s="408" t="s">
        <v>1472</v>
      </c>
      <c r="C646" s="405"/>
      <c r="D646" s="405"/>
      <c r="E646" s="405"/>
      <c r="F646" s="405"/>
      <c r="G646" s="405"/>
      <c r="H646" s="405"/>
      <c r="I646" s="405"/>
      <c r="J646" s="405"/>
      <c r="K646" s="405"/>
      <c r="L646" s="405"/>
      <c r="M646" s="405"/>
      <c r="N646" s="405"/>
      <c r="O646" s="405"/>
      <c r="P646" s="405"/>
      <c r="Q646" s="405"/>
      <c r="R646" s="405"/>
      <c r="S646" s="405"/>
      <c r="T646" s="405"/>
      <c r="U646" s="405"/>
      <c r="V646" s="405"/>
      <c r="W646" s="405"/>
      <c r="X646" s="405"/>
      <c r="Y646" s="405"/>
      <c r="Z646" s="405"/>
    </row>
    <row r="647" spans="1:26" ht="9.75" customHeight="1">
      <c r="A647" s="405"/>
      <c r="B647" s="408" t="s">
        <v>1473</v>
      </c>
      <c r="C647" s="405"/>
      <c r="D647" s="405"/>
      <c r="E647" s="405"/>
      <c r="F647" s="405"/>
      <c r="G647" s="405"/>
      <c r="H647" s="405"/>
      <c r="I647" s="405"/>
      <c r="J647" s="405"/>
      <c r="K647" s="405"/>
      <c r="L647" s="405"/>
      <c r="M647" s="405"/>
      <c r="N647" s="405"/>
      <c r="O647" s="405"/>
      <c r="P647" s="405"/>
      <c r="Q647" s="405"/>
      <c r="R647" s="405"/>
      <c r="S647" s="405"/>
      <c r="T647" s="405"/>
      <c r="U647" s="405"/>
      <c r="V647" s="405"/>
      <c r="W647" s="405"/>
      <c r="X647" s="405"/>
      <c r="Y647" s="405"/>
      <c r="Z647" s="405"/>
    </row>
    <row r="648" spans="1:26" ht="9.75" customHeight="1">
      <c r="A648" s="405"/>
      <c r="B648" s="408" t="s">
        <v>1474</v>
      </c>
      <c r="C648" s="405"/>
      <c r="D648" s="405"/>
      <c r="E648" s="405"/>
      <c r="F648" s="405"/>
      <c r="G648" s="405"/>
      <c r="H648" s="405"/>
      <c r="I648" s="405"/>
      <c r="J648" s="405"/>
      <c r="K648" s="405"/>
      <c r="L648" s="405"/>
      <c r="M648" s="405"/>
      <c r="N648" s="405"/>
      <c r="O648" s="405"/>
      <c r="P648" s="405"/>
      <c r="Q648" s="405"/>
      <c r="R648" s="405"/>
      <c r="S648" s="405"/>
      <c r="T648" s="405"/>
      <c r="U648" s="405"/>
      <c r="V648" s="405"/>
      <c r="W648" s="405"/>
      <c r="X648" s="405"/>
      <c r="Y648" s="405"/>
      <c r="Z648" s="405"/>
    </row>
    <row r="649" spans="1:26" ht="9.75" customHeight="1">
      <c r="A649" s="405"/>
      <c r="B649" s="408" t="s">
        <v>1475</v>
      </c>
      <c r="C649" s="405"/>
      <c r="D649" s="405"/>
      <c r="E649" s="405"/>
      <c r="F649" s="405"/>
      <c r="G649" s="405"/>
      <c r="H649" s="405"/>
      <c r="I649" s="405"/>
      <c r="J649" s="405"/>
      <c r="K649" s="405"/>
      <c r="L649" s="405"/>
      <c r="M649" s="405"/>
      <c r="N649" s="405"/>
      <c r="O649" s="405"/>
      <c r="P649" s="405"/>
      <c r="Q649" s="405"/>
      <c r="R649" s="405"/>
      <c r="S649" s="405"/>
      <c r="T649" s="405"/>
      <c r="U649" s="405"/>
      <c r="V649" s="405"/>
      <c r="W649" s="405"/>
      <c r="X649" s="405"/>
      <c r="Y649" s="405"/>
      <c r="Z649" s="405"/>
    </row>
    <row r="650" spans="1:26" ht="9.75" customHeight="1">
      <c r="A650" s="405"/>
      <c r="B650" s="408" t="s">
        <v>1476</v>
      </c>
      <c r="C650" s="405"/>
      <c r="D650" s="405"/>
      <c r="E650" s="405"/>
      <c r="F650" s="405"/>
      <c r="G650" s="405"/>
      <c r="H650" s="405"/>
      <c r="I650" s="405"/>
      <c r="J650" s="405"/>
      <c r="K650" s="405"/>
      <c r="L650" s="405"/>
      <c r="M650" s="405"/>
      <c r="N650" s="405"/>
      <c r="O650" s="405"/>
      <c r="P650" s="405"/>
      <c r="Q650" s="405"/>
      <c r="R650" s="405"/>
      <c r="S650" s="405"/>
      <c r="T650" s="405"/>
      <c r="U650" s="405"/>
      <c r="V650" s="405"/>
      <c r="W650" s="405"/>
      <c r="X650" s="405"/>
      <c r="Y650" s="405"/>
      <c r="Z650" s="405"/>
    </row>
    <row r="651" spans="1:26" ht="9.75" customHeight="1">
      <c r="A651" s="405"/>
      <c r="B651" s="408" t="s">
        <v>1477</v>
      </c>
      <c r="C651" s="405"/>
      <c r="D651" s="405"/>
      <c r="E651" s="405"/>
      <c r="F651" s="405"/>
      <c r="G651" s="405"/>
      <c r="H651" s="405"/>
      <c r="I651" s="405"/>
      <c r="J651" s="405"/>
      <c r="K651" s="405"/>
      <c r="L651" s="405"/>
      <c r="M651" s="405"/>
      <c r="N651" s="405"/>
      <c r="O651" s="405"/>
      <c r="P651" s="405"/>
      <c r="Q651" s="405"/>
      <c r="R651" s="405"/>
      <c r="S651" s="405"/>
      <c r="T651" s="405"/>
      <c r="U651" s="405"/>
      <c r="V651" s="405"/>
      <c r="W651" s="405"/>
      <c r="X651" s="405"/>
      <c r="Y651" s="405"/>
      <c r="Z651" s="405"/>
    </row>
    <row r="652" spans="1:26" ht="9.75" customHeight="1">
      <c r="A652" s="405"/>
      <c r="B652" s="408" t="s">
        <v>1478</v>
      </c>
      <c r="C652" s="405"/>
      <c r="D652" s="405"/>
      <c r="E652" s="405"/>
      <c r="F652" s="405"/>
      <c r="G652" s="405"/>
      <c r="H652" s="405"/>
      <c r="I652" s="405"/>
      <c r="J652" s="405"/>
      <c r="K652" s="405"/>
      <c r="L652" s="405"/>
      <c r="M652" s="405"/>
      <c r="N652" s="405"/>
      <c r="O652" s="405"/>
      <c r="P652" s="405"/>
      <c r="Q652" s="405"/>
      <c r="R652" s="405"/>
      <c r="S652" s="405"/>
      <c r="T652" s="405"/>
      <c r="U652" s="405"/>
      <c r="V652" s="405"/>
      <c r="W652" s="405"/>
      <c r="X652" s="405"/>
      <c r="Y652" s="405"/>
      <c r="Z652" s="405"/>
    </row>
    <row r="653" spans="1:26" ht="9.75" customHeight="1">
      <c r="A653" s="405"/>
      <c r="B653" s="408" t="s">
        <v>1479</v>
      </c>
      <c r="C653" s="405"/>
      <c r="D653" s="405"/>
      <c r="E653" s="405"/>
      <c r="F653" s="405"/>
      <c r="G653" s="405"/>
      <c r="H653" s="405"/>
      <c r="I653" s="405"/>
      <c r="J653" s="405"/>
      <c r="K653" s="405"/>
      <c r="L653" s="405"/>
      <c r="M653" s="405"/>
      <c r="N653" s="405"/>
      <c r="O653" s="405"/>
      <c r="P653" s="405"/>
      <c r="Q653" s="405"/>
      <c r="R653" s="405"/>
      <c r="S653" s="405"/>
      <c r="T653" s="405"/>
      <c r="U653" s="405"/>
      <c r="V653" s="405"/>
      <c r="W653" s="405"/>
      <c r="X653" s="405"/>
      <c r="Y653" s="405"/>
      <c r="Z653" s="405"/>
    </row>
    <row r="654" spans="1:26" ht="9.75" customHeight="1">
      <c r="A654" s="405"/>
      <c r="B654" s="408" t="s">
        <v>1480</v>
      </c>
      <c r="C654" s="405"/>
      <c r="D654" s="405"/>
      <c r="E654" s="405"/>
      <c r="F654" s="405"/>
      <c r="G654" s="405"/>
      <c r="H654" s="405"/>
      <c r="I654" s="405"/>
      <c r="J654" s="405"/>
      <c r="K654" s="405"/>
      <c r="L654" s="405"/>
      <c r="M654" s="405"/>
      <c r="N654" s="405"/>
      <c r="O654" s="405"/>
      <c r="P654" s="405"/>
      <c r="Q654" s="405"/>
      <c r="R654" s="405"/>
      <c r="S654" s="405"/>
      <c r="T654" s="405"/>
      <c r="U654" s="405"/>
      <c r="V654" s="405"/>
      <c r="W654" s="405"/>
      <c r="X654" s="405"/>
      <c r="Y654" s="405"/>
      <c r="Z654" s="405"/>
    </row>
    <row r="655" spans="1:26" ht="9.75" customHeight="1">
      <c r="A655" s="405"/>
      <c r="B655" s="408" t="s">
        <v>1481</v>
      </c>
      <c r="C655" s="405"/>
      <c r="D655" s="405"/>
      <c r="E655" s="405"/>
      <c r="F655" s="405"/>
      <c r="G655" s="405"/>
      <c r="H655" s="405"/>
      <c r="I655" s="405"/>
      <c r="J655" s="405"/>
      <c r="K655" s="405"/>
      <c r="L655" s="405"/>
      <c r="M655" s="405"/>
      <c r="N655" s="405"/>
      <c r="O655" s="405"/>
      <c r="P655" s="405"/>
      <c r="Q655" s="405"/>
      <c r="R655" s="405"/>
      <c r="S655" s="405"/>
      <c r="T655" s="405"/>
      <c r="U655" s="405"/>
      <c r="V655" s="405"/>
      <c r="W655" s="405"/>
      <c r="X655" s="405"/>
      <c r="Y655" s="405"/>
      <c r="Z655" s="405"/>
    </row>
    <row r="656" spans="1:26" ht="9.75" customHeight="1">
      <c r="A656" s="405"/>
      <c r="B656" s="408" t="s">
        <v>1482</v>
      </c>
      <c r="C656" s="405"/>
      <c r="D656" s="405"/>
      <c r="E656" s="405"/>
      <c r="F656" s="405"/>
      <c r="G656" s="405"/>
      <c r="H656" s="405"/>
      <c r="I656" s="405"/>
      <c r="J656" s="405"/>
      <c r="K656" s="405"/>
      <c r="L656" s="405"/>
      <c r="M656" s="405"/>
      <c r="N656" s="405"/>
      <c r="O656" s="405"/>
      <c r="P656" s="405"/>
      <c r="Q656" s="405"/>
      <c r="R656" s="405"/>
      <c r="S656" s="405"/>
      <c r="T656" s="405"/>
      <c r="U656" s="405"/>
      <c r="V656" s="405"/>
      <c r="W656" s="405"/>
      <c r="X656" s="405"/>
      <c r="Y656" s="405"/>
      <c r="Z656" s="405"/>
    </row>
    <row r="657" spans="1:26" ht="9.75" customHeight="1">
      <c r="A657" s="405"/>
      <c r="B657" s="408" t="s">
        <v>1483</v>
      </c>
      <c r="C657" s="405"/>
      <c r="D657" s="405"/>
      <c r="E657" s="405"/>
      <c r="F657" s="405"/>
      <c r="G657" s="405"/>
      <c r="H657" s="405"/>
      <c r="I657" s="405"/>
      <c r="J657" s="405"/>
      <c r="K657" s="405"/>
      <c r="L657" s="405"/>
      <c r="M657" s="405"/>
      <c r="N657" s="405"/>
      <c r="O657" s="405"/>
      <c r="P657" s="405"/>
      <c r="Q657" s="405"/>
      <c r="R657" s="405"/>
      <c r="S657" s="405"/>
      <c r="T657" s="405"/>
      <c r="U657" s="405"/>
      <c r="V657" s="405"/>
      <c r="W657" s="405"/>
      <c r="X657" s="405"/>
      <c r="Y657" s="405"/>
      <c r="Z657" s="405"/>
    </row>
    <row r="658" spans="1:26" ht="9.75" customHeight="1">
      <c r="A658" s="405"/>
      <c r="B658" s="408" t="s">
        <v>1484</v>
      </c>
      <c r="C658" s="405"/>
      <c r="D658" s="405"/>
      <c r="E658" s="405"/>
      <c r="F658" s="405"/>
      <c r="G658" s="405"/>
      <c r="H658" s="405"/>
      <c r="I658" s="405"/>
      <c r="J658" s="405"/>
      <c r="K658" s="405"/>
      <c r="L658" s="405"/>
      <c r="M658" s="405"/>
      <c r="N658" s="405"/>
      <c r="O658" s="405"/>
      <c r="P658" s="405"/>
      <c r="Q658" s="405"/>
      <c r="R658" s="405"/>
      <c r="S658" s="405"/>
      <c r="T658" s="405"/>
      <c r="U658" s="405"/>
      <c r="V658" s="405"/>
      <c r="W658" s="405"/>
      <c r="X658" s="405"/>
      <c r="Y658" s="405"/>
      <c r="Z658" s="405"/>
    </row>
    <row r="659" spans="1:26" ht="9.75" customHeight="1">
      <c r="A659" s="405"/>
      <c r="B659" s="408" t="s">
        <v>1485</v>
      </c>
      <c r="C659" s="405"/>
      <c r="D659" s="405"/>
      <c r="E659" s="405"/>
      <c r="F659" s="405"/>
      <c r="G659" s="405"/>
      <c r="H659" s="405"/>
      <c r="I659" s="405"/>
      <c r="J659" s="405"/>
      <c r="K659" s="405"/>
      <c r="L659" s="405"/>
      <c r="M659" s="405"/>
      <c r="N659" s="405"/>
      <c r="O659" s="405"/>
      <c r="P659" s="405"/>
      <c r="Q659" s="405"/>
      <c r="R659" s="405"/>
      <c r="S659" s="405"/>
      <c r="T659" s="405"/>
      <c r="U659" s="405"/>
      <c r="V659" s="405"/>
      <c r="W659" s="405"/>
      <c r="X659" s="405"/>
      <c r="Y659" s="405"/>
      <c r="Z659" s="405"/>
    </row>
    <row r="660" spans="1:26" ht="9.75" customHeight="1">
      <c r="A660" s="405"/>
      <c r="B660" s="408" t="s">
        <v>1486</v>
      </c>
      <c r="C660" s="405"/>
      <c r="D660" s="405"/>
      <c r="E660" s="405"/>
      <c r="F660" s="405"/>
      <c r="G660" s="405"/>
      <c r="H660" s="405"/>
      <c r="I660" s="405"/>
      <c r="J660" s="405"/>
      <c r="K660" s="405"/>
      <c r="L660" s="405"/>
      <c r="M660" s="405"/>
      <c r="N660" s="405"/>
      <c r="O660" s="405"/>
      <c r="P660" s="405"/>
      <c r="Q660" s="405"/>
      <c r="R660" s="405"/>
      <c r="S660" s="405"/>
      <c r="T660" s="405"/>
      <c r="U660" s="405"/>
      <c r="V660" s="405"/>
      <c r="W660" s="405"/>
      <c r="X660" s="405"/>
      <c r="Y660" s="405"/>
      <c r="Z660" s="405"/>
    </row>
    <row r="661" spans="1:26" ht="9.75" customHeight="1">
      <c r="A661" s="405"/>
      <c r="B661" s="408" t="s">
        <v>1487</v>
      </c>
      <c r="C661" s="405"/>
      <c r="D661" s="405"/>
      <c r="E661" s="405"/>
      <c r="F661" s="405"/>
      <c r="G661" s="405"/>
      <c r="H661" s="405"/>
      <c r="I661" s="405"/>
      <c r="J661" s="405"/>
      <c r="K661" s="405"/>
      <c r="L661" s="405"/>
      <c r="M661" s="405"/>
      <c r="N661" s="405"/>
      <c r="O661" s="405"/>
      <c r="P661" s="405"/>
      <c r="Q661" s="405"/>
      <c r="R661" s="405"/>
      <c r="S661" s="405"/>
      <c r="T661" s="405"/>
      <c r="U661" s="405"/>
      <c r="V661" s="405"/>
      <c r="W661" s="405"/>
      <c r="X661" s="405"/>
      <c r="Y661" s="405"/>
      <c r="Z661" s="405"/>
    </row>
    <row r="662" spans="1:26" ht="9.75" customHeight="1">
      <c r="A662" s="405"/>
      <c r="B662" s="408" t="s">
        <v>1488</v>
      </c>
      <c r="C662" s="405"/>
      <c r="D662" s="405"/>
      <c r="E662" s="405"/>
      <c r="F662" s="405"/>
      <c r="G662" s="405"/>
      <c r="H662" s="405"/>
      <c r="I662" s="405"/>
      <c r="J662" s="405"/>
      <c r="K662" s="405"/>
      <c r="L662" s="405"/>
      <c r="M662" s="405"/>
      <c r="N662" s="405"/>
      <c r="O662" s="405"/>
      <c r="P662" s="405"/>
      <c r="Q662" s="405"/>
      <c r="R662" s="405"/>
      <c r="S662" s="405"/>
      <c r="T662" s="405"/>
      <c r="U662" s="405"/>
      <c r="V662" s="405"/>
      <c r="W662" s="405"/>
      <c r="X662" s="405"/>
      <c r="Y662" s="405"/>
      <c r="Z662" s="405"/>
    </row>
    <row r="663" spans="1:26" ht="9.75" customHeight="1">
      <c r="A663" s="405"/>
      <c r="B663" s="408" t="s">
        <v>1489</v>
      </c>
      <c r="C663" s="405"/>
      <c r="D663" s="405"/>
      <c r="E663" s="405"/>
      <c r="F663" s="405"/>
      <c r="G663" s="405"/>
      <c r="H663" s="405"/>
      <c r="I663" s="405"/>
      <c r="J663" s="405"/>
      <c r="K663" s="405"/>
      <c r="L663" s="405"/>
      <c r="M663" s="405"/>
      <c r="N663" s="405"/>
      <c r="O663" s="405"/>
      <c r="P663" s="405"/>
      <c r="Q663" s="405"/>
      <c r="R663" s="405"/>
      <c r="S663" s="405"/>
      <c r="T663" s="405"/>
      <c r="U663" s="405"/>
      <c r="V663" s="405"/>
      <c r="W663" s="405"/>
      <c r="X663" s="405"/>
      <c r="Y663" s="405"/>
      <c r="Z663" s="405"/>
    </row>
    <row r="664" spans="1:26" ht="9.75" customHeight="1">
      <c r="A664" s="405"/>
      <c r="B664" s="408" t="s">
        <v>1490</v>
      </c>
      <c r="C664" s="405"/>
      <c r="D664" s="405"/>
      <c r="E664" s="405"/>
      <c r="F664" s="405"/>
      <c r="G664" s="405"/>
      <c r="H664" s="405"/>
      <c r="I664" s="405"/>
      <c r="J664" s="405"/>
      <c r="K664" s="405"/>
      <c r="L664" s="405"/>
      <c r="M664" s="405"/>
      <c r="N664" s="405"/>
      <c r="O664" s="405"/>
      <c r="P664" s="405"/>
      <c r="Q664" s="405"/>
      <c r="R664" s="405"/>
      <c r="S664" s="405"/>
      <c r="T664" s="405"/>
      <c r="U664" s="405"/>
      <c r="V664" s="405"/>
      <c r="W664" s="405"/>
      <c r="X664" s="405"/>
      <c r="Y664" s="405"/>
      <c r="Z664" s="405"/>
    </row>
    <row r="665" spans="1:26" ht="9.75" customHeight="1">
      <c r="A665" s="405"/>
      <c r="B665" s="408" t="s">
        <v>1491</v>
      </c>
      <c r="C665" s="405"/>
      <c r="D665" s="405"/>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row>
    <row r="666" spans="1:26" ht="9.75" customHeight="1">
      <c r="A666" s="405"/>
      <c r="B666" s="408" t="s">
        <v>1492</v>
      </c>
      <c r="C666" s="405"/>
      <c r="D666" s="405"/>
      <c r="E666" s="405"/>
      <c r="F666" s="405"/>
      <c r="G666" s="405"/>
      <c r="H666" s="405"/>
      <c r="I666" s="405"/>
      <c r="J666" s="405"/>
      <c r="K666" s="405"/>
      <c r="L666" s="405"/>
      <c r="M666" s="405"/>
      <c r="N666" s="405"/>
      <c r="O666" s="405"/>
      <c r="P666" s="405"/>
      <c r="Q666" s="405"/>
      <c r="R666" s="405"/>
      <c r="S666" s="405"/>
      <c r="T666" s="405"/>
      <c r="U666" s="405"/>
      <c r="V666" s="405"/>
      <c r="W666" s="405"/>
      <c r="X666" s="405"/>
      <c r="Y666" s="405"/>
      <c r="Z666" s="405"/>
    </row>
    <row r="667" spans="1:26" ht="9.75" customHeight="1">
      <c r="A667" s="405"/>
      <c r="B667" s="408" t="s">
        <v>1493</v>
      </c>
      <c r="C667" s="405"/>
      <c r="D667" s="405"/>
      <c r="E667" s="405"/>
      <c r="F667" s="405"/>
      <c r="G667" s="405"/>
      <c r="H667" s="405"/>
      <c r="I667" s="405"/>
      <c r="J667" s="405"/>
      <c r="K667" s="405"/>
      <c r="L667" s="405"/>
      <c r="M667" s="405"/>
      <c r="N667" s="405"/>
      <c r="O667" s="405"/>
      <c r="P667" s="405"/>
      <c r="Q667" s="405"/>
      <c r="R667" s="405"/>
      <c r="S667" s="405"/>
      <c r="T667" s="405"/>
      <c r="U667" s="405"/>
      <c r="V667" s="405"/>
      <c r="W667" s="405"/>
      <c r="X667" s="405"/>
      <c r="Y667" s="405"/>
      <c r="Z667" s="405"/>
    </row>
    <row r="668" spans="1:26" ht="9.75" customHeight="1">
      <c r="A668" s="405"/>
      <c r="B668" s="408" t="s">
        <v>1494</v>
      </c>
      <c r="C668" s="405"/>
      <c r="D668" s="405"/>
      <c r="E668" s="405"/>
      <c r="F668" s="405"/>
      <c r="G668" s="405"/>
      <c r="H668" s="405"/>
      <c r="I668" s="405"/>
      <c r="J668" s="405"/>
      <c r="K668" s="405"/>
      <c r="L668" s="405"/>
      <c r="M668" s="405"/>
      <c r="N668" s="405"/>
      <c r="O668" s="405"/>
      <c r="P668" s="405"/>
      <c r="Q668" s="405"/>
      <c r="R668" s="405"/>
      <c r="S668" s="405"/>
      <c r="T668" s="405"/>
      <c r="U668" s="405"/>
      <c r="V668" s="405"/>
      <c r="W668" s="405"/>
      <c r="X668" s="405"/>
      <c r="Y668" s="405"/>
      <c r="Z668" s="405"/>
    </row>
    <row r="669" spans="1:26" ht="9.75" customHeight="1">
      <c r="A669" s="405"/>
      <c r="B669" s="408" t="s">
        <v>1495</v>
      </c>
      <c r="C669" s="405"/>
      <c r="D669" s="405"/>
      <c r="E669" s="405"/>
      <c r="F669" s="405"/>
      <c r="G669" s="405"/>
      <c r="H669" s="405"/>
      <c r="I669" s="405"/>
      <c r="J669" s="405"/>
      <c r="K669" s="405"/>
      <c r="L669" s="405"/>
      <c r="M669" s="405"/>
      <c r="N669" s="405"/>
      <c r="O669" s="405"/>
      <c r="P669" s="405"/>
      <c r="Q669" s="405"/>
      <c r="R669" s="405"/>
      <c r="S669" s="405"/>
      <c r="T669" s="405"/>
      <c r="U669" s="405"/>
      <c r="V669" s="405"/>
      <c r="W669" s="405"/>
      <c r="X669" s="405"/>
      <c r="Y669" s="405"/>
      <c r="Z669" s="405"/>
    </row>
    <row r="670" spans="1:26" ht="9.75" customHeight="1">
      <c r="A670" s="405"/>
      <c r="B670" s="408" t="s">
        <v>1496</v>
      </c>
      <c r="C670" s="405"/>
      <c r="D670" s="405"/>
      <c r="E670" s="405"/>
      <c r="F670" s="405"/>
      <c r="G670" s="405"/>
      <c r="H670" s="405"/>
      <c r="I670" s="405"/>
      <c r="J670" s="405"/>
      <c r="K670" s="405"/>
      <c r="L670" s="405"/>
      <c r="M670" s="405"/>
      <c r="N670" s="405"/>
      <c r="O670" s="405"/>
      <c r="P670" s="405"/>
      <c r="Q670" s="405"/>
      <c r="R670" s="405"/>
      <c r="S670" s="405"/>
      <c r="T670" s="405"/>
      <c r="U670" s="405"/>
      <c r="V670" s="405"/>
      <c r="W670" s="405"/>
      <c r="X670" s="405"/>
      <c r="Y670" s="405"/>
      <c r="Z670" s="405"/>
    </row>
    <row r="671" spans="1:26" ht="9.75" customHeight="1">
      <c r="A671" s="405"/>
      <c r="B671" s="408" t="s">
        <v>1497</v>
      </c>
      <c r="C671" s="405"/>
      <c r="D671" s="405"/>
      <c r="E671" s="405"/>
      <c r="F671" s="405"/>
      <c r="G671" s="405"/>
      <c r="H671" s="405"/>
      <c r="I671" s="405"/>
      <c r="J671" s="405"/>
      <c r="K671" s="405"/>
      <c r="L671" s="405"/>
      <c r="M671" s="405"/>
      <c r="N671" s="405"/>
      <c r="O671" s="405"/>
      <c r="P671" s="405"/>
      <c r="Q671" s="405"/>
      <c r="R671" s="405"/>
      <c r="S671" s="405"/>
      <c r="T671" s="405"/>
      <c r="U671" s="405"/>
      <c r="V671" s="405"/>
      <c r="W671" s="405"/>
      <c r="X671" s="405"/>
      <c r="Y671" s="405"/>
      <c r="Z671" s="405"/>
    </row>
    <row r="672" spans="1:26" ht="9.75" customHeight="1">
      <c r="A672" s="405"/>
      <c r="B672" s="408" t="s">
        <v>1498</v>
      </c>
      <c r="C672" s="405"/>
      <c r="D672" s="405"/>
      <c r="E672" s="405"/>
      <c r="F672" s="405"/>
      <c r="G672" s="405"/>
      <c r="H672" s="405"/>
      <c r="I672" s="405"/>
      <c r="J672" s="405"/>
      <c r="K672" s="405"/>
      <c r="L672" s="405"/>
      <c r="M672" s="405"/>
      <c r="N672" s="405"/>
      <c r="O672" s="405"/>
      <c r="P672" s="405"/>
      <c r="Q672" s="405"/>
      <c r="R672" s="405"/>
      <c r="S672" s="405"/>
      <c r="T672" s="405"/>
      <c r="U672" s="405"/>
      <c r="V672" s="405"/>
      <c r="W672" s="405"/>
      <c r="X672" s="405"/>
      <c r="Y672" s="405"/>
      <c r="Z672" s="405"/>
    </row>
    <row r="673" spans="1:26" ht="9.75" customHeight="1">
      <c r="A673" s="405"/>
      <c r="B673" s="408" t="s">
        <v>1499</v>
      </c>
      <c r="C673" s="405"/>
      <c r="D673" s="405"/>
      <c r="E673" s="405"/>
      <c r="F673" s="405"/>
      <c r="G673" s="405"/>
      <c r="H673" s="405"/>
      <c r="I673" s="405"/>
      <c r="J673" s="405"/>
      <c r="K673" s="405"/>
      <c r="L673" s="405"/>
      <c r="M673" s="405"/>
      <c r="N673" s="405"/>
      <c r="O673" s="405"/>
      <c r="P673" s="405"/>
      <c r="Q673" s="405"/>
      <c r="R673" s="405"/>
      <c r="S673" s="405"/>
      <c r="T673" s="405"/>
      <c r="U673" s="405"/>
      <c r="V673" s="405"/>
      <c r="W673" s="405"/>
      <c r="X673" s="405"/>
      <c r="Y673" s="405"/>
      <c r="Z673" s="405"/>
    </row>
    <row r="674" spans="1:26" ht="9.75" customHeight="1">
      <c r="A674" s="405"/>
      <c r="B674" s="408" t="s">
        <v>1500</v>
      </c>
      <c r="C674" s="405"/>
      <c r="D674" s="405"/>
      <c r="E674" s="405"/>
      <c r="F674" s="405"/>
      <c r="G674" s="405"/>
      <c r="H674" s="405"/>
      <c r="I674" s="405"/>
      <c r="J674" s="405"/>
      <c r="K674" s="405"/>
      <c r="L674" s="405"/>
      <c r="M674" s="405"/>
      <c r="N674" s="405"/>
      <c r="O674" s="405"/>
      <c r="P674" s="405"/>
      <c r="Q674" s="405"/>
      <c r="R674" s="405"/>
      <c r="S674" s="405"/>
      <c r="T674" s="405"/>
      <c r="U674" s="405"/>
      <c r="V674" s="405"/>
      <c r="W674" s="405"/>
      <c r="X674" s="405"/>
      <c r="Y674" s="405"/>
      <c r="Z674" s="405"/>
    </row>
    <row r="675" spans="1:26" ht="9.75" customHeight="1">
      <c r="A675" s="405"/>
      <c r="B675" s="408" t="s">
        <v>1501</v>
      </c>
      <c r="C675" s="405"/>
      <c r="D675" s="405"/>
      <c r="E675" s="405"/>
      <c r="F675" s="405"/>
      <c r="G675" s="405"/>
      <c r="H675" s="405"/>
      <c r="I675" s="405"/>
      <c r="J675" s="405"/>
      <c r="K675" s="405"/>
      <c r="L675" s="405"/>
      <c r="M675" s="405"/>
      <c r="N675" s="405"/>
      <c r="O675" s="405"/>
      <c r="P675" s="405"/>
      <c r="Q675" s="405"/>
      <c r="R675" s="405"/>
      <c r="S675" s="405"/>
      <c r="T675" s="405"/>
      <c r="U675" s="405"/>
      <c r="V675" s="405"/>
      <c r="W675" s="405"/>
      <c r="X675" s="405"/>
      <c r="Y675" s="405"/>
      <c r="Z675" s="405"/>
    </row>
    <row r="676" spans="1:26" ht="9.75" customHeight="1">
      <c r="A676" s="405"/>
      <c r="B676" s="408" t="s">
        <v>1502</v>
      </c>
      <c r="C676" s="405"/>
      <c r="D676" s="405"/>
      <c r="E676" s="405"/>
      <c r="F676" s="405"/>
      <c r="G676" s="405"/>
      <c r="H676" s="405"/>
      <c r="I676" s="405"/>
      <c r="J676" s="405"/>
      <c r="K676" s="405"/>
      <c r="L676" s="405"/>
      <c r="M676" s="405"/>
      <c r="N676" s="405"/>
      <c r="O676" s="405"/>
      <c r="P676" s="405"/>
      <c r="Q676" s="405"/>
      <c r="R676" s="405"/>
      <c r="S676" s="405"/>
      <c r="T676" s="405"/>
      <c r="U676" s="405"/>
      <c r="V676" s="405"/>
      <c r="W676" s="405"/>
      <c r="X676" s="405"/>
      <c r="Y676" s="405"/>
      <c r="Z676" s="405"/>
    </row>
    <row r="677" spans="1:26" ht="9.75" customHeight="1">
      <c r="A677" s="405"/>
      <c r="B677" s="408" t="s">
        <v>1503</v>
      </c>
      <c r="C677" s="405"/>
      <c r="D677" s="405"/>
      <c r="E677" s="405"/>
      <c r="F677" s="405"/>
      <c r="G677" s="405"/>
      <c r="H677" s="405"/>
      <c r="I677" s="405"/>
      <c r="J677" s="405"/>
      <c r="K677" s="405"/>
      <c r="L677" s="405"/>
      <c r="M677" s="405"/>
      <c r="N677" s="405"/>
      <c r="O677" s="405"/>
      <c r="P677" s="405"/>
      <c r="Q677" s="405"/>
      <c r="R677" s="405"/>
      <c r="S677" s="405"/>
      <c r="T677" s="405"/>
      <c r="U677" s="405"/>
      <c r="V677" s="405"/>
      <c r="W677" s="405"/>
      <c r="X677" s="405"/>
      <c r="Y677" s="405"/>
      <c r="Z677" s="405"/>
    </row>
    <row r="678" spans="1:26" ht="9.75" customHeight="1">
      <c r="A678" s="405"/>
      <c r="B678" s="408" t="s">
        <v>1504</v>
      </c>
      <c r="C678" s="405"/>
      <c r="D678" s="405"/>
      <c r="E678" s="405"/>
      <c r="F678" s="405"/>
      <c r="G678" s="405"/>
      <c r="H678" s="405"/>
      <c r="I678" s="405"/>
      <c r="J678" s="405"/>
      <c r="K678" s="405"/>
      <c r="L678" s="405"/>
      <c r="M678" s="405"/>
      <c r="N678" s="405"/>
      <c r="O678" s="405"/>
      <c r="P678" s="405"/>
      <c r="Q678" s="405"/>
      <c r="R678" s="405"/>
      <c r="S678" s="405"/>
      <c r="T678" s="405"/>
      <c r="U678" s="405"/>
      <c r="V678" s="405"/>
      <c r="W678" s="405"/>
      <c r="X678" s="405"/>
      <c r="Y678" s="405"/>
      <c r="Z678" s="405"/>
    </row>
    <row r="679" spans="1:26" ht="9.75" customHeight="1">
      <c r="A679" s="405"/>
      <c r="B679" s="408" t="s">
        <v>1505</v>
      </c>
      <c r="C679" s="405"/>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row>
    <row r="680" spans="1:26" ht="9.75" customHeight="1">
      <c r="A680" s="405"/>
      <c r="B680" s="408" t="s">
        <v>1506</v>
      </c>
      <c r="C680" s="405"/>
      <c r="D680" s="405"/>
      <c r="E680" s="405"/>
      <c r="F680" s="405"/>
      <c r="G680" s="405"/>
      <c r="H680" s="405"/>
      <c r="I680" s="405"/>
      <c r="J680" s="405"/>
      <c r="K680" s="405"/>
      <c r="L680" s="405"/>
      <c r="M680" s="405"/>
      <c r="N680" s="405"/>
      <c r="O680" s="405"/>
      <c r="P680" s="405"/>
      <c r="Q680" s="405"/>
      <c r="R680" s="405"/>
      <c r="S680" s="405"/>
      <c r="T680" s="405"/>
      <c r="U680" s="405"/>
      <c r="V680" s="405"/>
      <c r="W680" s="405"/>
      <c r="X680" s="405"/>
      <c r="Y680" s="405"/>
      <c r="Z680" s="405"/>
    </row>
    <row r="681" spans="1:26" ht="9.75" customHeight="1">
      <c r="A681" s="405"/>
      <c r="B681" s="408" t="s">
        <v>1507</v>
      </c>
      <c r="C681" s="405"/>
      <c r="D681" s="405"/>
      <c r="E681" s="405"/>
      <c r="F681" s="405"/>
      <c r="G681" s="405"/>
      <c r="H681" s="405"/>
      <c r="I681" s="405"/>
      <c r="J681" s="405"/>
      <c r="K681" s="405"/>
      <c r="L681" s="405"/>
      <c r="M681" s="405"/>
      <c r="N681" s="405"/>
      <c r="O681" s="405"/>
      <c r="P681" s="405"/>
      <c r="Q681" s="405"/>
      <c r="R681" s="405"/>
      <c r="S681" s="405"/>
      <c r="T681" s="405"/>
      <c r="U681" s="405"/>
      <c r="V681" s="405"/>
      <c r="W681" s="405"/>
      <c r="X681" s="405"/>
      <c r="Y681" s="405"/>
      <c r="Z681" s="405"/>
    </row>
    <row r="682" spans="1:26" ht="9.75" customHeight="1">
      <c r="A682" s="405"/>
      <c r="B682" s="408" t="s">
        <v>1508</v>
      </c>
      <c r="C682" s="405"/>
      <c r="D682" s="405"/>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row>
    <row r="683" spans="1:26" ht="9.75" customHeight="1">
      <c r="A683" s="405"/>
      <c r="B683" s="408" t="s">
        <v>1509</v>
      </c>
      <c r="C683" s="405"/>
      <c r="D683" s="405"/>
      <c r="E683" s="405"/>
      <c r="F683" s="405"/>
      <c r="G683" s="405"/>
      <c r="H683" s="405"/>
      <c r="I683" s="405"/>
      <c r="J683" s="405"/>
      <c r="K683" s="405"/>
      <c r="L683" s="405"/>
      <c r="M683" s="405"/>
      <c r="N683" s="405"/>
      <c r="O683" s="405"/>
      <c r="P683" s="405"/>
      <c r="Q683" s="405"/>
      <c r="R683" s="405"/>
      <c r="S683" s="405"/>
      <c r="T683" s="405"/>
      <c r="U683" s="405"/>
      <c r="V683" s="405"/>
      <c r="W683" s="405"/>
      <c r="X683" s="405"/>
      <c r="Y683" s="405"/>
      <c r="Z683" s="405"/>
    </row>
    <row r="684" spans="1:26" ht="9.75" customHeight="1">
      <c r="A684" s="405"/>
      <c r="B684" s="408" t="s">
        <v>1510</v>
      </c>
      <c r="C684" s="405"/>
      <c r="D684" s="405"/>
      <c r="E684" s="405"/>
      <c r="F684" s="405"/>
      <c r="G684" s="405"/>
      <c r="H684" s="405"/>
      <c r="I684" s="405"/>
      <c r="J684" s="405"/>
      <c r="K684" s="405"/>
      <c r="L684" s="405"/>
      <c r="M684" s="405"/>
      <c r="N684" s="405"/>
      <c r="O684" s="405"/>
      <c r="P684" s="405"/>
      <c r="Q684" s="405"/>
      <c r="R684" s="405"/>
      <c r="S684" s="405"/>
      <c r="T684" s="405"/>
      <c r="U684" s="405"/>
      <c r="V684" s="405"/>
      <c r="W684" s="405"/>
      <c r="X684" s="405"/>
      <c r="Y684" s="405"/>
      <c r="Z684" s="405"/>
    </row>
    <row r="685" spans="1:26" ht="9.75" customHeight="1">
      <c r="A685" s="405"/>
      <c r="B685" s="408" t="s">
        <v>1511</v>
      </c>
      <c r="C685" s="405"/>
      <c r="D685" s="405"/>
      <c r="E685" s="405"/>
      <c r="F685" s="405"/>
      <c r="G685" s="405"/>
      <c r="H685" s="405"/>
      <c r="I685" s="405"/>
      <c r="J685" s="405"/>
      <c r="K685" s="405"/>
      <c r="L685" s="405"/>
      <c r="M685" s="405"/>
      <c r="N685" s="405"/>
      <c r="O685" s="405"/>
      <c r="P685" s="405"/>
      <c r="Q685" s="405"/>
      <c r="R685" s="405"/>
      <c r="S685" s="405"/>
      <c r="T685" s="405"/>
      <c r="U685" s="405"/>
      <c r="V685" s="405"/>
      <c r="W685" s="405"/>
      <c r="X685" s="405"/>
      <c r="Y685" s="405"/>
      <c r="Z685" s="405"/>
    </row>
    <row r="686" spans="1:26" ht="9.75" customHeight="1">
      <c r="A686" s="405"/>
      <c r="B686" s="408" t="s">
        <v>1512</v>
      </c>
      <c r="C686" s="405"/>
      <c r="D686" s="405"/>
      <c r="E686" s="405"/>
      <c r="F686" s="405"/>
      <c r="G686" s="405"/>
      <c r="H686" s="405"/>
      <c r="I686" s="405"/>
      <c r="J686" s="405"/>
      <c r="K686" s="405"/>
      <c r="L686" s="405"/>
      <c r="M686" s="405"/>
      <c r="N686" s="405"/>
      <c r="O686" s="405"/>
      <c r="P686" s="405"/>
      <c r="Q686" s="405"/>
      <c r="R686" s="405"/>
      <c r="S686" s="405"/>
      <c r="T686" s="405"/>
      <c r="U686" s="405"/>
      <c r="V686" s="405"/>
      <c r="W686" s="405"/>
      <c r="X686" s="405"/>
      <c r="Y686" s="405"/>
      <c r="Z686" s="405"/>
    </row>
    <row r="687" spans="1:26" ht="9.75" customHeight="1">
      <c r="A687" s="405"/>
      <c r="B687" s="408" t="s">
        <v>1513</v>
      </c>
      <c r="C687" s="405"/>
      <c r="D687" s="405"/>
      <c r="E687" s="405"/>
      <c r="F687" s="405"/>
      <c r="G687" s="405"/>
      <c r="H687" s="405"/>
      <c r="I687" s="405"/>
      <c r="J687" s="405"/>
      <c r="K687" s="405"/>
      <c r="L687" s="405"/>
      <c r="M687" s="405"/>
      <c r="N687" s="405"/>
      <c r="O687" s="405"/>
      <c r="P687" s="405"/>
      <c r="Q687" s="405"/>
      <c r="R687" s="405"/>
      <c r="S687" s="405"/>
      <c r="T687" s="405"/>
      <c r="U687" s="405"/>
      <c r="V687" s="405"/>
      <c r="W687" s="405"/>
      <c r="X687" s="405"/>
      <c r="Y687" s="405"/>
      <c r="Z687" s="405"/>
    </row>
    <row r="688" spans="1:26" ht="9.75" customHeight="1">
      <c r="A688" s="405"/>
      <c r="B688" s="408" t="s">
        <v>1514</v>
      </c>
      <c r="C688" s="405"/>
      <c r="D688" s="405"/>
      <c r="E688" s="405"/>
      <c r="F688" s="405"/>
      <c r="G688" s="405"/>
      <c r="H688" s="405"/>
      <c r="I688" s="405"/>
      <c r="J688" s="405"/>
      <c r="K688" s="405"/>
      <c r="L688" s="405"/>
      <c r="M688" s="405"/>
      <c r="N688" s="405"/>
      <c r="O688" s="405"/>
      <c r="P688" s="405"/>
      <c r="Q688" s="405"/>
      <c r="R688" s="405"/>
      <c r="S688" s="405"/>
      <c r="T688" s="405"/>
      <c r="U688" s="405"/>
      <c r="V688" s="405"/>
      <c r="W688" s="405"/>
      <c r="X688" s="405"/>
      <c r="Y688" s="405"/>
      <c r="Z688" s="405"/>
    </row>
    <row r="689" spans="1:26" ht="9.75" customHeight="1">
      <c r="A689" s="405"/>
      <c r="B689" s="408" t="s">
        <v>1515</v>
      </c>
      <c r="C689" s="405"/>
      <c r="D689" s="405"/>
      <c r="E689" s="405"/>
      <c r="F689" s="405"/>
      <c r="G689" s="405"/>
      <c r="H689" s="405"/>
      <c r="I689" s="405"/>
      <c r="J689" s="405"/>
      <c r="K689" s="405"/>
      <c r="L689" s="405"/>
      <c r="M689" s="405"/>
      <c r="N689" s="405"/>
      <c r="O689" s="405"/>
      <c r="P689" s="405"/>
      <c r="Q689" s="405"/>
      <c r="R689" s="405"/>
      <c r="S689" s="405"/>
      <c r="T689" s="405"/>
      <c r="U689" s="405"/>
      <c r="V689" s="405"/>
      <c r="W689" s="405"/>
      <c r="X689" s="405"/>
      <c r="Y689" s="405"/>
      <c r="Z689" s="405"/>
    </row>
    <row r="690" spans="1:26" ht="9.75" customHeight="1">
      <c r="A690" s="405"/>
      <c r="B690" s="408" t="s">
        <v>1516</v>
      </c>
      <c r="C690" s="405"/>
      <c r="D690" s="405"/>
      <c r="E690" s="405"/>
      <c r="F690" s="405"/>
      <c r="G690" s="405"/>
      <c r="H690" s="405"/>
      <c r="I690" s="405"/>
      <c r="J690" s="405"/>
      <c r="K690" s="405"/>
      <c r="L690" s="405"/>
      <c r="M690" s="405"/>
      <c r="N690" s="405"/>
      <c r="O690" s="405"/>
      <c r="P690" s="405"/>
      <c r="Q690" s="405"/>
      <c r="R690" s="405"/>
      <c r="S690" s="405"/>
      <c r="T690" s="405"/>
      <c r="U690" s="405"/>
      <c r="V690" s="405"/>
      <c r="W690" s="405"/>
      <c r="X690" s="405"/>
      <c r="Y690" s="405"/>
      <c r="Z690" s="405"/>
    </row>
    <row r="691" spans="1:26" ht="9.75" customHeight="1">
      <c r="A691" s="405"/>
      <c r="B691" s="408" t="s">
        <v>1517</v>
      </c>
      <c r="C691" s="405"/>
      <c r="D691" s="405"/>
      <c r="E691" s="405"/>
      <c r="F691" s="405"/>
      <c r="G691" s="405"/>
      <c r="H691" s="405"/>
      <c r="I691" s="405"/>
      <c r="J691" s="405"/>
      <c r="K691" s="405"/>
      <c r="L691" s="405"/>
      <c r="M691" s="405"/>
      <c r="N691" s="405"/>
      <c r="O691" s="405"/>
      <c r="P691" s="405"/>
      <c r="Q691" s="405"/>
      <c r="R691" s="405"/>
      <c r="S691" s="405"/>
      <c r="T691" s="405"/>
      <c r="U691" s="405"/>
      <c r="V691" s="405"/>
      <c r="W691" s="405"/>
      <c r="X691" s="405"/>
      <c r="Y691" s="405"/>
      <c r="Z691" s="405"/>
    </row>
    <row r="692" spans="1:26" ht="9.75" customHeight="1">
      <c r="A692" s="405"/>
      <c r="B692" s="408" t="s">
        <v>1518</v>
      </c>
      <c r="C692" s="405"/>
      <c r="D692" s="405"/>
      <c r="E692" s="405"/>
      <c r="F692" s="405"/>
      <c r="G692" s="405"/>
      <c r="H692" s="405"/>
      <c r="I692" s="405"/>
      <c r="J692" s="405"/>
      <c r="K692" s="405"/>
      <c r="L692" s="405"/>
      <c r="M692" s="405"/>
      <c r="N692" s="405"/>
      <c r="O692" s="405"/>
      <c r="P692" s="405"/>
      <c r="Q692" s="405"/>
      <c r="R692" s="405"/>
      <c r="S692" s="405"/>
      <c r="T692" s="405"/>
      <c r="U692" s="405"/>
      <c r="V692" s="405"/>
      <c r="W692" s="405"/>
      <c r="X692" s="405"/>
      <c r="Y692" s="405"/>
      <c r="Z692" s="405"/>
    </row>
    <row r="693" spans="1:26" ht="9.75" customHeight="1">
      <c r="A693" s="405"/>
      <c r="B693" s="408" t="s">
        <v>1519</v>
      </c>
      <c r="C693" s="405"/>
      <c r="D693" s="405"/>
      <c r="E693" s="405"/>
      <c r="F693" s="405"/>
      <c r="G693" s="405"/>
      <c r="H693" s="405"/>
      <c r="I693" s="405"/>
      <c r="J693" s="405"/>
      <c r="K693" s="405"/>
      <c r="L693" s="405"/>
      <c r="M693" s="405"/>
      <c r="N693" s="405"/>
      <c r="O693" s="405"/>
      <c r="P693" s="405"/>
      <c r="Q693" s="405"/>
      <c r="R693" s="405"/>
      <c r="S693" s="405"/>
      <c r="T693" s="405"/>
      <c r="U693" s="405"/>
      <c r="V693" s="405"/>
      <c r="W693" s="405"/>
      <c r="X693" s="405"/>
      <c r="Y693" s="405"/>
      <c r="Z693" s="405"/>
    </row>
    <row r="694" spans="1:26" ht="9.75" customHeight="1">
      <c r="A694" s="405"/>
      <c r="B694" s="408" t="s">
        <v>1520</v>
      </c>
      <c r="C694" s="405"/>
      <c r="D694" s="405"/>
      <c r="E694" s="405"/>
      <c r="F694" s="405"/>
      <c r="G694" s="405"/>
      <c r="H694" s="405"/>
      <c r="I694" s="405"/>
      <c r="J694" s="405"/>
      <c r="K694" s="405"/>
      <c r="L694" s="405"/>
      <c r="M694" s="405"/>
      <c r="N694" s="405"/>
      <c r="O694" s="405"/>
      <c r="P694" s="405"/>
      <c r="Q694" s="405"/>
      <c r="R694" s="405"/>
      <c r="S694" s="405"/>
      <c r="T694" s="405"/>
      <c r="U694" s="405"/>
      <c r="V694" s="405"/>
      <c r="W694" s="405"/>
      <c r="X694" s="405"/>
      <c r="Y694" s="405"/>
      <c r="Z694" s="405"/>
    </row>
    <row r="695" spans="1:26" ht="9.75" customHeight="1">
      <c r="A695" s="405"/>
      <c r="B695" s="408" t="s">
        <v>1521</v>
      </c>
      <c r="C695" s="405"/>
      <c r="D695" s="405"/>
      <c r="E695" s="405"/>
      <c r="F695" s="405"/>
      <c r="G695" s="405"/>
      <c r="H695" s="405"/>
      <c r="I695" s="405"/>
      <c r="J695" s="405"/>
      <c r="K695" s="405"/>
      <c r="L695" s="405"/>
      <c r="M695" s="405"/>
      <c r="N695" s="405"/>
      <c r="O695" s="405"/>
      <c r="P695" s="405"/>
      <c r="Q695" s="405"/>
      <c r="R695" s="405"/>
      <c r="S695" s="405"/>
      <c r="T695" s="405"/>
      <c r="U695" s="405"/>
      <c r="V695" s="405"/>
      <c r="W695" s="405"/>
      <c r="X695" s="405"/>
      <c r="Y695" s="405"/>
      <c r="Z695" s="405"/>
    </row>
    <row r="696" spans="1:26" ht="9.75" customHeight="1">
      <c r="A696" s="405"/>
      <c r="B696" s="408" t="s">
        <v>1522</v>
      </c>
      <c r="C696" s="405"/>
      <c r="D696" s="405"/>
      <c r="E696" s="405"/>
      <c r="F696" s="405"/>
      <c r="G696" s="405"/>
      <c r="H696" s="405"/>
      <c r="I696" s="405"/>
      <c r="J696" s="405"/>
      <c r="K696" s="405"/>
      <c r="L696" s="405"/>
      <c r="M696" s="405"/>
      <c r="N696" s="405"/>
      <c r="O696" s="405"/>
      <c r="P696" s="405"/>
      <c r="Q696" s="405"/>
      <c r="R696" s="405"/>
      <c r="S696" s="405"/>
      <c r="T696" s="405"/>
      <c r="U696" s="405"/>
      <c r="V696" s="405"/>
      <c r="W696" s="405"/>
      <c r="X696" s="405"/>
      <c r="Y696" s="405"/>
      <c r="Z696" s="405"/>
    </row>
    <row r="697" spans="1:26" ht="9.75" customHeight="1">
      <c r="A697" s="405"/>
      <c r="B697" s="408" t="s">
        <v>1523</v>
      </c>
      <c r="C697" s="405"/>
      <c r="D697" s="405"/>
      <c r="E697" s="405"/>
      <c r="F697" s="405"/>
      <c r="G697" s="405"/>
      <c r="H697" s="405"/>
      <c r="I697" s="405"/>
      <c r="J697" s="405"/>
      <c r="K697" s="405"/>
      <c r="L697" s="405"/>
      <c r="M697" s="405"/>
      <c r="N697" s="405"/>
      <c r="O697" s="405"/>
      <c r="P697" s="405"/>
      <c r="Q697" s="405"/>
      <c r="R697" s="405"/>
      <c r="S697" s="405"/>
      <c r="T697" s="405"/>
      <c r="U697" s="405"/>
      <c r="V697" s="405"/>
      <c r="W697" s="405"/>
      <c r="X697" s="405"/>
      <c r="Y697" s="405"/>
      <c r="Z697" s="405"/>
    </row>
    <row r="698" spans="1:26" ht="9.75" customHeight="1">
      <c r="A698" s="405"/>
      <c r="B698" s="408" t="s">
        <v>1524</v>
      </c>
      <c r="C698" s="405"/>
      <c r="D698" s="405"/>
      <c r="E698" s="405"/>
      <c r="F698" s="405"/>
      <c r="G698" s="405"/>
      <c r="H698" s="405"/>
      <c r="I698" s="405"/>
      <c r="J698" s="405"/>
      <c r="K698" s="405"/>
      <c r="L698" s="405"/>
      <c r="M698" s="405"/>
      <c r="N698" s="405"/>
      <c r="O698" s="405"/>
      <c r="P698" s="405"/>
      <c r="Q698" s="405"/>
      <c r="R698" s="405"/>
      <c r="S698" s="405"/>
      <c r="T698" s="405"/>
      <c r="U698" s="405"/>
      <c r="V698" s="405"/>
      <c r="W698" s="405"/>
      <c r="X698" s="405"/>
      <c r="Y698" s="405"/>
      <c r="Z698" s="405"/>
    </row>
    <row r="699" spans="1:26" ht="9.75" customHeight="1">
      <c r="A699" s="405"/>
      <c r="B699" s="408" t="s">
        <v>1525</v>
      </c>
      <c r="C699" s="405"/>
      <c r="D699" s="405"/>
      <c r="E699" s="405"/>
      <c r="F699" s="405"/>
      <c r="G699" s="405"/>
      <c r="H699" s="405"/>
      <c r="I699" s="405"/>
      <c r="J699" s="405"/>
      <c r="K699" s="405"/>
      <c r="L699" s="405"/>
      <c r="M699" s="405"/>
      <c r="N699" s="405"/>
      <c r="O699" s="405"/>
      <c r="P699" s="405"/>
      <c r="Q699" s="405"/>
      <c r="R699" s="405"/>
      <c r="S699" s="405"/>
      <c r="T699" s="405"/>
      <c r="U699" s="405"/>
      <c r="V699" s="405"/>
      <c r="W699" s="405"/>
      <c r="X699" s="405"/>
      <c r="Y699" s="405"/>
      <c r="Z699" s="405"/>
    </row>
    <row r="700" spans="1:26" ht="9.75" customHeight="1">
      <c r="A700" s="405"/>
      <c r="B700" s="408" t="s">
        <v>1526</v>
      </c>
      <c r="C700" s="405"/>
      <c r="D700" s="405"/>
      <c r="E700" s="405"/>
      <c r="F700" s="405"/>
      <c r="G700" s="405"/>
      <c r="H700" s="405"/>
      <c r="I700" s="405"/>
      <c r="J700" s="405"/>
      <c r="K700" s="405"/>
      <c r="L700" s="405"/>
      <c r="M700" s="405"/>
      <c r="N700" s="405"/>
      <c r="O700" s="405"/>
      <c r="P700" s="405"/>
      <c r="Q700" s="405"/>
      <c r="R700" s="405"/>
      <c r="S700" s="405"/>
      <c r="T700" s="405"/>
      <c r="U700" s="405"/>
      <c r="V700" s="405"/>
      <c r="W700" s="405"/>
      <c r="X700" s="405"/>
      <c r="Y700" s="405"/>
      <c r="Z700" s="405"/>
    </row>
    <row r="701" spans="1:26" ht="9.75" customHeight="1">
      <c r="A701" s="405"/>
      <c r="B701" s="408" t="s">
        <v>1527</v>
      </c>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row>
    <row r="702" spans="1:26" ht="9.75" customHeight="1">
      <c r="A702" s="405"/>
      <c r="B702" s="408" t="s">
        <v>1528</v>
      </c>
      <c r="C702" s="405"/>
      <c r="D702" s="405"/>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row>
    <row r="703" spans="1:26" ht="9.75" customHeight="1">
      <c r="A703" s="405"/>
      <c r="B703" s="408" t="s">
        <v>1529</v>
      </c>
      <c r="C703" s="405"/>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row>
    <row r="704" spans="1:26" ht="9.75" customHeight="1">
      <c r="A704" s="405"/>
      <c r="B704" s="408" t="s">
        <v>1530</v>
      </c>
      <c r="C704" s="405"/>
      <c r="D704" s="405"/>
      <c r="E704" s="405"/>
      <c r="F704" s="405"/>
      <c r="G704" s="405"/>
      <c r="H704" s="405"/>
      <c r="I704" s="405"/>
      <c r="J704" s="405"/>
      <c r="K704" s="405"/>
      <c r="L704" s="405"/>
      <c r="M704" s="405"/>
      <c r="N704" s="405"/>
      <c r="O704" s="405"/>
      <c r="P704" s="405"/>
      <c r="Q704" s="405"/>
      <c r="R704" s="405"/>
      <c r="S704" s="405"/>
      <c r="T704" s="405"/>
      <c r="U704" s="405"/>
      <c r="V704" s="405"/>
      <c r="W704" s="405"/>
      <c r="X704" s="405"/>
      <c r="Y704" s="405"/>
      <c r="Z704" s="405"/>
    </row>
    <row r="705" spans="1:26" ht="9.75" customHeight="1">
      <c r="A705" s="405"/>
      <c r="B705" s="408" t="s">
        <v>1531</v>
      </c>
      <c r="C705" s="405"/>
      <c r="D705" s="405"/>
      <c r="E705" s="405"/>
      <c r="F705" s="405"/>
      <c r="G705" s="405"/>
      <c r="H705" s="405"/>
      <c r="I705" s="405"/>
      <c r="J705" s="405"/>
      <c r="K705" s="405"/>
      <c r="L705" s="405"/>
      <c r="M705" s="405"/>
      <c r="N705" s="405"/>
      <c r="O705" s="405"/>
      <c r="P705" s="405"/>
      <c r="Q705" s="405"/>
      <c r="R705" s="405"/>
      <c r="S705" s="405"/>
      <c r="T705" s="405"/>
      <c r="U705" s="405"/>
      <c r="V705" s="405"/>
      <c r="W705" s="405"/>
      <c r="X705" s="405"/>
      <c r="Y705" s="405"/>
      <c r="Z705" s="405"/>
    </row>
    <row r="706" spans="1:26" ht="9.75" customHeight="1">
      <c r="A706" s="405"/>
      <c r="B706" s="408" t="s">
        <v>1532</v>
      </c>
      <c r="C706" s="405"/>
      <c r="D706" s="405"/>
      <c r="E706" s="405"/>
      <c r="F706" s="405"/>
      <c r="G706" s="405"/>
      <c r="H706" s="405"/>
      <c r="I706" s="405"/>
      <c r="J706" s="405"/>
      <c r="K706" s="405"/>
      <c r="L706" s="405"/>
      <c r="M706" s="405"/>
      <c r="N706" s="405"/>
      <c r="O706" s="405"/>
      <c r="P706" s="405"/>
      <c r="Q706" s="405"/>
      <c r="R706" s="405"/>
      <c r="S706" s="405"/>
      <c r="T706" s="405"/>
      <c r="U706" s="405"/>
      <c r="V706" s="405"/>
      <c r="W706" s="405"/>
      <c r="X706" s="405"/>
      <c r="Y706" s="405"/>
      <c r="Z706" s="405"/>
    </row>
    <row r="707" spans="1:26" ht="9.75" customHeight="1">
      <c r="A707" s="405"/>
      <c r="B707" s="408" t="s">
        <v>1533</v>
      </c>
      <c r="C707" s="405"/>
      <c r="D707" s="405"/>
      <c r="E707" s="405"/>
      <c r="F707" s="405"/>
      <c r="G707" s="405"/>
      <c r="H707" s="405"/>
      <c r="I707" s="405"/>
      <c r="J707" s="405"/>
      <c r="K707" s="405"/>
      <c r="L707" s="405"/>
      <c r="M707" s="405"/>
      <c r="N707" s="405"/>
      <c r="O707" s="405"/>
      <c r="P707" s="405"/>
      <c r="Q707" s="405"/>
      <c r="R707" s="405"/>
      <c r="S707" s="405"/>
      <c r="T707" s="405"/>
      <c r="U707" s="405"/>
      <c r="V707" s="405"/>
      <c r="W707" s="405"/>
      <c r="X707" s="405"/>
      <c r="Y707" s="405"/>
      <c r="Z707" s="405"/>
    </row>
    <row r="708" spans="1:26" ht="9.75" customHeight="1">
      <c r="A708" s="405"/>
      <c r="B708" s="408" t="s">
        <v>1534</v>
      </c>
      <c r="C708" s="405"/>
      <c r="D708" s="405"/>
      <c r="E708" s="405"/>
      <c r="F708" s="405"/>
      <c r="G708" s="405"/>
      <c r="H708" s="405"/>
      <c r="I708" s="405"/>
      <c r="J708" s="405"/>
      <c r="K708" s="405"/>
      <c r="L708" s="405"/>
      <c r="M708" s="405"/>
      <c r="N708" s="405"/>
      <c r="O708" s="405"/>
      <c r="P708" s="405"/>
      <c r="Q708" s="405"/>
      <c r="R708" s="405"/>
      <c r="S708" s="405"/>
      <c r="T708" s="405"/>
      <c r="U708" s="405"/>
      <c r="V708" s="405"/>
      <c r="W708" s="405"/>
      <c r="X708" s="405"/>
      <c r="Y708" s="405"/>
      <c r="Z708" s="405"/>
    </row>
    <row r="709" spans="1:26" ht="9.75" customHeight="1">
      <c r="A709" s="405"/>
      <c r="B709" s="408" t="s">
        <v>1535</v>
      </c>
      <c r="C709" s="405"/>
      <c r="D709" s="405"/>
      <c r="E709" s="405"/>
      <c r="F709" s="405"/>
      <c r="G709" s="405"/>
      <c r="H709" s="405"/>
      <c r="I709" s="405"/>
      <c r="J709" s="405"/>
      <c r="K709" s="405"/>
      <c r="L709" s="405"/>
      <c r="M709" s="405"/>
      <c r="N709" s="405"/>
      <c r="O709" s="405"/>
      <c r="P709" s="405"/>
      <c r="Q709" s="405"/>
      <c r="R709" s="405"/>
      <c r="S709" s="405"/>
      <c r="T709" s="405"/>
      <c r="U709" s="405"/>
      <c r="V709" s="405"/>
      <c r="W709" s="405"/>
      <c r="X709" s="405"/>
      <c r="Y709" s="405"/>
      <c r="Z709" s="405"/>
    </row>
    <row r="710" spans="1:26" ht="9.75" customHeight="1">
      <c r="A710" s="405"/>
      <c r="B710" s="408" t="s">
        <v>1536</v>
      </c>
      <c r="C710" s="405"/>
      <c r="D710" s="405"/>
      <c r="E710" s="405"/>
      <c r="F710" s="405"/>
      <c r="G710" s="405"/>
      <c r="H710" s="405"/>
      <c r="I710" s="405"/>
      <c r="J710" s="405"/>
      <c r="K710" s="405"/>
      <c r="L710" s="405"/>
      <c r="M710" s="405"/>
      <c r="N710" s="405"/>
      <c r="O710" s="405"/>
      <c r="P710" s="405"/>
      <c r="Q710" s="405"/>
      <c r="R710" s="405"/>
      <c r="S710" s="405"/>
      <c r="T710" s="405"/>
      <c r="U710" s="405"/>
      <c r="V710" s="405"/>
      <c r="W710" s="405"/>
      <c r="X710" s="405"/>
      <c r="Y710" s="405"/>
      <c r="Z710" s="405"/>
    </row>
    <row r="711" spans="1:26" ht="9.75" customHeight="1">
      <c r="A711" s="405"/>
      <c r="B711" s="408" t="s">
        <v>1537</v>
      </c>
      <c r="C711" s="405"/>
      <c r="D711" s="405"/>
      <c r="E711" s="405"/>
      <c r="F711" s="405"/>
      <c r="G711" s="405"/>
      <c r="H711" s="405"/>
      <c r="I711" s="405"/>
      <c r="J711" s="405"/>
      <c r="K711" s="405"/>
      <c r="L711" s="405"/>
      <c r="M711" s="405"/>
      <c r="N711" s="405"/>
      <c r="O711" s="405"/>
      <c r="P711" s="405"/>
      <c r="Q711" s="405"/>
      <c r="R711" s="405"/>
      <c r="S711" s="405"/>
      <c r="T711" s="405"/>
      <c r="U711" s="405"/>
      <c r="V711" s="405"/>
      <c r="W711" s="405"/>
      <c r="X711" s="405"/>
      <c r="Y711" s="405"/>
      <c r="Z711" s="405"/>
    </row>
    <row r="712" spans="1:26" ht="9.75" customHeight="1">
      <c r="A712" s="405"/>
      <c r="B712" s="408" t="s">
        <v>1538</v>
      </c>
      <c r="C712" s="405"/>
      <c r="D712" s="405"/>
      <c r="E712" s="405"/>
      <c r="F712" s="405"/>
      <c r="G712" s="405"/>
      <c r="H712" s="405"/>
      <c r="I712" s="405"/>
      <c r="J712" s="405"/>
      <c r="K712" s="405"/>
      <c r="L712" s="405"/>
      <c r="M712" s="405"/>
      <c r="N712" s="405"/>
      <c r="O712" s="405"/>
      <c r="P712" s="405"/>
      <c r="Q712" s="405"/>
      <c r="R712" s="405"/>
      <c r="S712" s="405"/>
      <c r="T712" s="405"/>
      <c r="U712" s="405"/>
      <c r="V712" s="405"/>
      <c r="W712" s="405"/>
      <c r="X712" s="405"/>
      <c r="Y712" s="405"/>
      <c r="Z712" s="405"/>
    </row>
    <row r="713" spans="1:26" ht="9.75" customHeight="1">
      <c r="A713" s="405"/>
      <c r="B713" s="408" t="s">
        <v>1539</v>
      </c>
      <c r="C713" s="405"/>
      <c r="D713" s="405"/>
      <c r="E713" s="405"/>
      <c r="F713" s="405"/>
      <c r="G713" s="405"/>
      <c r="H713" s="405"/>
      <c r="I713" s="405"/>
      <c r="J713" s="405"/>
      <c r="K713" s="405"/>
      <c r="L713" s="405"/>
      <c r="M713" s="405"/>
      <c r="N713" s="405"/>
      <c r="O713" s="405"/>
      <c r="P713" s="405"/>
      <c r="Q713" s="405"/>
      <c r="R713" s="405"/>
      <c r="S713" s="405"/>
      <c r="T713" s="405"/>
      <c r="U713" s="405"/>
      <c r="V713" s="405"/>
      <c r="W713" s="405"/>
      <c r="X713" s="405"/>
      <c r="Y713" s="405"/>
      <c r="Z713" s="405"/>
    </row>
    <row r="714" spans="1:26" ht="9.75" customHeight="1">
      <c r="A714" s="405"/>
      <c r="B714" s="408" t="s">
        <v>1540</v>
      </c>
      <c r="C714" s="405"/>
      <c r="D714" s="405"/>
      <c r="E714" s="405"/>
      <c r="F714" s="405"/>
      <c r="G714" s="405"/>
      <c r="H714" s="405"/>
      <c r="I714" s="405"/>
      <c r="J714" s="405"/>
      <c r="K714" s="405"/>
      <c r="L714" s="405"/>
      <c r="M714" s="405"/>
      <c r="N714" s="405"/>
      <c r="O714" s="405"/>
      <c r="P714" s="405"/>
      <c r="Q714" s="405"/>
      <c r="R714" s="405"/>
      <c r="S714" s="405"/>
      <c r="T714" s="405"/>
      <c r="U714" s="405"/>
      <c r="V714" s="405"/>
      <c r="W714" s="405"/>
      <c r="X714" s="405"/>
      <c r="Y714" s="405"/>
      <c r="Z714" s="405"/>
    </row>
    <row r="715" spans="1:26" ht="9.75" customHeight="1">
      <c r="A715" s="405"/>
      <c r="B715" s="408" t="s">
        <v>1541</v>
      </c>
      <c r="C715" s="405"/>
      <c r="D715" s="405"/>
      <c r="E715" s="405"/>
      <c r="F715" s="405"/>
      <c r="G715" s="405"/>
      <c r="H715" s="405"/>
      <c r="I715" s="405"/>
      <c r="J715" s="405"/>
      <c r="K715" s="405"/>
      <c r="L715" s="405"/>
      <c r="M715" s="405"/>
      <c r="N715" s="405"/>
      <c r="O715" s="405"/>
      <c r="P715" s="405"/>
      <c r="Q715" s="405"/>
      <c r="R715" s="405"/>
      <c r="S715" s="405"/>
      <c r="T715" s="405"/>
      <c r="U715" s="405"/>
      <c r="V715" s="405"/>
      <c r="W715" s="405"/>
      <c r="X715" s="405"/>
      <c r="Y715" s="405"/>
      <c r="Z715" s="405"/>
    </row>
    <row r="716" spans="1:26" ht="9.75" customHeight="1">
      <c r="A716" s="405"/>
      <c r="B716" s="408" t="s">
        <v>1542</v>
      </c>
      <c r="C716" s="405"/>
      <c r="D716" s="405"/>
      <c r="E716" s="405"/>
      <c r="F716" s="405"/>
      <c r="G716" s="405"/>
      <c r="H716" s="405"/>
      <c r="I716" s="405"/>
      <c r="J716" s="405"/>
      <c r="K716" s="405"/>
      <c r="L716" s="405"/>
      <c r="M716" s="405"/>
      <c r="N716" s="405"/>
      <c r="O716" s="405"/>
      <c r="P716" s="405"/>
      <c r="Q716" s="405"/>
      <c r="R716" s="405"/>
      <c r="S716" s="405"/>
      <c r="T716" s="405"/>
      <c r="U716" s="405"/>
      <c r="V716" s="405"/>
      <c r="W716" s="405"/>
      <c r="X716" s="405"/>
      <c r="Y716" s="405"/>
      <c r="Z716" s="405"/>
    </row>
    <row r="717" spans="1:26" ht="9.75" customHeight="1">
      <c r="A717" s="405"/>
      <c r="B717" s="408" t="s">
        <v>1543</v>
      </c>
      <c r="C717" s="405"/>
      <c r="D717" s="405"/>
      <c r="E717" s="405"/>
      <c r="F717" s="405"/>
      <c r="G717" s="405"/>
      <c r="H717" s="405"/>
      <c r="I717" s="405"/>
      <c r="J717" s="405"/>
      <c r="K717" s="405"/>
      <c r="L717" s="405"/>
      <c r="M717" s="405"/>
      <c r="N717" s="405"/>
      <c r="O717" s="405"/>
      <c r="P717" s="405"/>
      <c r="Q717" s="405"/>
      <c r="R717" s="405"/>
      <c r="S717" s="405"/>
      <c r="T717" s="405"/>
      <c r="U717" s="405"/>
      <c r="V717" s="405"/>
      <c r="W717" s="405"/>
      <c r="X717" s="405"/>
      <c r="Y717" s="405"/>
      <c r="Z717" s="405"/>
    </row>
    <row r="718" spans="1:26" ht="9.75" customHeight="1">
      <c r="A718" s="405"/>
      <c r="B718" s="408" t="s">
        <v>1544</v>
      </c>
      <c r="C718" s="405"/>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row>
    <row r="719" spans="1:26" ht="9.75" customHeight="1">
      <c r="A719" s="405"/>
      <c r="B719" s="408" t="s">
        <v>1545</v>
      </c>
      <c r="C719" s="405"/>
      <c r="D719" s="405"/>
      <c r="E719" s="405"/>
      <c r="F719" s="405"/>
      <c r="G719" s="405"/>
      <c r="H719" s="405"/>
      <c r="I719" s="405"/>
      <c r="J719" s="405"/>
      <c r="K719" s="405"/>
      <c r="L719" s="405"/>
      <c r="M719" s="405"/>
      <c r="N719" s="405"/>
      <c r="O719" s="405"/>
      <c r="P719" s="405"/>
      <c r="Q719" s="405"/>
      <c r="R719" s="405"/>
      <c r="S719" s="405"/>
      <c r="T719" s="405"/>
      <c r="U719" s="405"/>
      <c r="V719" s="405"/>
      <c r="W719" s="405"/>
      <c r="X719" s="405"/>
      <c r="Y719" s="405"/>
      <c r="Z719" s="405"/>
    </row>
    <row r="720" spans="1:26" ht="9.75" customHeight="1">
      <c r="A720" s="405"/>
      <c r="B720" s="408" t="s">
        <v>1546</v>
      </c>
      <c r="C720" s="405"/>
      <c r="D720" s="405"/>
      <c r="E720" s="405"/>
      <c r="F720" s="405"/>
      <c r="G720" s="405"/>
      <c r="H720" s="405"/>
      <c r="I720" s="405"/>
      <c r="J720" s="405"/>
      <c r="K720" s="405"/>
      <c r="L720" s="405"/>
      <c r="M720" s="405"/>
      <c r="N720" s="405"/>
      <c r="O720" s="405"/>
      <c r="P720" s="405"/>
      <c r="Q720" s="405"/>
      <c r="R720" s="405"/>
      <c r="S720" s="405"/>
      <c r="T720" s="405"/>
      <c r="U720" s="405"/>
      <c r="V720" s="405"/>
      <c r="W720" s="405"/>
      <c r="X720" s="405"/>
      <c r="Y720" s="405"/>
      <c r="Z720" s="405"/>
    </row>
    <row r="721" spans="1:26" ht="9.75" customHeight="1">
      <c r="A721" s="405"/>
      <c r="B721" s="408" t="s">
        <v>1547</v>
      </c>
      <c r="C721" s="405"/>
      <c r="D721" s="405"/>
      <c r="E721" s="405"/>
      <c r="F721" s="405"/>
      <c r="G721" s="405"/>
      <c r="H721" s="405"/>
      <c r="I721" s="405"/>
      <c r="J721" s="405"/>
      <c r="K721" s="405"/>
      <c r="L721" s="405"/>
      <c r="M721" s="405"/>
      <c r="N721" s="405"/>
      <c r="O721" s="405"/>
      <c r="P721" s="405"/>
      <c r="Q721" s="405"/>
      <c r="R721" s="405"/>
      <c r="S721" s="405"/>
      <c r="T721" s="405"/>
      <c r="U721" s="405"/>
      <c r="V721" s="405"/>
      <c r="W721" s="405"/>
      <c r="X721" s="405"/>
      <c r="Y721" s="405"/>
      <c r="Z721" s="405"/>
    </row>
    <row r="722" spans="1:26" ht="9.75" customHeight="1">
      <c r="A722" s="405"/>
      <c r="B722" s="408" t="s">
        <v>1548</v>
      </c>
      <c r="C722" s="405"/>
      <c r="D722" s="405"/>
      <c r="E722" s="405"/>
      <c r="F722" s="405"/>
      <c r="G722" s="405"/>
      <c r="H722" s="405"/>
      <c r="I722" s="405"/>
      <c r="J722" s="405"/>
      <c r="K722" s="405"/>
      <c r="L722" s="405"/>
      <c r="M722" s="405"/>
      <c r="N722" s="405"/>
      <c r="O722" s="405"/>
      <c r="P722" s="405"/>
      <c r="Q722" s="405"/>
      <c r="R722" s="405"/>
      <c r="S722" s="405"/>
      <c r="T722" s="405"/>
      <c r="U722" s="405"/>
      <c r="V722" s="405"/>
      <c r="W722" s="405"/>
      <c r="X722" s="405"/>
      <c r="Y722" s="405"/>
      <c r="Z722" s="405"/>
    </row>
    <row r="723" spans="1:26" ht="9.75" customHeight="1">
      <c r="A723" s="405"/>
      <c r="B723" s="408" t="s">
        <v>1549</v>
      </c>
      <c r="C723" s="405"/>
      <c r="D723" s="405"/>
      <c r="E723" s="405"/>
      <c r="F723" s="405"/>
      <c r="G723" s="405"/>
      <c r="H723" s="405"/>
      <c r="I723" s="405"/>
      <c r="J723" s="405"/>
      <c r="K723" s="405"/>
      <c r="L723" s="405"/>
      <c r="M723" s="405"/>
      <c r="N723" s="405"/>
      <c r="O723" s="405"/>
      <c r="P723" s="405"/>
      <c r="Q723" s="405"/>
      <c r="R723" s="405"/>
      <c r="S723" s="405"/>
      <c r="T723" s="405"/>
      <c r="U723" s="405"/>
      <c r="V723" s="405"/>
      <c r="W723" s="405"/>
      <c r="X723" s="405"/>
      <c r="Y723" s="405"/>
      <c r="Z723" s="405"/>
    </row>
    <row r="724" spans="1:26" ht="9.75" customHeight="1">
      <c r="A724" s="405"/>
      <c r="B724" s="408" t="s">
        <v>1550</v>
      </c>
      <c r="C724" s="405"/>
      <c r="D724" s="405"/>
      <c r="E724" s="405"/>
      <c r="F724" s="405"/>
      <c r="G724" s="405"/>
      <c r="H724" s="405"/>
      <c r="I724" s="405"/>
      <c r="J724" s="405"/>
      <c r="K724" s="405"/>
      <c r="L724" s="405"/>
      <c r="M724" s="405"/>
      <c r="N724" s="405"/>
      <c r="O724" s="405"/>
      <c r="P724" s="405"/>
      <c r="Q724" s="405"/>
      <c r="R724" s="405"/>
      <c r="S724" s="405"/>
      <c r="T724" s="405"/>
      <c r="U724" s="405"/>
      <c r="V724" s="405"/>
      <c r="W724" s="405"/>
      <c r="X724" s="405"/>
      <c r="Y724" s="405"/>
      <c r="Z724" s="405"/>
    </row>
    <row r="725" spans="1:26" ht="9.75" customHeight="1">
      <c r="A725" s="405"/>
      <c r="B725" s="408" t="s">
        <v>1551</v>
      </c>
      <c r="C725" s="405"/>
      <c r="D725" s="405"/>
      <c r="E725" s="405"/>
      <c r="F725" s="405"/>
      <c r="G725" s="405"/>
      <c r="H725" s="405"/>
      <c r="I725" s="405"/>
      <c r="J725" s="405"/>
      <c r="K725" s="405"/>
      <c r="L725" s="405"/>
      <c r="M725" s="405"/>
      <c r="N725" s="405"/>
      <c r="O725" s="405"/>
      <c r="P725" s="405"/>
      <c r="Q725" s="405"/>
      <c r="R725" s="405"/>
      <c r="S725" s="405"/>
      <c r="T725" s="405"/>
      <c r="U725" s="405"/>
      <c r="V725" s="405"/>
      <c r="W725" s="405"/>
      <c r="X725" s="405"/>
      <c r="Y725" s="405"/>
      <c r="Z725" s="405"/>
    </row>
    <row r="726" spans="1:26" ht="9.75" customHeight="1">
      <c r="A726" s="405"/>
      <c r="B726" s="408" t="s">
        <v>1552</v>
      </c>
      <c r="C726" s="405"/>
      <c r="D726" s="405"/>
      <c r="E726" s="405"/>
      <c r="F726" s="405"/>
      <c r="G726" s="405"/>
      <c r="H726" s="405"/>
      <c r="I726" s="405"/>
      <c r="J726" s="405"/>
      <c r="K726" s="405"/>
      <c r="L726" s="405"/>
      <c r="M726" s="405"/>
      <c r="N726" s="405"/>
      <c r="O726" s="405"/>
      <c r="P726" s="405"/>
      <c r="Q726" s="405"/>
      <c r="R726" s="405"/>
      <c r="S726" s="405"/>
      <c r="T726" s="405"/>
      <c r="U726" s="405"/>
      <c r="V726" s="405"/>
      <c r="W726" s="405"/>
      <c r="X726" s="405"/>
      <c r="Y726" s="405"/>
      <c r="Z726" s="405"/>
    </row>
    <row r="727" spans="1:26" ht="9.75" customHeight="1">
      <c r="A727" s="405"/>
      <c r="B727" s="408" t="s">
        <v>1553</v>
      </c>
      <c r="C727" s="405"/>
      <c r="D727" s="405"/>
      <c r="E727" s="405"/>
      <c r="F727" s="405"/>
      <c r="G727" s="405"/>
      <c r="H727" s="405"/>
      <c r="I727" s="405"/>
      <c r="J727" s="405"/>
      <c r="K727" s="405"/>
      <c r="L727" s="405"/>
      <c r="M727" s="405"/>
      <c r="N727" s="405"/>
      <c r="O727" s="405"/>
      <c r="P727" s="405"/>
      <c r="Q727" s="405"/>
      <c r="R727" s="405"/>
      <c r="S727" s="405"/>
      <c r="T727" s="405"/>
      <c r="U727" s="405"/>
      <c r="V727" s="405"/>
      <c r="W727" s="405"/>
      <c r="X727" s="405"/>
      <c r="Y727" s="405"/>
      <c r="Z727" s="405"/>
    </row>
    <row r="728" spans="1:26" ht="9.75" customHeight="1">
      <c r="A728" s="405"/>
      <c r="B728" s="408" t="s">
        <v>1554</v>
      </c>
      <c r="C728" s="405"/>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row>
    <row r="729" spans="1:26" ht="9.75" customHeight="1">
      <c r="A729" s="405"/>
      <c r="B729" s="408" t="s">
        <v>1555</v>
      </c>
      <c r="C729" s="405"/>
      <c r="D729" s="405"/>
      <c r="E729" s="405"/>
      <c r="F729" s="405"/>
      <c r="G729" s="405"/>
      <c r="H729" s="405"/>
      <c r="I729" s="405"/>
      <c r="J729" s="405"/>
      <c r="K729" s="405"/>
      <c r="L729" s="405"/>
      <c r="M729" s="405"/>
      <c r="N729" s="405"/>
      <c r="O729" s="405"/>
      <c r="P729" s="405"/>
      <c r="Q729" s="405"/>
      <c r="R729" s="405"/>
      <c r="S729" s="405"/>
      <c r="T729" s="405"/>
      <c r="U729" s="405"/>
      <c r="V729" s="405"/>
      <c r="W729" s="405"/>
      <c r="X729" s="405"/>
      <c r="Y729" s="405"/>
      <c r="Z729" s="405"/>
    </row>
    <row r="730" spans="1:26" ht="9.75" customHeight="1">
      <c r="A730" s="405"/>
      <c r="B730" s="408" t="s">
        <v>1556</v>
      </c>
      <c r="C730" s="405"/>
      <c r="D730" s="405"/>
      <c r="E730" s="405"/>
      <c r="F730" s="405"/>
      <c r="G730" s="405"/>
      <c r="H730" s="405"/>
      <c r="I730" s="405"/>
      <c r="J730" s="405"/>
      <c r="K730" s="405"/>
      <c r="L730" s="405"/>
      <c r="M730" s="405"/>
      <c r="N730" s="405"/>
      <c r="O730" s="405"/>
      <c r="P730" s="405"/>
      <c r="Q730" s="405"/>
      <c r="R730" s="405"/>
      <c r="S730" s="405"/>
      <c r="T730" s="405"/>
      <c r="U730" s="405"/>
      <c r="V730" s="405"/>
      <c r="W730" s="405"/>
      <c r="X730" s="405"/>
      <c r="Y730" s="405"/>
      <c r="Z730" s="405"/>
    </row>
    <row r="731" spans="1:26" ht="9.75" customHeight="1">
      <c r="A731" s="405"/>
      <c r="B731" s="408" t="s">
        <v>1557</v>
      </c>
      <c r="C731" s="405"/>
      <c r="D731" s="405"/>
      <c r="E731" s="405"/>
      <c r="F731" s="405"/>
      <c r="G731" s="405"/>
      <c r="H731" s="405"/>
      <c r="I731" s="405"/>
      <c r="J731" s="405"/>
      <c r="K731" s="405"/>
      <c r="L731" s="405"/>
      <c r="M731" s="405"/>
      <c r="N731" s="405"/>
      <c r="O731" s="405"/>
      <c r="P731" s="405"/>
      <c r="Q731" s="405"/>
      <c r="R731" s="405"/>
      <c r="S731" s="405"/>
      <c r="T731" s="405"/>
      <c r="U731" s="405"/>
      <c r="V731" s="405"/>
      <c r="W731" s="405"/>
      <c r="X731" s="405"/>
      <c r="Y731" s="405"/>
      <c r="Z731" s="405"/>
    </row>
    <row r="732" spans="1:26" ht="9.75" customHeight="1">
      <c r="A732" s="405"/>
      <c r="B732" s="408" t="s">
        <v>1558</v>
      </c>
      <c r="C732" s="405"/>
      <c r="D732" s="405"/>
      <c r="E732" s="405"/>
      <c r="F732" s="405"/>
      <c r="G732" s="405"/>
      <c r="H732" s="405"/>
      <c r="I732" s="405"/>
      <c r="J732" s="405"/>
      <c r="K732" s="405"/>
      <c r="L732" s="405"/>
      <c r="M732" s="405"/>
      <c r="N732" s="405"/>
      <c r="O732" s="405"/>
      <c r="P732" s="405"/>
      <c r="Q732" s="405"/>
      <c r="R732" s="405"/>
      <c r="S732" s="405"/>
      <c r="T732" s="405"/>
      <c r="U732" s="405"/>
      <c r="V732" s="405"/>
      <c r="W732" s="405"/>
      <c r="X732" s="405"/>
      <c r="Y732" s="405"/>
      <c r="Z732" s="405"/>
    </row>
    <row r="733" spans="1:26" ht="9.75" customHeight="1">
      <c r="A733" s="405"/>
      <c r="B733" s="408" t="s">
        <v>1559</v>
      </c>
      <c r="C733" s="405"/>
      <c r="D733" s="405"/>
      <c r="E733" s="405"/>
      <c r="F733" s="405"/>
      <c r="G733" s="405"/>
      <c r="H733" s="405"/>
      <c r="I733" s="405"/>
      <c r="J733" s="405"/>
      <c r="K733" s="405"/>
      <c r="L733" s="405"/>
      <c r="M733" s="405"/>
      <c r="N733" s="405"/>
      <c r="O733" s="405"/>
      <c r="P733" s="405"/>
      <c r="Q733" s="405"/>
      <c r="R733" s="405"/>
      <c r="S733" s="405"/>
      <c r="T733" s="405"/>
      <c r="U733" s="405"/>
      <c r="V733" s="405"/>
      <c r="W733" s="405"/>
      <c r="X733" s="405"/>
      <c r="Y733" s="405"/>
      <c r="Z733" s="405"/>
    </row>
    <row r="734" spans="1:26" ht="9.75" customHeight="1">
      <c r="A734" s="405"/>
      <c r="B734" s="408" t="s">
        <v>1560</v>
      </c>
      <c r="C734" s="405"/>
      <c r="D734" s="405"/>
      <c r="E734" s="405"/>
      <c r="F734" s="405"/>
      <c r="G734" s="405"/>
      <c r="H734" s="405"/>
      <c r="I734" s="405"/>
      <c r="J734" s="405"/>
      <c r="K734" s="405"/>
      <c r="L734" s="405"/>
      <c r="M734" s="405"/>
      <c r="N734" s="405"/>
      <c r="O734" s="405"/>
      <c r="P734" s="405"/>
      <c r="Q734" s="405"/>
      <c r="R734" s="405"/>
      <c r="S734" s="405"/>
      <c r="T734" s="405"/>
      <c r="U734" s="405"/>
      <c r="V734" s="405"/>
      <c r="W734" s="405"/>
      <c r="X734" s="405"/>
      <c r="Y734" s="405"/>
      <c r="Z734" s="405"/>
    </row>
    <row r="735" spans="1:26" ht="9.75" customHeight="1">
      <c r="A735" s="405"/>
      <c r="B735" s="408" t="s">
        <v>1561</v>
      </c>
      <c r="C735" s="405"/>
      <c r="D735" s="405"/>
      <c r="E735" s="405"/>
      <c r="F735" s="405"/>
      <c r="G735" s="405"/>
      <c r="H735" s="405"/>
      <c r="I735" s="405"/>
      <c r="J735" s="405"/>
      <c r="K735" s="405"/>
      <c r="L735" s="405"/>
      <c r="M735" s="405"/>
      <c r="N735" s="405"/>
      <c r="O735" s="405"/>
      <c r="P735" s="405"/>
      <c r="Q735" s="405"/>
      <c r="R735" s="405"/>
      <c r="S735" s="405"/>
      <c r="T735" s="405"/>
      <c r="U735" s="405"/>
      <c r="V735" s="405"/>
      <c r="W735" s="405"/>
      <c r="X735" s="405"/>
      <c r="Y735" s="405"/>
      <c r="Z735" s="405"/>
    </row>
    <row r="736" spans="1:26" ht="9.75" customHeight="1">
      <c r="A736" s="405"/>
      <c r="B736" s="408" t="s">
        <v>1562</v>
      </c>
      <c r="C736" s="405"/>
      <c r="D736" s="405"/>
      <c r="E736" s="405"/>
      <c r="F736" s="405"/>
      <c r="G736" s="405"/>
      <c r="H736" s="405"/>
      <c r="I736" s="405"/>
      <c r="J736" s="405"/>
      <c r="K736" s="405"/>
      <c r="L736" s="405"/>
      <c r="M736" s="405"/>
      <c r="N736" s="405"/>
      <c r="O736" s="405"/>
      <c r="P736" s="405"/>
      <c r="Q736" s="405"/>
      <c r="R736" s="405"/>
      <c r="S736" s="405"/>
      <c r="T736" s="405"/>
      <c r="U736" s="405"/>
      <c r="V736" s="405"/>
      <c r="W736" s="405"/>
      <c r="X736" s="405"/>
      <c r="Y736" s="405"/>
      <c r="Z736" s="405"/>
    </row>
    <row r="737" spans="1:26" ht="9.75" customHeight="1">
      <c r="A737" s="405"/>
      <c r="B737" s="408" t="s">
        <v>1563</v>
      </c>
      <c r="C737" s="405"/>
      <c r="D737" s="405"/>
      <c r="E737" s="405"/>
      <c r="F737" s="405"/>
      <c r="G737" s="405"/>
      <c r="H737" s="405"/>
      <c r="I737" s="405"/>
      <c r="J737" s="405"/>
      <c r="K737" s="405"/>
      <c r="L737" s="405"/>
      <c r="M737" s="405"/>
      <c r="N737" s="405"/>
      <c r="O737" s="405"/>
      <c r="P737" s="405"/>
      <c r="Q737" s="405"/>
      <c r="R737" s="405"/>
      <c r="S737" s="405"/>
      <c r="T737" s="405"/>
      <c r="U737" s="405"/>
      <c r="V737" s="405"/>
      <c r="W737" s="405"/>
      <c r="X737" s="405"/>
      <c r="Y737" s="405"/>
      <c r="Z737" s="405"/>
    </row>
    <row r="738" spans="1:26" ht="9.75" customHeight="1">
      <c r="A738" s="405"/>
      <c r="B738" s="408" t="s">
        <v>1564</v>
      </c>
      <c r="C738" s="405"/>
      <c r="D738" s="405"/>
      <c r="E738" s="405"/>
      <c r="F738" s="405"/>
      <c r="G738" s="405"/>
      <c r="H738" s="405"/>
      <c r="I738" s="405"/>
      <c r="J738" s="405"/>
      <c r="K738" s="405"/>
      <c r="L738" s="405"/>
      <c r="M738" s="405"/>
      <c r="N738" s="405"/>
      <c r="O738" s="405"/>
      <c r="P738" s="405"/>
      <c r="Q738" s="405"/>
      <c r="R738" s="405"/>
      <c r="S738" s="405"/>
      <c r="T738" s="405"/>
      <c r="U738" s="405"/>
      <c r="V738" s="405"/>
      <c r="W738" s="405"/>
      <c r="X738" s="405"/>
      <c r="Y738" s="405"/>
      <c r="Z738" s="405"/>
    </row>
    <row r="739" spans="1:26" ht="9.75" customHeight="1">
      <c r="A739" s="405"/>
      <c r="B739" s="408" t="s">
        <v>1565</v>
      </c>
      <c r="C739" s="405"/>
      <c r="D739" s="405"/>
      <c r="E739" s="405"/>
      <c r="F739" s="405"/>
      <c r="G739" s="405"/>
      <c r="H739" s="405"/>
      <c r="I739" s="405"/>
      <c r="J739" s="405"/>
      <c r="K739" s="405"/>
      <c r="L739" s="405"/>
      <c r="M739" s="405"/>
      <c r="N739" s="405"/>
      <c r="O739" s="405"/>
      <c r="P739" s="405"/>
      <c r="Q739" s="405"/>
      <c r="R739" s="405"/>
      <c r="S739" s="405"/>
      <c r="T739" s="405"/>
      <c r="U739" s="405"/>
      <c r="V739" s="405"/>
      <c r="W739" s="405"/>
      <c r="X739" s="405"/>
      <c r="Y739" s="405"/>
      <c r="Z739" s="405"/>
    </row>
    <row r="740" spans="1:26" ht="9.75" customHeight="1">
      <c r="A740" s="405"/>
      <c r="B740" s="408" t="s">
        <v>1566</v>
      </c>
      <c r="C740" s="405"/>
      <c r="D740" s="405"/>
      <c r="E740" s="405"/>
      <c r="F740" s="405"/>
      <c r="G740" s="405"/>
      <c r="H740" s="405"/>
      <c r="I740" s="405"/>
      <c r="J740" s="405"/>
      <c r="K740" s="405"/>
      <c r="L740" s="405"/>
      <c r="M740" s="405"/>
      <c r="N740" s="405"/>
      <c r="O740" s="405"/>
      <c r="P740" s="405"/>
      <c r="Q740" s="405"/>
      <c r="R740" s="405"/>
      <c r="S740" s="405"/>
      <c r="T740" s="405"/>
      <c r="U740" s="405"/>
      <c r="V740" s="405"/>
      <c r="W740" s="405"/>
      <c r="X740" s="405"/>
      <c r="Y740" s="405"/>
      <c r="Z740" s="405"/>
    </row>
    <row r="741" spans="1:26" ht="9.75" customHeight="1">
      <c r="A741" s="405"/>
      <c r="B741" s="408" t="s">
        <v>1567</v>
      </c>
      <c r="C741" s="405"/>
      <c r="D741" s="405"/>
      <c r="E741" s="405"/>
      <c r="F741" s="405"/>
      <c r="G741" s="405"/>
      <c r="H741" s="405"/>
      <c r="I741" s="405"/>
      <c r="J741" s="405"/>
      <c r="K741" s="405"/>
      <c r="L741" s="405"/>
      <c r="M741" s="405"/>
      <c r="N741" s="405"/>
      <c r="O741" s="405"/>
      <c r="P741" s="405"/>
      <c r="Q741" s="405"/>
      <c r="R741" s="405"/>
      <c r="S741" s="405"/>
      <c r="T741" s="405"/>
      <c r="U741" s="405"/>
      <c r="V741" s="405"/>
      <c r="W741" s="405"/>
      <c r="X741" s="405"/>
      <c r="Y741" s="405"/>
      <c r="Z741" s="405"/>
    </row>
    <row r="742" spans="1:26" ht="9.75" customHeight="1">
      <c r="A742" s="405"/>
      <c r="B742" s="408" t="s">
        <v>1568</v>
      </c>
      <c r="C742" s="405"/>
      <c r="D742" s="405"/>
      <c r="E742" s="405"/>
      <c r="F742" s="405"/>
      <c r="G742" s="405"/>
      <c r="H742" s="405"/>
      <c r="I742" s="405"/>
      <c r="J742" s="405"/>
      <c r="K742" s="405"/>
      <c r="L742" s="405"/>
      <c r="M742" s="405"/>
      <c r="N742" s="405"/>
      <c r="O742" s="405"/>
      <c r="P742" s="405"/>
      <c r="Q742" s="405"/>
      <c r="R742" s="405"/>
      <c r="S742" s="405"/>
      <c r="T742" s="405"/>
      <c r="U742" s="405"/>
      <c r="V742" s="405"/>
      <c r="W742" s="405"/>
      <c r="X742" s="405"/>
      <c r="Y742" s="405"/>
      <c r="Z742" s="405"/>
    </row>
    <row r="743" spans="1:26" ht="9.75" customHeight="1">
      <c r="A743" s="405"/>
      <c r="B743" s="408" t="s">
        <v>1569</v>
      </c>
      <c r="C743" s="405"/>
      <c r="D743" s="405"/>
      <c r="E743" s="405"/>
      <c r="F743" s="405"/>
      <c r="G743" s="405"/>
      <c r="H743" s="405"/>
      <c r="I743" s="405"/>
      <c r="J743" s="405"/>
      <c r="K743" s="405"/>
      <c r="L743" s="405"/>
      <c r="M743" s="405"/>
      <c r="N743" s="405"/>
      <c r="O743" s="405"/>
      <c r="P743" s="405"/>
      <c r="Q743" s="405"/>
      <c r="R743" s="405"/>
      <c r="S743" s="405"/>
      <c r="T743" s="405"/>
      <c r="U743" s="405"/>
      <c r="V743" s="405"/>
      <c r="W743" s="405"/>
      <c r="X743" s="405"/>
      <c r="Y743" s="405"/>
      <c r="Z743" s="405"/>
    </row>
    <row r="744" spans="1:26" ht="9.75" customHeight="1">
      <c r="A744" s="405"/>
      <c r="B744" s="408" t="s">
        <v>1570</v>
      </c>
      <c r="C744" s="405"/>
      <c r="D744" s="405"/>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row>
    <row r="745" spans="1:26" ht="9.75" customHeight="1">
      <c r="A745" s="405"/>
      <c r="B745" s="408" t="s">
        <v>1571</v>
      </c>
      <c r="C745" s="405"/>
      <c r="D745" s="405"/>
      <c r="E745" s="405"/>
      <c r="F745" s="405"/>
      <c r="G745" s="405"/>
      <c r="H745" s="405"/>
      <c r="I745" s="405"/>
      <c r="J745" s="405"/>
      <c r="K745" s="405"/>
      <c r="L745" s="405"/>
      <c r="M745" s="405"/>
      <c r="N745" s="405"/>
      <c r="O745" s="405"/>
      <c r="P745" s="405"/>
      <c r="Q745" s="405"/>
      <c r="R745" s="405"/>
      <c r="S745" s="405"/>
      <c r="T745" s="405"/>
      <c r="U745" s="405"/>
      <c r="V745" s="405"/>
      <c r="W745" s="405"/>
      <c r="X745" s="405"/>
      <c r="Y745" s="405"/>
      <c r="Z745" s="405"/>
    </row>
    <row r="746" spans="1:26" ht="9.75" customHeight="1">
      <c r="A746" s="405"/>
      <c r="B746" s="408" t="s">
        <v>1572</v>
      </c>
      <c r="C746" s="405"/>
      <c r="D746" s="405"/>
      <c r="E746" s="405"/>
      <c r="F746" s="405"/>
      <c r="G746" s="405"/>
      <c r="H746" s="405"/>
      <c r="I746" s="405"/>
      <c r="J746" s="405"/>
      <c r="K746" s="405"/>
      <c r="L746" s="405"/>
      <c r="M746" s="405"/>
      <c r="N746" s="405"/>
      <c r="O746" s="405"/>
      <c r="P746" s="405"/>
      <c r="Q746" s="405"/>
      <c r="R746" s="405"/>
      <c r="S746" s="405"/>
      <c r="T746" s="405"/>
      <c r="U746" s="405"/>
      <c r="V746" s="405"/>
      <c r="W746" s="405"/>
      <c r="X746" s="405"/>
      <c r="Y746" s="405"/>
      <c r="Z746" s="405"/>
    </row>
    <row r="747" spans="1:26" ht="9.75" customHeight="1">
      <c r="A747" s="405"/>
      <c r="B747" s="408" t="s">
        <v>1573</v>
      </c>
      <c r="C747" s="405"/>
      <c r="D747" s="405"/>
      <c r="E747" s="405"/>
      <c r="F747" s="405"/>
      <c r="G747" s="405"/>
      <c r="H747" s="405"/>
      <c r="I747" s="405"/>
      <c r="J747" s="405"/>
      <c r="K747" s="405"/>
      <c r="L747" s="405"/>
      <c r="M747" s="405"/>
      <c r="N747" s="405"/>
      <c r="O747" s="405"/>
      <c r="P747" s="405"/>
      <c r="Q747" s="405"/>
      <c r="R747" s="405"/>
      <c r="S747" s="405"/>
      <c r="T747" s="405"/>
      <c r="U747" s="405"/>
      <c r="V747" s="405"/>
      <c r="W747" s="405"/>
      <c r="X747" s="405"/>
      <c r="Y747" s="405"/>
      <c r="Z747" s="405"/>
    </row>
    <row r="748" spans="1:26" ht="9.75" customHeight="1">
      <c r="A748" s="405"/>
      <c r="B748" s="408" t="s">
        <v>1574</v>
      </c>
      <c r="C748" s="405"/>
      <c r="D748" s="405"/>
      <c r="E748" s="405"/>
      <c r="F748" s="405"/>
      <c r="G748" s="405"/>
      <c r="H748" s="405"/>
      <c r="I748" s="405"/>
      <c r="J748" s="405"/>
      <c r="K748" s="405"/>
      <c r="L748" s="405"/>
      <c r="M748" s="405"/>
      <c r="N748" s="405"/>
      <c r="O748" s="405"/>
      <c r="P748" s="405"/>
      <c r="Q748" s="405"/>
      <c r="R748" s="405"/>
      <c r="S748" s="405"/>
      <c r="T748" s="405"/>
      <c r="U748" s="405"/>
      <c r="V748" s="405"/>
      <c r="W748" s="405"/>
      <c r="X748" s="405"/>
      <c r="Y748" s="405"/>
      <c r="Z748" s="405"/>
    </row>
    <row r="749" spans="1:26" ht="9.75" customHeight="1">
      <c r="A749" s="405"/>
      <c r="B749" s="408" t="s">
        <v>1575</v>
      </c>
      <c r="C749" s="405"/>
      <c r="D749" s="405"/>
      <c r="E749" s="405"/>
      <c r="F749" s="405"/>
      <c r="G749" s="405"/>
      <c r="H749" s="405"/>
      <c r="I749" s="405"/>
      <c r="J749" s="405"/>
      <c r="K749" s="405"/>
      <c r="L749" s="405"/>
      <c r="M749" s="405"/>
      <c r="N749" s="405"/>
      <c r="O749" s="405"/>
      <c r="P749" s="405"/>
      <c r="Q749" s="405"/>
      <c r="R749" s="405"/>
      <c r="S749" s="405"/>
      <c r="T749" s="405"/>
      <c r="U749" s="405"/>
      <c r="V749" s="405"/>
      <c r="W749" s="405"/>
      <c r="X749" s="405"/>
      <c r="Y749" s="405"/>
      <c r="Z749" s="405"/>
    </row>
    <row r="750" spans="1:26" ht="9.75" customHeight="1">
      <c r="A750" s="405"/>
      <c r="B750" s="408" t="s">
        <v>1576</v>
      </c>
      <c r="C750" s="405"/>
      <c r="D750" s="405"/>
      <c r="E750" s="405"/>
      <c r="F750" s="405"/>
      <c r="G750" s="405"/>
      <c r="H750" s="405"/>
      <c r="I750" s="405"/>
      <c r="J750" s="405"/>
      <c r="K750" s="405"/>
      <c r="L750" s="405"/>
      <c r="M750" s="405"/>
      <c r="N750" s="405"/>
      <c r="O750" s="405"/>
      <c r="P750" s="405"/>
      <c r="Q750" s="405"/>
      <c r="R750" s="405"/>
      <c r="S750" s="405"/>
      <c r="T750" s="405"/>
      <c r="U750" s="405"/>
      <c r="V750" s="405"/>
      <c r="W750" s="405"/>
      <c r="X750" s="405"/>
      <c r="Y750" s="405"/>
      <c r="Z750" s="405"/>
    </row>
    <row r="751" spans="1:26" ht="9.75" customHeight="1">
      <c r="A751" s="405"/>
      <c r="B751" s="408" t="s">
        <v>1577</v>
      </c>
      <c r="C751" s="405"/>
      <c r="D751" s="405"/>
      <c r="E751" s="405"/>
      <c r="F751" s="405"/>
      <c r="G751" s="405"/>
      <c r="H751" s="405"/>
      <c r="I751" s="405"/>
      <c r="J751" s="405"/>
      <c r="K751" s="405"/>
      <c r="L751" s="405"/>
      <c r="M751" s="405"/>
      <c r="N751" s="405"/>
      <c r="O751" s="405"/>
      <c r="P751" s="405"/>
      <c r="Q751" s="405"/>
      <c r="R751" s="405"/>
      <c r="S751" s="405"/>
      <c r="T751" s="405"/>
      <c r="U751" s="405"/>
      <c r="V751" s="405"/>
      <c r="W751" s="405"/>
      <c r="X751" s="405"/>
      <c r="Y751" s="405"/>
      <c r="Z751" s="405"/>
    </row>
    <row r="752" spans="1:26" ht="9.75" customHeight="1">
      <c r="A752" s="405"/>
      <c r="B752" s="408" t="s">
        <v>1578</v>
      </c>
      <c r="C752" s="405"/>
      <c r="D752" s="405"/>
      <c r="E752" s="405"/>
      <c r="F752" s="405"/>
      <c r="G752" s="405"/>
      <c r="H752" s="405"/>
      <c r="I752" s="405"/>
      <c r="J752" s="405"/>
      <c r="K752" s="405"/>
      <c r="L752" s="405"/>
      <c r="M752" s="405"/>
      <c r="N752" s="405"/>
      <c r="O752" s="405"/>
      <c r="P752" s="405"/>
      <c r="Q752" s="405"/>
      <c r="R752" s="405"/>
      <c r="S752" s="405"/>
      <c r="T752" s="405"/>
      <c r="U752" s="405"/>
      <c r="V752" s="405"/>
      <c r="W752" s="405"/>
      <c r="X752" s="405"/>
      <c r="Y752" s="405"/>
      <c r="Z752" s="405"/>
    </row>
    <row r="753" spans="1:26" ht="9.75" customHeight="1">
      <c r="A753" s="405"/>
      <c r="B753" s="408" t="s">
        <v>1579</v>
      </c>
      <c r="C753" s="405"/>
      <c r="D753" s="405"/>
      <c r="E753" s="405"/>
      <c r="F753" s="405"/>
      <c r="G753" s="405"/>
      <c r="H753" s="405"/>
      <c r="I753" s="405"/>
      <c r="J753" s="405"/>
      <c r="K753" s="405"/>
      <c r="L753" s="405"/>
      <c r="M753" s="405"/>
      <c r="N753" s="405"/>
      <c r="O753" s="405"/>
      <c r="P753" s="405"/>
      <c r="Q753" s="405"/>
      <c r="R753" s="405"/>
      <c r="S753" s="405"/>
      <c r="T753" s="405"/>
      <c r="U753" s="405"/>
      <c r="V753" s="405"/>
      <c r="W753" s="405"/>
      <c r="X753" s="405"/>
      <c r="Y753" s="405"/>
      <c r="Z753" s="405"/>
    </row>
    <row r="754" spans="1:26" ht="9.75" customHeight="1">
      <c r="A754" s="405"/>
      <c r="B754" s="408" t="s">
        <v>1580</v>
      </c>
      <c r="C754" s="405"/>
      <c r="D754" s="405"/>
      <c r="E754" s="405"/>
      <c r="F754" s="405"/>
      <c r="G754" s="405"/>
      <c r="H754" s="405"/>
      <c r="I754" s="405"/>
      <c r="J754" s="405"/>
      <c r="K754" s="405"/>
      <c r="L754" s="405"/>
      <c r="M754" s="405"/>
      <c r="N754" s="405"/>
      <c r="O754" s="405"/>
      <c r="P754" s="405"/>
      <c r="Q754" s="405"/>
      <c r="R754" s="405"/>
      <c r="S754" s="405"/>
      <c r="T754" s="405"/>
      <c r="U754" s="405"/>
      <c r="V754" s="405"/>
      <c r="W754" s="405"/>
      <c r="X754" s="405"/>
      <c r="Y754" s="405"/>
      <c r="Z754" s="405"/>
    </row>
    <row r="755" spans="1:26" ht="9.75" customHeight="1">
      <c r="A755" s="405"/>
      <c r="B755" s="408" t="s">
        <v>1581</v>
      </c>
      <c r="C755" s="405"/>
      <c r="D755" s="405"/>
      <c r="E755" s="405"/>
      <c r="F755" s="405"/>
      <c r="G755" s="405"/>
      <c r="H755" s="405"/>
      <c r="I755" s="405"/>
      <c r="J755" s="405"/>
      <c r="K755" s="405"/>
      <c r="L755" s="405"/>
      <c r="M755" s="405"/>
      <c r="N755" s="405"/>
      <c r="O755" s="405"/>
      <c r="P755" s="405"/>
      <c r="Q755" s="405"/>
      <c r="R755" s="405"/>
      <c r="S755" s="405"/>
      <c r="T755" s="405"/>
      <c r="U755" s="405"/>
      <c r="V755" s="405"/>
      <c r="W755" s="405"/>
      <c r="X755" s="405"/>
      <c r="Y755" s="405"/>
      <c r="Z755" s="405"/>
    </row>
    <row r="756" spans="1:26" ht="9.75" customHeight="1">
      <c r="A756" s="405"/>
      <c r="B756" s="408" t="s">
        <v>1582</v>
      </c>
      <c r="C756" s="405"/>
      <c r="D756" s="405"/>
      <c r="E756" s="405"/>
      <c r="F756" s="405"/>
      <c r="G756" s="405"/>
      <c r="H756" s="405"/>
      <c r="I756" s="405"/>
      <c r="J756" s="405"/>
      <c r="K756" s="405"/>
      <c r="L756" s="405"/>
      <c r="M756" s="405"/>
      <c r="N756" s="405"/>
      <c r="O756" s="405"/>
      <c r="P756" s="405"/>
      <c r="Q756" s="405"/>
      <c r="R756" s="405"/>
      <c r="S756" s="405"/>
      <c r="T756" s="405"/>
      <c r="U756" s="405"/>
      <c r="V756" s="405"/>
      <c r="W756" s="405"/>
      <c r="X756" s="405"/>
      <c r="Y756" s="405"/>
      <c r="Z756" s="405"/>
    </row>
    <row r="757" spans="1:26" ht="9.75" customHeight="1">
      <c r="A757" s="405"/>
      <c r="B757" s="408" t="s">
        <v>1583</v>
      </c>
      <c r="C757" s="405"/>
      <c r="D757" s="405"/>
      <c r="E757" s="405"/>
      <c r="F757" s="405"/>
      <c r="G757" s="405"/>
      <c r="H757" s="405"/>
      <c r="I757" s="405"/>
      <c r="J757" s="405"/>
      <c r="K757" s="405"/>
      <c r="L757" s="405"/>
      <c r="M757" s="405"/>
      <c r="N757" s="405"/>
      <c r="O757" s="405"/>
      <c r="P757" s="405"/>
      <c r="Q757" s="405"/>
      <c r="R757" s="405"/>
      <c r="S757" s="405"/>
      <c r="T757" s="405"/>
      <c r="U757" s="405"/>
      <c r="V757" s="405"/>
      <c r="W757" s="405"/>
      <c r="X757" s="405"/>
      <c r="Y757" s="405"/>
      <c r="Z757" s="405"/>
    </row>
    <row r="758" spans="1:26" ht="9.75" customHeight="1">
      <c r="A758" s="405"/>
      <c r="B758" s="408" t="s">
        <v>1584</v>
      </c>
      <c r="C758" s="405"/>
      <c r="D758" s="405"/>
      <c r="E758" s="405"/>
      <c r="F758" s="405"/>
      <c r="G758" s="405"/>
      <c r="H758" s="405"/>
      <c r="I758" s="405"/>
      <c r="J758" s="405"/>
      <c r="K758" s="405"/>
      <c r="L758" s="405"/>
      <c r="M758" s="405"/>
      <c r="N758" s="405"/>
      <c r="O758" s="405"/>
      <c r="P758" s="405"/>
      <c r="Q758" s="405"/>
      <c r="R758" s="405"/>
      <c r="S758" s="405"/>
      <c r="T758" s="405"/>
      <c r="U758" s="405"/>
      <c r="V758" s="405"/>
      <c r="W758" s="405"/>
      <c r="X758" s="405"/>
      <c r="Y758" s="405"/>
      <c r="Z758" s="405"/>
    </row>
    <row r="759" spans="1:26" ht="9.75" customHeight="1">
      <c r="A759" s="405"/>
      <c r="B759" s="408" t="s">
        <v>1585</v>
      </c>
      <c r="C759" s="405"/>
      <c r="D759" s="405"/>
      <c r="E759" s="405"/>
      <c r="F759" s="405"/>
      <c r="G759" s="405"/>
      <c r="H759" s="405"/>
      <c r="I759" s="405"/>
      <c r="J759" s="405"/>
      <c r="K759" s="405"/>
      <c r="L759" s="405"/>
      <c r="M759" s="405"/>
      <c r="N759" s="405"/>
      <c r="O759" s="405"/>
      <c r="P759" s="405"/>
      <c r="Q759" s="405"/>
      <c r="R759" s="405"/>
      <c r="S759" s="405"/>
      <c r="T759" s="405"/>
      <c r="U759" s="405"/>
      <c r="V759" s="405"/>
      <c r="W759" s="405"/>
      <c r="X759" s="405"/>
      <c r="Y759" s="405"/>
      <c r="Z759" s="405"/>
    </row>
    <row r="760" spans="1:26" ht="9.75" customHeight="1">
      <c r="A760" s="405"/>
      <c r="B760" s="408" t="s">
        <v>1586</v>
      </c>
      <c r="C760" s="405"/>
      <c r="D760" s="405"/>
      <c r="E760" s="405"/>
      <c r="F760" s="405"/>
      <c r="G760" s="405"/>
      <c r="H760" s="405"/>
      <c r="I760" s="405"/>
      <c r="J760" s="405"/>
      <c r="K760" s="405"/>
      <c r="L760" s="405"/>
      <c r="M760" s="405"/>
      <c r="N760" s="405"/>
      <c r="O760" s="405"/>
      <c r="P760" s="405"/>
      <c r="Q760" s="405"/>
      <c r="R760" s="405"/>
      <c r="S760" s="405"/>
      <c r="T760" s="405"/>
      <c r="U760" s="405"/>
      <c r="V760" s="405"/>
      <c r="W760" s="405"/>
      <c r="X760" s="405"/>
      <c r="Y760" s="405"/>
      <c r="Z760" s="405"/>
    </row>
    <row r="761" spans="1:26" ht="9.75" customHeight="1">
      <c r="A761" s="405"/>
      <c r="B761" s="408" t="s">
        <v>1587</v>
      </c>
      <c r="C761" s="405"/>
      <c r="D761" s="405"/>
      <c r="E761" s="405"/>
      <c r="F761" s="405"/>
      <c r="G761" s="405"/>
      <c r="H761" s="405"/>
      <c r="I761" s="405"/>
      <c r="J761" s="405"/>
      <c r="K761" s="405"/>
      <c r="L761" s="405"/>
      <c r="M761" s="405"/>
      <c r="N761" s="405"/>
      <c r="O761" s="405"/>
      <c r="P761" s="405"/>
      <c r="Q761" s="405"/>
      <c r="R761" s="405"/>
      <c r="S761" s="405"/>
      <c r="T761" s="405"/>
      <c r="U761" s="405"/>
      <c r="V761" s="405"/>
      <c r="W761" s="405"/>
      <c r="X761" s="405"/>
      <c r="Y761" s="405"/>
      <c r="Z761" s="405"/>
    </row>
    <row r="762" spans="1:26" ht="9.75" customHeight="1">
      <c r="A762" s="405"/>
      <c r="B762" s="408" t="s">
        <v>1588</v>
      </c>
      <c r="C762" s="405"/>
      <c r="D762" s="405"/>
      <c r="E762" s="405"/>
      <c r="F762" s="405"/>
      <c r="G762" s="405"/>
      <c r="H762" s="405"/>
      <c r="I762" s="405"/>
      <c r="J762" s="405"/>
      <c r="K762" s="405"/>
      <c r="L762" s="405"/>
      <c r="M762" s="405"/>
      <c r="N762" s="405"/>
      <c r="O762" s="405"/>
      <c r="P762" s="405"/>
      <c r="Q762" s="405"/>
      <c r="R762" s="405"/>
      <c r="S762" s="405"/>
      <c r="T762" s="405"/>
      <c r="U762" s="405"/>
      <c r="V762" s="405"/>
      <c r="W762" s="405"/>
      <c r="X762" s="405"/>
      <c r="Y762" s="405"/>
      <c r="Z762" s="405"/>
    </row>
    <row r="763" spans="1:26" ht="9.75" customHeight="1">
      <c r="A763" s="405"/>
      <c r="B763" s="408" t="s">
        <v>1589</v>
      </c>
      <c r="C763" s="405"/>
      <c r="D763" s="405"/>
      <c r="E763" s="405"/>
      <c r="F763" s="405"/>
      <c r="G763" s="405"/>
      <c r="H763" s="405"/>
      <c r="I763" s="405"/>
      <c r="J763" s="405"/>
      <c r="K763" s="405"/>
      <c r="L763" s="405"/>
      <c r="M763" s="405"/>
      <c r="N763" s="405"/>
      <c r="O763" s="405"/>
      <c r="P763" s="405"/>
      <c r="Q763" s="405"/>
      <c r="R763" s="405"/>
      <c r="S763" s="405"/>
      <c r="T763" s="405"/>
      <c r="U763" s="405"/>
      <c r="V763" s="405"/>
      <c r="W763" s="405"/>
      <c r="X763" s="405"/>
      <c r="Y763" s="405"/>
      <c r="Z763" s="405"/>
    </row>
    <row r="764" spans="1:26" ht="9.75" customHeight="1">
      <c r="A764" s="405"/>
      <c r="B764" s="408" t="s">
        <v>1590</v>
      </c>
      <c r="C764" s="405"/>
      <c r="D764" s="405"/>
      <c r="E764" s="405"/>
      <c r="F764" s="405"/>
      <c r="G764" s="405"/>
      <c r="H764" s="405"/>
      <c r="I764" s="405"/>
      <c r="J764" s="405"/>
      <c r="K764" s="405"/>
      <c r="L764" s="405"/>
      <c r="M764" s="405"/>
      <c r="N764" s="405"/>
      <c r="O764" s="405"/>
      <c r="P764" s="405"/>
      <c r="Q764" s="405"/>
      <c r="R764" s="405"/>
      <c r="S764" s="405"/>
      <c r="T764" s="405"/>
      <c r="U764" s="405"/>
      <c r="V764" s="405"/>
      <c r="W764" s="405"/>
      <c r="X764" s="405"/>
      <c r="Y764" s="405"/>
      <c r="Z764" s="405"/>
    </row>
    <row r="765" spans="1:26" ht="9.75" customHeight="1">
      <c r="A765" s="405"/>
      <c r="B765" s="408" t="s">
        <v>1591</v>
      </c>
      <c r="C765" s="405"/>
      <c r="D765" s="405"/>
      <c r="E765" s="405"/>
      <c r="F765" s="405"/>
      <c r="G765" s="405"/>
      <c r="H765" s="405"/>
      <c r="I765" s="405"/>
      <c r="J765" s="405"/>
      <c r="K765" s="405"/>
      <c r="L765" s="405"/>
      <c r="M765" s="405"/>
      <c r="N765" s="405"/>
      <c r="O765" s="405"/>
      <c r="P765" s="405"/>
      <c r="Q765" s="405"/>
      <c r="R765" s="405"/>
      <c r="S765" s="405"/>
      <c r="T765" s="405"/>
      <c r="U765" s="405"/>
      <c r="V765" s="405"/>
      <c r="W765" s="405"/>
      <c r="X765" s="405"/>
      <c r="Y765" s="405"/>
      <c r="Z765" s="405"/>
    </row>
    <row r="766" spans="1:26" ht="9.75" customHeight="1">
      <c r="A766" s="405"/>
      <c r="B766" s="408" t="s">
        <v>1592</v>
      </c>
      <c r="C766" s="405"/>
      <c r="D766" s="405"/>
      <c r="E766" s="405"/>
      <c r="F766" s="405"/>
      <c r="G766" s="405"/>
      <c r="H766" s="405"/>
      <c r="I766" s="405"/>
      <c r="J766" s="405"/>
      <c r="K766" s="405"/>
      <c r="L766" s="405"/>
      <c r="M766" s="405"/>
      <c r="N766" s="405"/>
      <c r="O766" s="405"/>
      <c r="P766" s="405"/>
      <c r="Q766" s="405"/>
      <c r="R766" s="405"/>
      <c r="S766" s="405"/>
      <c r="T766" s="405"/>
      <c r="U766" s="405"/>
      <c r="V766" s="405"/>
      <c r="W766" s="405"/>
      <c r="X766" s="405"/>
      <c r="Y766" s="405"/>
      <c r="Z766" s="405"/>
    </row>
    <row r="767" spans="1:26" ht="9.75" customHeight="1">
      <c r="A767" s="405"/>
      <c r="B767" s="408" t="s">
        <v>1593</v>
      </c>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row>
    <row r="768" spans="1:26" ht="9.75" customHeight="1">
      <c r="A768" s="405"/>
      <c r="B768" s="408" t="s">
        <v>1594</v>
      </c>
      <c r="C768" s="405"/>
      <c r="D768" s="405"/>
      <c r="E768" s="405"/>
      <c r="F768" s="405"/>
      <c r="G768" s="405"/>
      <c r="H768" s="405"/>
      <c r="I768" s="405"/>
      <c r="J768" s="405"/>
      <c r="K768" s="405"/>
      <c r="L768" s="405"/>
      <c r="M768" s="405"/>
      <c r="N768" s="405"/>
      <c r="O768" s="405"/>
      <c r="P768" s="405"/>
      <c r="Q768" s="405"/>
      <c r="R768" s="405"/>
      <c r="S768" s="405"/>
      <c r="T768" s="405"/>
      <c r="U768" s="405"/>
      <c r="V768" s="405"/>
      <c r="W768" s="405"/>
      <c r="X768" s="405"/>
      <c r="Y768" s="405"/>
      <c r="Z768" s="405"/>
    </row>
    <row r="769" spans="1:26" ht="9.75" customHeight="1">
      <c r="A769" s="405"/>
      <c r="B769" s="408" t="s">
        <v>1595</v>
      </c>
      <c r="C769" s="405"/>
      <c r="D769" s="405"/>
      <c r="E769" s="405"/>
      <c r="F769" s="405"/>
      <c r="G769" s="405"/>
      <c r="H769" s="405"/>
      <c r="I769" s="405"/>
      <c r="J769" s="405"/>
      <c r="K769" s="405"/>
      <c r="L769" s="405"/>
      <c r="M769" s="405"/>
      <c r="N769" s="405"/>
      <c r="O769" s="405"/>
      <c r="P769" s="405"/>
      <c r="Q769" s="405"/>
      <c r="R769" s="405"/>
      <c r="S769" s="405"/>
      <c r="T769" s="405"/>
      <c r="U769" s="405"/>
      <c r="V769" s="405"/>
      <c r="W769" s="405"/>
      <c r="X769" s="405"/>
      <c r="Y769" s="405"/>
      <c r="Z769" s="405"/>
    </row>
    <row r="770" spans="1:26" ht="9.75" customHeight="1">
      <c r="A770" s="405"/>
      <c r="B770" s="408" t="s">
        <v>1596</v>
      </c>
      <c r="C770" s="405"/>
      <c r="D770" s="405"/>
      <c r="E770" s="405"/>
      <c r="F770" s="405"/>
      <c r="G770" s="405"/>
      <c r="H770" s="405"/>
      <c r="I770" s="405"/>
      <c r="J770" s="405"/>
      <c r="K770" s="405"/>
      <c r="L770" s="405"/>
      <c r="M770" s="405"/>
      <c r="N770" s="405"/>
      <c r="O770" s="405"/>
      <c r="P770" s="405"/>
      <c r="Q770" s="405"/>
      <c r="R770" s="405"/>
      <c r="S770" s="405"/>
      <c r="T770" s="405"/>
      <c r="U770" s="405"/>
      <c r="V770" s="405"/>
      <c r="W770" s="405"/>
      <c r="X770" s="405"/>
      <c r="Y770" s="405"/>
      <c r="Z770" s="405"/>
    </row>
    <row r="771" spans="1:26" ht="9.75" customHeight="1">
      <c r="A771" s="405"/>
      <c r="B771" s="408" t="s">
        <v>1597</v>
      </c>
      <c r="C771" s="405"/>
      <c r="D771" s="405"/>
      <c r="E771" s="405"/>
      <c r="F771" s="405"/>
      <c r="G771" s="405"/>
      <c r="H771" s="405"/>
      <c r="I771" s="405"/>
      <c r="J771" s="405"/>
      <c r="K771" s="405"/>
      <c r="L771" s="405"/>
      <c r="M771" s="405"/>
      <c r="N771" s="405"/>
      <c r="O771" s="405"/>
      <c r="P771" s="405"/>
      <c r="Q771" s="405"/>
      <c r="R771" s="405"/>
      <c r="S771" s="405"/>
      <c r="T771" s="405"/>
      <c r="U771" s="405"/>
      <c r="V771" s="405"/>
      <c r="W771" s="405"/>
      <c r="X771" s="405"/>
      <c r="Y771" s="405"/>
      <c r="Z771" s="405"/>
    </row>
    <row r="772" spans="1:26" ht="9.75" customHeight="1">
      <c r="A772" s="405"/>
      <c r="B772" s="408" t="s">
        <v>1598</v>
      </c>
      <c r="C772" s="405"/>
      <c r="D772" s="405"/>
      <c r="E772" s="405"/>
      <c r="F772" s="405"/>
      <c r="G772" s="405"/>
      <c r="H772" s="405"/>
      <c r="I772" s="405"/>
      <c r="J772" s="405"/>
      <c r="K772" s="405"/>
      <c r="L772" s="405"/>
      <c r="M772" s="405"/>
      <c r="N772" s="405"/>
      <c r="O772" s="405"/>
      <c r="P772" s="405"/>
      <c r="Q772" s="405"/>
      <c r="R772" s="405"/>
      <c r="S772" s="405"/>
      <c r="T772" s="405"/>
      <c r="U772" s="405"/>
      <c r="V772" s="405"/>
      <c r="W772" s="405"/>
      <c r="X772" s="405"/>
      <c r="Y772" s="405"/>
      <c r="Z772" s="405"/>
    </row>
    <row r="773" spans="1:26" ht="9.75" customHeight="1">
      <c r="A773" s="405"/>
      <c r="B773" s="408" t="s">
        <v>1599</v>
      </c>
      <c r="C773" s="405"/>
      <c r="D773" s="405"/>
      <c r="E773" s="405"/>
      <c r="F773" s="405"/>
      <c r="G773" s="405"/>
      <c r="H773" s="405"/>
      <c r="I773" s="405"/>
      <c r="J773" s="405"/>
      <c r="K773" s="405"/>
      <c r="L773" s="405"/>
      <c r="M773" s="405"/>
      <c r="N773" s="405"/>
      <c r="O773" s="405"/>
      <c r="P773" s="405"/>
      <c r="Q773" s="405"/>
      <c r="R773" s="405"/>
      <c r="S773" s="405"/>
      <c r="T773" s="405"/>
      <c r="U773" s="405"/>
      <c r="V773" s="405"/>
      <c r="W773" s="405"/>
      <c r="X773" s="405"/>
      <c r="Y773" s="405"/>
      <c r="Z773" s="405"/>
    </row>
    <row r="774" spans="1:26" ht="9.75" customHeight="1">
      <c r="A774" s="405"/>
      <c r="B774" s="408" t="s">
        <v>1600</v>
      </c>
      <c r="C774" s="405"/>
      <c r="D774" s="405"/>
      <c r="E774" s="405"/>
      <c r="F774" s="405"/>
      <c r="G774" s="405"/>
      <c r="H774" s="405"/>
      <c r="I774" s="405"/>
      <c r="J774" s="405"/>
      <c r="K774" s="405"/>
      <c r="L774" s="405"/>
      <c r="M774" s="405"/>
      <c r="N774" s="405"/>
      <c r="O774" s="405"/>
      <c r="P774" s="405"/>
      <c r="Q774" s="405"/>
      <c r="R774" s="405"/>
      <c r="S774" s="405"/>
      <c r="T774" s="405"/>
      <c r="U774" s="405"/>
      <c r="V774" s="405"/>
      <c r="W774" s="405"/>
      <c r="X774" s="405"/>
      <c r="Y774" s="405"/>
      <c r="Z774" s="405"/>
    </row>
    <row r="775" spans="1:26" ht="9.75" customHeight="1">
      <c r="A775" s="405"/>
      <c r="B775" s="408" t="s">
        <v>1601</v>
      </c>
      <c r="C775" s="405"/>
      <c r="D775" s="405"/>
      <c r="E775" s="405"/>
      <c r="F775" s="405"/>
      <c r="G775" s="405"/>
      <c r="H775" s="405"/>
      <c r="I775" s="405"/>
      <c r="J775" s="405"/>
      <c r="K775" s="405"/>
      <c r="L775" s="405"/>
      <c r="M775" s="405"/>
      <c r="N775" s="405"/>
      <c r="O775" s="405"/>
      <c r="P775" s="405"/>
      <c r="Q775" s="405"/>
      <c r="R775" s="405"/>
      <c r="S775" s="405"/>
      <c r="T775" s="405"/>
      <c r="U775" s="405"/>
      <c r="V775" s="405"/>
      <c r="W775" s="405"/>
      <c r="X775" s="405"/>
      <c r="Y775" s="405"/>
      <c r="Z775" s="405"/>
    </row>
    <row r="776" spans="1:26" ht="9.75" customHeight="1">
      <c r="A776" s="405"/>
      <c r="B776" s="408" t="s">
        <v>1602</v>
      </c>
      <c r="C776" s="405"/>
      <c r="D776" s="405"/>
      <c r="E776" s="405"/>
      <c r="F776" s="405"/>
      <c r="G776" s="405"/>
      <c r="H776" s="405"/>
      <c r="I776" s="405"/>
      <c r="J776" s="405"/>
      <c r="K776" s="405"/>
      <c r="L776" s="405"/>
      <c r="M776" s="405"/>
      <c r="N776" s="405"/>
      <c r="O776" s="405"/>
      <c r="P776" s="405"/>
      <c r="Q776" s="405"/>
      <c r="R776" s="405"/>
      <c r="S776" s="405"/>
      <c r="T776" s="405"/>
      <c r="U776" s="405"/>
      <c r="V776" s="405"/>
      <c r="W776" s="405"/>
      <c r="X776" s="405"/>
      <c r="Y776" s="405"/>
      <c r="Z776" s="405"/>
    </row>
    <row r="777" spans="1:26" ht="9.75" customHeight="1">
      <c r="A777" s="405"/>
      <c r="B777" s="408" t="s">
        <v>1603</v>
      </c>
      <c r="C777" s="405"/>
      <c r="D777" s="405"/>
      <c r="E777" s="405"/>
      <c r="F777" s="405"/>
      <c r="G777" s="405"/>
      <c r="H777" s="405"/>
      <c r="I777" s="405"/>
      <c r="J777" s="405"/>
      <c r="K777" s="405"/>
      <c r="L777" s="405"/>
      <c r="M777" s="405"/>
      <c r="N777" s="405"/>
      <c r="O777" s="405"/>
      <c r="P777" s="405"/>
      <c r="Q777" s="405"/>
      <c r="R777" s="405"/>
      <c r="S777" s="405"/>
      <c r="T777" s="405"/>
      <c r="U777" s="405"/>
      <c r="V777" s="405"/>
      <c r="W777" s="405"/>
      <c r="X777" s="405"/>
      <c r="Y777" s="405"/>
      <c r="Z777" s="405"/>
    </row>
    <row r="778" spans="1:26" ht="9.75" customHeight="1">
      <c r="A778" s="405"/>
      <c r="B778" s="408" t="s">
        <v>1604</v>
      </c>
      <c r="C778" s="405"/>
      <c r="D778" s="405"/>
      <c r="E778" s="405"/>
      <c r="F778" s="405"/>
      <c r="G778" s="405"/>
      <c r="H778" s="405"/>
      <c r="I778" s="405"/>
      <c r="J778" s="405"/>
      <c r="K778" s="405"/>
      <c r="L778" s="405"/>
      <c r="M778" s="405"/>
      <c r="N778" s="405"/>
      <c r="O778" s="405"/>
      <c r="P778" s="405"/>
      <c r="Q778" s="405"/>
      <c r="R778" s="405"/>
      <c r="S778" s="405"/>
      <c r="T778" s="405"/>
      <c r="U778" s="405"/>
      <c r="V778" s="405"/>
      <c r="W778" s="405"/>
      <c r="X778" s="405"/>
      <c r="Y778" s="405"/>
      <c r="Z778" s="405"/>
    </row>
    <row r="779" spans="1:26" ht="9.75" customHeight="1">
      <c r="A779" s="405"/>
      <c r="B779" s="408" t="s">
        <v>1605</v>
      </c>
      <c r="C779" s="405"/>
      <c r="D779" s="405"/>
      <c r="E779" s="405"/>
      <c r="F779" s="405"/>
      <c r="G779" s="405"/>
      <c r="H779" s="405"/>
      <c r="I779" s="405"/>
      <c r="J779" s="405"/>
      <c r="K779" s="405"/>
      <c r="L779" s="405"/>
      <c r="M779" s="405"/>
      <c r="N779" s="405"/>
      <c r="O779" s="405"/>
      <c r="P779" s="405"/>
      <c r="Q779" s="405"/>
      <c r="R779" s="405"/>
      <c r="S779" s="405"/>
      <c r="T779" s="405"/>
      <c r="U779" s="405"/>
      <c r="V779" s="405"/>
      <c r="W779" s="405"/>
      <c r="X779" s="405"/>
      <c r="Y779" s="405"/>
      <c r="Z779" s="405"/>
    </row>
    <row r="780" spans="1:26" ht="9.75" customHeight="1">
      <c r="A780" s="405"/>
      <c r="B780" s="408" t="s">
        <v>1606</v>
      </c>
      <c r="C780" s="405"/>
      <c r="D780" s="405"/>
      <c r="E780" s="405"/>
      <c r="F780" s="405"/>
      <c r="G780" s="405"/>
      <c r="H780" s="405"/>
      <c r="I780" s="405"/>
      <c r="J780" s="405"/>
      <c r="K780" s="405"/>
      <c r="L780" s="405"/>
      <c r="M780" s="405"/>
      <c r="N780" s="405"/>
      <c r="O780" s="405"/>
      <c r="P780" s="405"/>
      <c r="Q780" s="405"/>
      <c r="R780" s="405"/>
      <c r="S780" s="405"/>
      <c r="T780" s="405"/>
      <c r="U780" s="405"/>
      <c r="V780" s="405"/>
      <c r="W780" s="405"/>
      <c r="X780" s="405"/>
      <c r="Y780" s="405"/>
      <c r="Z780" s="405"/>
    </row>
    <row r="781" spans="1:26" ht="9.75" customHeight="1">
      <c r="A781" s="405"/>
      <c r="B781" s="408" t="s">
        <v>1607</v>
      </c>
      <c r="C781" s="405"/>
      <c r="D781" s="405"/>
      <c r="E781" s="405"/>
      <c r="F781" s="405"/>
      <c r="G781" s="405"/>
      <c r="H781" s="405"/>
      <c r="I781" s="405"/>
      <c r="J781" s="405"/>
      <c r="K781" s="405"/>
      <c r="L781" s="405"/>
      <c r="M781" s="405"/>
      <c r="N781" s="405"/>
      <c r="O781" s="405"/>
      <c r="P781" s="405"/>
      <c r="Q781" s="405"/>
      <c r="R781" s="405"/>
      <c r="S781" s="405"/>
      <c r="T781" s="405"/>
      <c r="U781" s="405"/>
      <c r="V781" s="405"/>
      <c r="W781" s="405"/>
      <c r="X781" s="405"/>
      <c r="Y781" s="405"/>
      <c r="Z781" s="405"/>
    </row>
    <row r="782" spans="1:26" ht="9.75" customHeight="1">
      <c r="A782" s="405"/>
      <c r="B782" s="408" t="s">
        <v>1608</v>
      </c>
      <c r="C782" s="405"/>
      <c r="D782" s="405"/>
      <c r="E782" s="405"/>
      <c r="F782" s="405"/>
      <c r="G782" s="405"/>
      <c r="H782" s="405"/>
      <c r="I782" s="405"/>
      <c r="J782" s="405"/>
      <c r="K782" s="405"/>
      <c r="L782" s="405"/>
      <c r="M782" s="405"/>
      <c r="N782" s="405"/>
      <c r="O782" s="405"/>
      <c r="P782" s="405"/>
      <c r="Q782" s="405"/>
      <c r="R782" s="405"/>
      <c r="S782" s="405"/>
      <c r="T782" s="405"/>
      <c r="U782" s="405"/>
      <c r="V782" s="405"/>
      <c r="W782" s="405"/>
      <c r="X782" s="405"/>
      <c r="Y782" s="405"/>
      <c r="Z782" s="405"/>
    </row>
    <row r="783" spans="1:26" ht="9.75" customHeight="1">
      <c r="A783" s="405"/>
      <c r="B783" s="408" t="s">
        <v>1609</v>
      </c>
      <c r="C783" s="405"/>
      <c r="D783" s="405"/>
      <c r="E783" s="405"/>
      <c r="F783" s="405"/>
      <c r="G783" s="405"/>
      <c r="H783" s="405"/>
      <c r="I783" s="405"/>
      <c r="J783" s="405"/>
      <c r="K783" s="405"/>
      <c r="L783" s="405"/>
      <c r="M783" s="405"/>
      <c r="N783" s="405"/>
      <c r="O783" s="405"/>
      <c r="P783" s="405"/>
      <c r="Q783" s="405"/>
      <c r="R783" s="405"/>
      <c r="S783" s="405"/>
      <c r="T783" s="405"/>
      <c r="U783" s="405"/>
      <c r="V783" s="405"/>
      <c r="W783" s="405"/>
      <c r="X783" s="405"/>
      <c r="Y783" s="405"/>
      <c r="Z783" s="405"/>
    </row>
    <row r="784" spans="1:26" ht="9.75" customHeight="1">
      <c r="A784" s="405"/>
      <c r="B784" s="408" t="s">
        <v>1610</v>
      </c>
      <c r="C784" s="405"/>
      <c r="D784" s="405"/>
      <c r="E784" s="405"/>
      <c r="F784" s="405"/>
      <c r="G784" s="405"/>
      <c r="H784" s="405"/>
      <c r="I784" s="405"/>
      <c r="J784" s="405"/>
      <c r="K784" s="405"/>
      <c r="L784" s="405"/>
      <c r="M784" s="405"/>
      <c r="N784" s="405"/>
      <c r="O784" s="405"/>
      <c r="P784" s="405"/>
      <c r="Q784" s="405"/>
      <c r="R784" s="405"/>
      <c r="S784" s="405"/>
      <c r="T784" s="405"/>
      <c r="U784" s="405"/>
      <c r="V784" s="405"/>
      <c r="W784" s="405"/>
      <c r="X784" s="405"/>
      <c r="Y784" s="405"/>
      <c r="Z784" s="405"/>
    </row>
    <row r="785" spans="1:26" ht="9.75" customHeight="1">
      <c r="A785" s="405"/>
      <c r="B785" s="408" t="s">
        <v>1611</v>
      </c>
      <c r="C785" s="405"/>
      <c r="D785" s="405"/>
      <c r="E785" s="405"/>
      <c r="F785" s="405"/>
      <c r="G785" s="405"/>
      <c r="H785" s="405"/>
      <c r="I785" s="405"/>
      <c r="J785" s="405"/>
      <c r="K785" s="405"/>
      <c r="L785" s="405"/>
      <c r="M785" s="405"/>
      <c r="N785" s="405"/>
      <c r="O785" s="405"/>
      <c r="P785" s="405"/>
      <c r="Q785" s="405"/>
      <c r="R785" s="405"/>
      <c r="S785" s="405"/>
      <c r="T785" s="405"/>
      <c r="U785" s="405"/>
      <c r="V785" s="405"/>
      <c r="W785" s="405"/>
      <c r="X785" s="405"/>
      <c r="Y785" s="405"/>
      <c r="Z785" s="405"/>
    </row>
    <row r="786" spans="1:26" ht="9.75" customHeight="1">
      <c r="A786" s="405"/>
      <c r="B786" s="408" t="s">
        <v>1612</v>
      </c>
      <c r="C786" s="405"/>
      <c r="D786" s="405"/>
      <c r="E786" s="405"/>
      <c r="F786" s="405"/>
      <c r="G786" s="405"/>
      <c r="H786" s="405"/>
      <c r="I786" s="405"/>
      <c r="J786" s="405"/>
      <c r="K786" s="405"/>
      <c r="L786" s="405"/>
      <c r="M786" s="405"/>
      <c r="N786" s="405"/>
      <c r="O786" s="405"/>
      <c r="P786" s="405"/>
      <c r="Q786" s="405"/>
      <c r="R786" s="405"/>
      <c r="S786" s="405"/>
      <c r="T786" s="405"/>
      <c r="U786" s="405"/>
      <c r="V786" s="405"/>
      <c r="W786" s="405"/>
      <c r="X786" s="405"/>
      <c r="Y786" s="405"/>
      <c r="Z786" s="405"/>
    </row>
    <row r="787" spans="1:26" ht="9.75" customHeight="1">
      <c r="A787" s="405"/>
      <c r="B787" s="408" t="s">
        <v>1613</v>
      </c>
      <c r="C787" s="405"/>
      <c r="D787" s="405"/>
      <c r="E787" s="405"/>
      <c r="F787" s="405"/>
      <c r="G787" s="405"/>
      <c r="H787" s="405"/>
      <c r="I787" s="405"/>
      <c r="J787" s="405"/>
      <c r="K787" s="405"/>
      <c r="L787" s="405"/>
      <c r="M787" s="405"/>
      <c r="N787" s="405"/>
      <c r="O787" s="405"/>
      <c r="P787" s="405"/>
      <c r="Q787" s="405"/>
      <c r="R787" s="405"/>
      <c r="S787" s="405"/>
      <c r="T787" s="405"/>
      <c r="U787" s="405"/>
      <c r="V787" s="405"/>
      <c r="W787" s="405"/>
      <c r="X787" s="405"/>
      <c r="Y787" s="405"/>
      <c r="Z787" s="405"/>
    </row>
    <row r="788" spans="1:26" ht="9.75" customHeight="1">
      <c r="A788" s="405"/>
      <c r="B788" s="408" t="s">
        <v>1614</v>
      </c>
      <c r="C788" s="405"/>
      <c r="D788" s="405"/>
      <c r="E788" s="405"/>
      <c r="F788" s="405"/>
      <c r="G788" s="405"/>
      <c r="H788" s="405"/>
      <c r="I788" s="405"/>
      <c r="J788" s="405"/>
      <c r="K788" s="405"/>
      <c r="L788" s="405"/>
      <c r="M788" s="405"/>
      <c r="N788" s="405"/>
      <c r="O788" s="405"/>
      <c r="P788" s="405"/>
      <c r="Q788" s="405"/>
      <c r="R788" s="405"/>
      <c r="S788" s="405"/>
      <c r="T788" s="405"/>
      <c r="U788" s="405"/>
      <c r="V788" s="405"/>
      <c r="W788" s="405"/>
      <c r="X788" s="405"/>
      <c r="Y788" s="405"/>
      <c r="Z788" s="405"/>
    </row>
    <row r="789" spans="1:26" ht="9.75" customHeight="1">
      <c r="A789" s="405"/>
      <c r="B789" s="408" t="s">
        <v>1615</v>
      </c>
      <c r="C789" s="405"/>
      <c r="D789" s="405"/>
      <c r="E789" s="405"/>
      <c r="F789" s="405"/>
      <c r="G789" s="405"/>
      <c r="H789" s="405"/>
      <c r="I789" s="405"/>
      <c r="J789" s="405"/>
      <c r="K789" s="405"/>
      <c r="L789" s="405"/>
      <c r="M789" s="405"/>
      <c r="N789" s="405"/>
      <c r="O789" s="405"/>
      <c r="P789" s="405"/>
      <c r="Q789" s="405"/>
      <c r="R789" s="405"/>
      <c r="S789" s="405"/>
      <c r="T789" s="405"/>
      <c r="U789" s="405"/>
      <c r="V789" s="405"/>
      <c r="W789" s="405"/>
      <c r="X789" s="405"/>
      <c r="Y789" s="405"/>
      <c r="Z789" s="405"/>
    </row>
    <row r="790" spans="1:26" ht="9.75" customHeight="1">
      <c r="A790" s="405"/>
      <c r="B790" s="408" t="s">
        <v>1616</v>
      </c>
      <c r="C790" s="405"/>
      <c r="D790" s="405"/>
      <c r="E790" s="405"/>
      <c r="F790" s="405"/>
      <c r="G790" s="405"/>
      <c r="H790" s="405"/>
      <c r="I790" s="405"/>
      <c r="J790" s="405"/>
      <c r="K790" s="405"/>
      <c r="L790" s="405"/>
      <c r="M790" s="405"/>
      <c r="N790" s="405"/>
      <c r="O790" s="405"/>
      <c r="P790" s="405"/>
      <c r="Q790" s="405"/>
      <c r="R790" s="405"/>
      <c r="S790" s="405"/>
      <c r="T790" s="405"/>
      <c r="U790" s="405"/>
      <c r="V790" s="405"/>
      <c r="W790" s="405"/>
      <c r="X790" s="405"/>
      <c r="Y790" s="405"/>
      <c r="Z790" s="405"/>
    </row>
    <row r="791" spans="1:26" ht="9.75" customHeight="1">
      <c r="A791" s="405"/>
      <c r="B791" s="408" t="s">
        <v>1617</v>
      </c>
      <c r="C791" s="405"/>
      <c r="D791" s="405"/>
      <c r="E791" s="405"/>
      <c r="F791" s="405"/>
      <c r="G791" s="405"/>
      <c r="H791" s="405"/>
      <c r="I791" s="405"/>
      <c r="J791" s="405"/>
      <c r="K791" s="405"/>
      <c r="L791" s="405"/>
      <c r="M791" s="405"/>
      <c r="N791" s="405"/>
      <c r="O791" s="405"/>
      <c r="P791" s="405"/>
      <c r="Q791" s="405"/>
      <c r="R791" s="405"/>
      <c r="S791" s="405"/>
      <c r="T791" s="405"/>
      <c r="U791" s="405"/>
      <c r="V791" s="405"/>
      <c r="W791" s="405"/>
      <c r="X791" s="405"/>
      <c r="Y791" s="405"/>
      <c r="Z791" s="405"/>
    </row>
    <row r="792" spans="1:26" ht="9.75" customHeight="1">
      <c r="A792" s="405"/>
      <c r="B792" s="408" t="s">
        <v>1618</v>
      </c>
      <c r="C792" s="405"/>
      <c r="D792" s="405"/>
      <c r="E792" s="405"/>
      <c r="F792" s="405"/>
      <c r="G792" s="405"/>
      <c r="H792" s="405"/>
      <c r="I792" s="405"/>
      <c r="J792" s="405"/>
      <c r="K792" s="405"/>
      <c r="L792" s="405"/>
      <c r="M792" s="405"/>
      <c r="N792" s="405"/>
      <c r="O792" s="405"/>
      <c r="P792" s="405"/>
      <c r="Q792" s="405"/>
      <c r="R792" s="405"/>
      <c r="S792" s="405"/>
      <c r="T792" s="405"/>
      <c r="U792" s="405"/>
      <c r="V792" s="405"/>
      <c r="W792" s="405"/>
      <c r="X792" s="405"/>
      <c r="Y792" s="405"/>
      <c r="Z792" s="405"/>
    </row>
    <row r="793" spans="1:26" ht="9.75" customHeight="1">
      <c r="A793" s="405"/>
      <c r="B793" s="408" t="s">
        <v>1619</v>
      </c>
      <c r="C793" s="405"/>
      <c r="D793" s="405"/>
      <c r="E793" s="405"/>
      <c r="F793" s="405"/>
      <c r="G793" s="405"/>
      <c r="H793" s="405"/>
      <c r="I793" s="405"/>
      <c r="J793" s="405"/>
      <c r="K793" s="405"/>
      <c r="L793" s="405"/>
      <c r="M793" s="405"/>
      <c r="N793" s="405"/>
      <c r="O793" s="405"/>
      <c r="P793" s="405"/>
      <c r="Q793" s="405"/>
      <c r="R793" s="405"/>
      <c r="S793" s="405"/>
      <c r="T793" s="405"/>
      <c r="U793" s="405"/>
      <c r="V793" s="405"/>
      <c r="W793" s="405"/>
      <c r="X793" s="405"/>
      <c r="Y793" s="405"/>
      <c r="Z793" s="405"/>
    </row>
    <row r="794" spans="1:26" ht="9.75" customHeight="1">
      <c r="A794" s="405"/>
      <c r="B794" s="408" t="s">
        <v>1620</v>
      </c>
      <c r="C794" s="405"/>
      <c r="D794" s="405"/>
      <c r="E794" s="405"/>
      <c r="F794" s="405"/>
      <c r="G794" s="405"/>
      <c r="H794" s="405"/>
      <c r="I794" s="405"/>
      <c r="J794" s="405"/>
      <c r="K794" s="405"/>
      <c r="L794" s="405"/>
      <c r="M794" s="405"/>
      <c r="N794" s="405"/>
      <c r="O794" s="405"/>
      <c r="P794" s="405"/>
      <c r="Q794" s="405"/>
      <c r="R794" s="405"/>
      <c r="S794" s="405"/>
      <c r="T794" s="405"/>
      <c r="U794" s="405"/>
      <c r="V794" s="405"/>
      <c r="W794" s="405"/>
      <c r="X794" s="405"/>
      <c r="Y794" s="405"/>
      <c r="Z794" s="405"/>
    </row>
    <row r="795" spans="1:26" ht="9.75" customHeight="1">
      <c r="A795" s="405"/>
      <c r="B795" s="408" t="s">
        <v>1621</v>
      </c>
      <c r="C795" s="405"/>
      <c r="D795" s="405"/>
      <c r="E795" s="405"/>
      <c r="F795" s="405"/>
      <c r="G795" s="405"/>
      <c r="H795" s="405"/>
      <c r="I795" s="405"/>
      <c r="J795" s="405"/>
      <c r="K795" s="405"/>
      <c r="L795" s="405"/>
      <c r="M795" s="405"/>
      <c r="N795" s="405"/>
      <c r="O795" s="405"/>
      <c r="P795" s="405"/>
      <c r="Q795" s="405"/>
      <c r="R795" s="405"/>
      <c r="S795" s="405"/>
      <c r="T795" s="405"/>
      <c r="U795" s="405"/>
      <c r="V795" s="405"/>
      <c r="W795" s="405"/>
      <c r="X795" s="405"/>
      <c r="Y795" s="405"/>
      <c r="Z795" s="405"/>
    </row>
    <row r="796" spans="1:26" ht="9.75" customHeight="1">
      <c r="A796" s="405"/>
      <c r="B796" s="408" t="s">
        <v>1622</v>
      </c>
      <c r="C796" s="405"/>
      <c r="D796" s="405"/>
      <c r="E796" s="405"/>
      <c r="F796" s="405"/>
      <c r="G796" s="405"/>
      <c r="H796" s="405"/>
      <c r="I796" s="405"/>
      <c r="J796" s="405"/>
      <c r="K796" s="405"/>
      <c r="L796" s="405"/>
      <c r="M796" s="405"/>
      <c r="N796" s="405"/>
      <c r="O796" s="405"/>
      <c r="P796" s="405"/>
      <c r="Q796" s="405"/>
      <c r="R796" s="405"/>
      <c r="S796" s="405"/>
      <c r="T796" s="405"/>
      <c r="U796" s="405"/>
      <c r="V796" s="405"/>
      <c r="W796" s="405"/>
      <c r="X796" s="405"/>
      <c r="Y796" s="405"/>
      <c r="Z796" s="405"/>
    </row>
    <row r="797" spans="1:26" ht="9.75" customHeight="1">
      <c r="A797" s="405"/>
      <c r="B797" s="408" t="s">
        <v>1623</v>
      </c>
      <c r="C797" s="405"/>
      <c r="D797" s="405"/>
      <c r="E797" s="405"/>
      <c r="F797" s="405"/>
      <c r="G797" s="405"/>
      <c r="H797" s="405"/>
      <c r="I797" s="405"/>
      <c r="J797" s="405"/>
      <c r="K797" s="405"/>
      <c r="L797" s="405"/>
      <c r="M797" s="405"/>
      <c r="N797" s="405"/>
      <c r="O797" s="405"/>
      <c r="P797" s="405"/>
      <c r="Q797" s="405"/>
      <c r="R797" s="405"/>
      <c r="S797" s="405"/>
      <c r="T797" s="405"/>
      <c r="U797" s="405"/>
      <c r="V797" s="405"/>
      <c r="W797" s="405"/>
      <c r="X797" s="405"/>
      <c r="Y797" s="405"/>
      <c r="Z797" s="405"/>
    </row>
    <row r="798" spans="1:26" ht="9.75" customHeight="1">
      <c r="A798" s="405"/>
      <c r="B798" s="408" t="s">
        <v>1624</v>
      </c>
      <c r="C798" s="405"/>
      <c r="D798" s="405"/>
      <c r="E798" s="405"/>
      <c r="F798" s="405"/>
      <c r="G798" s="405"/>
      <c r="H798" s="405"/>
      <c r="I798" s="405"/>
      <c r="J798" s="405"/>
      <c r="K798" s="405"/>
      <c r="L798" s="405"/>
      <c r="M798" s="405"/>
      <c r="N798" s="405"/>
      <c r="O798" s="405"/>
      <c r="P798" s="405"/>
      <c r="Q798" s="405"/>
      <c r="R798" s="405"/>
      <c r="S798" s="405"/>
      <c r="T798" s="405"/>
      <c r="U798" s="405"/>
      <c r="V798" s="405"/>
      <c r="W798" s="405"/>
      <c r="X798" s="405"/>
      <c r="Y798" s="405"/>
      <c r="Z798" s="405"/>
    </row>
    <row r="799" spans="1:26" ht="9.75" customHeight="1">
      <c r="A799" s="405"/>
      <c r="B799" s="408" t="s">
        <v>1625</v>
      </c>
      <c r="C799" s="405"/>
      <c r="D799" s="405"/>
      <c r="E799" s="405"/>
      <c r="F799" s="405"/>
      <c r="G799" s="405"/>
      <c r="H799" s="405"/>
      <c r="I799" s="405"/>
      <c r="J799" s="405"/>
      <c r="K799" s="405"/>
      <c r="L799" s="405"/>
      <c r="M799" s="405"/>
      <c r="N799" s="405"/>
      <c r="O799" s="405"/>
      <c r="P799" s="405"/>
      <c r="Q799" s="405"/>
      <c r="R799" s="405"/>
      <c r="S799" s="405"/>
      <c r="T799" s="405"/>
      <c r="U799" s="405"/>
      <c r="V799" s="405"/>
      <c r="W799" s="405"/>
      <c r="X799" s="405"/>
      <c r="Y799" s="405"/>
      <c r="Z799" s="405"/>
    </row>
    <row r="800" spans="1:26" ht="9.75" customHeight="1">
      <c r="A800" s="405"/>
      <c r="B800" s="408" t="s">
        <v>1626</v>
      </c>
      <c r="C800" s="405"/>
      <c r="D800" s="405"/>
      <c r="E800" s="405"/>
      <c r="F800" s="405"/>
      <c r="G800" s="405"/>
      <c r="H800" s="405"/>
      <c r="I800" s="405"/>
      <c r="J800" s="405"/>
      <c r="K800" s="405"/>
      <c r="L800" s="405"/>
      <c r="M800" s="405"/>
      <c r="N800" s="405"/>
      <c r="O800" s="405"/>
      <c r="P800" s="405"/>
      <c r="Q800" s="405"/>
      <c r="R800" s="405"/>
      <c r="S800" s="405"/>
      <c r="T800" s="405"/>
      <c r="U800" s="405"/>
      <c r="V800" s="405"/>
      <c r="W800" s="405"/>
      <c r="X800" s="405"/>
      <c r="Y800" s="405"/>
      <c r="Z800" s="405"/>
    </row>
    <row r="801" spans="1:26" ht="9.75" customHeight="1">
      <c r="A801" s="405"/>
      <c r="B801" s="408" t="s">
        <v>1627</v>
      </c>
      <c r="C801" s="405"/>
      <c r="D801" s="405"/>
      <c r="E801" s="405"/>
      <c r="F801" s="405"/>
      <c r="G801" s="405"/>
      <c r="H801" s="405"/>
      <c r="I801" s="405"/>
      <c r="J801" s="405"/>
      <c r="K801" s="405"/>
      <c r="L801" s="405"/>
      <c r="M801" s="405"/>
      <c r="N801" s="405"/>
      <c r="O801" s="405"/>
      <c r="P801" s="405"/>
      <c r="Q801" s="405"/>
      <c r="R801" s="405"/>
      <c r="S801" s="405"/>
      <c r="T801" s="405"/>
      <c r="U801" s="405"/>
      <c r="V801" s="405"/>
      <c r="W801" s="405"/>
      <c r="X801" s="405"/>
      <c r="Y801" s="405"/>
      <c r="Z801" s="405"/>
    </row>
    <row r="802" spans="1:26" ht="9.75" customHeight="1">
      <c r="A802" s="405"/>
      <c r="B802" s="408" t="s">
        <v>1628</v>
      </c>
      <c r="C802" s="405"/>
      <c r="D802" s="405"/>
      <c r="E802" s="405"/>
      <c r="F802" s="405"/>
      <c r="G802" s="405"/>
      <c r="H802" s="405"/>
      <c r="I802" s="405"/>
      <c r="J802" s="405"/>
      <c r="K802" s="405"/>
      <c r="L802" s="405"/>
      <c r="M802" s="405"/>
      <c r="N802" s="405"/>
      <c r="O802" s="405"/>
      <c r="P802" s="405"/>
      <c r="Q802" s="405"/>
      <c r="R802" s="405"/>
      <c r="S802" s="405"/>
      <c r="T802" s="405"/>
      <c r="U802" s="405"/>
      <c r="V802" s="405"/>
      <c r="W802" s="405"/>
      <c r="X802" s="405"/>
      <c r="Y802" s="405"/>
      <c r="Z802" s="405"/>
    </row>
    <row r="803" spans="1:26" ht="9.75" customHeight="1">
      <c r="A803" s="405"/>
      <c r="B803" s="408" t="s">
        <v>1629</v>
      </c>
      <c r="C803" s="405"/>
      <c r="D803" s="405"/>
      <c r="E803" s="405"/>
      <c r="F803" s="405"/>
      <c r="G803" s="405"/>
      <c r="H803" s="405"/>
      <c r="I803" s="405"/>
      <c r="J803" s="405"/>
      <c r="K803" s="405"/>
      <c r="L803" s="405"/>
      <c r="M803" s="405"/>
      <c r="N803" s="405"/>
      <c r="O803" s="405"/>
      <c r="P803" s="405"/>
      <c r="Q803" s="405"/>
      <c r="R803" s="405"/>
      <c r="S803" s="405"/>
      <c r="T803" s="405"/>
      <c r="U803" s="405"/>
      <c r="V803" s="405"/>
      <c r="W803" s="405"/>
      <c r="X803" s="405"/>
      <c r="Y803" s="405"/>
      <c r="Z803" s="405"/>
    </row>
    <row r="804" spans="1:26" ht="9.75" customHeight="1">
      <c r="A804" s="405"/>
      <c r="B804" s="408" t="s">
        <v>1630</v>
      </c>
      <c r="C804" s="405"/>
      <c r="D804" s="405"/>
      <c r="E804" s="405"/>
      <c r="F804" s="405"/>
      <c r="G804" s="405"/>
      <c r="H804" s="405"/>
      <c r="I804" s="405"/>
      <c r="J804" s="405"/>
      <c r="K804" s="405"/>
      <c r="L804" s="405"/>
      <c r="M804" s="405"/>
      <c r="N804" s="405"/>
      <c r="O804" s="405"/>
      <c r="P804" s="405"/>
      <c r="Q804" s="405"/>
      <c r="R804" s="405"/>
      <c r="S804" s="405"/>
      <c r="T804" s="405"/>
      <c r="U804" s="405"/>
      <c r="V804" s="405"/>
      <c r="W804" s="405"/>
      <c r="X804" s="405"/>
      <c r="Y804" s="405"/>
      <c r="Z804" s="405"/>
    </row>
    <row r="805" spans="1:26" ht="9.75" customHeight="1">
      <c r="A805" s="405"/>
      <c r="B805" s="408" t="s">
        <v>1631</v>
      </c>
      <c r="C805" s="405"/>
      <c r="D805" s="405"/>
      <c r="E805" s="405"/>
      <c r="F805" s="405"/>
      <c r="G805" s="405"/>
      <c r="H805" s="405"/>
      <c r="I805" s="405"/>
      <c r="J805" s="405"/>
      <c r="K805" s="405"/>
      <c r="L805" s="405"/>
      <c r="M805" s="405"/>
      <c r="N805" s="405"/>
      <c r="O805" s="405"/>
      <c r="P805" s="405"/>
      <c r="Q805" s="405"/>
      <c r="R805" s="405"/>
      <c r="S805" s="405"/>
      <c r="T805" s="405"/>
      <c r="U805" s="405"/>
      <c r="V805" s="405"/>
      <c r="W805" s="405"/>
      <c r="X805" s="405"/>
      <c r="Y805" s="405"/>
      <c r="Z805" s="405"/>
    </row>
    <row r="806" spans="1:26" ht="9.75" customHeight="1">
      <c r="A806" s="405"/>
      <c r="B806" s="408" t="s">
        <v>1632</v>
      </c>
      <c r="C806" s="405"/>
      <c r="D806" s="405"/>
      <c r="E806" s="405"/>
      <c r="F806" s="405"/>
      <c r="G806" s="405"/>
      <c r="H806" s="405"/>
      <c r="I806" s="405"/>
      <c r="J806" s="405"/>
      <c r="K806" s="405"/>
      <c r="L806" s="405"/>
      <c r="M806" s="405"/>
      <c r="N806" s="405"/>
      <c r="O806" s="405"/>
      <c r="P806" s="405"/>
      <c r="Q806" s="405"/>
      <c r="R806" s="405"/>
      <c r="S806" s="405"/>
      <c r="T806" s="405"/>
      <c r="U806" s="405"/>
      <c r="V806" s="405"/>
      <c r="W806" s="405"/>
      <c r="X806" s="405"/>
      <c r="Y806" s="405"/>
      <c r="Z806" s="405"/>
    </row>
    <row r="807" spans="1:26" ht="9.75" customHeight="1">
      <c r="A807" s="405"/>
      <c r="B807" s="408" t="s">
        <v>1633</v>
      </c>
      <c r="C807" s="405"/>
      <c r="D807" s="405"/>
      <c r="E807" s="405"/>
      <c r="F807" s="405"/>
      <c r="G807" s="405"/>
      <c r="H807" s="405"/>
      <c r="I807" s="405"/>
      <c r="J807" s="405"/>
      <c r="K807" s="405"/>
      <c r="L807" s="405"/>
      <c r="M807" s="405"/>
      <c r="N807" s="405"/>
      <c r="O807" s="405"/>
      <c r="P807" s="405"/>
      <c r="Q807" s="405"/>
      <c r="R807" s="405"/>
      <c r="S807" s="405"/>
      <c r="T807" s="405"/>
      <c r="U807" s="405"/>
      <c r="V807" s="405"/>
      <c r="W807" s="405"/>
      <c r="X807" s="405"/>
      <c r="Y807" s="405"/>
      <c r="Z807" s="405"/>
    </row>
    <row r="808" spans="1:26" ht="9.75" customHeight="1">
      <c r="A808" s="405"/>
      <c r="B808" s="408" t="s">
        <v>1634</v>
      </c>
      <c r="C808" s="405"/>
      <c r="D808" s="405"/>
      <c r="E808" s="405"/>
      <c r="F808" s="405"/>
      <c r="G808" s="405"/>
      <c r="H808" s="405"/>
      <c r="I808" s="405"/>
      <c r="J808" s="405"/>
      <c r="K808" s="405"/>
      <c r="L808" s="405"/>
      <c r="M808" s="405"/>
      <c r="N808" s="405"/>
      <c r="O808" s="405"/>
      <c r="P808" s="405"/>
      <c r="Q808" s="405"/>
      <c r="R808" s="405"/>
      <c r="S808" s="405"/>
      <c r="T808" s="405"/>
      <c r="U808" s="405"/>
      <c r="V808" s="405"/>
      <c r="W808" s="405"/>
      <c r="X808" s="405"/>
      <c r="Y808" s="405"/>
      <c r="Z808" s="405"/>
    </row>
    <row r="809" spans="1:26" ht="9.75" customHeight="1">
      <c r="A809" s="405"/>
      <c r="B809" s="408" t="s">
        <v>1635</v>
      </c>
      <c r="C809" s="405"/>
      <c r="D809" s="405"/>
      <c r="E809" s="405"/>
      <c r="F809" s="405"/>
      <c r="G809" s="405"/>
      <c r="H809" s="405"/>
      <c r="I809" s="405"/>
      <c r="J809" s="405"/>
      <c r="K809" s="405"/>
      <c r="L809" s="405"/>
      <c r="M809" s="405"/>
      <c r="N809" s="405"/>
      <c r="O809" s="405"/>
      <c r="P809" s="405"/>
      <c r="Q809" s="405"/>
      <c r="R809" s="405"/>
      <c r="S809" s="405"/>
      <c r="T809" s="405"/>
      <c r="U809" s="405"/>
      <c r="V809" s="405"/>
      <c r="W809" s="405"/>
      <c r="X809" s="405"/>
      <c r="Y809" s="405"/>
      <c r="Z809" s="405"/>
    </row>
    <row r="810" spans="1:26" ht="9.75" customHeight="1">
      <c r="A810" s="405"/>
      <c r="B810" s="408" t="s">
        <v>1636</v>
      </c>
      <c r="C810" s="405"/>
      <c r="D810" s="405"/>
      <c r="E810" s="405"/>
      <c r="F810" s="405"/>
      <c r="G810" s="405"/>
      <c r="H810" s="405"/>
      <c r="I810" s="405"/>
      <c r="J810" s="405"/>
      <c r="K810" s="405"/>
      <c r="L810" s="405"/>
      <c r="M810" s="405"/>
      <c r="N810" s="405"/>
      <c r="O810" s="405"/>
      <c r="P810" s="405"/>
      <c r="Q810" s="405"/>
      <c r="R810" s="405"/>
      <c r="S810" s="405"/>
      <c r="T810" s="405"/>
      <c r="U810" s="405"/>
      <c r="V810" s="405"/>
      <c r="W810" s="405"/>
      <c r="X810" s="405"/>
      <c r="Y810" s="405"/>
      <c r="Z810" s="405"/>
    </row>
    <row r="811" spans="1:26" ht="9.75" customHeight="1">
      <c r="A811" s="405"/>
      <c r="B811" s="408" t="s">
        <v>1637</v>
      </c>
      <c r="C811" s="405"/>
      <c r="D811" s="405"/>
      <c r="E811" s="405"/>
      <c r="F811" s="405"/>
      <c r="G811" s="405"/>
      <c r="H811" s="405"/>
      <c r="I811" s="405"/>
      <c r="J811" s="405"/>
      <c r="K811" s="405"/>
      <c r="L811" s="405"/>
      <c r="M811" s="405"/>
      <c r="N811" s="405"/>
      <c r="O811" s="405"/>
      <c r="P811" s="405"/>
      <c r="Q811" s="405"/>
      <c r="R811" s="405"/>
      <c r="S811" s="405"/>
      <c r="T811" s="405"/>
      <c r="U811" s="405"/>
      <c r="V811" s="405"/>
      <c r="W811" s="405"/>
      <c r="X811" s="405"/>
      <c r="Y811" s="405"/>
      <c r="Z811" s="405"/>
    </row>
    <row r="812" spans="1:26" ht="9.75" customHeight="1">
      <c r="A812" s="405"/>
      <c r="B812" s="408" t="s">
        <v>1638</v>
      </c>
      <c r="C812" s="405"/>
      <c r="D812" s="405"/>
      <c r="E812" s="405"/>
      <c r="F812" s="405"/>
      <c r="G812" s="405"/>
      <c r="H812" s="405"/>
      <c r="I812" s="405"/>
      <c r="J812" s="405"/>
      <c r="K812" s="405"/>
      <c r="L812" s="405"/>
      <c r="M812" s="405"/>
      <c r="N812" s="405"/>
      <c r="O812" s="405"/>
      <c r="P812" s="405"/>
      <c r="Q812" s="405"/>
      <c r="R812" s="405"/>
      <c r="S812" s="405"/>
      <c r="T812" s="405"/>
      <c r="U812" s="405"/>
      <c r="V812" s="405"/>
      <c r="W812" s="405"/>
      <c r="X812" s="405"/>
      <c r="Y812" s="405"/>
      <c r="Z812" s="405"/>
    </row>
    <row r="813" spans="1:26" ht="9.75" customHeight="1">
      <c r="A813" s="405"/>
      <c r="B813" s="408" t="s">
        <v>1639</v>
      </c>
      <c r="C813" s="405"/>
      <c r="D813" s="405"/>
      <c r="E813" s="405"/>
      <c r="F813" s="405"/>
      <c r="G813" s="405"/>
      <c r="H813" s="405"/>
      <c r="I813" s="405"/>
      <c r="J813" s="405"/>
      <c r="K813" s="405"/>
      <c r="L813" s="405"/>
      <c r="M813" s="405"/>
      <c r="N813" s="405"/>
      <c r="O813" s="405"/>
      <c r="P813" s="405"/>
      <c r="Q813" s="405"/>
      <c r="R813" s="405"/>
      <c r="S813" s="405"/>
      <c r="T813" s="405"/>
      <c r="U813" s="405"/>
      <c r="V813" s="405"/>
      <c r="W813" s="405"/>
      <c r="X813" s="405"/>
      <c r="Y813" s="405"/>
      <c r="Z813" s="405"/>
    </row>
    <row r="814" spans="1:26" ht="9.75" customHeight="1">
      <c r="A814" s="405"/>
      <c r="B814" s="408" t="s">
        <v>1640</v>
      </c>
      <c r="C814" s="405"/>
      <c r="D814" s="405"/>
      <c r="E814" s="405"/>
      <c r="F814" s="405"/>
      <c r="G814" s="405"/>
      <c r="H814" s="405"/>
      <c r="I814" s="405"/>
      <c r="J814" s="405"/>
      <c r="K814" s="405"/>
      <c r="L814" s="405"/>
      <c r="M814" s="405"/>
      <c r="N814" s="405"/>
      <c r="O814" s="405"/>
      <c r="P814" s="405"/>
      <c r="Q814" s="405"/>
      <c r="R814" s="405"/>
      <c r="S814" s="405"/>
      <c r="T814" s="405"/>
      <c r="U814" s="405"/>
      <c r="V814" s="405"/>
      <c r="W814" s="405"/>
      <c r="X814" s="405"/>
      <c r="Y814" s="405"/>
      <c r="Z814" s="405"/>
    </row>
    <row r="815" spans="1:26" ht="9.75" customHeight="1">
      <c r="A815" s="405"/>
      <c r="B815" s="408" t="s">
        <v>1641</v>
      </c>
      <c r="C815" s="405"/>
      <c r="D815" s="405"/>
      <c r="E815" s="405"/>
      <c r="F815" s="405"/>
      <c r="G815" s="405"/>
      <c r="H815" s="405"/>
      <c r="I815" s="405"/>
      <c r="J815" s="405"/>
      <c r="K815" s="405"/>
      <c r="L815" s="405"/>
      <c r="M815" s="405"/>
      <c r="N815" s="405"/>
      <c r="O815" s="405"/>
      <c r="P815" s="405"/>
      <c r="Q815" s="405"/>
      <c r="R815" s="405"/>
      <c r="S815" s="405"/>
      <c r="T815" s="405"/>
      <c r="U815" s="405"/>
      <c r="V815" s="405"/>
      <c r="W815" s="405"/>
      <c r="X815" s="405"/>
      <c r="Y815" s="405"/>
      <c r="Z815" s="405"/>
    </row>
    <row r="816" spans="1:26" ht="9.75" customHeight="1">
      <c r="A816" s="405"/>
      <c r="B816" s="408" t="s">
        <v>571</v>
      </c>
      <c r="C816" s="405"/>
      <c r="D816" s="405"/>
      <c r="E816" s="405"/>
      <c r="F816" s="405"/>
      <c r="G816" s="405"/>
      <c r="H816" s="405"/>
      <c r="I816" s="405"/>
      <c r="J816" s="405"/>
      <c r="K816" s="405"/>
      <c r="L816" s="405"/>
      <c r="M816" s="405"/>
      <c r="N816" s="405"/>
      <c r="O816" s="405"/>
      <c r="P816" s="405"/>
      <c r="Q816" s="405"/>
      <c r="R816" s="405"/>
      <c r="S816" s="405"/>
      <c r="T816" s="405"/>
      <c r="U816" s="405"/>
      <c r="V816" s="405"/>
      <c r="W816" s="405"/>
      <c r="X816" s="405"/>
      <c r="Y816" s="405"/>
      <c r="Z816" s="405"/>
    </row>
    <row r="817" spans="1:26" ht="9.75" customHeight="1">
      <c r="A817" s="405"/>
      <c r="B817" s="408" t="s">
        <v>1642</v>
      </c>
      <c r="C817" s="405"/>
      <c r="D817" s="405"/>
      <c r="E817" s="405"/>
      <c r="F817" s="405"/>
      <c r="G817" s="405"/>
      <c r="H817" s="405"/>
      <c r="I817" s="405"/>
      <c r="J817" s="405"/>
      <c r="K817" s="405"/>
      <c r="L817" s="405"/>
      <c r="M817" s="405"/>
      <c r="N817" s="405"/>
      <c r="O817" s="405"/>
      <c r="P817" s="405"/>
      <c r="Q817" s="405"/>
      <c r="R817" s="405"/>
      <c r="S817" s="405"/>
      <c r="T817" s="405"/>
      <c r="U817" s="405"/>
      <c r="V817" s="405"/>
      <c r="W817" s="405"/>
      <c r="X817" s="405"/>
      <c r="Y817" s="405"/>
      <c r="Z817" s="405"/>
    </row>
    <row r="818" spans="1:26" ht="9.75" customHeight="1">
      <c r="A818" s="405"/>
      <c r="B818" s="408" t="s">
        <v>1643</v>
      </c>
      <c r="C818" s="405"/>
      <c r="D818" s="405"/>
      <c r="E818" s="405"/>
      <c r="F818" s="405"/>
      <c r="G818" s="405"/>
      <c r="H818" s="405"/>
      <c r="I818" s="405"/>
      <c r="J818" s="405"/>
      <c r="K818" s="405"/>
      <c r="L818" s="405"/>
      <c r="M818" s="405"/>
      <c r="N818" s="405"/>
      <c r="O818" s="405"/>
      <c r="P818" s="405"/>
      <c r="Q818" s="405"/>
      <c r="R818" s="405"/>
      <c r="S818" s="405"/>
      <c r="T818" s="405"/>
      <c r="U818" s="405"/>
      <c r="V818" s="405"/>
      <c r="W818" s="405"/>
      <c r="X818" s="405"/>
      <c r="Y818" s="405"/>
      <c r="Z818" s="405"/>
    </row>
    <row r="819" spans="1:26" ht="9.75" customHeight="1">
      <c r="A819" s="405"/>
      <c r="B819" s="408" t="s">
        <v>1644</v>
      </c>
      <c r="C819" s="405"/>
      <c r="D819" s="405"/>
      <c r="E819" s="405"/>
      <c r="F819" s="405"/>
      <c r="G819" s="405"/>
      <c r="H819" s="405"/>
      <c r="I819" s="405"/>
      <c r="J819" s="405"/>
      <c r="K819" s="405"/>
      <c r="L819" s="405"/>
      <c r="M819" s="405"/>
      <c r="N819" s="405"/>
      <c r="O819" s="405"/>
      <c r="P819" s="405"/>
      <c r="Q819" s="405"/>
      <c r="R819" s="405"/>
      <c r="S819" s="405"/>
      <c r="T819" s="405"/>
      <c r="U819" s="405"/>
      <c r="V819" s="405"/>
      <c r="W819" s="405"/>
      <c r="X819" s="405"/>
      <c r="Y819" s="405"/>
      <c r="Z819" s="405"/>
    </row>
    <row r="820" spans="1:26" ht="9.75" customHeight="1">
      <c r="A820" s="405"/>
      <c r="B820" s="408" t="s">
        <v>1645</v>
      </c>
      <c r="C820" s="405"/>
      <c r="D820" s="405"/>
      <c r="E820" s="405"/>
      <c r="F820" s="405"/>
      <c r="G820" s="405"/>
      <c r="H820" s="405"/>
      <c r="I820" s="405"/>
      <c r="J820" s="405"/>
      <c r="K820" s="405"/>
      <c r="L820" s="405"/>
      <c r="M820" s="405"/>
      <c r="N820" s="405"/>
      <c r="O820" s="405"/>
      <c r="P820" s="405"/>
      <c r="Q820" s="405"/>
      <c r="R820" s="405"/>
      <c r="S820" s="405"/>
      <c r="T820" s="405"/>
      <c r="U820" s="405"/>
      <c r="V820" s="405"/>
      <c r="W820" s="405"/>
      <c r="X820" s="405"/>
      <c r="Y820" s="405"/>
      <c r="Z820" s="405"/>
    </row>
    <row r="821" spans="1:26" ht="9.75" customHeight="1">
      <c r="A821" s="405"/>
      <c r="B821" s="408" t="s">
        <v>1646</v>
      </c>
      <c r="C821" s="405"/>
      <c r="D821" s="405"/>
      <c r="E821" s="405"/>
      <c r="F821" s="405"/>
      <c r="G821" s="405"/>
      <c r="H821" s="405"/>
      <c r="I821" s="405"/>
      <c r="J821" s="405"/>
      <c r="K821" s="405"/>
      <c r="L821" s="405"/>
      <c r="M821" s="405"/>
      <c r="N821" s="405"/>
      <c r="O821" s="405"/>
      <c r="P821" s="405"/>
      <c r="Q821" s="405"/>
      <c r="R821" s="405"/>
      <c r="S821" s="405"/>
      <c r="T821" s="405"/>
      <c r="U821" s="405"/>
      <c r="V821" s="405"/>
      <c r="W821" s="405"/>
      <c r="X821" s="405"/>
      <c r="Y821" s="405"/>
      <c r="Z821" s="405"/>
    </row>
    <row r="822" spans="1:26" ht="9.75" customHeight="1">
      <c r="A822" s="405"/>
      <c r="B822" s="408" t="s">
        <v>1647</v>
      </c>
      <c r="C822" s="405"/>
      <c r="D822" s="405"/>
      <c r="E822" s="405"/>
      <c r="F822" s="405"/>
      <c r="G822" s="405"/>
      <c r="H822" s="405"/>
      <c r="I822" s="405"/>
      <c r="J822" s="405"/>
      <c r="K822" s="405"/>
      <c r="L822" s="405"/>
      <c r="M822" s="405"/>
      <c r="N822" s="405"/>
      <c r="O822" s="405"/>
      <c r="P822" s="405"/>
      <c r="Q822" s="405"/>
      <c r="R822" s="405"/>
      <c r="S822" s="405"/>
      <c r="T822" s="405"/>
      <c r="U822" s="405"/>
      <c r="V822" s="405"/>
      <c r="W822" s="405"/>
      <c r="X822" s="405"/>
      <c r="Y822" s="405"/>
      <c r="Z822" s="405"/>
    </row>
    <row r="823" spans="1:26" ht="9.75" customHeight="1">
      <c r="A823" s="405"/>
      <c r="B823" s="408" t="s">
        <v>1648</v>
      </c>
      <c r="C823" s="405"/>
      <c r="D823" s="405"/>
      <c r="E823" s="405"/>
      <c r="F823" s="405"/>
      <c r="G823" s="405"/>
      <c r="H823" s="405"/>
      <c r="I823" s="405"/>
      <c r="J823" s="405"/>
      <c r="K823" s="405"/>
      <c r="L823" s="405"/>
      <c r="M823" s="405"/>
      <c r="N823" s="405"/>
      <c r="O823" s="405"/>
      <c r="P823" s="405"/>
      <c r="Q823" s="405"/>
      <c r="R823" s="405"/>
      <c r="S823" s="405"/>
      <c r="T823" s="405"/>
      <c r="U823" s="405"/>
      <c r="V823" s="405"/>
      <c r="W823" s="405"/>
      <c r="X823" s="405"/>
      <c r="Y823" s="405"/>
      <c r="Z823" s="405"/>
    </row>
    <row r="824" spans="1:26" ht="9.75" customHeight="1">
      <c r="A824" s="405"/>
      <c r="B824" s="408" t="s">
        <v>1649</v>
      </c>
      <c r="C824" s="405"/>
      <c r="D824" s="405"/>
      <c r="E824" s="405"/>
      <c r="F824" s="405"/>
      <c r="G824" s="405"/>
      <c r="H824" s="405"/>
      <c r="I824" s="405"/>
      <c r="J824" s="405"/>
      <c r="K824" s="405"/>
      <c r="L824" s="405"/>
      <c r="M824" s="405"/>
      <c r="N824" s="405"/>
      <c r="O824" s="405"/>
      <c r="P824" s="405"/>
      <c r="Q824" s="405"/>
      <c r="R824" s="405"/>
      <c r="S824" s="405"/>
      <c r="T824" s="405"/>
      <c r="U824" s="405"/>
      <c r="V824" s="405"/>
      <c r="W824" s="405"/>
      <c r="X824" s="405"/>
      <c r="Y824" s="405"/>
      <c r="Z824" s="405"/>
    </row>
    <row r="825" spans="1:26" ht="9.75" customHeight="1">
      <c r="A825" s="405"/>
      <c r="B825" s="408" t="s">
        <v>1650</v>
      </c>
      <c r="C825" s="405"/>
      <c r="D825" s="405"/>
      <c r="E825" s="405"/>
      <c r="F825" s="405"/>
      <c r="G825" s="405"/>
      <c r="H825" s="405"/>
      <c r="I825" s="405"/>
      <c r="J825" s="405"/>
      <c r="K825" s="405"/>
      <c r="L825" s="405"/>
      <c r="M825" s="405"/>
      <c r="N825" s="405"/>
      <c r="O825" s="405"/>
      <c r="P825" s="405"/>
      <c r="Q825" s="405"/>
      <c r="R825" s="405"/>
      <c r="S825" s="405"/>
      <c r="T825" s="405"/>
      <c r="U825" s="405"/>
      <c r="V825" s="405"/>
      <c r="W825" s="405"/>
      <c r="X825" s="405"/>
      <c r="Y825" s="405"/>
      <c r="Z825" s="405"/>
    </row>
    <row r="826" spans="1:26" ht="9.75" customHeight="1">
      <c r="A826" s="405"/>
      <c r="B826" s="408" t="s">
        <v>1651</v>
      </c>
      <c r="C826" s="405"/>
      <c r="D826" s="405"/>
      <c r="E826" s="405"/>
      <c r="F826" s="405"/>
      <c r="G826" s="405"/>
      <c r="H826" s="405"/>
      <c r="I826" s="405"/>
      <c r="J826" s="405"/>
      <c r="K826" s="405"/>
      <c r="L826" s="405"/>
      <c r="M826" s="405"/>
      <c r="N826" s="405"/>
      <c r="O826" s="405"/>
      <c r="P826" s="405"/>
      <c r="Q826" s="405"/>
      <c r="R826" s="405"/>
      <c r="S826" s="405"/>
      <c r="T826" s="405"/>
      <c r="U826" s="405"/>
      <c r="V826" s="405"/>
      <c r="W826" s="405"/>
      <c r="X826" s="405"/>
      <c r="Y826" s="405"/>
      <c r="Z826" s="405"/>
    </row>
    <row r="827" spans="1:26" ht="9.75" customHeight="1">
      <c r="A827" s="405"/>
      <c r="B827" s="408" t="s">
        <v>1652</v>
      </c>
      <c r="C827" s="405"/>
      <c r="D827" s="405"/>
      <c r="E827" s="405"/>
      <c r="F827" s="405"/>
      <c r="G827" s="405"/>
      <c r="H827" s="405"/>
      <c r="I827" s="405"/>
      <c r="J827" s="405"/>
      <c r="K827" s="405"/>
      <c r="L827" s="405"/>
      <c r="M827" s="405"/>
      <c r="N827" s="405"/>
      <c r="O827" s="405"/>
      <c r="P827" s="405"/>
      <c r="Q827" s="405"/>
      <c r="R827" s="405"/>
      <c r="S827" s="405"/>
      <c r="T827" s="405"/>
      <c r="U827" s="405"/>
      <c r="V827" s="405"/>
      <c r="W827" s="405"/>
      <c r="X827" s="405"/>
      <c r="Y827" s="405"/>
      <c r="Z827" s="405"/>
    </row>
    <row r="828" spans="1:26" ht="9.75" customHeight="1">
      <c r="A828" s="405"/>
      <c r="B828" s="408" t="s">
        <v>1653</v>
      </c>
      <c r="C828" s="405"/>
      <c r="D828" s="405"/>
      <c r="E828" s="405"/>
      <c r="F828" s="405"/>
      <c r="G828" s="405"/>
      <c r="H828" s="405"/>
      <c r="I828" s="405"/>
      <c r="J828" s="405"/>
      <c r="K828" s="405"/>
      <c r="L828" s="405"/>
      <c r="M828" s="405"/>
      <c r="N828" s="405"/>
      <c r="O828" s="405"/>
      <c r="P828" s="405"/>
      <c r="Q828" s="405"/>
      <c r="R828" s="405"/>
      <c r="S828" s="405"/>
      <c r="T828" s="405"/>
      <c r="U828" s="405"/>
      <c r="V828" s="405"/>
      <c r="W828" s="405"/>
      <c r="X828" s="405"/>
      <c r="Y828" s="405"/>
      <c r="Z828" s="405"/>
    </row>
    <row r="829" spans="1:26" ht="9.75" customHeight="1">
      <c r="A829" s="405"/>
      <c r="B829" s="408" t="s">
        <v>1654</v>
      </c>
      <c r="C829" s="405"/>
      <c r="D829" s="405"/>
      <c r="E829" s="405"/>
      <c r="F829" s="405"/>
      <c r="G829" s="405"/>
      <c r="H829" s="405"/>
      <c r="I829" s="405"/>
      <c r="J829" s="405"/>
      <c r="K829" s="405"/>
      <c r="L829" s="405"/>
      <c r="M829" s="405"/>
      <c r="N829" s="405"/>
      <c r="O829" s="405"/>
      <c r="P829" s="405"/>
      <c r="Q829" s="405"/>
      <c r="R829" s="405"/>
      <c r="S829" s="405"/>
      <c r="T829" s="405"/>
      <c r="U829" s="405"/>
      <c r="V829" s="405"/>
      <c r="W829" s="405"/>
      <c r="X829" s="405"/>
      <c r="Y829" s="405"/>
      <c r="Z829" s="405"/>
    </row>
    <row r="830" spans="1:26" ht="9.75" customHeight="1">
      <c r="A830" s="405"/>
      <c r="B830" s="408" t="s">
        <v>1655</v>
      </c>
      <c r="C830" s="405"/>
      <c r="D830" s="405"/>
      <c r="E830" s="405"/>
      <c r="F830" s="405"/>
      <c r="G830" s="405"/>
      <c r="H830" s="405"/>
      <c r="I830" s="405"/>
      <c r="J830" s="405"/>
      <c r="K830" s="405"/>
      <c r="L830" s="405"/>
      <c r="M830" s="405"/>
      <c r="N830" s="405"/>
      <c r="O830" s="405"/>
      <c r="P830" s="405"/>
      <c r="Q830" s="405"/>
      <c r="R830" s="405"/>
      <c r="S830" s="405"/>
      <c r="T830" s="405"/>
      <c r="U830" s="405"/>
      <c r="V830" s="405"/>
      <c r="W830" s="405"/>
      <c r="X830" s="405"/>
      <c r="Y830" s="405"/>
      <c r="Z830" s="405"/>
    </row>
    <row r="831" spans="1:26" ht="9.75" customHeight="1">
      <c r="A831" s="405"/>
      <c r="B831" s="408" t="s">
        <v>1656</v>
      </c>
      <c r="C831" s="405"/>
      <c r="D831" s="405"/>
      <c r="E831" s="405"/>
      <c r="F831" s="405"/>
      <c r="G831" s="405"/>
      <c r="H831" s="405"/>
      <c r="I831" s="405"/>
      <c r="J831" s="405"/>
      <c r="K831" s="405"/>
      <c r="L831" s="405"/>
      <c r="M831" s="405"/>
      <c r="N831" s="405"/>
      <c r="O831" s="405"/>
      <c r="P831" s="405"/>
      <c r="Q831" s="405"/>
      <c r="R831" s="405"/>
      <c r="S831" s="405"/>
      <c r="T831" s="405"/>
      <c r="U831" s="405"/>
      <c r="V831" s="405"/>
      <c r="W831" s="405"/>
      <c r="X831" s="405"/>
      <c r="Y831" s="405"/>
      <c r="Z831" s="405"/>
    </row>
    <row r="832" spans="1:26" ht="9.75" customHeight="1">
      <c r="A832" s="405"/>
      <c r="B832" s="408" t="s">
        <v>1657</v>
      </c>
      <c r="C832" s="405"/>
      <c r="D832" s="405"/>
      <c r="E832" s="405"/>
      <c r="F832" s="405"/>
      <c r="G832" s="405"/>
      <c r="H832" s="405"/>
      <c r="I832" s="405"/>
      <c r="J832" s="405"/>
      <c r="K832" s="405"/>
      <c r="L832" s="405"/>
      <c r="M832" s="405"/>
      <c r="N832" s="405"/>
      <c r="O832" s="405"/>
      <c r="P832" s="405"/>
      <c r="Q832" s="405"/>
      <c r="R832" s="405"/>
      <c r="S832" s="405"/>
      <c r="T832" s="405"/>
      <c r="U832" s="405"/>
      <c r="V832" s="405"/>
      <c r="W832" s="405"/>
      <c r="X832" s="405"/>
      <c r="Y832" s="405"/>
      <c r="Z832" s="405"/>
    </row>
    <row r="833" spans="1:26" ht="9.75" customHeight="1">
      <c r="A833" s="405"/>
      <c r="B833" s="408" t="s">
        <v>1658</v>
      </c>
      <c r="C833" s="405"/>
      <c r="D833" s="405"/>
      <c r="E833" s="405"/>
      <c r="F833" s="405"/>
      <c r="G833" s="405"/>
      <c r="H833" s="405"/>
      <c r="I833" s="405"/>
      <c r="J833" s="405"/>
      <c r="K833" s="405"/>
      <c r="L833" s="405"/>
      <c r="M833" s="405"/>
      <c r="N833" s="405"/>
      <c r="O833" s="405"/>
      <c r="P833" s="405"/>
      <c r="Q833" s="405"/>
      <c r="R833" s="405"/>
      <c r="S833" s="405"/>
      <c r="T833" s="405"/>
      <c r="U833" s="405"/>
      <c r="V833" s="405"/>
      <c r="W833" s="405"/>
      <c r="X833" s="405"/>
      <c r="Y833" s="405"/>
      <c r="Z833" s="405"/>
    </row>
    <row r="834" spans="1:26" ht="9.75" customHeight="1">
      <c r="A834" s="405"/>
      <c r="B834" s="408" t="s">
        <v>1659</v>
      </c>
      <c r="C834" s="405"/>
      <c r="D834" s="405"/>
      <c r="E834" s="405"/>
      <c r="F834" s="405"/>
      <c r="G834" s="405"/>
      <c r="H834" s="405"/>
      <c r="I834" s="405"/>
      <c r="J834" s="405"/>
      <c r="K834" s="405"/>
      <c r="L834" s="405"/>
      <c r="M834" s="405"/>
      <c r="N834" s="405"/>
      <c r="O834" s="405"/>
      <c r="P834" s="405"/>
      <c r="Q834" s="405"/>
      <c r="R834" s="405"/>
      <c r="S834" s="405"/>
      <c r="T834" s="405"/>
      <c r="U834" s="405"/>
      <c r="V834" s="405"/>
      <c r="W834" s="405"/>
      <c r="X834" s="405"/>
      <c r="Y834" s="405"/>
      <c r="Z834" s="405"/>
    </row>
    <row r="835" spans="1:26" ht="9.75" customHeight="1">
      <c r="A835" s="405"/>
      <c r="B835" s="408" t="s">
        <v>1660</v>
      </c>
      <c r="C835" s="405"/>
      <c r="D835" s="405"/>
      <c r="E835" s="405"/>
      <c r="F835" s="405"/>
      <c r="G835" s="405"/>
      <c r="H835" s="405"/>
      <c r="I835" s="405"/>
      <c r="J835" s="405"/>
      <c r="K835" s="405"/>
      <c r="L835" s="405"/>
      <c r="M835" s="405"/>
      <c r="N835" s="405"/>
      <c r="O835" s="405"/>
      <c r="P835" s="405"/>
      <c r="Q835" s="405"/>
      <c r="R835" s="405"/>
      <c r="S835" s="405"/>
      <c r="T835" s="405"/>
      <c r="U835" s="405"/>
      <c r="V835" s="405"/>
      <c r="W835" s="405"/>
      <c r="X835" s="405"/>
      <c r="Y835" s="405"/>
      <c r="Z835" s="405"/>
    </row>
    <row r="836" spans="1:26" ht="9.75" customHeight="1">
      <c r="A836" s="405"/>
      <c r="B836" s="408" t="s">
        <v>1661</v>
      </c>
      <c r="C836" s="405"/>
      <c r="D836" s="405"/>
      <c r="E836" s="405"/>
      <c r="F836" s="405"/>
      <c r="G836" s="405"/>
      <c r="H836" s="405"/>
      <c r="I836" s="405"/>
      <c r="J836" s="405"/>
      <c r="K836" s="405"/>
      <c r="L836" s="405"/>
      <c r="M836" s="405"/>
      <c r="N836" s="405"/>
      <c r="O836" s="405"/>
      <c r="P836" s="405"/>
      <c r="Q836" s="405"/>
      <c r="R836" s="405"/>
      <c r="S836" s="405"/>
      <c r="T836" s="405"/>
      <c r="U836" s="405"/>
      <c r="V836" s="405"/>
      <c r="W836" s="405"/>
      <c r="X836" s="405"/>
      <c r="Y836" s="405"/>
      <c r="Z836" s="405"/>
    </row>
    <row r="837" spans="1:26" ht="9.75" customHeight="1">
      <c r="A837" s="405"/>
      <c r="B837" s="408" t="s">
        <v>1662</v>
      </c>
      <c r="C837" s="405"/>
      <c r="D837" s="405"/>
      <c r="E837" s="405"/>
      <c r="F837" s="405"/>
      <c r="G837" s="405"/>
      <c r="H837" s="405"/>
      <c r="I837" s="405"/>
      <c r="J837" s="405"/>
      <c r="K837" s="405"/>
      <c r="L837" s="405"/>
      <c r="M837" s="405"/>
      <c r="N837" s="405"/>
      <c r="O837" s="405"/>
      <c r="P837" s="405"/>
      <c r="Q837" s="405"/>
      <c r="R837" s="405"/>
      <c r="S837" s="405"/>
      <c r="T837" s="405"/>
      <c r="U837" s="405"/>
      <c r="V837" s="405"/>
      <c r="W837" s="405"/>
      <c r="X837" s="405"/>
      <c r="Y837" s="405"/>
      <c r="Z837" s="405"/>
    </row>
    <row r="838" spans="1:26" ht="9.75" customHeight="1">
      <c r="A838" s="405"/>
      <c r="B838" s="408" t="s">
        <v>1663</v>
      </c>
      <c r="C838" s="405"/>
      <c r="D838" s="405"/>
      <c r="E838" s="405"/>
      <c r="F838" s="405"/>
      <c r="G838" s="405"/>
      <c r="H838" s="405"/>
      <c r="I838" s="405"/>
      <c r="J838" s="405"/>
      <c r="K838" s="405"/>
      <c r="L838" s="405"/>
      <c r="M838" s="405"/>
      <c r="N838" s="405"/>
      <c r="O838" s="405"/>
      <c r="P838" s="405"/>
      <c r="Q838" s="405"/>
      <c r="R838" s="405"/>
      <c r="S838" s="405"/>
      <c r="T838" s="405"/>
      <c r="U838" s="405"/>
      <c r="V838" s="405"/>
      <c r="W838" s="405"/>
      <c r="X838" s="405"/>
      <c r="Y838" s="405"/>
      <c r="Z838" s="405"/>
    </row>
    <row r="839" spans="1:26" ht="9.75" customHeight="1">
      <c r="A839" s="405"/>
      <c r="B839" s="408" t="s">
        <v>1664</v>
      </c>
      <c r="C839" s="405"/>
      <c r="D839" s="405"/>
      <c r="E839" s="405"/>
      <c r="F839" s="405"/>
      <c r="G839" s="405"/>
      <c r="H839" s="405"/>
      <c r="I839" s="405"/>
      <c r="J839" s="405"/>
      <c r="K839" s="405"/>
      <c r="L839" s="405"/>
      <c r="M839" s="405"/>
      <c r="N839" s="405"/>
      <c r="O839" s="405"/>
      <c r="P839" s="405"/>
      <c r="Q839" s="405"/>
      <c r="R839" s="405"/>
      <c r="S839" s="405"/>
      <c r="T839" s="405"/>
      <c r="U839" s="405"/>
      <c r="V839" s="405"/>
      <c r="W839" s="405"/>
      <c r="X839" s="405"/>
      <c r="Y839" s="405"/>
      <c r="Z839" s="405"/>
    </row>
    <row r="840" spans="1:26" ht="9.75" customHeight="1">
      <c r="A840" s="405"/>
      <c r="B840" s="408" t="s">
        <v>1665</v>
      </c>
      <c r="C840" s="405"/>
      <c r="D840" s="405"/>
      <c r="E840" s="405"/>
      <c r="F840" s="405"/>
      <c r="G840" s="405"/>
      <c r="H840" s="405"/>
      <c r="I840" s="405"/>
      <c r="J840" s="405"/>
      <c r="K840" s="405"/>
      <c r="L840" s="405"/>
      <c r="M840" s="405"/>
      <c r="N840" s="405"/>
      <c r="O840" s="405"/>
      <c r="P840" s="405"/>
      <c r="Q840" s="405"/>
      <c r="R840" s="405"/>
      <c r="S840" s="405"/>
      <c r="T840" s="405"/>
      <c r="U840" s="405"/>
      <c r="V840" s="405"/>
      <c r="W840" s="405"/>
      <c r="X840" s="405"/>
      <c r="Y840" s="405"/>
      <c r="Z840" s="405"/>
    </row>
    <row r="841" spans="1:26" ht="9.75" customHeight="1">
      <c r="A841" s="405"/>
      <c r="B841" s="408" t="s">
        <v>1666</v>
      </c>
      <c r="C841" s="405"/>
      <c r="D841" s="405"/>
      <c r="E841" s="405"/>
      <c r="F841" s="405"/>
      <c r="G841" s="405"/>
      <c r="H841" s="405"/>
      <c r="I841" s="405"/>
      <c r="J841" s="405"/>
      <c r="K841" s="405"/>
      <c r="L841" s="405"/>
      <c r="M841" s="405"/>
      <c r="N841" s="405"/>
      <c r="O841" s="405"/>
      <c r="P841" s="405"/>
      <c r="Q841" s="405"/>
      <c r="R841" s="405"/>
      <c r="S841" s="405"/>
      <c r="T841" s="405"/>
      <c r="U841" s="405"/>
      <c r="V841" s="405"/>
      <c r="W841" s="405"/>
      <c r="X841" s="405"/>
      <c r="Y841" s="405"/>
      <c r="Z841" s="405"/>
    </row>
    <row r="842" spans="1:26" ht="9.75" customHeight="1">
      <c r="A842" s="405"/>
      <c r="B842" s="408" t="s">
        <v>1667</v>
      </c>
      <c r="C842" s="405"/>
      <c r="D842" s="405"/>
      <c r="E842" s="405"/>
      <c r="F842" s="405"/>
      <c r="G842" s="405"/>
      <c r="H842" s="405"/>
      <c r="I842" s="405"/>
      <c r="J842" s="405"/>
      <c r="K842" s="405"/>
      <c r="L842" s="405"/>
      <c r="M842" s="405"/>
      <c r="N842" s="405"/>
      <c r="O842" s="405"/>
      <c r="P842" s="405"/>
      <c r="Q842" s="405"/>
      <c r="R842" s="405"/>
      <c r="S842" s="405"/>
      <c r="T842" s="405"/>
      <c r="U842" s="405"/>
      <c r="V842" s="405"/>
      <c r="W842" s="405"/>
      <c r="X842" s="405"/>
      <c r="Y842" s="405"/>
      <c r="Z842" s="405"/>
    </row>
    <row r="843" spans="1:26" ht="9.75" customHeight="1">
      <c r="A843" s="405"/>
      <c r="B843" s="408" t="s">
        <v>1668</v>
      </c>
      <c r="C843" s="405"/>
      <c r="D843" s="405"/>
      <c r="E843" s="405"/>
      <c r="F843" s="405"/>
      <c r="G843" s="405"/>
      <c r="H843" s="405"/>
      <c r="I843" s="405"/>
      <c r="J843" s="405"/>
      <c r="K843" s="405"/>
      <c r="L843" s="405"/>
      <c r="M843" s="405"/>
      <c r="N843" s="405"/>
      <c r="O843" s="405"/>
      <c r="P843" s="405"/>
      <c r="Q843" s="405"/>
      <c r="R843" s="405"/>
      <c r="S843" s="405"/>
      <c r="T843" s="405"/>
      <c r="U843" s="405"/>
      <c r="V843" s="405"/>
      <c r="W843" s="405"/>
      <c r="X843" s="405"/>
      <c r="Y843" s="405"/>
      <c r="Z843" s="405"/>
    </row>
    <row r="844" spans="1:26" ht="9.75" customHeight="1">
      <c r="A844" s="405"/>
      <c r="B844" s="408" t="s">
        <v>1669</v>
      </c>
      <c r="C844" s="405"/>
      <c r="D844" s="405"/>
      <c r="E844" s="405"/>
      <c r="F844" s="405"/>
      <c r="G844" s="405"/>
      <c r="H844" s="405"/>
      <c r="I844" s="405"/>
      <c r="J844" s="405"/>
      <c r="K844" s="405"/>
      <c r="L844" s="405"/>
      <c r="M844" s="405"/>
      <c r="N844" s="405"/>
      <c r="O844" s="405"/>
      <c r="P844" s="405"/>
      <c r="Q844" s="405"/>
      <c r="R844" s="405"/>
      <c r="S844" s="405"/>
      <c r="T844" s="405"/>
      <c r="U844" s="405"/>
      <c r="V844" s="405"/>
      <c r="W844" s="405"/>
      <c r="X844" s="405"/>
      <c r="Y844" s="405"/>
      <c r="Z844" s="405"/>
    </row>
    <row r="845" spans="1:26" ht="9.75" customHeight="1">
      <c r="A845" s="405"/>
      <c r="B845" s="408" t="s">
        <v>1670</v>
      </c>
      <c r="C845" s="405"/>
      <c r="D845" s="405"/>
      <c r="E845" s="405"/>
      <c r="F845" s="405"/>
      <c r="G845" s="405"/>
      <c r="H845" s="405"/>
      <c r="I845" s="405"/>
      <c r="J845" s="405"/>
      <c r="K845" s="405"/>
      <c r="L845" s="405"/>
      <c r="M845" s="405"/>
      <c r="N845" s="405"/>
      <c r="O845" s="405"/>
      <c r="P845" s="405"/>
      <c r="Q845" s="405"/>
      <c r="R845" s="405"/>
      <c r="S845" s="405"/>
      <c r="T845" s="405"/>
      <c r="U845" s="405"/>
      <c r="V845" s="405"/>
      <c r="W845" s="405"/>
      <c r="X845" s="405"/>
      <c r="Y845" s="405"/>
      <c r="Z845" s="405"/>
    </row>
    <row r="846" spans="1:26" ht="9.75" customHeight="1">
      <c r="A846" s="405"/>
      <c r="B846" s="408" t="s">
        <v>1671</v>
      </c>
      <c r="C846" s="405"/>
      <c r="D846" s="405"/>
      <c r="E846" s="405"/>
      <c r="F846" s="405"/>
      <c r="G846" s="405"/>
      <c r="H846" s="405"/>
      <c r="I846" s="405"/>
      <c r="J846" s="405"/>
      <c r="K846" s="405"/>
      <c r="L846" s="405"/>
      <c r="M846" s="405"/>
      <c r="N846" s="405"/>
      <c r="O846" s="405"/>
      <c r="P846" s="405"/>
      <c r="Q846" s="405"/>
      <c r="R846" s="405"/>
      <c r="S846" s="405"/>
      <c r="T846" s="405"/>
      <c r="U846" s="405"/>
      <c r="V846" s="405"/>
      <c r="W846" s="405"/>
      <c r="X846" s="405"/>
      <c r="Y846" s="405"/>
      <c r="Z846" s="405"/>
    </row>
    <row r="847" spans="1:26" ht="9.75" customHeight="1">
      <c r="A847" s="405"/>
      <c r="B847" s="408" t="s">
        <v>1672</v>
      </c>
      <c r="C847" s="405"/>
      <c r="D847" s="405"/>
      <c r="E847" s="405"/>
      <c r="F847" s="405"/>
      <c r="G847" s="405"/>
      <c r="H847" s="405"/>
      <c r="I847" s="405"/>
      <c r="J847" s="405"/>
      <c r="K847" s="405"/>
      <c r="L847" s="405"/>
      <c r="M847" s="405"/>
      <c r="N847" s="405"/>
      <c r="O847" s="405"/>
      <c r="P847" s="405"/>
      <c r="Q847" s="405"/>
      <c r="R847" s="405"/>
      <c r="S847" s="405"/>
      <c r="T847" s="405"/>
      <c r="U847" s="405"/>
      <c r="V847" s="405"/>
      <c r="W847" s="405"/>
      <c r="X847" s="405"/>
      <c r="Y847" s="405"/>
      <c r="Z847" s="405"/>
    </row>
    <row r="848" spans="1:26" ht="9.75" customHeight="1">
      <c r="A848" s="405"/>
      <c r="B848" s="408" t="s">
        <v>1673</v>
      </c>
      <c r="C848" s="405"/>
      <c r="D848" s="405"/>
      <c r="E848" s="405"/>
      <c r="F848" s="405"/>
      <c r="G848" s="405"/>
      <c r="H848" s="405"/>
      <c r="I848" s="405"/>
      <c r="J848" s="405"/>
      <c r="K848" s="405"/>
      <c r="L848" s="405"/>
      <c r="M848" s="405"/>
      <c r="N848" s="405"/>
      <c r="O848" s="405"/>
      <c r="P848" s="405"/>
      <c r="Q848" s="405"/>
      <c r="R848" s="405"/>
      <c r="S848" s="405"/>
      <c r="T848" s="405"/>
      <c r="U848" s="405"/>
      <c r="V848" s="405"/>
      <c r="W848" s="405"/>
      <c r="X848" s="405"/>
      <c r="Y848" s="405"/>
      <c r="Z848" s="405"/>
    </row>
    <row r="849" spans="1:26" ht="9.75" customHeight="1">
      <c r="A849" s="405"/>
      <c r="B849" s="408" t="s">
        <v>1674</v>
      </c>
      <c r="C849" s="405"/>
      <c r="D849" s="405"/>
      <c r="E849" s="405"/>
      <c r="F849" s="405"/>
      <c r="G849" s="405"/>
      <c r="H849" s="405"/>
      <c r="I849" s="405"/>
      <c r="J849" s="405"/>
      <c r="K849" s="405"/>
      <c r="L849" s="405"/>
      <c r="M849" s="405"/>
      <c r="N849" s="405"/>
      <c r="O849" s="405"/>
      <c r="P849" s="405"/>
      <c r="Q849" s="405"/>
      <c r="R849" s="405"/>
      <c r="S849" s="405"/>
      <c r="T849" s="405"/>
      <c r="U849" s="405"/>
      <c r="V849" s="405"/>
      <c r="W849" s="405"/>
      <c r="X849" s="405"/>
      <c r="Y849" s="405"/>
      <c r="Z849" s="405"/>
    </row>
    <row r="850" spans="1:26" ht="9.75" customHeight="1">
      <c r="A850" s="405"/>
      <c r="B850" s="408" t="s">
        <v>1675</v>
      </c>
      <c r="C850" s="405"/>
      <c r="D850" s="405"/>
      <c r="E850" s="405"/>
      <c r="F850" s="405"/>
      <c r="G850" s="405"/>
      <c r="H850" s="405"/>
      <c r="I850" s="405"/>
      <c r="J850" s="405"/>
      <c r="K850" s="405"/>
      <c r="L850" s="405"/>
      <c r="M850" s="405"/>
      <c r="N850" s="405"/>
      <c r="O850" s="405"/>
      <c r="P850" s="405"/>
      <c r="Q850" s="405"/>
      <c r="R850" s="405"/>
      <c r="S850" s="405"/>
      <c r="T850" s="405"/>
      <c r="U850" s="405"/>
      <c r="V850" s="405"/>
      <c r="W850" s="405"/>
      <c r="X850" s="405"/>
      <c r="Y850" s="405"/>
      <c r="Z850" s="405"/>
    </row>
    <row r="851" spans="1:26" ht="9.75" customHeight="1">
      <c r="A851" s="405"/>
      <c r="B851" s="408" t="s">
        <v>1676</v>
      </c>
      <c r="C851" s="405"/>
      <c r="D851" s="405"/>
      <c r="E851" s="405"/>
      <c r="F851" s="405"/>
      <c r="G851" s="405"/>
      <c r="H851" s="405"/>
      <c r="I851" s="405"/>
      <c r="J851" s="405"/>
      <c r="K851" s="405"/>
      <c r="L851" s="405"/>
      <c r="M851" s="405"/>
      <c r="N851" s="405"/>
      <c r="O851" s="405"/>
      <c r="P851" s="405"/>
      <c r="Q851" s="405"/>
      <c r="R851" s="405"/>
      <c r="S851" s="405"/>
      <c r="T851" s="405"/>
      <c r="U851" s="405"/>
      <c r="V851" s="405"/>
      <c r="W851" s="405"/>
      <c r="X851" s="405"/>
      <c r="Y851" s="405"/>
      <c r="Z851" s="405"/>
    </row>
    <row r="852" spans="1:26" ht="9.75" customHeight="1">
      <c r="A852" s="405"/>
      <c r="B852" s="408" t="s">
        <v>1677</v>
      </c>
      <c r="C852" s="405"/>
      <c r="D852" s="405"/>
      <c r="E852" s="405"/>
      <c r="F852" s="405"/>
      <c r="G852" s="405"/>
      <c r="H852" s="405"/>
      <c r="I852" s="405"/>
      <c r="J852" s="405"/>
      <c r="K852" s="405"/>
      <c r="L852" s="405"/>
      <c r="M852" s="405"/>
      <c r="N852" s="405"/>
      <c r="O852" s="405"/>
      <c r="P852" s="405"/>
      <c r="Q852" s="405"/>
      <c r="R852" s="405"/>
      <c r="S852" s="405"/>
      <c r="T852" s="405"/>
      <c r="U852" s="405"/>
      <c r="V852" s="405"/>
      <c r="W852" s="405"/>
      <c r="X852" s="405"/>
      <c r="Y852" s="405"/>
      <c r="Z852" s="405"/>
    </row>
    <row r="853" spans="1:26" ht="9.75" customHeight="1">
      <c r="A853" s="405"/>
      <c r="B853" s="408" t="s">
        <v>1678</v>
      </c>
      <c r="C853" s="405"/>
      <c r="D853" s="405"/>
      <c r="E853" s="405"/>
      <c r="F853" s="405"/>
      <c r="G853" s="405"/>
      <c r="H853" s="405"/>
      <c r="I853" s="405"/>
      <c r="J853" s="405"/>
      <c r="K853" s="405"/>
      <c r="L853" s="405"/>
      <c r="M853" s="405"/>
      <c r="N853" s="405"/>
      <c r="O853" s="405"/>
      <c r="P853" s="405"/>
      <c r="Q853" s="405"/>
      <c r="R853" s="405"/>
      <c r="S853" s="405"/>
      <c r="T853" s="405"/>
      <c r="U853" s="405"/>
      <c r="V853" s="405"/>
      <c r="W853" s="405"/>
      <c r="X853" s="405"/>
      <c r="Y853" s="405"/>
      <c r="Z853" s="405"/>
    </row>
    <row r="854" spans="1:26" ht="9.75" customHeight="1">
      <c r="A854" s="405"/>
      <c r="B854" s="408" t="s">
        <v>1679</v>
      </c>
      <c r="C854" s="405"/>
      <c r="D854" s="405"/>
      <c r="E854" s="405"/>
      <c r="F854" s="405"/>
      <c r="G854" s="405"/>
      <c r="H854" s="405"/>
      <c r="I854" s="405"/>
      <c r="J854" s="405"/>
      <c r="K854" s="405"/>
      <c r="L854" s="405"/>
      <c r="M854" s="405"/>
      <c r="N854" s="405"/>
      <c r="O854" s="405"/>
      <c r="P854" s="405"/>
      <c r="Q854" s="405"/>
      <c r="R854" s="405"/>
      <c r="S854" s="405"/>
      <c r="T854" s="405"/>
      <c r="U854" s="405"/>
      <c r="V854" s="405"/>
      <c r="W854" s="405"/>
      <c r="X854" s="405"/>
      <c r="Y854" s="405"/>
      <c r="Z854" s="405"/>
    </row>
    <row r="855" spans="1:26" ht="9.75" customHeight="1">
      <c r="A855" s="405"/>
      <c r="B855" s="408" t="s">
        <v>1680</v>
      </c>
      <c r="C855" s="405"/>
      <c r="D855" s="405"/>
      <c r="E855" s="405"/>
      <c r="F855" s="405"/>
      <c r="G855" s="405"/>
      <c r="H855" s="405"/>
      <c r="I855" s="405"/>
      <c r="J855" s="405"/>
      <c r="K855" s="405"/>
      <c r="L855" s="405"/>
      <c r="M855" s="405"/>
      <c r="N855" s="405"/>
      <c r="O855" s="405"/>
      <c r="P855" s="405"/>
      <c r="Q855" s="405"/>
      <c r="R855" s="405"/>
      <c r="S855" s="405"/>
      <c r="T855" s="405"/>
      <c r="U855" s="405"/>
      <c r="V855" s="405"/>
      <c r="W855" s="405"/>
      <c r="X855" s="405"/>
      <c r="Y855" s="405"/>
      <c r="Z855" s="405"/>
    </row>
    <row r="856" spans="1:26" ht="9.75" customHeight="1">
      <c r="A856" s="405"/>
      <c r="B856" s="408" t="s">
        <v>1681</v>
      </c>
      <c r="C856" s="405"/>
      <c r="D856" s="405"/>
      <c r="E856" s="405"/>
      <c r="F856" s="405"/>
      <c r="G856" s="405"/>
      <c r="H856" s="405"/>
      <c r="I856" s="405"/>
      <c r="J856" s="405"/>
      <c r="K856" s="405"/>
      <c r="L856" s="405"/>
      <c r="M856" s="405"/>
      <c r="N856" s="405"/>
      <c r="O856" s="405"/>
      <c r="P856" s="405"/>
      <c r="Q856" s="405"/>
      <c r="R856" s="405"/>
      <c r="S856" s="405"/>
      <c r="T856" s="405"/>
      <c r="U856" s="405"/>
      <c r="V856" s="405"/>
      <c r="W856" s="405"/>
      <c r="X856" s="405"/>
      <c r="Y856" s="405"/>
      <c r="Z856" s="405"/>
    </row>
    <row r="857" spans="1:26" ht="9.75" customHeight="1">
      <c r="A857" s="405"/>
      <c r="B857" s="408" t="s">
        <v>1682</v>
      </c>
      <c r="C857" s="405"/>
      <c r="D857" s="405"/>
      <c r="E857" s="405"/>
      <c r="F857" s="405"/>
      <c r="G857" s="405"/>
      <c r="H857" s="405"/>
      <c r="I857" s="405"/>
      <c r="J857" s="405"/>
      <c r="K857" s="405"/>
      <c r="L857" s="405"/>
      <c r="M857" s="405"/>
      <c r="N857" s="405"/>
      <c r="O857" s="405"/>
      <c r="P857" s="405"/>
      <c r="Q857" s="405"/>
      <c r="R857" s="405"/>
      <c r="S857" s="405"/>
      <c r="T857" s="405"/>
      <c r="U857" s="405"/>
      <c r="V857" s="405"/>
      <c r="W857" s="405"/>
      <c r="X857" s="405"/>
      <c r="Y857" s="405"/>
      <c r="Z857" s="405"/>
    </row>
    <row r="858" spans="1:26" ht="9.75" customHeight="1">
      <c r="A858" s="405"/>
      <c r="B858" s="408" t="s">
        <v>1683</v>
      </c>
      <c r="C858" s="405"/>
      <c r="D858" s="405"/>
      <c r="E858" s="405"/>
      <c r="F858" s="405"/>
      <c r="G858" s="405"/>
      <c r="H858" s="405"/>
      <c r="I858" s="405"/>
      <c r="J858" s="405"/>
      <c r="K858" s="405"/>
      <c r="L858" s="405"/>
      <c r="M858" s="405"/>
      <c r="N858" s="405"/>
      <c r="O858" s="405"/>
      <c r="P858" s="405"/>
      <c r="Q858" s="405"/>
      <c r="R858" s="405"/>
      <c r="S858" s="405"/>
      <c r="T858" s="405"/>
      <c r="U858" s="405"/>
      <c r="V858" s="405"/>
      <c r="W858" s="405"/>
      <c r="X858" s="405"/>
      <c r="Y858" s="405"/>
      <c r="Z858" s="405"/>
    </row>
    <row r="859" spans="1:26" ht="9.75" customHeight="1">
      <c r="A859" s="405"/>
      <c r="B859" s="408" t="s">
        <v>1684</v>
      </c>
      <c r="C859" s="405"/>
      <c r="D859" s="405"/>
      <c r="E859" s="405"/>
      <c r="F859" s="405"/>
      <c r="G859" s="405"/>
      <c r="H859" s="405"/>
      <c r="I859" s="405"/>
      <c r="J859" s="405"/>
      <c r="K859" s="405"/>
      <c r="L859" s="405"/>
      <c r="M859" s="405"/>
      <c r="N859" s="405"/>
      <c r="O859" s="405"/>
      <c r="P859" s="405"/>
      <c r="Q859" s="405"/>
      <c r="R859" s="405"/>
      <c r="S859" s="405"/>
      <c r="T859" s="405"/>
      <c r="U859" s="405"/>
      <c r="V859" s="405"/>
      <c r="W859" s="405"/>
      <c r="X859" s="405"/>
      <c r="Y859" s="405"/>
      <c r="Z859" s="405"/>
    </row>
    <row r="860" spans="1:26" ht="9.75" customHeight="1">
      <c r="A860" s="405"/>
      <c r="B860" s="408" t="s">
        <v>1685</v>
      </c>
      <c r="C860" s="405"/>
      <c r="D860" s="405"/>
      <c r="E860" s="405"/>
      <c r="F860" s="405"/>
      <c r="G860" s="405"/>
      <c r="H860" s="405"/>
      <c r="I860" s="405"/>
      <c r="J860" s="405"/>
      <c r="K860" s="405"/>
      <c r="L860" s="405"/>
      <c r="M860" s="405"/>
      <c r="N860" s="405"/>
      <c r="O860" s="405"/>
      <c r="P860" s="405"/>
      <c r="Q860" s="405"/>
      <c r="R860" s="405"/>
      <c r="S860" s="405"/>
      <c r="T860" s="405"/>
      <c r="U860" s="405"/>
      <c r="V860" s="405"/>
      <c r="W860" s="405"/>
      <c r="X860" s="405"/>
      <c r="Y860" s="405"/>
      <c r="Z860" s="405"/>
    </row>
    <row r="861" spans="1:26" ht="9.75" customHeight="1">
      <c r="A861" s="405"/>
      <c r="B861" s="408" t="s">
        <v>1686</v>
      </c>
      <c r="C861" s="405"/>
      <c r="D861" s="405"/>
      <c r="E861" s="405"/>
      <c r="F861" s="405"/>
      <c r="G861" s="405"/>
      <c r="H861" s="405"/>
      <c r="I861" s="405"/>
      <c r="J861" s="405"/>
      <c r="K861" s="405"/>
      <c r="L861" s="405"/>
      <c r="M861" s="405"/>
      <c r="N861" s="405"/>
      <c r="O861" s="405"/>
      <c r="P861" s="405"/>
      <c r="Q861" s="405"/>
      <c r="R861" s="405"/>
      <c r="S861" s="405"/>
      <c r="T861" s="405"/>
      <c r="U861" s="405"/>
      <c r="V861" s="405"/>
      <c r="W861" s="405"/>
      <c r="X861" s="405"/>
      <c r="Y861" s="405"/>
      <c r="Z861" s="405"/>
    </row>
    <row r="862" spans="1:26" ht="9.75" customHeight="1">
      <c r="A862" s="405"/>
      <c r="B862" s="408" t="s">
        <v>1687</v>
      </c>
      <c r="C862" s="405"/>
      <c r="D862" s="405"/>
      <c r="E862" s="405"/>
      <c r="F862" s="405"/>
      <c r="G862" s="405"/>
      <c r="H862" s="405"/>
      <c r="I862" s="405"/>
      <c r="J862" s="405"/>
      <c r="K862" s="405"/>
      <c r="L862" s="405"/>
      <c r="M862" s="405"/>
      <c r="N862" s="405"/>
      <c r="O862" s="405"/>
      <c r="P862" s="405"/>
      <c r="Q862" s="405"/>
      <c r="R862" s="405"/>
      <c r="S862" s="405"/>
      <c r="T862" s="405"/>
      <c r="U862" s="405"/>
      <c r="V862" s="405"/>
      <c r="W862" s="405"/>
      <c r="X862" s="405"/>
      <c r="Y862" s="405"/>
      <c r="Z862" s="405"/>
    </row>
    <row r="863" spans="1:26" ht="9.75" customHeight="1">
      <c r="A863" s="405"/>
      <c r="B863" s="408" t="s">
        <v>1688</v>
      </c>
      <c r="C863" s="405"/>
      <c r="D863" s="405"/>
      <c r="E863" s="405"/>
      <c r="F863" s="405"/>
      <c r="G863" s="405"/>
      <c r="H863" s="405"/>
      <c r="I863" s="405"/>
      <c r="J863" s="405"/>
      <c r="K863" s="405"/>
      <c r="L863" s="405"/>
      <c r="M863" s="405"/>
      <c r="N863" s="405"/>
      <c r="O863" s="405"/>
      <c r="P863" s="405"/>
      <c r="Q863" s="405"/>
      <c r="R863" s="405"/>
      <c r="S863" s="405"/>
      <c r="T863" s="405"/>
      <c r="U863" s="405"/>
      <c r="V863" s="405"/>
      <c r="W863" s="405"/>
      <c r="X863" s="405"/>
      <c r="Y863" s="405"/>
      <c r="Z863" s="405"/>
    </row>
    <row r="864" spans="1:26" ht="9.75" customHeight="1">
      <c r="A864" s="405"/>
      <c r="B864" s="408" t="s">
        <v>1689</v>
      </c>
      <c r="C864" s="405"/>
      <c r="D864" s="405"/>
      <c r="E864" s="405"/>
      <c r="F864" s="405"/>
      <c r="G864" s="405"/>
      <c r="H864" s="405"/>
      <c r="I864" s="405"/>
      <c r="J864" s="405"/>
      <c r="K864" s="405"/>
      <c r="L864" s="405"/>
      <c r="M864" s="405"/>
      <c r="N864" s="405"/>
      <c r="O864" s="405"/>
      <c r="P864" s="405"/>
      <c r="Q864" s="405"/>
      <c r="R864" s="405"/>
      <c r="S864" s="405"/>
      <c r="T864" s="405"/>
      <c r="U864" s="405"/>
      <c r="V864" s="405"/>
      <c r="W864" s="405"/>
      <c r="X864" s="405"/>
      <c r="Y864" s="405"/>
      <c r="Z864" s="405"/>
    </row>
    <row r="865" spans="1:26" ht="9.75" customHeight="1">
      <c r="A865" s="405"/>
      <c r="B865" s="408" t="s">
        <v>1690</v>
      </c>
      <c r="C865" s="405"/>
      <c r="D865" s="405"/>
      <c r="E865" s="405"/>
      <c r="F865" s="405"/>
      <c r="G865" s="405"/>
      <c r="H865" s="405"/>
      <c r="I865" s="405"/>
      <c r="J865" s="405"/>
      <c r="K865" s="405"/>
      <c r="L865" s="405"/>
      <c r="M865" s="405"/>
      <c r="N865" s="405"/>
      <c r="O865" s="405"/>
      <c r="P865" s="405"/>
      <c r="Q865" s="405"/>
      <c r="R865" s="405"/>
      <c r="S865" s="405"/>
      <c r="T865" s="405"/>
      <c r="U865" s="405"/>
      <c r="V865" s="405"/>
      <c r="W865" s="405"/>
      <c r="X865" s="405"/>
      <c r="Y865" s="405"/>
      <c r="Z865" s="405"/>
    </row>
    <row r="866" spans="1:26" ht="9.75" customHeight="1">
      <c r="A866" s="405"/>
      <c r="B866" s="408" t="s">
        <v>1691</v>
      </c>
      <c r="C866" s="405"/>
      <c r="D866" s="405"/>
      <c r="E866" s="405"/>
      <c r="F866" s="405"/>
      <c r="G866" s="405"/>
      <c r="H866" s="405"/>
      <c r="I866" s="405"/>
      <c r="J866" s="405"/>
      <c r="K866" s="405"/>
      <c r="L866" s="405"/>
      <c r="M866" s="405"/>
      <c r="N866" s="405"/>
      <c r="O866" s="405"/>
      <c r="P866" s="405"/>
      <c r="Q866" s="405"/>
      <c r="R866" s="405"/>
      <c r="S866" s="405"/>
      <c r="T866" s="405"/>
      <c r="U866" s="405"/>
      <c r="V866" s="405"/>
      <c r="W866" s="405"/>
      <c r="X866" s="405"/>
      <c r="Y866" s="405"/>
      <c r="Z866" s="405"/>
    </row>
    <row r="867" spans="1:26" ht="9.75" customHeight="1">
      <c r="A867" s="405"/>
      <c r="B867" s="408" t="s">
        <v>1692</v>
      </c>
      <c r="C867" s="405"/>
      <c r="D867" s="405"/>
      <c r="E867" s="405"/>
      <c r="F867" s="405"/>
      <c r="G867" s="405"/>
      <c r="H867" s="405"/>
      <c r="I867" s="405"/>
      <c r="J867" s="405"/>
      <c r="K867" s="405"/>
      <c r="L867" s="405"/>
      <c r="M867" s="405"/>
      <c r="N867" s="405"/>
      <c r="O867" s="405"/>
      <c r="P867" s="405"/>
      <c r="Q867" s="405"/>
      <c r="R867" s="405"/>
      <c r="S867" s="405"/>
      <c r="T867" s="405"/>
      <c r="U867" s="405"/>
      <c r="V867" s="405"/>
      <c r="W867" s="405"/>
      <c r="X867" s="405"/>
      <c r="Y867" s="405"/>
      <c r="Z867" s="405"/>
    </row>
    <row r="868" spans="1:26" ht="9.75" customHeight="1">
      <c r="A868" s="405"/>
      <c r="B868" s="408" t="s">
        <v>1693</v>
      </c>
      <c r="C868" s="405"/>
      <c r="D868" s="405"/>
      <c r="E868" s="405"/>
      <c r="F868" s="405"/>
      <c r="G868" s="405"/>
      <c r="H868" s="405"/>
      <c r="I868" s="405"/>
      <c r="J868" s="405"/>
      <c r="K868" s="405"/>
      <c r="L868" s="405"/>
      <c r="M868" s="405"/>
      <c r="N868" s="405"/>
      <c r="O868" s="405"/>
      <c r="P868" s="405"/>
      <c r="Q868" s="405"/>
      <c r="R868" s="405"/>
      <c r="S868" s="405"/>
      <c r="T868" s="405"/>
      <c r="U868" s="405"/>
      <c r="V868" s="405"/>
      <c r="W868" s="405"/>
      <c r="X868" s="405"/>
      <c r="Y868" s="405"/>
      <c r="Z868" s="405"/>
    </row>
    <row r="869" spans="1:26" ht="9.75" customHeight="1">
      <c r="A869" s="405"/>
      <c r="B869" s="408" t="s">
        <v>1694</v>
      </c>
      <c r="C869" s="405"/>
      <c r="D869" s="405"/>
      <c r="E869" s="405"/>
      <c r="F869" s="405"/>
      <c r="G869" s="405"/>
      <c r="H869" s="405"/>
      <c r="I869" s="405"/>
      <c r="J869" s="405"/>
      <c r="K869" s="405"/>
      <c r="L869" s="405"/>
      <c r="M869" s="405"/>
      <c r="N869" s="405"/>
      <c r="O869" s="405"/>
      <c r="P869" s="405"/>
      <c r="Q869" s="405"/>
      <c r="R869" s="405"/>
      <c r="S869" s="405"/>
      <c r="T869" s="405"/>
      <c r="U869" s="405"/>
      <c r="V869" s="405"/>
      <c r="W869" s="405"/>
      <c r="X869" s="405"/>
      <c r="Y869" s="405"/>
      <c r="Z869" s="405"/>
    </row>
    <row r="870" spans="1:26" ht="9.75" customHeight="1">
      <c r="A870" s="405"/>
      <c r="B870" s="408" t="s">
        <v>1695</v>
      </c>
      <c r="C870" s="405"/>
      <c r="D870" s="405"/>
      <c r="E870" s="405"/>
      <c r="F870" s="405"/>
      <c r="G870" s="405"/>
      <c r="H870" s="405"/>
      <c r="I870" s="405"/>
      <c r="J870" s="405"/>
      <c r="K870" s="405"/>
      <c r="L870" s="405"/>
      <c r="M870" s="405"/>
      <c r="N870" s="405"/>
      <c r="O870" s="405"/>
      <c r="P870" s="405"/>
      <c r="Q870" s="405"/>
      <c r="R870" s="405"/>
      <c r="S870" s="405"/>
      <c r="T870" s="405"/>
      <c r="U870" s="405"/>
      <c r="V870" s="405"/>
      <c r="W870" s="405"/>
      <c r="X870" s="405"/>
      <c r="Y870" s="405"/>
      <c r="Z870" s="405"/>
    </row>
    <row r="871" spans="1:26" ht="9.75" customHeight="1">
      <c r="A871" s="405"/>
      <c r="B871" s="408" t="s">
        <v>1696</v>
      </c>
      <c r="C871" s="405"/>
      <c r="D871" s="405"/>
      <c r="E871" s="405"/>
      <c r="F871" s="405"/>
      <c r="G871" s="405"/>
      <c r="H871" s="405"/>
      <c r="I871" s="405"/>
      <c r="J871" s="405"/>
      <c r="K871" s="405"/>
      <c r="L871" s="405"/>
      <c r="M871" s="405"/>
      <c r="N871" s="405"/>
      <c r="O871" s="405"/>
      <c r="P871" s="405"/>
      <c r="Q871" s="405"/>
      <c r="R871" s="405"/>
      <c r="S871" s="405"/>
      <c r="T871" s="405"/>
      <c r="U871" s="405"/>
      <c r="V871" s="405"/>
      <c r="W871" s="405"/>
      <c r="X871" s="405"/>
      <c r="Y871" s="405"/>
      <c r="Z871" s="405"/>
    </row>
    <row r="872" spans="1:26" ht="9.75" customHeight="1">
      <c r="A872" s="405"/>
      <c r="B872" s="408" t="s">
        <v>1697</v>
      </c>
      <c r="C872" s="405"/>
      <c r="D872" s="405"/>
      <c r="E872" s="405"/>
      <c r="F872" s="405"/>
      <c r="G872" s="405"/>
      <c r="H872" s="405"/>
      <c r="I872" s="405"/>
      <c r="J872" s="405"/>
      <c r="K872" s="405"/>
      <c r="L872" s="405"/>
      <c r="M872" s="405"/>
      <c r="N872" s="405"/>
      <c r="O872" s="405"/>
      <c r="P872" s="405"/>
      <c r="Q872" s="405"/>
      <c r="R872" s="405"/>
      <c r="S872" s="405"/>
      <c r="T872" s="405"/>
      <c r="U872" s="405"/>
      <c r="V872" s="405"/>
      <c r="W872" s="405"/>
      <c r="X872" s="405"/>
      <c r="Y872" s="405"/>
      <c r="Z872" s="405"/>
    </row>
    <row r="873" spans="1:26" ht="9.75" customHeight="1">
      <c r="A873" s="405"/>
      <c r="B873" s="408" t="s">
        <v>1698</v>
      </c>
      <c r="C873" s="405"/>
      <c r="D873" s="405"/>
      <c r="E873" s="405"/>
      <c r="F873" s="405"/>
      <c r="G873" s="405"/>
      <c r="H873" s="405"/>
      <c r="I873" s="405"/>
      <c r="J873" s="405"/>
      <c r="K873" s="405"/>
      <c r="L873" s="405"/>
      <c r="M873" s="405"/>
      <c r="N873" s="405"/>
      <c r="O873" s="405"/>
      <c r="P873" s="405"/>
      <c r="Q873" s="405"/>
      <c r="R873" s="405"/>
      <c r="S873" s="405"/>
      <c r="T873" s="405"/>
      <c r="U873" s="405"/>
      <c r="V873" s="405"/>
      <c r="W873" s="405"/>
      <c r="X873" s="405"/>
      <c r="Y873" s="405"/>
      <c r="Z873" s="405"/>
    </row>
    <row r="874" spans="1:26" ht="9.75" customHeight="1">
      <c r="A874" s="405"/>
      <c r="B874" s="408" t="s">
        <v>1699</v>
      </c>
      <c r="C874" s="405"/>
      <c r="D874" s="405"/>
      <c r="E874" s="405"/>
      <c r="F874" s="405"/>
      <c r="G874" s="405"/>
      <c r="H874" s="405"/>
      <c r="I874" s="405"/>
      <c r="J874" s="405"/>
      <c r="K874" s="405"/>
      <c r="L874" s="405"/>
      <c r="M874" s="405"/>
      <c r="N874" s="405"/>
      <c r="O874" s="405"/>
      <c r="P874" s="405"/>
      <c r="Q874" s="405"/>
      <c r="R874" s="405"/>
      <c r="S874" s="405"/>
      <c r="T874" s="405"/>
      <c r="U874" s="405"/>
      <c r="V874" s="405"/>
      <c r="W874" s="405"/>
      <c r="X874" s="405"/>
      <c r="Y874" s="405"/>
      <c r="Z874" s="405"/>
    </row>
    <row r="875" spans="1:26" ht="9.75" customHeight="1">
      <c r="A875" s="405"/>
      <c r="B875" s="408" t="s">
        <v>1700</v>
      </c>
      <c r="C875" s="405"/>
      <c r="D875" s="405"/>
      <c r="E875" s="405"/>
      <c r="F875" s="405"/>
      <c r="G875" s="405"/>
      <c r="H875" s="405"/>
      <c r="I875" s="405"/>
      <c r="J875" s="405"/>
      <c r="K875" s="405"/>
      <c r="L875" s="405"/>
      <c r="M875" s="405"/>
      <c r="N875" s="405"/>
      <c r="O875" s="405"/>
      <c r="P875" s="405"/>
      <c r="Q875" s="405"/>
      <c r="R875" s="405"/>
      <c r="S875" s="405"/>
      <c r="T875" s="405"/>
      <c r="U875" s="405"/>
      <c r="V875" s="405"/>
      <c r="W875" s="405"/>
      <c r="X875" s="405"/>
      <c r="Y875" s="405"/>
      <c r="Z875" s="405"/>
    </row>
    <row r="876" spans="1:26" ht="9.75" customHeight="1">
      <c r="A876" s="405"/>
      <c r="B876" s="408" t="s">
        <v>1701</v>
      </c>
      <c r="C876" s="405"/>
      <c r="D876" s="405"/>
      <c r="E876" s="405"/>
      <c r="F876" s="405"/>
      <c r="G876" s="405"/>
      <c r="H876" s="405"/>
      <c r="I876" s="405"/>
      <c r="J876" s="405"/>
      <c r="K876" s="405"/>
      <c r="L876" s="405"/>
      <c r="M876" s="405"/>
      <c r="N876" s="405"/>
      <c r="O876" s="405"/>
      <c r="P876" s="405"/>
      <c r="Q876" s="405"/>
      <c r="R876" s="405"/>
      <c r="S876" s="405"/>
      <c r="T876" s="405"/>
      <c r="U876" s="405"/>
      <c r="V876" s="405"/>
      <c r="W876" s="405"/>
      <c r="X876" s="405"/>
      <c r="Y876" s="405"/>
      <c r="Z876" s="405"/>
    </row>
    <row r="877" spans="1:26" ht="9.75" customHeight="1">
      <c r="A877" s="405"/>
      <c r="B877" s="408" t="s">
        <v>1702</v>
      </c>
      <c r="C877" s="405"/>
      <c r="D877" s="405"/>
      <c r="E877" s="405"/>
      <c r="F877" s="405"/>
      <c r="G877" s="405"/>
      <c r="H877" s="405"/>
      <c r="I877" s="405"/>
      <c r="J877" s="405"/>
      <c r="K877" s="405"/>
      <c r="L877" s="405"/>
      <c r="M877" s="405"/>
      <c r="N877" s="405"/>
      <c r="O877" s="405"/>
      <c r="P877" s="405"/>
      <c r="Q877" s="405"/>
      <c r="R877" s="405"/>
      <c r="S877" s="405"/>
      <c r="T877" s="405"/>
      <c r="U877" s="405"/>
      <c r="V877" s="405"/>
      <c r="W877" s="405"/>
      <c r="X877" s="405"/>
      <c r="Y877" s="405"/>
      <c r="Z877" s="405"/>
    </row>
    <row r="878" spans="1:26" ht="9.75" customHeight="1">
      <c r="A878" s="405"/>
      <c r="B878" s="408" t="s">
        <v>1703</v>
      </c>
      <c r="C878" s="405"/>
      <c r="D878" s="405"/>
      <c r="E878" s="405"/>
      <c r="F878" s="405"/>
      <c r="G878" s="405"/>
      <c r="H878" s="405"/>
      <c r="I878" s="405"/>
      <c r="J878" s="405"/>
      <c r="K878" s="405"/>
      <c r="L878" s="405"/>
      <c r="M878" s="405"/>
      <c r="N878" s="405"/>
      <c r="O878" s="405"/>
      <c r="P878" s="405"/>
      <c r="Q878" s="405"/>
      <c r="R878" s="405"/>
      <c r="S878" s="405"/>
      <c r="T878" s="405"/>
      <c r="U878" s="405"/>
      <c r="V878" s="405"/>
      <c r="W878" s="405"/>
      <c r="X878" s="405"/>
      <c r="Y878" s="405"/>
      <c r="Z878" s="405"/>
    </row>
    <row r="879" spans="1:26" ht="9.75" customHeight="1">
      <c r="A879" s="405"/>
      <c r="B879" s="408" t="s">
        <v>1704</v>
      </c>
      <c r="C879" s="405"/>
      <c r="D879" s="405"/>
      <c r="E879" s="405"/>
      <c r="F879" s="405"/>
      <c r="G879" s="405"/>
      <c r="H879" s="405"/>
      <c r="I879" s="405"/>
      <c r="J879" s="405"/>
      <c r="K879" s="405"/>
      <c r="L879" s="405"/>
      <c r="M879" s="405"/>
      <c r="N879" s="405"/>
      <c r="O879" s="405"/>
      <c r="P879" s="405"/>
      <c r="Q879" s="405"/>
      <c r="R879" s="405"/>
      <c r="S879" s="405"/>
      <c r="T879" s="405"/>
      <c r="U879" s="405"/>
      <c r="V879" s="405"/>
      <c r="W879" s="405"/>
      <c r="X879" s="405"/>
      <c r="Y879" s="405"/>
      <c r="Z879" s="405"/>
    </row>
    <row r="880" spans="1:26" ht="9.75" customHeight="1">
      <c r="A880" s="405"/>
      <c r="B880" s="408" t="s">
        <v>1705</v>
      </c>
      <c r="C880" s="405"/>
      <c r="D880" s="405"/>
      <c r="E880" s="405"/>
      <c r="F880" s="405"/>
      <c r="G880" s="405"/>
      <c r="H880" s="405"/>
      <c r="I880" s="405"/>
      <c r="J880" s="405"/>
      <c r="K880" s="405"/>
      <c r="L880" s="405"/>
      <c r="M880" s="405"/>
      <c r="N880" s="405"/>
      <c r="O880" s="405"/>
      <c r="P880" s="405"/>
      <c r="Q880" s="405"/>
      <c r="R880" s="405"/>
      <c r="S880" s="405"/>
      <c r="T880" s="405"/>
      <c r="U880" s="405"/>
      <c r="V880" s="405"/>
      <c r="W880" s="405"/>
      <c r="X880" s="405"/>
      <c r="Y880" s="405"/>
      <c r="Z880" s="405"/>
    </row>
    <row r="881" spans="1:26" ht="9.75" customHeight="1">
      <c r="A881" s="405"/>
      <c r="B881" s="408" t="s">
        <v>1706</v>
      </c>
      <c r="C881" s="405"/>
      <c r="D881" s="405"/>
      <c r="E881" s="405"/>
      <c r="F881" s="405"/>
      <c r="G881" s="405"/>
      <c r="H881" s="405"/>
      <c r="I881" s="405"/>
      <c r="J881" s="405"/>
      <c r="K881" s="405"/>
      <c r="L881" s="405"/>
      <c r="M881" s="405"/>
      <c r="N881" s="405"/>
      <c r="O881" s="405"/>
      <c r="P881" s="405"/>
      <c r="Q881" s="405"/>
      <c r="R881" s="405"/>
      <c r="S881" s="405"/>
      <c r="T881" s="405"/>
      <c r="U881" s="405"/>
      <c r="V881" s="405"/>
      <c r="W881" s="405"/>
      <c r="X881" s="405"/>
      <c r="Y881" s="405"/>
      <c r="Z881" s="405"/>
    </row>
    <row r="882" spans="1:26" ht="9.75" customHeight="1">
      <c r="A882" s="405"/>
      <c r="B882" s="408" t="s">
        <v>1707</v>
      </c>
      <c r="C882" s="405"/>
      <c r="D882" s="405"/>
      <c r="E882" s="405"/>
      <c r="F882" s="405"/>
      <c r="G882" s="405"/>
      <c r="H882" s="405"/>
      <c r="I882" s="405"/>
      <c r="J882" s="405"/>
      <c r="K882" s="405"/>
      <c r="L882" s="405"/>
      <c r="M882" s="405"/>
      <c r="N882" s="405"/>
      <c r="O882" s="405"/>
      <c r="P882" s="405"/>
      <c r="Q882" s="405"/>
      <c r="R882" s="405"/>
      <c r="S882" s="405"/>
      <c r="T882" s="405"/>
      <c r="U882" s="405"/>
      <c r="V882" s="405"/>
      <c r="W882" s="405"/>
      <c r="X882" s="405"/>
      <c r="Y882" s="405"/>
      <c r="Z882" s="405"/>
    </row>
    <row r="883" spans="1:26" ht="9.75" customHeight="1">
      <c r="A883" s="405"/>
      <c r="B883" s="408" t="s">
        <v>1708</v>
      </c>
      <c r="C883" s="405"/>
      <c r="D883" s="405"/>
      <c r="E883" s="405"/>
      <c r="F883" s="405"/>
      <c r="G883" s="405"/>
      <c r="H883" s="405"/>
      <c r="I883" s="405"/>
      <c r="J883" s="405"/>
      <c r="K883" s="405"/>
      <c r="L883" s="405"/>
      <c r="M883" s="405"/>
      <c r="N883" s="405"/>
      <c r="O883" s="405"/>
      <c r="P883" s="405"/>
      <c r="Q883" s="405"/>
      <c r="R883" s="405"/>
      <c r="S883" s="405"/>
      <c r="T883" s="405"/>
      <c r="U883" s="405"/>
      <c r="V883" s="405"/>
      <c r="W883" s="405"/>
      <c r="X883" s="405"/>
      <c r="Y883" s="405"/>
      <c r="Z883" s="405"/>
    </row>
    <row r="884" spans="1:26" ht="9.75" customHeight="1">
      <c r="A884" s="405"/>
      <c r="B884" s="408" t="s">
        <v>1709</v>
      </c>
      <c r="C884" s="405"/>
      <c r="D884" s="405"/>
      <c r="E884" s="405"/>
      <c r="F884" s="405"/>
      <c r="G884" s="405"/>
      <c r="H884" s="405"/>
      <c r="I884" s="405"/>
      <c r="J884" s="405"/>
      <c r="K884" s="405"/>
      <c r="L884" s="405"/>
      <c r="M884" s="405"/>
      <c r="N884" s="405"/>
      <c r="O884" s="405"/>
      <c r="P884" s="405"/>
      <c r="Q884" s="405"/>
      <c r="R884" s="405"/>
      <c r="S884" s="405"/>
      <c r="T884" s="405"/>
      <c r="U884" s="405"/>
      <c r="V884" s="405"/>
      <c r="W884" s="405"/>
      <c r="X884" s="405"/>
      <c r="Y884" s="405"/>
      <c r="Z884" s="405"/>
    </row>
    <row r="885" spans="1:26" ht="9.75" customHeight="1">
      <c r="A885" s="405"/>
      <c r="B885" s="408" t="s">
        <v>1710</v>
      </c>
      <c r="C885" s="405"/>
      <c r="D885" s="405"/>
      <c r="E885" s="405"/>
      <c r="F885" s="405"/>
      <c r="G885" s="405"/>
      <c r="H885" s="405"/>
      <c r="I885" s="405"/>
      <c r="J885" s="405"/>
      <c r="K885" s="405"/>
      <c r="L885" s="405"/>
      <c r="M885" s="405"/>
      <c r="N885" s="405"/>
      <c r="O885" s="405"/>
      <c r="P885" s="405"/>
      <c r="Q885" s="405"/>
      <c r="R885" s="405"/>
      <c r="S885" s="405"/>
      <c r="T885" s="405"/>
      <c r="U885" s="405"/>
      <c r="V885" s="405"/>
      <c r="W885" s="405"/>
      <c r="X885" s="405"/>
      <c r="Y885" s="405"/>
      <c r="Z885" s="405"/>
    </row>
    <row r="886" spans="1:26" ht="9.75" customHeight="1">
      <c r="A886" s="405"/>
      <c r="B886" s="408" t="s">
        <v>1711</v>
      </c>
      <c r="C886" s="405"/>
      <c r="D886" s="405"/>
      <c r="E886" s="405"/>
      <c r="F886" s="405"/>
      <c r="G886" s="405"/>
      <c r="H886" s="405"/>
      <c r="I886" s="405"/>
      <c r="J886" s="405"/>
      <c r="K886" s="405"/>
      <c r="L886" s="405"/>
      <c r="M886" s="405"/>
      <c r="N886" s="405"/>
      <c r="O886" s="405"/>
      <c r="P886" s="405"/>
      <c r="Q886" s="405"/>
      <c r="R886" s="405"/>
      <c r="S886" s="405"/>
      <c r="T886" s="405"/>
      <c r="U886" s="405"/>
      <c r="V886" s="405"/>
      <c r="W886" s="405"/>
      <c r="X886" s="405"/>
      <c r="Y886" s="405"/>
      <c r="Z886" s="405"/>
    </row>
    <row r="887" spans="1:26" ht="9.75" customHeight="1">
      <c r="A887" s="405"/>
      <c r="B887" s="408" t="s">
        <v>1712</v>
      </c>
      <c r="C887" s="405"/>
      <c r="D887" s="405"/>
      <c r="E887" s="405"/>
      <c r="F887" s="405"/>
      <c r="G887" s="405"/>
      <c r="H887" s="405"/>
      <c r="I887" s="405"/>
      <c r="J887" s="405"/>
      <c r="K887" s="405"/>
      <c r="L887" s="405"/>
      <c r="M887" s="405"/>
      <c r="N887" s="405"/>
      <c r="O887" s="405"/>
      <c r="P887" s="405"/>
      <c r="Q887" s="405"/>
      <c r="R887" s="405"/>
      <c r="S887" s="405"/>
      <c r="T887" s="405"/>
      <c r="U887" s="405"/>
      <c r="V887" s="405"/>
      <c r="W887" s="405"/>
      <c r="X887" s="405"/>
      <c r="Y887" s="405"/>
      <c r="Z887" s="405"/>
    </row>
    <row r="888" spans="1:26" ht="9.75" customHeight="1">
      <c r="A888" s="405"/>
      <c r="B888" s="408" t="s">
        <v>1713</v>
      </c>
      <c r="C888" s="405"/>
      <c r="D888" s="405"/>
      <c r="E888" s="405"/>
      <c r="F888" s="405"/>
      <c r="G888" s="405"/>
      <c r="H888" s="405"/>
      <c r="I888" s="405"/>
      <c r="J888" s="405"/>
      <c r="K888" s="405"/>
      <c r="L888" s="405"/>
      <c r="M888" s="405"/>
      <c r="N888" s="405"/>
      <c r="O888" s="405"/>
      <c r="P888" s="405"/>
      <c r="Q888" s="405"/>
      <c r="R888" s="405"/>
      <c r="S888" s="405"/>
      <c r="T888" s="405"/>
      <c r="U888" s="405"/>
      <c r="V888" s="405"/>
      <c r="W888" s="405"/>
      <c r="X888" s="405"/>
      <c r="Y888" s="405"/>
      <c r="Z888" s="405"/>
    </row>
    <row r="889" spans="1:26" ht="9.75" customHeight="1">
      <c r="A889" s="405"/>
      <c r="B889" s="408" t="s">
        <v>1714</v>
      </c>
      <c r="C889" s="405"/>
      <c r="D889" s="405"/>
      <c r="E889" s="405"/>
      <c r="F889" s="405"/>
      <c r="G889" s="405"/>
      <c r="H889" s="405"/>
      <c r="I889" s="405"/>
      <c r="J889" s="405"/>
      <c r="K889" s="405"/>
      <c r="L889" s="405"/>
      <c r="M889" s="405"/>
      <c r="N889" s="405"/>
      <c r="O889" s="405"/>
      <c r="P889" s="405"/>
      <c r="Q889" s="405"/>
      <c r="R889" s="405"/>
      <c r="S889" s="405"/>
      <c r="T889" s="405"/>
      <c r="U889" s="405"/>
      <c r="V889" s="405"/>
      <c r="W889" s="405"/>
      <c r="X889" s="405"/>
      <c r="Y889" s="405"/>
      <c r="Z889" s="405"/>
    </row>
    <row r="890" spans="1:26" ht="9.75" customHeight="1">
      <c r="A890" s="405"/>
      <c r="B890" s="408" t="s">
        <v>1715</v>
      </c>
      <c r="C890" s="405"/>
      <c r="D890" s="405"/>
      <c r="E890" s="405"/>
      <c r="F890" s="405"/>
      <c r="G890" s="405"/>
      <c r="H890" s="405"/>
      <c r="I890" s="405"/>
      <c r="J890" s="405"/>
      <c r="K890" s="405"/>
      <c r="L890" s="405"/>
      <c r="M890" s="405"/>
      <c r="N890" s="405"/>
      <c r="O890" s="405"/>
      <c r="P890" s="405"/>
      <c r="Q890" s="405"/>
      <c r="R890" s="405"/>
      <c r="S890" s="405"/>
      <c r="T890" s="405"/>
      <c r="U890" s="405"/>
      <c r="V890" s="405"/>
      <c r="W890" s="405"/>
      <c r="X890" s="405"/>
      <c r="Y890" s="405"/>
      <c r="Z890" s="405"/>
    </row>
    <row r="891" spans="1:26" ht="9.75" customHeight="1">
      <c r="A891" s="405"/>
      <c r="B891" s="408" t="s">
        <v>1716</v>
      </c>
      <c r="C891" s="405"/>
      <c r="D891" s="405"/>
      <c r="E891" s="405"/>
      <c r="F891" s="405"/>
      <c r="G891" s="405"/>
      <c r="H891" s="405"/>
      <c r="I891" s="405"/>
      <c r="J891" s="405"/>
      <c r="K891" s="405"/>
      <c r="L891" s="405"/>
      <c r="M891" s="405"/>
      <c r="N891" s="405"/>
      <c r="O891" s="405"/>
      <c r="P891" s="405"/>
      <c r="Q891" s="405"/>
      <c r="R891" s="405"/>
      <c r="S891" s="405"/>
      <c r="T891" s="405"/>
      <c r="U891" s="405"/>
      <c r="V891" s="405"/>
      <c r="W891" s="405"/>
      <c r="X891" s="405"/>
      <c r="Y891" s="405"/>
      <c r="Z891" s="405"/>
    </row>
    <row r="892" spans="1:26" ht="9.75" customHeight="1">
      <c r="A892" s="405"/>
      <c r="B892" s="408" t="s">
        <v>1717</v>
      </c>
      <c r="C892" s="405"/>
      <c r="D892" s="405"/>
      <c r="E892" s="405"/>
      <c r="F892" s="405"/>
      <c r="G892" s="405"/>
      <c r="H892" s="405"/>
      <c r="I892" s="405"/>
      <c r="J892" s="405"/>
      <c r="K892" s="405"/>
      <c r="L892" s="405"/>
      <c r="M892" s="405"/>
      <c r="N892" s="405"/>
      <c r="O892" s="405"/>
      <c r="P892" s="405"/>
      <c r="Q892" s="405"/>
      <c r="R892" s="405"/>
      <c r="S892" s="405"/>
      <c r="T892" s="405"/>
      <c r="U892" s="405"/>
      <c r="V892" s="405"/>
      <c r="W892" s="405"/>
      <c r="X892" s="405"/>
      <c r="Y892" s="405"/>
      <c r="Z892" s="405"/>
    </row>
    <row r="893" spans="1:26" ht="9.75" customHeight="1">
      <c r="A893" s="405"/>
      <c r="B893" s="408" t="s">
        <v>1718</v>
      </c>
      <c r="C893" s="405"/>
      <c r="D893" s="405"/>
      <c r="E893" s="405"/>
      <c r="F893" s="405"/>
      <c r="G893" s="405"/>
      <c r="H893" s="405"/>
      <c r="I893" s="405"/>
      <c r="J893" s="405"/>
      <c r="K893" s="405"/>
      <c r="L893" s="405"/>
      <c r="M893" s="405"/>
      <c r="N893" s="405"/>
      <c r="O893" s="405"/>
      <c r="P893" s="405"/>
      <c r="Q893" s="405"/>
      <c r="R893" s="405"/>
      <c r="S893" s="405"/>
      <c r="T893" s="405"/>
      <c r="U893" s="405"/>
      <c r="V893" s="405"/>
      <c r="W893" s="405"/>
      <c r="X893" s="405"/>
      <c r="Y893" s="405"/>
      <c r="Z893" s="405"/>
    </row>
    <row r="894" spans="1:26" ht="9.75" customHeight="1">
      <c r="A894" s="405"/>
      <c r="B894" s="408" t="s">
        <v>1719</v>
      </c>
      <c r="C894" s="405"/>
      <c r="D894" s="405"/>
      <c r="E894" s="405"/>
      <c r="F894" s="405"/>
      <c r="G894" s="405"/>
      <c r="H894" s="405"/>
      <c r="I894" s="405"/>
      <c r="J894" s="405"/>
      <c r="K894" s="405"/>
      <c r="L894" s="405"/>
      <c r="M894" s="405"/>
      <c r="N894" s="405"/>
      <c r="O894" s="405"/>
      <c r="P894" s="405"/>
      <c r="Q894" s="405"/>
      <c r="R894" s="405"/>
      <c r="S894" s="405"/>
      <c r="T894" s="405"/>
      <c r="U894" s="405"/>
      <c r="V894" s="405"/>
      <c r="W894" s="405"/>
      <c r="X894" s="405"/>
      <c r="Y894" s="405"/>
      <c r="Z894" s="405"/>
    </row>
    <row r="895" spans="1:26" ht="9.75" customHeight="1">
      <c r="A895" s="405"/>
      <c r="B895" s="408" t="s">
        <v>1720</v>
      </c>
      <c r="C895" s="405"/>
      <c r="D895" s="405"/>
      <c r="E895" s="405"/>
      <c r="F895" s="405"/>
      <c r="G895" s="405"/>
      <c r="H895" s="405"/>
      <c r="I895" s="405"/>
      <c r="J895" s="405"/>
      <c r="K895" s="405"/>
      <c r="L895" s="405"/>
      <c r="M895" s="405"/>
      <c r="N895" s="405"/>
      <c r="O895" s="405"/>
      <c r="P895" s="405"/>
      <c r="Q895" s="405"/>
      <c r="R895" s="405"/>
      <c r="S895" s="405"/>
      <c r="T895" s="405"/>
      <c r="U895" s="405"/>
      <c r="V895" s="405"/>
      <c r="W895" s="405"/>
      <c r="X895" s="405"/>
      <c r="Y895" s="405"/>
      <c r="Z895" s="405"/>
    </row>
    <row r="896" spans="1:26" ht="9.75" customHeight="1">
      <c r="A896" s="405"/>
      <c r="B896" s="408" t="s">
        <v>1721</v>
      </c>
      <c r="C896" s="405"/>
      <c r="D896" s="405"/>
      <c r="E896" s="405"/>
      <c r="F896" s="405"/>
      <c r="G896" s="405"/>
      <c r="H896" s="405"/>
      <c r="I896" s="405"/>
      <c r="J896" s="405"/>
      <c r="K896" s="405"/>
      <c r="L896" s="405"/>
      <c r="M896" s="405"/>
      <c r="N896" s="405"/>
      <c r="O896" s="405"/>
      <c r="P896" s="405"/>
      <c r="Q896" s="405"/>
      <c r="R896" s="405"/>
      <c r="S896" s="405"/>
      <c r="T896" s="405"/>
      <c r="U896" s="405"/>
      <c r="V896" s="405"/>
      <c r="W896" s="405"/>
      <c r="X896" s="405"/>
      <c r="Y896" s="405"/>
      <c r="Z896" s="405"/>
    </row>
    <row r="897" spans="1:26" ht="9.75" customHeight="1">
      <c r="A897" s="405"/>
      <c r="B897" s="408" t="s">
        <v>1722</v>
      </c>
      <c r="C897" s="405"/>
      <c r="D897" s="405"/>
      <c r="E897" s="405"/>
      <c r="F897" s="405"/>
      <c r="G897" s="405"/>
      <c r="H897" s="405"/>
      <c r="I897" s="405"/>
      <c r="J897" s="405"/>
      <c r="K897" s="405"/>
      <c r="L897" s="405"/>
      <c r="M897" s="405"/>
      <c r="N897" s="405"/>
      <c r="O897" s="405"/>
      <c r="P897" s="405"/>
      <c r="Q897" s="405"/>
      <c r="R897" s="405"/>
      <c r="S897" s="405"/>
      <c r="T897" s="405"/>
      <c r="U897" s="405"/>
      <c r="V897" s="405"/>
      <c r="W897" s="405"/>
      <c r="X897" s="405"/>
      <c r="Y897" s="405"/>
      <c r="Z897" s="405"/>
    </row>
    <row r="898" spans="1:26" ht="9.75" customHeight="1">
      <c r="A898" s="405"/>
      <c r="B898" s="408" t="s">
        <v>1723</v>
      </c>
      <c r="C898" s="405"/>
      <c r="D898" s="405"/>
      <c r="E898" s="405"/>
      <c r="F898" s="405"/>
      <c r="G898" s="405"/>
      <c r="H898" s="405"/>
      <c r="I898" s="405"/>
      <c r="J898" s="405"/>
      <c r="K898" s="405"/>
      <c r="L898" s="405"/>
      <c r="M898" s="405"/>
      <c r="N898" s="405"/>
      <c r="O898" s="405"/>
      <c r="P898" s="405"/>
      <c r="Q898" s="405"/>
      <c r="R898" s="405"/>
      <c r="S898" s="405"/>
      <c r="T898" s="405"/>
      <c r="U898" s="405"/>
      <c r="V898" s="405"/>
      <c r="W898" s="405"/>
      <c r="X898" s="405"/>
      <c r="Y898" s="405"/>
      <c r="Z898" s="405"/>
    </row>
    <row r="899" spans="1:26" ht="9.75" customHeight="1">
      <c r="A899" s="405"/>
      <c r="B899" s="408" t="s">
        <v>1724</v>
      </c>
      <c r="C899" s="405"/>
      <c r="D899" s="405"/>
      <c r="E899" s="405"/>
      <c r="F899" s="405"/>
      <c r="G899" s="405"/>
      <c r="H899" s="405"/>
      <c r="I899" s="405"/>
      <c r="J899" s="405"/>
      <c r="K899" s="405"/>
      <c r="L899" s="405"/>
      <c r="M899" s="405"/>
      <c r="N899" s="405"/>
      <c r="O899" s="405"/>
      <c r="P899" s="405"/>
      <c r="Q899" s="405"/>
      <c r="R899" s="405"/>
      <c r="S899" s="405"/>
      <c r="T899" s="405"/>
      <c r="U899" s="405"/>
      <c r="V899" s="405"/>
      <c r="W899" s="405"/>
      <c r="X899" s="405"/>
      <c r="Y899" s="405"/>
      <c r="Z899" s="405"/>
    </row>
    <row r="900" spans="1:26" ht="9.75" customHeight="1">
      <c r="A900" s="405"/>
      <c r="B900" s="408" t="s">
        <v>1725</v>
      </c>
      <c r="C900" s="405"/>
      <c r="D900" s="405"/>
      <c r="E900" s="405"/>
      <c r="F900" s="405"/>
      <c r="G900" s="405"/>
      <c r="H900" s="405"/>
      <c r="I900" s="405"/>
      <c r="J900" s="405"/>
      <c r="K900" s="405"/>
      <c r="L900" s="405"/>
      <c r="M900" s="405"/>
      <c r="N900" s="405"/>
      <c r="O900" s="405"/>
      <c r="P900" s="405"/>
      <c r="Q900" s="405"/>
      <c r="R900" s="405"/>
      <c r="S900" s="405"/>
      <c r="T900" s="405"/>
      <c r="U900" s="405"/>
      <c r="V900" s="405"/>
      <c r="W900" s="405"/>
      <c r="X900" s="405"/>
      <c r="Y900" s="405"/>
      <c r="Z900" s="405"/>
    </row>
    <row r="901" spans="1:26" ht="9.75" customHeight="1">
      <c r="A901" s="405"/>
      <c r="B901" s="408" t="s">
        <v>1726</v>
      </c>
      <c r="C901" s="405"/>
      <c r="D901" s="405"/>
      <c r="E901" s="405"/>
      <c r="F901" s="405"/>
      <c r="G901" s="405"/>
      <c r="H901" s="405"/>
      <c r="I901" s="405"/>
      <c r="J901" s="405"/>
      <c r="K901" s="405"/>
      <c r="L901" s="405"/>
      <c r="M901" s="405"/>
      <c r="N901" s="405"/>
      <c r="O901" s="405"/>
      <c r="P901" s="405"/>
      <c r="Q901" s="405"/>
      <c r="R901" s="405"/>
      <c r="S901" s="405"/>
      <c r="T901" s="405"/>
      <c r="U901" s="405"/>
      <c r="V901" s="405"/>
      <c r="W901" s="405"/>
      <c r="X901" s="405"/>
      <c r="Y901" s="405"/>
      <c r="Z901" s="405"/>
    </row>
    <row r="902" spans="1:26" ht="9.75" customHeight="1">
      <c r="A902" s="405"/>
      <c r="B902" s="408" t="s">
        <v>1727</v>
      </c>
      <c r="C902" s="405"/>
      <c r="D902" s="405"/>
      <c r="E902" s="405"/>
      <c r="F902" s="405"/>
      <c r="G902" s="405"/>
      <c r="H902" s="405"/>
      <c r="I902" s="405"/>
      <c r="J902" s="405"/>
      <c r="K902" s="405"/>
      <c r="L902" s="405"/>
      <c r="M902" s="405"/>
      <c r="N902" s="405"/>
      <c r="O902" s="405"/>
      <c r="P902" s="405"/>
      <c r="Q902" s="405"/>
      <c r="R902" s="405"/>
      <c r="S902" s="405"/>
      <c r="T902" s="405"/>
      <c r="U902" s="405"/>
      <c r="V902" s="405"/>
      <c r="W902" s="405"/>
      <c r="X902" s="405"/>
      <c r="Y902" s="405"/>
      <c r="Z902" s="405"/>
    </row>
    <row r="903" spans="1:26" ht="9.75" customHeight="1">
      <c r="A903" s="405"/>
      <c r="B903" s="408" t="s">
        <v>1728</v>
      </c>
      <c r="C903" s="405"/>
      <c r="D903" s="405"/>
      <c r="E903" s="405"/>
      <c r="F903" s="405"/>
      <c r="G903" s="405"/>
      <c r="H903" s="405"/>
      <c r="I903" s="405"/>
      <c r="J903" s="405"/>
      <c r="K903" s="405"/>
      <c r="L903" s="405"/>
      <c r="M903" s="405"/>
      <c r="N903" s="405"/>
      <c r="O903" s="405"/>
      <c r="P903" s="405"/>
      <c r="Q903" s="405"/>
      <c r="R903" s="405"/>
      <c r="S903" s="405"/>
      <c r="T903" s="405"/>
      <c r="U903" s="405"/>
      <c r="V903" s="405"/>
      <c r="W903" s="405"/>
      <c r="X903" s="405"/>
      <c r="Y903" s="405"/>
      <c r="Z903" s="405"/>
    </row>
    <row r="904" spans="1:26" ht="9.75" customHeight="1">
      <c r="A904" s="405"/>
      <c r="B904" s="408" t="s">
        <v>1729</v>
      </c>
      <c r="C904" s="405"/>
      <c r="D904" s="405"/>
      <c r="E904" s="405"/>
      <c r="F904" s="405"/>
      <c r="G904" s="405"/>
      <c r="H904" s="405"/>
      <c r="I904" s="405"/>
      <c r="J904" s="405"/>
      <c r="K904" s="405"/>
      <c r="L904" s="405"/>
      <c r="M904" s="405"/>
      <c r="N904" s="405"/>
      <c r="O904" s="405"/>
      <c r="P904" s="405"/>
      <c r="Q904" s="405"/>
      <c r="R904" s="405"/>
      <c r="S904" s="405"/>
      <c r="T904" s="405"/>
      <c r="U904" s="405"/>
      <c r="V904" s="405"/>
      <c r="W904" s="405"/>
      <c r="X904" s="405"/>
      <c r="Y904" s="405"/>
      <c r="Z904" s="405"/>
    </row>
    <row r="905" spans="1:26" ht="9.75" customHeight="1">
      <c r="A905" s="405"/>
      <c r="B905" s="408" t="s">
        <v>1730</v>
      </c>
      <c r="C905" s="405"/>
      <c r="D905" s="405"/>
      <c r="E905" s="405"/>
      <c r="F905" s="405"/>
      <c r="G905" s="405"/>
      <c r="H905" s="405"/>
      <c r="I905" s="405"/>
      <c r="J905" s="405"/>
      <c r="K905" s="405"/>
      <c r="L905" s="405"/>
      <c r="M905" s="405"/>
      <c r="N905" s="405"/>
      <c r="O905" s="405"/>
      <c r="P905" s="405"/>
      <c r="Q905" s="405"/>
      <c r="R905" s="405"/>
      <c r="S905" s="405"/>
      <c r="T905" s="405"/>
      <c r="U905" s="405"/>
      <c r="V905" s="405"/>
      <c r="W905" s="405"/>
      <c r="X905" s="405"/>
      <c r="Y905" s="405"/>
      <c r="Z905" s="405"/>
    </row>
    <row r="906" spans="1:26" ht="9.75" customHeight="1">
      <c r="A906" s="405"/>
      <c r="B906" s="408" t="s">
        <v>1731</v>
      </c>
      <c r="C906" s="405"/>
      <c r="D906" s="405"/>
      <c r="E906" s="405"/>
      <c r="F906" s="405"/>
      <c r="G906" s="405"/>
      <c r="H906" s="405"/>
      <c r="I906" s="405"/>
      <c r="J906" s="405"/>
      <c r="K906" s="405"/>
      <c r="L906" s="405"/>
      <c r="M906" s="405"/>
      <c r="N906" s="405"/>
      <c r="O906" s="405"/>
      <c r="P906" s="405"/>
      <c r="Q906" s="405"/>
      <c r="R906" s="405"/>
      <c r="S906" s="405"/>
      <c r="T906" s="405"/>
      <c r="U906" s="405"/>
      <c r="V906" s="405"/>
      <c r="W906" s="405"/>
      <c r="X906" s="405"/>
      <c r="Y906" s="405"/>
      <c r="Z906" s="405"/>
    </row>
    <row r="907" spans="1:26" ht="9.75" customHeight="1">
      <c r="A907" s="405"/>
      <c r="B907" s="408" t="s">
        <v>1732</v>
      </c>
      <c r="C907" s="405"/>
      <c r="D907" s="405"/>
      <c r="E907" s="405"/>
      <c r="F907" s="405"/>
      <c r="G907" s="405"/>
      <c r="H907" s="405"/>
      <c r="I907" s="405"/>
      <c r="J907" s="405"/>
      <c r="K907" s="405"/>
      <c r="L907" s="405"/>
      <c r="M907" s="405"/>
      <c r="N907" s="405"/>
      <c r="O907" s="405"/>
      <c r="P907" s="405"/>
      <c r="Q907" s="405"/>
      <c r="R907" s="405"/>
      <c r="S907" s="405"/>
      <c r="T907" s="405"/>
      <c r="U907" s="405"/>
      <c r="V907" s="405"/>
      <c r="W907" s="405"/>
      <c r="X907" s="405"/>
      <c r="Y907" s="405"/>
      <c r="Z907" s="405"/>
    </row>
    <row r="908" spans="1:26" ht="9.75" customHeight="1">
      <c r="A908" s="405"/>
      <c r="B908" s="408" t="s">
        <v>1733</v>
      </c>
      <c r="C908" s="405"/>
      <c r="D908" s="405"/>
      <c r="E908" s="405"/>
      <c r="F908" s="405"/>
      <c r="G908" s="405"/>
      <c r="H908" s="405"/>
      <c r="I908" s="405"/>
      <c r="J908" s="405"/>
      <c r="K908" s="405"/>
      <c r="L908" s="405"/>
      <c r="M908" s="405"/>
      <c r="N908" s="405"/>
      <c r="O908" s="405"/>
      <c r="P908" s="405"/>
      <c r="Q908" s="405"/>
      <c r="R908" s="405"/>
      <c r="S908" s="405"/>
      <c r="T908" s="405"/>
      <c r="U908" s="405"/>
      <c r="V908" s="405"/>
      <c r="W908" s="405"/>
      <c r="X908" s="405"/>
      <c r="Y908" s="405"/>
      <c r="Z908" s="405"/>
    </row>
    <row r="909" spans="1:26" ht="9.75" customHeight="1">
      <c r="A909" s="405"/>
      <c r="B909" s="408" t="s">
        <v>1734</v>
      </c>
      <c r="C909" s="405"/>
      <c r="D909" s="405"/>
      <c r="E909" s="405"/>
      <c r="F909" s="405"/>
      <c r="G909" s="405"/>
      <c r="H909" s="405"/>
      <c r="I909" s="405"/>
      <c r="J909" s="405"/>
      <c r="K909" s="405"/>
      <c r="L909" s="405"/>
      <c r="M909" s="405"/>
      <c r="N909" s="405"/>
      <c r="O909" s="405"/>
      <c r="P909" s="405"/>
      <c r="Q909" s="405"/>
      <c r="R909" s="405"/>
      <c r="S909" s="405"/>
      <c r="T909" s="405"/>
      <c r="U909" s="405"/>
      <c r="V909" s="405"/>
      <c r="W909" s="405"/>
      <c r="X909" s="405"/>
      <c r="Y909" s="405"/>
      <c r="Z909" s="405"/>
    </row>
    <row r="910" spans="1:26" ht="9.75" customHeight="1">
      <c r="A910" s="405"/>
      <c r="B910" s="408" t="s">
        <v>1735</v>
      </c>
      <c r="C910" s="405"/>
      <c r="D910" s="405"/>
      <c r="E910" s="405"/>
      <c r="F910" s="405"/>
      <c r="G910" s="405"/>
      <c r="H910" s="405"/>
      <c r="I910" s="405"/>
      <c r="J910" s="405"/>
      <c r="K910" s="405"/>
      <c r="L910" s="405"/>
      <c r="M910" s="405"/>
      <c r="N910" s="405"/>
      <c r="O910" s="405"/>
      <c r="P910" s="405"/>
      <c r="Q910" s="405"/>
      <c r="R910" s="405"/>
      <c r="S910" s="405"/>
      <c r="T910" s="405"/>
      <c r="U910" s="405"/>
      <c r="V910" s="405"/>
      <c r="W910" s="405"/>
      <c r="X910" s="405"/>
      <c r="Y910" s="405"/>
      <c r="Z910" s="405"/>
    </row>
    <row r="911" spans="1:26" ht="9.75" customHeight="1">
      <c r="A911" s="405"/>
      <c r="B911" s="408" t="s">
        <v>1736</v>
      </c>
      <c r="C911" s="405"/>
      <c r="D911" s="405"/>
      <c r="E911" s="405"/>
      <c r="F911" s="405"/>
      <c r="G911" s="405"/>
      <c r="H911" s="405"/>
      <c r="I911" s="405"/>
      <c r="J911" s="405"/>
      <c r="K911" s="405"/>
      <c r="L911" s="405"/>
      <c r="M911" s="405"/>
      <c r="N911" s="405"/>
      <c r="O911" s="405"/>
      <c r="P911" s="405"/>
      <c r="Q911" s="405"/>
      <c r="R911" s="405"/>
      <c r="S911" s="405"/>
      <c r="T911" s="405"/>
      <c r="U911" s="405"/>
      <c r="V911" s="405"/>
      <c r="W911" s="405"/>
      <c r="X911" s="405"/>
      <c r="Y911" s="405"/>
      <c r="Z911" s="405"/>
    </row>
    <row r="912" spans="1:26" ht="9.75" customHeight="1">
      <c r="A912" s="405"/>
      <c r="B912" s="408" t="s">
        <v>1737</v>
      </c>
      <c r="C912" s="405"/>
      <c r="D912" s="405"/>
      <c r="E912" s="405"/>
      <c r="F912" s="405"/>
      <c r="G912" s="405"/>
      <c r="H912" s="405"/>
      <c r="I912" s="405"/>
      <c r="J912" s="405"/>
      <c r="K912" s="405"/>
      <c r="L912" s="405"/>
      <c r="M912" s="405"/>
      <c r="N912" s="405"/>
      <c r="O912" s="405"/>
      <c r="P912" s="405"/>
      <c r="Q912" s="405"/>
      <c r="R912" s="405"/>
      <c r="S912" s="405"/>
      <c r="T912" s="405"/>
      <c r="U912" s="405"/>
      <c r="V912" s="405"/>
      <c r="W912" s="405"/>
      <c r="X912" s="405"/>
      <c r="Y912" s="405"/>
      <c r="Z912" s="405"/>
    </row>
    <row r="913" spans="1:26" ht="9.75" customHeight="1">
      <c r="A913" s="405"/>
      <c r="B913" s="408" t="s">
        <v>1738</v>
      </c>
      <c r="C913" s="405"/>
      <c r="D913" s="405"/>
      <c r="E913" s="405"/>
      <c r="F913" s="405"/>
      <c r="G913" s="405"/>
      <c r="H913" s="405"/>
      <c r="I913" s="405"/>
      <c r="J913" s="405"/>
      <c r="K913" s="405"/>
      <c r="L913" s="405"/>
      <c r="M913" s="405"/>
      <c r="N913" s="405"/>
      <c r="O913" s="405"/>
      <c r="P913" s="405"/>
      <c r="Q913" s="405"/>
      <c r="R913" s="405"/>
      <c r="S913" s="405"/>
      <c r="T913" s="405"/>
      <c r="U913" s="405"/>
      <c r="V913" s="405"/>
      <c r="W913" s="405"/>
      <c r="X913" s="405"/>
      <c r="Y913" s="405"/>
      <c r="Z913" s="405"/>
    </row>
    <row r="914" spans="1:26" ht="9.75" customHeight="1">
      <c r="A914" s="405"/>
      <c r="B914" s="408" t="s">
        <v>1739</v>
      </c>
      <c r="C914" s="405"/>
      <c r="D914" s="405"/>
      <c r="E914" s="405"/>
      <c r="F914" s="405"/>
      <c r="G914" s="405"/>
      <c r="H914" s="405"/>
      <c r="I914" s="405"/>
      <c r="J914" s="405"/>
      <c r="K914" s="405"/>
      <c r="L914" s="405"/>
      <c r="M914" s="405"/>
      <c r="N914" s="405"/>
      <c r="O914" s="405"/>
      <c r="P914" s="405"/>
      <c r="Q914" s="405"/>
      <c r="R914" s="405"/>
      <c r="S914" s="405"/>
      <c r="T914" s="405"/>
      <c r="U914" s="405"/>
      <c r="V914" s="405"/>
      <c r="W914" s="405"/>
      <c r="X914" s="405"/>
      <c r="Y914" s="405"/>
      <c r="Z914" s="405"/>
    </row>
    <row r="915" spans="1:26" ht="9.75" customHeight="1">
      <c r="A915" s="405"/>
      <c r="B915" s="408" t="s">
        <v>1740</v>
      </c>
      <c r="C915" s="405"/>
      <c r="D915" s="405"/>
      <c r="E915" s="405"/>
      <c r="F915" s="405"/>
      <c r="G915" s="405"/>
      <c r="H915" s="405"/>
      <c r="I915" s="405"/>
      <c r="J915" s="405"/>
      <c r="K915" s="405"/>
      <c r="L915" s="405"/>
      <c r="M915" s="405"/>
      <c r="N915" s="405"/>
      <c r="O915" s="405"/>
      <c r="P915" s="405"/>
      <c r="Q915" s="405"/>
      <c r="R915" s="405"/>
      <c r="S915" s="405"/>
      <c r="T915" s="405"/>
      <c r="U915" s="405"/>
      <c r="V915" s="405"/>
      <c r="W915" s="405"/>
      <c r="X915" s="405"/>
      <c r="Y915" s="405"/>
      <c r="Z915" s="405"/>
    </row>
    <row r="916" spans="1:26" ht="9.75" customHeight="1">
      <c r="A916" s="405"/>
      <c r="B916" s="408" t="s">
        <v>1741</v>
      </c>
      <c r="C916" s="405"/>
      <c r="D916" s="405"/>
      <c r="E916" s="405"/>
      <c r="F916" s="405"/>
      <c r="G916" s="405"/>
      <c r="H916" s="405"/>
      <c r="I916" s="405"/>
      <c r="J916" s="405"/>
      <c r="K916" s="405"/>
      <c r="L916" s="405"/>
      <c r="M916" s="405"/>
      <c r="N916" s="405"/>
      <c r="O916" s="405"/>
      <c r="P916" s="405"/>
      <c r="Q916" s="405"/>
      <c r="R916" s="405"/>
      <c r="S916" s="405"/>
      <c r="T916" s="405"/>
      <c r="U916" s="405"/>
      <c r="V916" s="405"/>
      <c r="W916" s="405"/>
      <c r="X916" s="405"/>
      <c r="Y916" s="405"/>
      <c r="Z916" s="405"/>
    </row>
    <row r="917" spans="1:26" ht="9.75" customHeight="1">
      <c r="A917" s="405"/>
      <c r="B917" s="408" t="s">
        <v>1742</v>
      </c>
      <c r="C917" s="405"/>
      <c r="D917" s="405"/>
      <c r="E917" s="405"/>
      <c r="F917" s="405"/>
      <c r="G917" s="405"/>
      <c r="H917" s="405"/>
      <c r="I917" s="405"/>
      <c r="J917" s="405"/>
      <c r="K917" s="405"/>
      <c r="L917" s="405"/>
      <c r="M917" s="405"/>
      <c r="N917" s="405"/>
      <c r="O917" s="405"/>
      <c r="P917" s="405"/>
      <c r="Q917" s="405"/>
      <c r="R917" s="405"/>
      <c r="S917" s="405"/>
      <c r="T917" s="405"/>
      <c r="U917" s="405"/>
      <c r="V917" s="405"/>
      <c r="W917" s="405"/>
      <c r="X917" s="405"/>
      <c r="Y917" s="405"/>
      <c r="Z917" s="405"/>
    </row>
    <row r="918" spans="1:26" ht="9.75" customHeight="1">
      <c r="A918" s="405"/>
      <c r="B918" s="408" t="s">
        <v>1743</v>
      </c>
      <c r="C918" s="405"/>
      <c r="D918" s="405"/>
      <c r="E918" s="405"/>
      <c r="F918" s="405"/>
      <c r="G918" s="405"/>
      <c r="H918" s="405"/>
      <c r="I918" s="405"/>
      <c r="J918" s="405"/>
      <c r="K918" s="405"/>
      <c r="L918" s="405"/>
      <c r="M918" s="405"/>
      <c r="N918" s="405"/>
      <c r="O918" s="405"/>
      <c r="P918" s="405"/>
      <c r="Q918" s="405"/>
      <c r="R918" s="405"/>
      <c r="S918" s="405"/>
      <c r="T918" s="405"/>
      <c r="U918" s="405"/>
      <c r="V918" s="405"/>
      <c r="W918" s="405"/>
      <c r="X918" s="405"/>
      <c r="Y918" s="405"/>
      <c r="Z918" s="405"/>
    </row>
    <row r="919" spans="1:26" ht="9.75" customHeight="1">
      <c r="A919" s="405"/>
      <c r="B919" s="408" t="s">
        <v>1744</v>
      </c>
      <c r="C919" s="405"/>
      <c r="D919" s="405"/>
      <c r="E919" s="405"/>
      <c r="F919" s="405"/>
      <c r="G919" s="405"/>
      <c r="H919" s="405"/>
      <c r="I919" s="405"/>
      <c r="J919" s="405"/>
      <c r="K919" s="405"/>
      <c r="L919" s="405"/>
      <c r="M919" s="405"/>
      <c r="N919" s="405"/>
      <c r="O919" s="405"/>
      <c r="P919" s="405"/>
      <c r="Q919" s="405"/>
      <c r="R919" s="405"/>
      <c r="S919" s="405"/>
      <c r="T919" s="405"/>
      <c r="U919" s="405"/>
      <c r="V919" s="405"/>
      <c r="W919" s="405"/>
      <c r="X919" s="405"/>
      <c r="Y919" s="405"/>
      <c r="Z919" s="405"/>
    </row>
    <row r="920" spans="1:26" ht="9.75" customHeight="1">
      <c r="A920" s="405"/>
      <c r="B920" s="408" t="s">
        <v>1745</v>
      </c>
      <c r="C920" s="405"/>
      <c r="D920" s="405"/>
      <c r="E920" s="405"/>
      <c r="F920" s="405"/>
      <c r="G920" s="405"/>
      <c r="H920" s="405"/>
      <c r="I920" s="405"/>
      <c r="J920" s="405"/>
      <c r="K920" s="405"/>
      <c r="L920" s="405"/>
      <c r="M920" s="405"/>
      <c r="N920" s="405"/>
      <c r="O920" s="405"/>
      <c r="P920" s="405"/>
      <c r="Q920" s="405"/>
      <c r="R920" s="405"/>
      <c r="S920" s="405"/>
      <c r="T920" s="405"/>
      <c r="U920" s="405"/>
      <c r="V920" s="405"/>
      <c r="W920" s="405"/>
      <c r="X920" s="405"/>
      <c r="Y920" s="405"/>
      <c r="Z920" s="405"/>
    </row>
    <row r="921" spans="1:26" ht="9.75" customHeight="1">
      <c r="A921" s="405"/>
      <c r="B921" s="408" t="s">
        <v>1746</v>
      </c>
      <c r="C921" s="405"/>
      <c r="D921" s="405"/>
      <c r="E921" s="405"/>
      <c r="F921" s="405"/>
      <c r="G921" s="405"/>
      <c r="H921" s="405"/>
      <c r="I921" s="405"/>
      <c r="J921" s="405"/>
      <c r="K921" s="405"/>
      <c r="L921" s="405"/>
      <c r="M921" s="405"/>
      <c r="N921" s="405"/>
      <c r="O921" s="405"/>
      <c r="P921" s="405"/>
      <c r="Q921" s="405"/>
      <c r="R921" s="405"/>
      <c r="S921" s="405"/>
      <c r="T921" s="405"/>
      <c r="U921" s="405"/>
      <c r="V921" s="405"/>
      <c r="W921" s="405"/>
      <c r="X921" s="405"/>
      <c r="Y921" s="405"/>
      <c r="Z921" s="405"/>
    </row>
    <row r="922" spans="1:26" ht="9.75" customHeight="1">
      <c r="A922" s="405"/>
      <c r="B922" s="408" t="s">
        <v>1747</v>
      </c>
      <c r="C922" s="405"/>
      <c r="D922" s="405"/>
      <c r="E922" s="405"/>
      <c r="F922" s="405"/>
      <c r="G922" s="405"/>
      <c r="H922" s="405"/>
      <c r="I922" s="405"/>
      <c r="J922" s="405"/>
      <c r="K922" s="405"/>
      <c r="L922" s="405"/>
      <c r="M922" s="405"/>
      <c r="N922" s="405"/>
      <c r="O922" s="405"/>
      <c r="P922" s="405"/>
      <c r="Q922" s="405"/>
      <c r="R922" s="405"/>
      <c r="S922" s="405"/>
      <c r="T922" s="405"/>
      <c r="U922" s="405"/>
      <c r="V922" s="405"/>
      <c r="W922" s="405"/>
      <c r="X922" s="405"/>
      <c r="Y922" s="405"/>
      <c r="Z922" s="405"/>
    </row>
    <row r="923" spans="1:26" ht="9.75" customHeight="1">
      <c r="A923" s="405"/>
      <c r="B923" s="408" t="s">
        <v>1748</v>
      </c>
      <c r="C923" s="405"/>
      <c r="D923" s="405"/>
      <c r="E923" s="405"/>
      <c r="F923" s="405"/>
      <c r="G923" s="405"/>
      <c r="H923" s="405"/>
      <c r="I923" s="405"/>
      <c r="J923" s="405"/>
      <c r="K923" s="405"/>
      <c r="L923" s="405"/>
      <c r="M923" s="405"/>
      <c r="N923" s="405"/>
      <c r="O923" s="405"/>
      <c r="P923" s="405"/>
      <c r="Q923" s="405"/>
      <c r="R923" s="405"/>
      <c r="S923" s="405"/>
      <c r="T923" s="405"/>
      <c r="U923" s="405"/>
      <c r="V923" s="405"/>
      <c r="W923" s="405"/>
      <c r="X923" s="405"/>
      <c r="Y923" s="405"/>
      <c r="Z923" s="405"/>
    </row>
    <row r="924" spans="1:26" ht="9.75" customHeight="1">
      <c r="A924" s="405"/>
      <c r="B924" s="408" t="s">
        <v>1749</v>
      </c>
      <c r="C924" s="405"/>
      <c r="D924" s="405"/>
      <c r="E924" s="405"/>
      <c r="F924" s="405"/>
      <c r="G924" s="405"/>
      <c r="H924" s="405"/>
      <c r="I924" s="405"/>
      <c r="J924" s="405"/>
      <c r="K924" s="405"/>
      <c r="L924" s="405"/>
      <c r="M924" s="405"/>
      <c r="N924" s="405"/>
      <c r="O924" s="405"/>
      <c r="P924" s="405"/>
      <c r="Q924" s="405"/>
      <c r="R924" s="405"/>
      <c r="S924" s="405"/>
      <c r="T924" s="405"/>
      <c r="U924" s="405"/>
      <c r="V924" s="405"/>
      <c r="W924" s="405"/>
      <c r="X924" s="405"/>
      <c r="Y924" s="405"/>
      <c r="Z924" s="405"/>
    </row>
    <row r="925" spans="1:26" ht="9.75" customHeight="1">
      <c r="A925" s="405"/>
      <c r="B925" s="408" t="s">
        <v>1750</v>
      </c>
      <c r="C925" s="405"/>
      <c r="D925" s="405"/>
      <c r="E925" s="405"/>
      <c r="F925" s="405"/>
      <c r="G925" s="405"/>
      <c r="H925" s="405"/>
      <c r="I925" s="405"/>
      <c r="J925" s="405"/>
      <c r="K925" s="405"/>
      <c r="L925" s="405"/>
      <c r="M925" s="405"/>
      <c r="N925" s="405"/>
      <c r="O925" s="405"/>
      <c r="P925" s="405"/>
      <c r="Q925" s="405"/>
      <c r="R925" s="405"/>
      <c r="S925" s="405"/>
      <c r="T925" s="405"/>
      <c r="U925" s="405"/>
      <c r="V925" s="405"/>
      <c r="W925" s="405"/>
      <c r="X925" s="405"/>
      <c r="Y925" s="405"/>
      <c r="Z925" s="405"/>
    </row>
    <row r="926" spans="1:26" ht="9.75" customHeight="1">
      <c r="A926" s="405"/>
      <c r="B926" s="408" t="s">
        <v>1751</v>
      </c>
      <c r="C926" s="405"/>
      <c r="D926" s="405"/>
      <c r="E926" s="405"/>
      <c r="F926" s="405"/>
      <c r="G926" s="405"/>
      <c r="H926" s="405"/>
      <c r="I926" s="405"/>
      <c r="J926" s="405"/>
      <c r="K926" s="405"/>
      <c r="L926" s="405"/>
      <c r="M926" s="405"/>
      <c r="N926" s="405"/>
      <c r="O926" s="405"/>
      <c r="P926" s="405"/>
      <c r="Q926" s="405"/>
      <c r="R926" s="405"/>
      <c r="S926" s="405"/>
      <c r="T926" s="405"/>
      <c r="U926" s="405"/>
      <c r="V926" s="405"/>
      <c r="W926" s="405"/>
      <c r="X926" s="405"/>
      <c r="Y926" s="405"/>
      <c r="Z926" s="405"/>
    </row>
    <row r="927" spans="1:26" ht="9.75" customHeight="1">
      <c r="A927" s="405"/>
      <c r="B927" s="408" t="s">
        <v>1752</v>
      </c>
      <c r="C927" s="405"/>
      <c r="D927" s="405"/>
      <c r="E927" s="405"/>
      <c r="F927" s="405"/>
      <c r="G927" s="405"/>
      <c r="H927" s="405"/>
      <c r="I927" s="405"/>
      <c r="J927" s="405"/>
      <c r="K927" s="405"/>
      <c r="L927" s="405"/>
      <c r="M927" s="405"/>
      <c r="N927" s="405"/>
      <c r="O927" s="405"/>
      <c r="P927" s="405"/>
      <c r="Q927" s="405"/>
      <c r="R927" s="405"/>
      <c r="S927" s="405"/>
      <c r="T927" s="405"/>
      <c r="U927" s="405"/>
      <c r="V927" s="405"/>
      <c r="W927" s="405"/>
      <c r="X927" s="405"/>
      <c r="Y927" s="405"/>
      <c r="Z927" s="405"/>
    </row>
    <row r="928" spans="1:26" ht="9.75" customHeight="1">
      <c r="A928" s="405"/>
      <c r="B928" s="408" t="s">
        <v>1753</v>
      </c>
      <c r="C928" s="405"/>
      <c r="D928" s="405"/>
      <c r="E928" s="405"/>
      <c r="F928" s="405"/>
      <c r="G928" s="405"/>
      <c r="H928" s="405"/>
      <c r="I928" s="405"/>
      <c r="J928" s="405"/>
      <c r="K928" s="405"/>
      <c r="L928" s="405"/>
      <c r="M928" s="405"/>
      <c r="N928" s="405"/>
      <c r="O928" s="405"/>
      <c r="P928" s="405"/>
      <c r="Q928" s="405"/>
      <c r="R928" s="405"/>
      <c r="S928" s="405"/>
      <c r="T928" s="405"/>
      <c r="U928" s="405"/>
      <c r="V928" s="405"/>
      <c r="W928" s="405"/>
      <c r="X928" s="405"/>
      <c r="Y928" s="405"/>
      <c r="Z928" s="405"/>
    </row>
    <row r="929" spans="1:26" ht="9.75" customHeight="1">
      <c r="A929" s="405"/>
      <c r="B929" s="408" t="s">
        <v>1754</v>
      </c>
      <c r="C929" s="405"/>
      <c r="D929" s="405"/>
      <c r="E929" s="405"/>
      <c r="F929" s="405"/>
      <c r="G929" s="405"/>
      <c r="H929" s="405"/>
      <c r="I929" s="405"/>
      <c r="J929" s="405"/>
      <c r="K929" s="405"/>
      <c r="L929" s="405"/>
      <c r="M929" s="405"/>
      <c r="N929" s="405"/>
      <c r="O929" s="405"/>
      <c r="P929" s="405"/>
      <c r="Q929" s="405"/>
      <c r="R929" s="405"/>
      <c r="S929" s="405"/>
      <c r="T929" s="405"/>
      <c r="U929" s="405"/>
      <c r="V929" s="405"/>
      <c r="W929" s="405"/>
      <c r="X929" s="405"/>
      <c r="Y929" s="405"/>
      <c r="Z929" s="405"/>
    </row>
    <row r="930" spans="1:26" ht="9.75" customHeight="1">
      <c r="A930" s="405"/>
      <c r="B930" s="408" t="s">
        <v>1755</v>
      </c>
      <c r="C930" s="405"/>
      <c r="D930" s="405"/>
      <c r="E930" s="405"/>
      <c r="F930" s="405"/>
      <c r="G930" s="405"/>
      <c r="H930" s="405"/>
      <c r="I930" s="405"/>
      <c r="J930" s="405"/>
      <c r="K930" s="405"/>
      <c r="L930" s="405"/>
      <c r="M930" s="405"/>
      <c r="N930" s="405"/>
      <c r="O930" s="405"/>
      <c r="P930" s="405"/>
      <c r="Q930" s="405"/>
      <c r="R930" s="405"/>
      <c r="S930" s="405"/>
      <c r="T930" s="405"/>
      <c r="U930" s="405"/>
      <c r="V930" s="405"/>
      <c r="W930" s="405"/>
      <c r="X930" s="405"/>
      <c r="Y930" s="405"/>
      <c r="Z930" s="405"/>
    </row>
    <row r="931" spans="1:26" ht="9.75" customHeight="1">
      <c r="A931" s="405"/>
      <c r="B931" s="408" t="s">
        <v>1756</v>
      </c>
      <c r="C931" s="405"/>
      <c r="D931" s="405"/>
      <c r="E931" s="405"/>
      <c r="F931" s="405"/>
      <c r="G931" s="405"/>
      <c r="H931" s="405"/>
      <c r="I931" s="405"/>
      <c r="J931" s="405"/>
      <c r="K931" s="405"/>
      <c r="L931" s="405"/>
      <c r="M931" s="405"/>
      <c r="N931" s="405"/>
      <c r="O931" s="405"/>
      <c r="P931" s="405"/>
      <c r="Q931" s="405"/>
      <c r="R931" s="405"/>
      <c r="S931" s="405"/>
      <c r="T931" s="405"/>
      <c r="U931" s="405"/>
      <c r="V931" s="405"/>
      <c r="W931" s="405"/>
      <c r="X931" s="405"/>
      <c r="Y931" s="405"/>
      <c r="Z931" s="405"/>
    </row>
    <row r="932" spans="1:26" ht="9.75" customHeight="1">
      <c r="A932" s="405"/>
      <c r="B932" s="408" t="s">
        <v>1757</v>
      </c>
      <c r="C932" s="405"/>
      <c r="D932" s="405"/>
      <c r="E932" s="405"/>
      <c r="F932" s="405"/>
      <c r="G932" s="405"/>
      <c r="H932" s="405"/>
      <c r="I932" s="405"/>
      <c r="J932" s="405"/>
      <c r="K932" s="405"/>
      <c r="L932" s="405"/>
      <c r="M932" s="405"/>
      <c r="N932" s="405"/>
      <c r="O932" s="405"/>
      <c r="P932" s="405"/>
      <c r="Q932" s="405"/>
      <c r="R932" s="405"/>
      <c r="S932" s="405"/>
      <c r="T932" s="405"/>
      <c r="U932" s="405"/>
      <c r="V932" s="405"/>
      <c r="W932" s="405"/>
      <c r="X932" s="405"/>
      <c r="Y932" s="405"/>
      <c r="Z932" s="405"/>
    </row>
    <row r="933" spans="1:26" ht="9.75" customHeight="1">
      <c r="A933" s="405"/>
      <c r="B933" s="408" t="s">
        <v>1758</v>
      </c>
      <c r="C933" s="405"/>
      <c r="D933" s="405"/>
      <c r="E933" s="405"/>
      <c r="F933" s="405"/>
      <c r="G933" s="405"/>
      <c r="H933" s="405"/>
      <c r="I933" s="405"/>
      <c r="J933" s="405"/>
      <c r="K933" s="405"/>
      <c r="L933" s="405"/>
      <c r="M933" s="405"/>
      <c r="N933" s="405"/>
      <c r="O933" s="405"/>
      <c r="P933" s="405"/>
      <c r="Q933" s="405"/>
      <c r="R933" s="405"/>
      <c r="S933" s="405"/>
      <c r="T933" s="405"/>
      <c r="U933" s="405"/>
      <c r="V933" s="405"/>
      <c r="W933" s="405"/>
      <c r="X933" s="405"/>
      <c r="Y933" s="405"/>
      <c r="Z933" s="405"/>
    </row>
    <row r="934" spans="1:26" ht="9.75" customHeight="1">
      <c r="A934" s="405"/>
      <c r="B934" s="408" t="s">
        <v>1759</v>
      </c>
      <c r="C934" s="405"/>
      <c r="D934" s="405"/>
      <c r="E934" s="405"/>
      <c r="F934" s="405"/>
      <c r="G934" s="405"/>
      <c r="H934" s="405"/>
      <c r="I934" s="405"/>
      <c r="J934" s="405"/>
      <c r="K934" s="405"/>
      <c r="L934" s="405"/>
      <c r="M934" s="405"/>
      <c r="N934" s="405"/>
      <c r="O934" s="405"/>
      <c r="P934" s="405"/>
      <c r="Q934" s="405"/>
      <c r="R934" s="405"/>
      <c r="S934" s="405"/>
      <c r="T934" s="405"/>
      <c r="U934" s="405"/>
      <c r="V934" s="405"/>
      <c r="W934" s="405"/>
      <c r="X934" s="405"/>
      <c r="Y934" s="405"/>
      <c r="Z934" s="405"/>
    </row>
    <row r="935" spans="1:26" ht="9.75" customHeight="1">
      <c r="A935" s="405"/>
      <c r="B935" s="408" t="s">
        <v>1760</v>
      </c>
      <c r="C935" s="405"/>
      <c r="D935" s="405"/>
      <c r="E935" s="405"/>
      <c r="F935" s="405"/>
      <c r="G935" s="405"/>
      <c r="H935" s="405"/>
      <c r="I935" s="405"/>
      <c r="J935" s="405"/>
      <c r="K935" s="405"/>
      <c r="L935" s="405"/>
      <c r="M935" s="405"/>
      <c r="N935" s="405"/>
      <c r="O935" s="405"/>
      <c r="P935" s="405"/>
      <c r="Q935" s="405"/>
      <c r="R935" s="405"/>
      <c r="S935" s="405"/>
      <c r="T935" s="405"/>
      <c r="U935" s="405"/>
      <c r="V935" s="405"/>
      <c r="W935" s="405"/>
      <c r="X935" s="405"/>
      <c r="Y935" s="405"/>
      <c r="Z935" s="405"/>
    </row>
    <row r="936" spans="1:26" ht="9.75" customHeight="1">
      <c r="A936" s="405"/>
      <c r="B936" s="408" t="s">
        <v>1761</v>
      </c>
      <c r="C936" s="405"/>
      <c r="D936" s="405"/>
      <c r="E936" s="405"/>
      <c r="F936" s="405"/>
      <c r="G936" s="405"/>
      <c r="H936" s="405"/>
      <c r="I936" s="405"/>
      <c r="J936" s="405"/>
      <c r="K936" s="405"/>
      <c r="L936" s="405"/>
      <c r="M936" s="405"/>
      <c r="N936" s="405"/>
      <c r="O936" s="405"/>
      <c r="P936" s="405"/>
      <c r="Q936" s="405"/>
      <c r="R936" s="405"/>
      <c r="S936" s="405"/>
      <c r="T936" s="405"/>
      <c r="U936" s="405"/>
      <c r="V936" s="405"/>
      <c r="W936" s="405"/>
      <c r="X936" s="405"/>
      <c r="Y936" s="405"/>
      <c r="Z936" s="405"/>
    </row>
    <row r="937" spans="1:26" ht="9.75" customHeight="1">
      <c r="A937" s="405"/>
      <c r="B937" s="408" t="s">
        <v>1762</v>
      </c>
      <c r="C937" s="405"/>
      <c r="D937" s="405"/>
      <c r="E937" s="405"/>
      <c r="F937" s="405"/>
      <c r="G937" s="405"/>
      <c r="H937" s="405"/>
      <c r="I937" s="405"/>
      <c r="J937" s="405"/>
      <c r="K937" s="405"/>
      <c r="L937" s="405"/>
      <c r="M937" s="405"/>
      <c r="N937" s="405"/>
      <c r="O937" s="405"/>
      <c r="P937" s="405"/>
      <c r="Q937" s="405"/>
      <c r="R937" s="405"/>
      <c r="S937" s="405"/>
      <c r="T937" s="405"/>
      <c r="U937" s="405"/>
      <c r="V937" s="405"/>
      <c r="W937" s="405"/>
      <c r="X937" s="405"/>
      <c r="Y937" s="405"/>
      <c r="Z937" s="405"/>
    </row>
    <row r="938" spans="1:26" ht="9.75" customHeight="1">
      <c r="A938" s="405"/>
      <c r="B938" s="408" t="s">
        <v>1763</v>
      </c>
      <c r="C938" s="405"/>
      <c r="D938" s="405"/>
      <c r="E938" s="405"/>
      <c r="F938" s="405"/>
      <c r="G938" s="405"/>
      <c r="H938" s="405"/>
      <c r="I938" s="405"/>
      <c r="J938" s="405"/>
      <c r="K938" s="405"/>
      <c r="L938" s="405"/>
      <c r="M938" s="405"/>
      <c r="N938" s="405"/>
      <c r="O938" s="405"/>
      <c r="P938" s="405"/>
      <c r="Q938" s="405"/>
      <c r="R938" s="405"/>
      <c r="S938" s="405"/>
      <c r="T938" s="405"/>
      <c r="U938" s="405"/>
      <c r="V938" s="405"/>
      <c r="W938" s="405"/>
      <c r="X938" s="405"/>
      <c r="Y938" s="405"/>
      <c r="Z938" s="405"/>
    </row>
    <row r="939" spans="1:26" ht="9.75" customHeight="1">
      <c r="A939" s="405"/>
      <c r="B939" s="408" t="s">
        <v>1764</v>
      </c>
      <c r="C939" s="405"/>
      <c r="D939" s="405"/>
      <c r="E939" s="405"/>
      <c r="F939" s="405"/>
      <c r="G939" s="405"/>
      <c r="H939" s="405"/>
      <c r="I939" s="405"/>
      <c r="J939" s="405"/>
      <c r="K939" s="405"/>
      <c r="L939" s="405"/>
      <c r="M939" s="405"/>
      <c r="N939" s="405"/>
      <c r="O939" s="405"/>
      <c r="P939" s="405"/>
      <c r="Q939" s="405"/>
      <c r="R939" s="405"/>
      <c r="S939" s="405"/>
      <c r="T939" s="405"/>
      <c r="U939" s="405"/>
      <c r="V939" s="405"/>
      <c r="W939" s="405"/>
      <c r="X939" s="405"/>
      <c r="Y939" s="405"/>
      <c r="Z939" s="405"/>
    </row>
    <row r="940" spans="1:26" ht="9.75" customHeight="1">
      <c r="A940" s="405"/>
      <c r="B940" s="408" t="s">
        <v>1765</v>
      </c>
      <c r="C940" s="405"/>
      <c r="D940" s="405"/>
      <c r="E940" s="405"/>
      <c r="F940" s="405"/>
      <c r="G940" s="405"/>
      <c r="H940" s="405"/>
      <c r="I940" s="405"/>
      <c r="J940" s="405"/>
      <c r="K940" s="405"/>
      <c r="L940" s="405"/>
      <c r="M940" s="405"/>
      <c r="N940" s="405"/>
      <c r="O940" s="405"/>
      <c r="P940" s="405"/>
      <c r="Q940" s="405"/>
      <c r="R940" s="405"/>
      <c r="S940" s="405"/>
      <c r="T940" s="405"/>
      <c r="U940" s="405"/>
      <c r="V940" s="405"/>
      <c r="W940" s="405"/>
      <c r="X940" s="405"/>
      <c r="Y940" s="405"/>
      <c r="Z940" s="405"/>
    </row>
    <row r="941" spans="1:26" ht="9.75" customHeight="1">
      <c r="A941" s="405"/>
      <c r="B941" s="408" t="s">
        <v>1766</v>
      </c>
      <c r="C941" s="405"/>
      <c r="D941" s="405"/>
      <c r="E941" s="405"/>
      <c r="F941" s="405"/>
      <c r="G941" s="405"/>
      <c r="H941" s="405"/>
      <c r="I941" s="405"/>
      <c r="J941" s="405"/>
      <c r="K941" s="405"/>
      <c r="L941" s="405"/>
      <c r="M941" s="405"/>
      <c r="N941" s="405"/>
      <c r="O941" s="405"/>
      <c r="P941" s="405"/>
      <c r="Q941" s="405"/>
      <c r="R941" s="405"/>
      <c r="S941" s="405"/>
      <c r="T941" s="405"/>
      <c r="U941" s="405"/>
      <c r="V941" s="405"/>
      <c r="W941" s="405"/>
      <c r="X941" s="405"/>
      <c r="Y941" s="405"/>
      <c r="Z941" s="405"/>
    </row>
    <row r="942" spans="1:26" ht="9.75" customHeight="1">
      <c r="A942" s="405"/>
      <c r="B942" s="408" t="s">
        <v>1767</v>
      </c>
      <c r="C942" s="405"/>
      <c r="D942" s="405"/>
      <c r="E942" s="405"/>
      <c r="F942" s="405"/>
      <c r="G942" s="405"/>
      <c r="H942" s="405"/>
      <c r="I942" s="405"/>
      <c r="J942" s="405"/>
      <c r="K942" s="405"/>
      <c r="L942" s="405"/>
      <c r="M942" s="405"/>
      <c r="N942" s="405"/>
      <c r="O942" s="405"/>
      <c r="P942" s="405"/>
      <c r="Q942" s="405"/>
      <c r="R942" s="405"/>
      <c r="S942" s="405"/>
      <c r="T942" s="405"/>
      <c r="U942" s="405"/>
      <c r="V942" s="405"/>
      <c r="W942" s="405"/>
      <c r="X942" s="405"/>
      <c r="Y942" s="405"/>
      <c r="Z942" s="405"/>
    </row>
    <row r="943" spans="1:26" ht="9.75" customHeight="1">
      <c r="A943" s="405"/>
      <c r="B943" s="408" t="s">
        <v>1768</v>
      </c>
      <c r="C943" s="405"/>
      <c r="D943" s="405"/>
      <c r="E943" s="405"/>
      <c r="F943" s="405"/>
      <c r="G943" s="405"/>
      <c r="H943" s="405"/>
      <c r="I943" s="405"/>
      <c r="J943" s="405"/>
      <c r="K943" s="405"/>
      <c r="L943" s="405"/>
      <c r="M943" s="405"/>
      <c r="N943" s="405"/>
      <c r="O943" s="405"/>
      <c r="P943" s="405"/>
      <c r="Q943" s="405"/>
      <c r="R943" s="405"/>
      <c r="S943" s="405"/>
      <c r="T943" s="405"/>
      <c r="U943" s="405"/>
      <c r="V943" s="405"/>
      <c r="W943" s="405"/>
      <c r="X943" s="405"/>
      <c r="Y943" s="405"/>
      <c r="Z943" s="405"/>
    </row>
    <row r="944" spans="1:26" ht="9.75" customHeight="1">
      <c r="A944" s="405"/>
      <c r="B944" s="408" t="s">
        <v>1769</v>
      </c>
      <c r="C944" s="405"/>
      <c r="D944" s="405"/>
      <c r="E944" s="405"/>
      <c r="F944" s="405"/>
      <c r="G944" s="405"/>
      <c r="H944" s="405"/>
      <c r="I944" s="405"/>
      <c r="J944" s="405"/>
      <c r="K944" s="405"/>
      <c r="L944" s="405"/>
      <c r="M944" s="405"/>
      <c r="N944" s="405"/>
      <c r="O944" s="405"/>
      <c r="P944" s="405"/>
      <c r="Q944" s="405"/>
      <c r="R944" s="405"/>
      <c r="S944" s="405"/>
      <c r="T944" s="405"/>
      <c r="U944" s="405"/>
      <c r="V944" s="405"/>
      <c r="W944" s="405"/>
      <c r="X944" s="405"/>
      <c r="Y944" s="405"/>
      <c r="Z944" s="405"/>
    </row>
    <row r="945" spans="1:26" ht="9.75" customHeight="1">
      <c r="A945" s="405"/>
      <c r="B945" s="408" t="s">
        <v>1770</v>
      </c>
      <c r="C945" s="405"/>
      <c r="D945" s="405"/>
      <c r="E945" s="405"/>
      <c r="F945" s="405"/>
      <c r="G945" s="405"/>
      <c r="H945" s="405"/>
      <c r="I945" s="405"/>
      <c r="J945" s="405"/>
      <c r="K945" s="405"/>
      <c r="L945" s="405"/>
      <c r="M945" s="405"/>
      <c r="N945" s="405"/>
      <c r="O945" s="405"/>
      <c r="P945" s="405"/>
      <c r="Q945" s="405"/>
      <c r="R945" s="405"/>
      <c r="S945" s="405"/>
      <c r="T945" s="405"/>
      <c r="U945" s="405"/>
      <c r="V945" s="405"/>
      <c r="W945" s="405"/>
      <c r="X945" s="405"/>
      <c r="Y945" s="405"/>
      <c r="Z945" s="405"/>
    </row>
    <row r="946" spans="1:26" ht="9.75" customHeight="1">
      <c r="A946" s="405"/>
      <c r="B946" s="408" t="s">
        <v>1771</v>
      </c>
      <c r="C946" s="405"/>
      <c r="D946" s="405"/>
      <c r="E946" s="405"/>
      <c r="F946" s="405"/>
      <c r="G946" s="405"/>
      <c r="H946" s="405"/>
      <c r="I946" s="405"/>
      <c r="J946" s="405"/>
      <c r="K946" s="405"/>
      <c r="L946" s="405"/>
      <c r="M946" s="405"/>
      <c r="N946" s="405"/>
      <c r="O946" s="405"/>
      <c r="P946" s="405"/>
      <c r="Q946" s="405"/>
      <c r="R946" s="405"/>
      <c r="S946" s="405"/>
      <c r="T946" s="405"/>
      <c r="U946" s="405"/>
      <c r="V946" s="405"/>
      <c r="W946" s="405"/>
      <c r="X946" s="405"/>
      <c r="Y946" s="405"/>
      <c r="Z946" s="405"/>
    </row>
    <row r="947" spans="1:26" ht="9.75" customHeight="1">
      <c r="A947" s="405"/>
      <c r="B947" s="408" t="s">
        <v>1772</v>
      </c>
      <c r="C947" s="405"/>
      <c r="D947" s="405"/>
      <c r="E947" s="405"/>
      <c r="F947" s="405"/>
      <c r="G947" s="405"/>
      <c r="H947" s="405"/>
      <c r="I947" s="405"/>
      <c r="J947" s="405"/>
      <c r="K947" s="405"/>
      <c r="L947" s="405"/>
      <c r="M947" s="405"/>
      <c r="N947" s="405"/>
      <c r="O947" s="405"/>
      <c r="P947" s="405"/>
      <c r="Q947" s="405"/>
      <c r="R947" s="405"/>
      <c r="S947" s="405"/>
      <c r="T947" s="405"/>
      <c r="U947" s="405"/>
      <c r="V947" s="405"/>
      <c r="W947" s="405"/>
      <c r="X947" s="405"/>
      <c r="Y947" s="405"/>
      <c r="Z947" s="405"/>
    </row>
    <row r="948" spans="1:26" ht="9.75" customHeight="1">
      <c r="A948" s="405"/>
      <c r="B948" s="408" t="s">
        <v>1773</v>
      </c>
      <c r="C948" s="405"/>
      <c r="D948" s="405"/>
      <c r="E948" s="405"/>
      <c r="F948" s="405"/>
      <c r="G948" s="405"/>
      <c r="H948" s="405"/>
      <c r="I948" s="405"/>
      <c r="J948" s="405"/>
      <c r="K948" s="405"/>
      <c r="L948" s="405"/>
      <c r="M948" s="405"/>
      <c r="N948" s="405"/>
      <c r="O948" s="405"/>
      <c r="P948" s="405"/>
      <c r="Q948" s="405"/>
      <c r="R948" s="405"/>
      <c r="S948" s="405"/>
      <c r="T948" s="405"/>
      <c r="U948" s="405"/>
      <c r="V948" s="405"/>
      <c r="W948" s="405"/>
      <c r="X948" s="405"/>
      <c r="Y948" s="405"/>
      <c r="Z948" s="405"/>
    </row>
    <row r="949" spans="1:26" ht="9.75" customHeight="1">
      <c r="A949" s="405"/>
      <c r="B949" s="408" t="s">
        <v>1774</v>
      </c>
      <c r="C949" s="405"/>
      <c r="D949" s="405"/>
      <c r="E949" s="405"/>
      <c r="F949" s="405"/>
      <c r="G949" s="405"/>
      <c r="H949" s="405"/>
      <c r="I949" s="405"/>
      <c r="J949" s="405"/>
      <c r="K949" s="405"/>
      <c r="L949" s="405"/>
      <c r="M949" s="405"/>
      <c r="N949" s="405"/>
      <c r="O949" s="405"/>
      <c r="P949" s="405"/>
      <c r="Q949" s="405"/>
      <c r="R949" s="405"/>
      <c r="S949" s="405"/>
      <c r="T949" s="405"/>
      <c r="U949" s="405"/>
      <c r="V949" s="405"/>
      <c r="W949" s="405"/>
      <c r="X949" s="405"/>
      <c r="Y949" s="405"/>
      <c r="Z949" s="405"/>
    </row>
    <row r="950" spans="1:26" ht="9.75" customHeight="1">
      <c r="A950" s="405"/>
      <c r="B950" s="408" t="s">
        <v>1775</v>
      </c>
      <c r="C950" s="405"/>
      <c r="D950" s="405"/>
      <c r="E950" s="405"/>
      <c r="F950" s="405"/>
      <c r="G950" s="405"/>
      <c r="H950" s="405"/>
      <c r="I950" s="405"/>
      <c r="J950" s="405"/>
      <c r="K950" s="405"/>
      <c r="L950" s="405"/>
      <c r="M950" s="405"/>
      <c r="N950" s="405"/>
      <c r="O950" s="405"/>
      <c r="P950" s="405"/>
      <c r="Q950" s="405"/>
      <c r="R950" s="405"/>
      <c r="S950" s="405"/>
      <c r="T950" s="405"/>
      <c r="U950" s="405"/>
      <c r="V950" s="405"/>
      <c r="W950" s="405"/>
      <c r="X950" s="405"/>
      <c r="Y950" s="405"/>
      <c r="Z950" s="405"/>
    </row>
    <row r="951" spans="1:26" ht="9.75" customHeight="1">
      <c r="A951" s="405"/>
      <c r="B951" s="408" t="s">
        <v>1776</v>
      </c>
      <c r="C951" s="405"/>
      <c r="D951" s="405"/>
      <c r="E951" s="405"/>
      <c r="F951" s="405"/>
      <c r="G951" s="405"/>
      <c r="H951" s="405"/>
      <c r="I951" s="405"/>
      <c r="J951" s="405"/>
      <c r="K951" s="405"/>
      <c r="L951" s="405"/>
      <c r="M951" s="405"/>
      <c r="N951" s="405"/>
      <c r="O951" s="405"/>
      <c r="P951" s="405"/>
      <c r="Q951" s="405"/>
      <c r="R951" s="405"/>
      <c r="S951" s="405"/>
      <c r="T951" s="405"/>
      <c r="U951" s="405"/>
      <c r="V951" s="405"/>
      <c r="W951" s="405"/>
      <c r="X951" s="405"/>
      <c r="Y951" s="405"/>
      <c r="Z951" s="405"/>
    </row>
    <row r="952" spans="1:26" ht="9.75" customHeight="1">
      <c r="A952" s="405"/>
      <c r="B952" s="408" t="s">
        <v>1777</v>
      </c>
      <c r="C952" s="405"/>
      <c r="D952" s="405"/>
      <c r="E952" s="405"/>
      <c r="F952" s="405"/>
      <c r="G952" s="405"/>
      <c r="H952" s="405"/>
      <c r="I952" s="405"/>
      <c r="J952" s="405"/>
      <c r="K952" s="405"/>
      <c r="L952" s="405"/>
      <c r="M952" s="405"/>
      <c r="N952" s="405"/>
      <c r="O952" s="405"/>
      <c r="P952" s="405"/>
      <c r="Q952" s="405"/>
      <c r="R952" s="405"/>
      <c r="S952" s="405"/>
      <c r="T952" s="405"/>
      <c r="U952" s="405"/>
      <c r="V952" s="405"/>
      <c r="W952" s="405"/>
      <c r="X952" s="405"/>
      <c r="Y952" s="405"/>
      <c r="Z952" s="405"/>
    </row>
    <row r="953" spans="1:26" ht="9.75" customHeight="1">
      <c r="A953" s="405"/>
      <c r="B953" s="408" t="s">
        <v>1778</v>
      </c>
      <c r="C953" s="405"/>
      <c r="D953" s="405"/>
      <c r="E953" s="405"/>
      <c r="F953" s="405"/>
      <c r="G953" s="405"/>
      <c r="H953" s="405"/>
      <c r="I953" s="405"/>
      <c r="J953" s="405"/>
      <c r="K953" s="405"/>
      <c r="L953" s="405"/>
      <c r="M953" s="405"/>
      <c r="N953" s="405"/>
      <c r="O953" s="405"/>
      <c r="P953" s="405"/>
      <c r="Q953" s="405"/>
      <c r="R953" s="405"/>
      <c r="S953" s="405"/>
      <c r="T953" s="405"/>
      <c r="U953" s="405"/>
      <c r="V953" s="405"/>
      <c r="W953" s="405"/>
      <c r="X953" s="405"/>
      <c r="Y953" s="405"/>
      <c r="Z953" s="405"/>
    </row>
    <row r="954" spans="1:26" ht="9.75" customHeight="1">
      <c r="A954" s="405"/>
      <c r="B954" s="408" t="s">
        <v>1779</v>
      </c>
      <c r="C954" s="405"/>
      <c r="D954" s="405"/>
      <c r="E954" s="405"/>
      <c r="F954" s="405"/>
      <c r="G954" s="405"/>
      <c r="H954" s="405"/>
      <c r="I954" s="405"/>
      <c r="J954" s="405"/>
      <c r="K954" s="405"/>
      <c r="L954" s="405"/>
      <c r="M954" s="405"/>
      <c r="N954" s="405"/>
      <c r="O954" s="405"/>
      <c r="P954" s="405"/>
      <c r="Q954" s="405"/>
      <c r="R954" s="405"/>
      <c r="S954" s="405"/>
      <c r="T954" s="405"/>
      <c r="U954" s="405"/>
      <c r="V954" s="405"/>
      <c r="W954" s="405"/>
      <c r="X954" s="405"/>
      <c r="Y954" s="405"/>
      <c r="Z954" s="405"/>
    </row>
    <row r="955" spans="1:26" ht="9.75" customHeight="1">
      <c r="A955" s="405"/>
      <c r="B955" s="408" t="s">
        <v>1780</v>
      </c>
      <c r="C955" s="405"/>
      <c r="D955" s="405"/>
      <c r="E955" s="405"/>
      <c r="F955" s="405"/>
      <c r="G955" s="405"/>
      <c r="H955" s="405"/>
      <c r="I955" s="405"/>
      <c r="J955" s="405"/>
      <c r="K955" s="405"/>
      <c r="L955" s="405"/>
      <c r="M955" s="405"/>
      <c r="N955" s="405"/>
      <c r="O955" s="405"/>
      <c r="P955" s="405"/>
      <c r="Q955" s="405"/>
      <c r="R955" s="405"/>
      <c r="S955" s="405"/>
      <c r="T955" s="405"/>
      <c r="U955" s="405"/>
      <c r="V955" s="405"/>
      <c r="W955" s="405"/>
      <c r="X955" s="405"/>
      <c r="Y955" s="405"/>
      <c r="Z955" s="405"/>
    </row>
    <row r="956" spans="1:26" ht="9.75" customHeight="1">
      <c r="A956" s="405"/>
      <c r="B956" s="408" t="s">
        <v>1781</v>
      </c>
      <c r="C956" s="405"/>
      <c r="D956" s="405"/>
      <c r="E956" s="405"/>
      <c r="F956" s="405"/>
      <c r="G956" s="405"/>
      <c r="H956" s="405"/>
      <c r="I956" s="405"/>
      <c r="J956" s="405"/>
      <c r="K956" s="405"/>
      <c r="L956" s="405"/>
      <c r="M956" s="405"/>
      <c r="N956" s="405"/>
      <c r="O956" s="405"/>
      <c r="P956" s="405"/>
      <c r="Q956" s="405"/>
      <c r="R956" s="405"/>
      <c r="S956" s="405"/>
      <c r="T956" s="405"/>
      <c r="U956" s="405"/>
      <c r="V956" s="405"/>
      <c r="W956" s="405"/>
      <c r="X956" s="405"/>
      <c r="Y956" s="405"/>
      <c r="Z956" s="405"/>
    </row>
    <row r="957" spans="1:26" ht="9.75" customHeight="1">
      <c r="A957" s="405"/>
      <c r="B957" s="408" t="s">
        <v>1782</v>
      </c>
      <c r="C957" s="405"/>
      <c r="D957" s="405"/>
      <c r="E957" s="405"/>
      <c r="F957" s="405"/>
      <c r="G957" s="405"/>
      <c r="H957" s="405"/>
      <c r="I957" s="405"/>
      <c r="J957" s="405"/>
      <c r="K957" s="405"/>
      <c r="L957" s="405"/>
      <c r="M957" s="405"/>
      <c r="N957" s="405"/>
      <c r="O957" s="405"/>
      <c r="P957" s="405"/>
      <c r="Q957" s="405"/>
      <c r="R957" s="405"/>
      <c r="S957" s="405"/>
      <c r="T957" s="405"/>
      <c r="U957" s="405"/>
      <c r="V957" s="405"/>
      <c r="W957" s="405"/>
      <c r="X957" s="405"/>
      <c r="Y957" s="405"/>
      <c r="Z957" s="405"/>
    </row>
    <row r="958" spans="1:26" ht="9.75" customHeight="1">
      <c r="A958" s="405"/>
      <c r="B958" s="408" t="s">
        <v>1783</v>
      </c>
      <c r="C958" s="405"/>
      <c r="D958" s="405"/>
      <c r="E958" s="405"/>
      <c r="F958" s="405"/>
      <c r="G958" s="405"/>
      <c r="H958" s="405"/>
      <c r="I958" s="405"/>
      <c r="J958" s="405"/>
      <c r="K958" s="405"/>
      <c r="L958" s="405"/>
      <c r="M958" s="405"/>
      <c r="N958" s="405"/>
      <c r="O958" s="405"/>
      <c r="P958" s="405"/>
      <c r="Q958" s="405"/>
      <c r="R958" s="405"/>
      <c r="S958" s="405"/>
      <c r="T958" s="405"/>
      <c r="U958" s="405"/>
      <c r="V958" s="405"/>
      <c r="W958" s="405"/>
      <c r="X958" s="405"/>
      <c r="Y958" s="405"/>
      <c r="Z958" s="405"/>
    </row>
    <row r="959" spans="1:26" ht="9.75" customHeight="1">
      <c r="A959" s="405"/>
      <c r="B959" s="408" t="s">
        <v>1784</v>
      </c>
      <c r="C959" s="405"/>
      <c r="D959" s="405"/>
      <c r="E959" s="405"/>
      <c r="F959" s="405"/>
      <c r="G959" s="405"/>
      <c r="H959" s="405"/>
      <c r="I959" s="405"/>
      <c r="J959" s="405"/>
      <c r="K959" s="405"/>
      <c r="L959" s="405"/>
      <c r="M959" s="405"/>
      <c r="N959" s="405"/>
      <c r="O959" s="405"/>
      <c r="P959" s="405"/>
      <c r="Q959" s="405"/>
      <c r="R959" s="405"/>
      <c r="S959" s="405"/>
      <c r="T959" s="405"/>
      <c r="U959" s="405"/>
      <c r="V959" s="405"/>
      <c r="W959" s="405"/>
      <c r="X959" s="405"/>
      <c r="Y959" s="405"/>
      <c r="Z959" s="405"/>
    </row>
    <row r="960" spans="1:26" ht="9.75" customHeight="1">
      <c r="A960" s="405"/>
      <c r="B960" s="408" t="s">
        <v>1785</v>
      </c>
      <c r="C960" s="405"/>
      <c r="D960" s="405"/>
      <c r="E960" s="405"/>
      <c r="F960" s="405"/>
      <c r="G960" s="405"/>
      <c r="H960" s="405"/>
      <c r="I960" s="405"/>
      <c r="J960" s="405"/>
      <c r="K960" s="405"/>
      <c r="L960" s="405"/>
      <c r="M960" s="405"/>
      <c r="N960" s="405"/>
      <c r="O960" s="405"/>
      <c r="P960" s="405"/>
      <c r="Q960" s="405"/>
      <c r="R960" s="405"/>
      <c r="S960" s="405"/>
      <c r="T960" s="405"/>
      <c r="U960" s="405"/>
      <c r="V960" s="405"/>
      <c r="W960" s="405"/>
      <c r="X960" s="405"/>
      <c r="Y960" s="405"/>
      <c r="Z960" s="405"/>
    </row>
    <row r="961" spans="1:26" ht="9.75" customHeight="1">
      <c r="A961" s="405"/>
      <c r="B961" s="408" t="s">
        <v>1786</v>
      </c>
      <c r="C961" s="405"/>
      <c r="D961" s="405"/>
      <c r="E961" s="405"/>
      <c r="F961" s="405"/>
      <c r="G961" s="405"/>
      <c r="H961" s="405"/>
      <c r="I961" s="405"/>
      <c r="J961" s="405"/>
      <c r="K961" s="405"/>
      <c r="L961" s="405"/>
      <c r="M961" s="405"/>
      <c r="N961" s="405"/>
      <c r="O961" s="405"/>
      <c r="P961" s="405"/>
      <c r="Q961" s="405"/>
      <c r="R961" s="405"/>
      <c r="S961" s="405"/>
      <c r="T961" s="405"/>
      <c r="U961" s="405"/>
      <c r="V961" s="405"/>
      <c r="W961" s="405"/>
      <c r="X961" s="405"/>
      <c r="Y961" s="405"/>
      <c r="Z961" s="405"/>
    </row>
    <row r="962" spans="1:26" ht="9.75" customHeight="1">
      <c r="A962" s="405"/>
      <c r="B962" s="408" t="s">
        <v>1787</v>
      </c>
      <c r="C962" s="405"/>
      <c r="D962" s="405"/>
      <c r="E962" s="405"/>
      <c r="F962" s="405"/>
      <c r="G962" s="405"/>
      <c r="H962" s="405"/>
      <c r="I962" s="405"/>
      <c r="J962" s="405"/>
      <c r="K962" s="405"/>
      <c r="L962" s="405"/>
      <c r="M962" s="405"/>
      <c r="N962" s="405"/>
      <c r="O962" s="405"/>
      <c r="P962" s="405"/>
      <c r="Q962" s="405"/>
      <c r="R962" s="405"/>
      <c r="S962" s="405"/>
      <c r="T962" s="405"/>
      <c r="U962" s="405"/>
      <c r="V962" s="405"/>
      <c r="W962" s="405"/>
      <c r="X962" s="405"/>
      <c r="Y962" s="405"/>
      <c r="Z962" s="405"/>
    </row>
    <row r="963" spans="1:26" ht="9.75" customHeight="1">
      <c r="A963" s="405"/>
      <c r="B963" s="408" t="s">
        <v>1788</v>
      </c>
      <c r="C963" s="405"/>
      <c r="D963" s="405"/>
      <c r="E963" s="405"/>
      <c r="F963" s="405"/>
      <c r="G963" s="405"/>
      <c r="H963" s="405"/>
      <c r="I963" s="405"/>
      <c r="J963" s="405"/>
      <c r="K963" s="405"/>
      <c r="L963" s="405"/>
      <c r="M963" s="405"/>
      <c r="N963" s="405"/>
      <c r="O963" s="405"/>
      <c r="P963" s="405"/>
      <c r="Q963" s="405"/>
      <c r="R963" s="405"/>
      <c r="S963" s="405"/>
      <c r="T963" s="405"/>
      <c r="U963" s="405"/>
      <c r="V963" s="405"/>
      <c r="W963" s="405"/>
      <c r="X963" s="405"/>
      <c r="Y963" s="405"/>
      <c r="Z963" s="405"/>
    </row>
    <row r="964" spans="1:26" ht="9.75" customHeight="1">
      <c r="A964" s="405"/>
      <c r="B964" s="408" t="s">
        <v>1789</v>
      </c>
      <c r="C964" s="405"/>
      <c r="D964" s="405"/>
      <c r="E964" s="405"/>
      <c r="F964" s="405"/>
      <c r="G964" s="405"/>
      <c r="H964" s="405"/>
      <c r="I964" s="405"/>
      <c r="J964" s="405"/>
      <c r="K964" s="405"/>
      <c r="L964" s="405"/>
      <c r="M964" s="405"/>
      <c r="N964" s="405"/>
      <c r="O964" s="405"/>
      <c r="P964" s="405"/>
      <c r="Q964" s="405"/>
      <c r="R964" s="405"/>
      <c r="S964" s="405"/>
      <c r="T964" s="405"/>
      <c r="U964" s="405"/>
      <c r="V964" s="405"/>
      <c r="W964" s="405"/>
      <c r="X964" s="405"/>
      <c r="Y964" s="405"/>
      <c r="Z964" s="405"/>
    </row>
    <row r="965" spans="1:26" ht="9.75" customHeight="1">
      <c r="A965" s="405"/>
      <c r="B965" s="408" t="s">
        <v>1790</v>
      </c>
      <c r="C965" s="405"/>
      <c r="D965" s="405"/>
      <c r="E965" s="405"/>
      <c r="F965" s="405"/>
      <c r="G965" s="405"/>
      <c r="H965" s="405"/>
      <c r="I965" s="405"/>
      <c r="J965" s="405"/>
      <c r="K965" s="405"/>
      <c r="L965" s="405"/>
      <c r="M965" s="405"/>
      <c r="N965" s="405"/>
      <c r="O965" s="405"/>
      <c r="P965" s="405"/>
      <c r="Q965" s="405"/>
      <c r="R965" s="405"/>
      <c r="S965" s="405"/>
      <c r="T965" s="405"/>
      <c r="U965" s="405"/>
      <c r="V965" s="405"/>
      <c r="W965" s="405"/>
      <c r="X965" s="405"/>
      <c r="Y965" s="405"/>
      <c r="Z965" s="405"/>
    </row>
    <row r="966" spans="1:26" ht="9.75" customHeight="1">
      <c r="A966" s="405"/>
      <c r="B966" s="408" t="s">
        <v>1791</v>
      </c>
      <c r="C966" s="405"/>
      <c r="D966" s="405"/>
      <c r="E966" s="405"/>
      <c r="F966" s="405"/>
      <c r="G966" s="405"/>
      <c r="H966" s="405"/>
      <c r="I966" s="405"/>
      <c r="J966" s="405"/>
      <c r="K966" s="405"/>
      <c r="L966" s="405"/>
      <c r="M966" s="405"/>
      <c r="N966" s="405"/>
      <c r="O966" s="405"/>
      <c r="P966" s="405"/>
      <c r="Q966" s="405"/>
      <c r="R966" s="405"/>
      <c r="S966" s="405"/>
      <c r="T966" s="405"/>
      <c r="U966" s="405"/>
      <c r="V966" s="405"/>
      <c r="W966" s="405"/>
      <c r="X966" s="405"/>
      <c r="Y966" s="405"/>
      <c r="Z966" s="405"/>
    </row>
    <row r="967" spans="1:26" ht="9.75" customHeight="1">
      <c r="A967" s="405"/>
      <c r="B967" s="408" t="s">
        <v>1792</v>
      </c>
      <c r="C967" s="405"/>
      <c r="D967" s="405"/>
      <c r="E967" s="405"/>
      <c r="F967" s="405"/>
      <c r="G967" s="405"/>
      <c r="H967" s="405"/>
      <c r="I967" s="405"/>
      <c r="J967" s="405"/>
      <c r="K967" s="405"/>
      <c r="L967" s="405"/>
      <c r="M967" s="405"/>
      <c r="N967" s="405"/>
      <c r="O967" s="405"/>
      <c r="P967" s="405"/>
      <c r="Q967" s="405"/>
      <c r="R967" s="405"/>
      <c r="S967" s="405"/>
      <c r="T967" s="405"/>
      <c r="U967" s="405"/>
      <c r="V967" s="405"/>
      <c r="W967" s="405"/>
      <c r="X967" s="405"/>
      <c r="Y967" s="405"/>
      <c r="Z967" s="405"/>
    </row>
    <row r="968" spans="1:26" ht="9.75" customHeight="1">
      <c r="A968" s="405"/>
      <c r="B968" s="408" t="s">
        <v>1793</v>
      </c>
      <c r="C968" s="405"/>
      <c r="D968" s="405"/>
      <c r="E968" s="405"/>
      <c r="F968" s="405"/>
      <c r="G968" s="405"/>
      <c r="H968" s="405"/>
      <c r="I968" s="405"/>
      <c r="J968" s="405"/>
      <c r="K968" s="405"/>
      <c r="L968" s="405"/>
      <c r="M968" s="405"/>
      <c r="N968" s="405"/>
      <c r="O968" s="405"/>
      <c r="P968" s="405"/>
      <c r="Q968" s="405"/>
      <c r="R968" s="405"/>
      <c r="S968" s="405"/>
      <c r="T968" s="405"/>
      <c r="U968" s="405"/>
      <c r="V968" s="405"/>
      <c r="W968" s="405"/>
      <c r="X968" s="405"/>
      <c r="Y968" s="405"/>
      <c r="Z968" s="405"/>
    </row>
    <row r="969" spans="1:26" ht="9.75" customHeight="1">
      <c r="A969" s="405"/>
      <c r="B969" s="408" t="s">
        <v>1794</v>
      </c>
      <c r="C969" s="405"/>
      <c r="D969" s="405"/>
      <c r="E969" s="405"/>
      <c r="F969" s="405"/>
      <c r="G969" s="405"/>
      <c r="H969" s="405"/>
      <c r="I969" s="405"/>
      <c r="J969" s="405"/>
      <c r="K969" s="405"/>
      <c r="L969" s="405"/>
      <c r="M969" s="405"/>
      <c r="N969" s="405"/>
      <c r="O969" s="405"/>
      <c r="P969" s="405"/>
      <c r="Q969" s="405"/>
      <c r="R969" s="405"/>
      <c r="S969" s="405"/>
      <c r="T969" s="405"/>
      <c r="U969" s="405"/>
      <c r="V969" s="405"/>
      <c r="W969" s="405"/>
      <c r="X969" s="405"/>
      <c r="Y969" s="405"/>
      <c r="Z969" s="405"/>
    </row>
    <row r="970" spans="1:26" ht="9.75" customHeight="1">
      <c r="A970" s="405"/>
      <c r="B970" s="408" t="s">
        <v>1795</v>
      </c>
      <c r="C970" s="405"/>
      <c r="D970" s="405"/>
      <c r="E970" s="405"/>
      <c r="F970" s="405"/>
      <c r="G970" s="405"/>
      <c r="H970" s="405"/>
      <c r="I970" s="405"/>
      <c r="J970" s="405"/>
      <c r="K970" s="405"/>
      <c r="L970" s="405"/>
      <c r="M970" s="405"/>
      <c r="N970" s="405"/>
      <c r="O970" s="405"/>
      <c r="P970" s="405"/>
      <c r="Q970" s="405"/>
      <c r="R970" s="405"/>
      <c r="S970" s="405"/>
      <c r="T970" s="405"/>
      <c r="U970" s="405"/>
      <c r="V970" s="405"/>
      <c r="W970" s="405"/>
      <c r="X970" s="405"/>
      <c r="Y970" s="405"/>
      <c r="Z970" s="405"/>
    </row>
    <row r="971" spans="1:26" ht="9.75" customHeight="1">
      <c r="A971" s="405"/>
      <c r="B971" s="408" t="s">
        <v>1796</v>
      </c>
      <c r="C971" s="405"/>
      <c r="D971" s="405"/>
      <c r="E971" s="405"/>
      <c r="F971" s="405"/>
      <c r="G971" s="405"/>
      <c r="H971" s="405"/>
      <c r="I971" s="405"/>
      <c r="J971" s="405"/>
      <c r="K971" s="405"/>
      <c r="L971" s="405"/>
      <c r="M971" s="405"/>
      <c r="N971" s="405"/>
      <c r="O971" s="405"/>
      <c r="P971" s="405"/>
      <c r="Q971" s="405"/>
      <c r="R971" s="405"/>
      <c r="S971" s="405"/>
      <c r="T971" s="405"/>
      <c r="U971" s="405"/>
      <c r="V971" s="405"/>
      <c r="W971" s="405"/>
      <c r="X971" s="405"/>
      <c r="Y971" s="405"/>
      <c r="Z971" s="405"/>
    </row>
    <row r="972" spans="1:26" ht="9.75" customHeight="1">
      <c r="A972" s="405"/>
      <c r="B972" s="408" t="s">
        <v>1797</v>
      </c>
      <c r="C972" s="405"/>
      <c r="D972" s="405"/>
      <c r="E972" s="405"/>
      <c r="F972" s="405"/>
      <c r="G972" s="405"/>
      <c r="H972" s="405"/>
      <c r="I972" s="405"/>
      <c r="J972" s="405"/>
      <c r="K972" s="405"/>
      <c r="L972" s="405"/>
      <c r="M972" s="405"/>
      <c r="N972" s="405"/>
      <c r="O972" s="405"/>
      <c r="P972" s="405"/>
      <c r="Q972" s="405"/>
      <c r="R972" s="405"/>
      <c r="S972" s="405"/>
      <c r="T972" s="405"/>
      <c r="U972" s="405"/>
      <c r="V972" s="405"/>
      <c r="W972" s="405"/>
      <c r="X972" s="405"/>
      <c r="Y972" s="405"/>
      <c r="Z972" s="405"/>
    </row>
    <row r="973" spans="1:26" ht="9.75" customHeight="1">
      <c r="A973" s="405"/>
      <c r="B973" s="408" t="s">
        <v>1798</v>
      </c>
      <c r="C973" s="405"/>
      <c r="D973" s="405"/>
      <c r="E973" s="405"/>
      <c r="F973" s="405"/>
      <c r="G973" s="405"/>
      <c r="H973" s="405"/>
      <c r="I973" s="405"/>
      <c r="J973" s="405"/>
      <c r="K973" s="405"/>
      <c r="L973" s="405"/>
      <c r="M973" s="405"/>
      <c r="N973" s="405"/>
      <c r="O973" s="405"/>
      <c r="P973" s="405"/>
      <c r="Q973" s="405"/>
      <c r="R973" s="405"/>
      <c r="S973" s="405"/>
      <c r="T973" s="405"/>
      <c r="U973" s="405"/>
      <c r="V973" s="405"/>
      <c r="W973" s="405"/>
      <c r="X973" s="405"/>
      <c r="Y973" s="405"/>
      <c r="Z973" s="405"/>
    </row>
    <row r="974" spans="1:26" ht="9.75" customHeight="1">
      <c r="A974" s="405"/>
      <c r="B974" s="408" t="s">
        <v>1799</v>
      </c>
      <c r="C974" s="405"/>
      <c r="D974" s="405"/>
      <c r="E974" s="405"/>
      <c r="F974" s="405"/>
      <c r="G974" s="405"/>
      <c r="H974" s="405"/>
      <c r="I974" s="405"/>
      <c r="J974" s="405"/>
      <c r="K974" s="405"/>
      <c r="L974" s="405"/>
      <c r="M974" s="405"/>
      <c r="N974" s="405"/>
      <c r="O974" s="405"/>
      <c r="P974" s="405"/>
      <c r="Q974" s="405"/>
      <c r="R974" s="405"/>
      <c r="S974" s="405"/>
      <c r="T974" s="405"/>
      <c r="U974" s="405"/>
      <c r="V974" s="405"/>
      <c r="W974" s="405"/>
      <c r="X974" s="405"/>
      <c r="Y974" s="405"/>
      <c r="Z974" s="405"/>
    </row>
    <row r="975" spans="1:26" ht="9.75" customHeight="1">
      <c r="A975" s="405"/>
      <c r="B975" s="408" t="s">
        <v>1800</v>
      </c>
      <c r="C975" s="405"/>
      <c r="D975" s="405"/>
      <c r="E975" s="405"/>
      <c r="F975" s="405"/>
      <c r="G975" s="405"/>
      <c r="H975" s="405"/>
      <c r="I975" s="405"/>
      <c r="J975" s="405"/>
      <c r="K975" s="405"/>
      <c r="L975" s="405"/>
      <c r="M975" s="405"/>
      <c r="N975" s="405"/>
      <c r="O975" s="405"/>
      <c r="P975" s="405"/>
      <c r="Q975" s="405"/>
      <c r="R975" s="405"/>
      <c r="S975" s="405"/>
      <c r="T975" s="405"/>
      <c r="U975" s="405"/>
      <c r="V975" s="405"/>
      <c r="W975" s="405"/>
      <c r="X975" s="405"/>
      <c r="Y975" s="405"/>
      <c r="Z975" s="405"/>
    </row>
    <row r="976" spans="1:26" ht="9.75" customHeight="1">
      <c r="A976" s="405"/>
      <c r="B976" s="408" t="s">
        <v>1801</v>
      </c>
      <c r="C976" s="405"/>
      <c r="D976" s="405"/>
      <c r="E976" s="405"/>
      <c r="F976" s="405"/>
      <c r="G976" s="405"/>
      <c r="H976" s="405"/>
      <c r="I976" s="405"/>
      <c r="J976" s="405"/>
      <c r="K976" s="405"/>
      <c r="L976" s="405"/>
      <c r="M976" s="405"/>
      <c r="N976" s="405"/>
      <c r="O976" s="405"/>
      <c r="P976" s="405"/>
      <c r="Q976" s="405"/>
      <c r="R976" s="405"/>
      <c r="S976" s="405"/>
      <c r="T976" s="405"/>
      <c r="U976" s="405"/>
      <c r="V976" s="405"/>
      <c r="W976" s="405"/>
      <c r="X976" s="405"/>
      <c r="Y976" s="405"/>
      <c r="Z976" s="405"/>
    </row>
    <row r="977" spans="1:26" ht="9.75" customHeight="1">
      <c r="A977" s="405"/>
      <c r="B977" s="408" t="s">
        <v>1802</v>
      </c>
      <c r="C977" s="405"/>
      <c r="D977" s="405"/>
      <c r="E977" s="405"/>
      <c r="F977" s="405"/>
      <c r="G977" s="405"/>
      <c r="H977" s="405"/>
      <c r="I977" s="405"/>
      <c r="J977" s="405"/>
      <c r="K977" s="405"/>
      <c r="L977" s="405"/>
      <c r="M977" s="405"/>
      <c r="N977" s="405"/>
      <c r="O977" s="405"/>
      <c r="P977" s="405"/>
      <c r="Q977" s="405"/>
      <c r="R977" s="405"/>
      <c r="S977" s="405"/>
      <c r="T977" s="405"/>
      <c r="U977" s="405"/>
      <c r="V977" s="405"/>
      <c r="W977" s="405"/>
      <c r="X977" s="405"/>
      <c r="Y977" s="405"/>
      <c r="Z977" s="405"/>
    </row>
    <row r="978" spans="1:26" ht="9.75" customHeight="1">
      <c r="A978" s="405"/>
      <c r="B978" s="408" t="s">
        <v>1803</v>
      </c>
      <c r="C978" s="405"/>
      <c r="D978" s="405"/>
      <c r="E978" s="405"/>
      <c r="F978" s="405"/>
      <c r="G978" s="405"/>
      <c r="H978" s="405"/>
      <c r="I978" s="405"/>
      <c r="J978" s="405"/>
      <c r="K978" s="405"/>
      <c r="L978" s="405"/>
      <c r="M978" s="405"/>
      <c r="N978" s="405"/>
      <c r="O978" s="405"/>
      <c r="P978" s="405"/>
      <c r="Q978" s="405"/>
      <c r="R978" s="405"/>
      <c r="S978" s="405"/>
      <c r="T978" s="405"/>
      <c r="U978" s="405"/>
      <c r="V978" s="405"/>
      <c r="W978" s="405"/>
      <c r="X978" s="405"/>
      <c r="Y978" s="405"/>
      <c r="Z978" s="405"/>
    </row>
    <row r="979" spans="1:26" ht="9.75" customHeight="1">
      <c r="A979" s="405"/>
      <c r="B979" s="408" t="s">
        <v>1804</v>
      </c>
      <c r="C979" s="405"/>
      <c r="D979" s="405"/>
      <c r="E979" s="405"/>
      <c r="F979" s="405"/>
      <c r="G979" s="405"/>
      <c r="H979" s="405"/>
      <c r="I979" s="405"/>
      <c r="J979" s="405"/>
      <c r="K979" s="405"/>
      <c r="L979" s="405"/>
      <c r="M979" s="405"/>
      <c r="N979" s="405"/>
      <c r="O979" s="405"/>
      <c r="P979" s="405"/>
      <c r="Q979" s="405"/>
      <c r="R979" s="405"/>
      <c r="S979" s="405"/>
      <c r="T979" s="405"/>
      <c r="U979" s="405"/>
      <c r="V979" s="405"/>
      <c r="W979" s="405"/>
      <c r="X979" s="405"/>
      <c r="Y979" s="405"/>
      <c r="Z979" s="405"/>
    </row>
    <row r="980" spans="1:26" ht="9.75" customHeight="1">
      <c r="A980" s="405"/>
      <c r="B980" s="408" t="s">
        <v>1805</v>
      </c>
      <c r="C980" s="405"/>
      <c r="D980" s="405"/>
      <c r="E980" s="405"/>
      <c r="F980" s="405"/>
      <c r="G980" s="405"/>
      <c r="H980" s="405"/>
      <c r="I980" s="405"/>
      <c r="J980" s="405"/>
      <c r="K980" s="405"/>
      <c r="L980" s="405"/>
      <c r="M980" s="405"/>
      <c r="N980" s="405"/>
      <c r="O980" s="405"/>
      <c r="P980" s="405"/>
      <c r="Q980" s="405"/>
      <c r="R980" s="405"/>
      <c r="S980" s="405"/>
      <c r="T980" s="405"/>
      <c r="U980" s="405"/>
      <c r="V980" s="405"/>
      <c r="W980" s="405"/>
      <c r="X980" s="405"/>
      <c r="Y980" s="405"/>
      <c r="Z980" s="405"/>
    </row>
    <row r="981" spans="1:26" ht="9.75" customHeight="1">
      <c r="A981" s="405"/>
      <c r="B981" s="408" t="s">
        <v>1806</v>
      </c>
      <c r="C981" s="405"/>
      <c r="D981" s="405"/>
      <c r="E981" s="405"/>
      <c r="F981" s="405"/>
      <c r="G981" s="405"/>
      <c r="H981" s="405"/>
      <c r="I981" s="405"/>
      <c r="J981" s="405"/>
      <c r="K981" s="405"/>
      <c r="L981" s="405"/>
      <c r="M981" s="405"/>
      <c r="N981" s="405"/>
      <c r="O981" s="405"/>
      <c r="P981" s="405"/>
      <c r="Q981" s="405"/>
      <c r="R981" s="405"/>
      <c r="S981" s="405"/>
      <c r="T981" s="405"/>
      <c r="U981" s="405"/>
      <c r="V981" s="405"/>
      <c r="W981" s="405"/>
      <c r="X981" s="405"/>
      <c r="Y981" s="405"/>
      <c r="Z981" s="405"/>
    </row>
    <row r="982" spans="1:26" ht="9.75" customHeight="1">
      <c r="A982" s="405"/>
      <c r="B982" s="408" t="s">
        <v>1807</v>
      </c>
      <c r="C982" s="405"/>
      <c r="D982" s="405"/>
      <c r="E982" s="405"/>
      <c r="F982" s="405"/>
      <c r="G982" s="405"/>
      <c r="H982" s="405"/>
      <c r="I982" s="405"/>
      <c r="J982" s="405"/>
      <c r="K982" s="405"/>
      <c r="L982" s="405"/>
      <c r="M982" s="405"/>
      <c r="N982" s="405"/>
      <c r="O982" s="405"/>
      <c r="P982" s="405"/>
      <c r="Q982" s="405"/>
      <c r="R982" s="405"/>
      <c r="S982" s="405"/>
      <c r="T982" s="405"/>
      <c r="U982" s="405"/>
      <c r="V982" s="405"/>
      <c r="W982" s="405"/>
      <c r="X982" s="405"/>
      <c r="Y982" s="405"/>
      <c r="Z982" s="405"/>
    </row>
    <row r="983" spans="1:26" ht="9.75" customHeight="1">
      <c r="A983" s="405"/>
      <c r="B983" s="408" t="s">
        <v>1808</v>
      </c>
      <c r="C983" s="405"/>
      <c r="D983" s="405"/>
      <c r="E983" s="405"/>
      <c r="F983" s="405"/>
      <c r="G983" s="405"/>
      <c r="H983" s="405"/>
      <c r="I983" s="405"/>
      <c r="J983" s="405"/>
      <c r="K983" s="405"/>
      <c r="L983" s="405"/>
      <c r="M983" s="405"/>
      <c r="N983" s="405"/>
      <c r="O983" s="405"/>
      <c r="P983" s="405"/>
      <c r="Q983" s="405"/>
      <c r="R983" s="405"/>
      <c r="S983" s="405"/>
      <c r="T983" s="405"/>
      <c r="U983" s="405"/>
      <c r="V983" s="405"/>
      <c r="W983" s="405"/>
      <c r="X983" s="405"/>
      <c r="Y983" s="405"/>
      <c r="Z983" s="405"/>
    </row>
    <row r="984" spans="1:26" ht="9.75" customHeight="1">
      <c r="A984" s="405"/>
      <c r="B984" s="408" t="s">
        <v>1809</v>
      </c>
      <c r="C984" s="405"/>
      <c r="D984" s="405"/>
      <c r="E984" s="405"/>
      <c r="F984" s="405"/>
      <c r="G984" s="405"/>
      <c r="H984" s="405"/>
      <c r="I984" s="405"/>
      <c r="J984" s="405"/>
      <c r="K984" s="405"/>
      <c r="L984" s="405"/>
      <c r="M984" s="405"/>
      <c r="N984" s="405"/>
      <c r="O984" s="405"/>
      <c r="P984" s="405"/>
      <c r="Q984" s="405"/>
      <c r="R984" s="405"/>
      <c r="S984" s="405"/>
      <c r="T984" s="405"/>
      <c r="U984" s="405"/>
      <c r="V984" s="405"/>
      <c r="W984" s="405"/>
      <c r="X984" s="405"/>
      <c r="Y984" s="405"/>
      <c r="Z984" s="405"/>
    </row>
    <row r="985" spans="1:26" ht="9.75" customHeight="1">
      <c r="A985" s="405"/>
      <c r="B985" s="408" t="s">
        <v>1810</v>
      </c>
      <c r="C985" s="405"/>
      <c r="D985" s="405"/>
      <c r="E985" s="405"/>
      <c r="F985" s="405"/>
      <c r="G985" s="405"/>
      <c r="H985" s="405"/>
      <c r="I985" s="405"/>
      <c r="J985" s="405"/>
      <c r="K985" s="405"/>
      <c r="L985" s="405"/>
      <c r="M985" s="405"/>
      <c r="N985" s="405"/>
      <c r="O985" s="405"/>
      <c r="P985" s="405"/>
      <c r="Q985" s="405"/>
      <c r="R985" s="405"/>
      <c r="S985" s="405"/>
      <c r="T985" s="405"/>
      <c r="U985" s="405"/>
      <c r="V985" s="405"/>
      <c r="W985" s="405"/>
      <c r="X985" s="405"/>
      <c r="Y985" s="405"/>
      <c r="Z985" s="405"/>
    </row>
    <row r="986" spans="1:26" ht="9.75" customHeight="1">
      <c r="A986" s="405"/>
      <c r="B986" s="408" t="s">
        <v>1811</v>
      </c>
      <c r="C986" s="405"/>
      <c r="D986" s="405"/>
      <c r="E986" s="405"/>
      <c r="F986" s="405"/>
      <c r="G986" s="405"/>
      <c r="H986" s="405"/>
      <c r="I986" s="405"/>
      <c r="J986" s="405"/>
      <c r="K986" s="405"/>
      <c r="L986" s="405"/>
      <c r="M986" s="405"/>
      <c r="N986" s="405"/>
      <c r="O986" s="405"/>
      <c r="P986" s="405"/>
      <c r="Q986" s="405"/>
      <c r="R986" s="405"/>
      <c r="S986" s="405"/>
      <c r="T986" s="405"/>
      <c r="U986" s="405"/>
      <c r="V986" s="405"/>
      <c r="W986" s="405"/>
      <c r="X986" s="405"/>
      <c r="Y986" s="405"/>
      <c r="Z986" s="405"/>
    </row>
    <row r="987" spans="1:26" ht="9.75" customHeight="1">
      <c r="A987" s="405"/>
      <c r="B987" s="408" t="s">
        <v>1812</v>
      </c>
      <c r="C987" s="405"/>
      <c r="D987" s="405"/>
      <c r="E987" s="405"/>
      <c r="F987" s="405"/>
      <c r="G987" s="405"/>
      <c r="H987" s="405"/>
      <c r="I987" s="405"/>
      <c r="J987" s="405"/>
      <c r="K987" s="405"/>
      <c r="L987" s="405"/>
      <c r="M987" s="405"/>
      <c r="N987" s="405"/>
      <c r="O987" s="405"/>
      <c r="P987" s="405"/>
      <c r="Q987" s="405"/>
      <c r="R987" s="405"/>
      <c r="S987" s="405"/>
      <c r="T987" s="405"/>
      <c r="U987" s="405"/>
      <c r="V987" s="405"/>
      <c r="W987" s="405"/>
      <c r="X987" s="405"/>
      <c r="Y987" s="405"/>
      <c r="Z987" s="405"/>
    </row>
    <row r="988" spans="1:26" ht="9.75" customHeight="1">
      <c r="A988" s="405"/>
      <c r="B988" s="408" t="s">
        <v>1813</v>
      </c>
      <c r="C988" s="405"/>
      <c r="D988" s="405"/>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row>
    <row r="989" spans="1:26" ht="9.75" customHeight="1">
      <c r="A989" s="405"/>
      <c r="B989" s="408" t="s">
        <v>1814</v>
      </c>
      <c r="C989" s="405"/>
      <c r="D989" s="405"/>
      <c r="E989" s="405"/>
      <c r="F989" s="405"/>
      <c r="G989" s="405"/>
      <c r="H989" s="405"/>
      <c r="I989" s="405"/>
      <c r="J989" s="405"/>
      <c r="K989" s="405"/>
      <c r="L989" s="405"/>
      <c r="M989" s="405"/>
      <c r="N989" s="405"/>
      <c r="O989" s="405"/>
      <c r="P989" s="405"/>
      <c r="Q989" s="405"/>
      <c r="R989" s="405"/>
      <c r="S989" s="405"/>
      <c r="T989" s="405"/>
      <c r="U989" s="405"/>
      <c r="V989" s="405"/>
      <c r="W989" s="405"/>
      <c r="X989" s="405"/>
      <c r="Y989" s="405"/>
      <c r="Z989" s="405"/>
    </row>
    <row r="990" spans="1:26" ht="9.75" customHeight="1">
      <c r="A990" s="405"/>
      <c r="B990" s="408" t="s">
        <v>1815</v>
      </c>
      <c r="C990" s="405"/>
      <c r="D990" s="405"/>
      <c r="E990" s="405"/>
      <c r="F990" s="405"/>
      <c r="G990" s="405"/>
      <c r="H990" s="405"/>
      <c r="I990" s="405"/>
      <c r="J990" s="405"/>
      <c r="K990" s="405"/>
      <c r="L990" s="405"/>
      <c r="M990" s="405"/>
      <c r="N990" s="405"/>
      <c r="O990" s="405"/>
      <c r="P990" s="405"/>
      <c r="Q990" s="405"/>
      <c r="R990" s="405"/>
      <c r="S990" s="405"/>
      <c r="T990" s="405"/>
      <c r="U990" s="405"/>
      <c r="V990" s="405"/>
      <c r="W990" s="405"/>
      <c r="X990" s="405"/>
      <c r="Y990" s="405"/>
      <c r="Z990" s="405"/>
    </row>
    <row r="991" spans="1:26" ht="9.75" customHeight="1">
      <c r="A991" s="405"/>
      <c r="B991" s="408" t="s">
        <v>1816</v>
      </c>
      <c r="C991" s="405"/>
      <c r="D991" s="405"/>
      <c r="E991" s="405"/>
      <c r="F991" s="405"/>
      <c r="G991" s="405"/>
      <c r="H991" s="405"/>
      <c r="I991" s="405"/>
      <c r="J991" s="405"/>
      <c r="K991" s="405"/>
      <c r="L991" s="405"/>
      <c r="M991" s="405"/>
      <c r="N991" s="405"/>
      <c r="O991" s="405"/>
      <c r="P991" s="405"/>
      <c r="Q991" s="405"/>
      <c r="R991" s="405"/>
      <c r="S991" s="405"/>
      <c r="T991" s="405"/>
      <c r="U991" s="405"/>
      <c r="V991" s="405"/>
      <c r="W991" s="405"/>
      <c r="X991" s="405"/>
      <c r="Y991" s="405"/>
      <c r="Z991" s="405"/>
    </row>
    <row r="992" spans="1:26" ht="9.75" customHeight="1">
      <c r="A992" s="405"/>
      <c r="B992" s="408" t="s">
        <v>1817</v>
      </c>
      <c r="C992" s="405"/>
      <c r="D992" s="405"/>
      <c r="E992" s="405"/>
      <c r="F992" s="405"/>
      <c r="G992" s="405"/>
      <c r="H992" s="405"/>
      <c r="I992" s="405"/>
      <c r="J992" s="405"/>
      <c r="K992" s="405"/>
      <c r="L992" s="405"/>
      <c r="M992" s="405"/>
      <c r="N992" s="405"/>
      <c r="O992" s="405"/>
      <c r="P992" s="405"/>
      <c r="Q992" s="405"/>
      <c r="R992" s="405"/>
      <c r="S992" s="405"/>
      <c r="T992" s="405"/>
      <c r="U992" s="405"/>
      <c r="V992" s="405"/>
      <c r="W992" s="405"/>
      <c r="X992" s="405"/>
      <c r="Y992" s="405"/>
      <c r="Z992" s="405"/>
    </row>
    <row r="993" spans="1:26" ht="9.75" customHeight="1">
      <c r="A993" s="405"/>
      <c r="B993" s="408" t="s">
        <v>1818</v>
      </c>
      <c r="C993" s="405"/>
      <c r="D993" s="405"/>
      <c r="E993" s="405"/>
      <c r="F993" s="405"/>
      <c r="G993" s="405"/>
      <c r="H993" s="405"/>
      <c r="I993" s="405"/>
      <c r="J993" s="405"/>
      <c r="K993" s="405"/>
      <c r="L993" s="405"/>
      <c r="M993" s="405"/>
      <c r="N993" s="405"/>
      <c r="O993" s="405"/>
      <c r="P993" s="405"/>
      <c r="Q993" s="405"/>
      <c r="R993" s="405"/>
      <c r="S993" s="405"/>
      <c r="T993" s="405"/>
      <c r="U993" s="405"/>
      <c r="V993" s="405"/>
      <c r="W993" s="405"/>
      <c r="X993" s="405"/>
      <c r="Y993" s="405"/>
      <c r="Z993" s="405"/>
    </row>
    <row r="994" spans="1:26" ht="9.75" customHeight="1">
      <c r="A994" s="405"/>
      <c r="B994" s="408" t="s">
        <v>1819</v>
      </c>
      <c r="C994" s="405"/>
      <c r="D994" s="405"/>
      <c r="E994" s="405"/>
      <c r="F994" s="405"/>
      <c r="G994" s="405"/>
      <c r="H994" s="405"/>
      <c r="I994" s="405"/>
      <c r="J994" s="405"/>
      <c r="K994" s="405"/>
      <c r="L994" s="405"/>
      <c r="M994" s="405"/>
      <c r="N994" s="405"/>
      <c r="O994" s="405"/>
      <c r="P994" s="405"/>
      <c r="Q994" s="405"/>
      <c r="R994" s="405"/>
      <c r="S994" s="405"/>
      <c r="T994" s="405"/>
      <c r="U994" s="405"/>
      <c r="V994" s="405"/>
      <c r="W994" s="405"/>
      <c r="X994" s="405"/>
      <c r="Y994" s="405"/>
      <c r="Z994" s="405"/>
    </row>
    <row r="995" spans="1:26" ht="9.75" customHeight="1">
      <c r="A995" s="405"/>
      <c r="B995" s="408" t="s">
        <v>1820</v>
      </c>
      <c r="C995" s="405"/>
      <c r="D995" s="405"/>
      <c r="E995" s="405"/>
      <c r="F995" s="405"/>
      <c r="G995" s="405"/>
      <c r="H995" s="405"/>
      <c r="I995" s="405"/>
      <c r="J995" s="405"/>
      <c r="K995" s="405"/>
      <c r="L995" s="405"/>
      <c r="M995" s="405"/>
      <c r="N995" s="405"/>
      <c r="O995" s="405"/>
      <c r="P995" s="405"/>
      <c r="Q995" s="405"/>
      <c r="R995" s="405"/>
      <c r="S995" s="405"/>
      <c r="T995" s="405"/>
      <c r="U995" s="405"/>
      <c r="V995" s="405"/>
      <c r="W995" s="405"/>
      <c r="X995" s="405"/>
      <c r="Y995" s="405"/>
      <c r="Z995" s="405"/>
    </row>
    <row r="996" spans="1:26" ht="9.75" customHeight="1">
      <c r="A996" s="405"/>
      <c r="B996" s="408" t="s">
        <v>1821</v>
      </c>
      <c r="C996" s="405"/>
      <c r="D996" s="405"/>
      <c r="E996" s="405"/>
      <c r="F996" s="405"/>
      <c r="G996" s="405"/>
      <c r="H996" s="405"/>
      <c r="I996" s="405"/>
      <c r="J996" s="405"/>
      <c r="K996" s="405"/>
      <c r="L996" s="405"/>
      <c r="M996" s="405"/>
      <c r="N996" s="405"/>
      <c r="O996" s="405"/>
      <c r="P996" s="405"/>
      <c r="Q996" s="405"/>
      <c r="R996" s="405"/>
      <c r="S996" s="405"/>
      <c r="T996" s="405"/>
      <c r="U996" s="405"/>
      <c r="V996" s="405"/>
      <c r="W996" s="405"/>
      <c r="X996" s="405"/>
      <c r="Y996" s="405"/>
      <c r="Z996" s="405"/>
    </row>
    <row r="997" spans="1:26" ht="9.75" customHeight="1">
      <c r="A997" s="405"/>
      <c r="B997" s="408" t="s">
        <v>1822</v>
      </c>
      <c r="C997" s="405"/>
      <c r="D997" s="405"/>
      <c r="E997" s="405"/>
      <c r="F997" s="405"/>
      <c r="G997" s="405"/>
      <c r="H997" s="405"/>
      <c r="I997" s="405"/>
      <c r="J997" s="405"/>
      <c r="K997" s="405"/>
      <c r="L997" s="405"/>
      <c r="M997" s="405"/>
      <c r="N997" s="405"/>
      <c r="O997" s="405"/>
      <c r="P997" s="405"/>
      <c r="Q997" s="405"/>
      <c r="R997" s="405"/>
      <c r="S997" s="405"/>
      <c r="T997" s="405"/>
      <c r="U997" s="405"/>
      <c r="V997" s="405"/>
      <c r="W997" s="405"/>
      <c r="X997" s="405"/>
      <c r="Y997" s="405"/>
      <c r="Z997" s="405"/>
    </row>
    <row r="998" spans="1:26" ht="9.75" customHeight="1">
      <c r="A998" s="405"/>
      <c r="B998" s="408" t="s">
        <v>1823</v>
      </c>
      <c r="C998" s="405"/>
      <c r="D998" s="405"/>
      <c r="E998" s="405"/>
      <c r="F998" s="405"/>
      <c r="G998" s="405"/>
      <c r="H998" s="405"/>
      <c r="I998" s="405"/>
      <c r="J998" s="405"/>
      <c r="K998" s="405"/>
      <c r="L998" s="405"/>
      <c r="M998" s="405"/>
      <c r="N998" s="405"/>
      <c r="O998" s="405"/>
      <c r="P998" s="405"/>
      <c r="Q998" s="405"/>
      <c r="R998" s="405"/>
      <c r="S998" s="405"/>
      <c r="T998" s="405"/>
      <c r="U998" s="405"/>
      <c r="V998" s="405"/>
      <c r="W998" s="405"/>
      <c r="X998" s="405"/>
      <c r="Y998" s="405"/>
      <c r="Z998" s="405"/>
    </row>
    <row r="999" spans="1:26" ht="9.75" customHeight="1">
      <c r="A999" s="405"/>
      <c r="B999" s="408" t="s">
        <v>1824</v>
      </c>
      <c r="C999" s="405"/>
      <c r="D999" s="405"/>
      <c r="E999" s="405"/>
      <c r="F999" s="405"/>
      <c r="G999" s="405"/>
      <c r="H999" s="405"/>
      <c r="I999" s="405"/>
      <c r="J999" s="405"/>
      <c r="K999" s="405"/>
      <c r="L999" s="405"/>
      <c r="M999" s="405"/>
      <c r="N999" s="405"/>
      <c r="O999" s="405"/>
      <c r="P999" s="405"/>
      <c r="Q999" s="405"/>
      <c r="R999" s="405"/>
      <c r="S999" s="405"/>
      <c r="T999" s="405"/>
      <c r="U999" s="405"/>
      <c r="V999" s="405"/>
      <c r="W999" s="405"/>
      <c r="X999" s="405"/>
      <c r="Y999" s="405"/>
      <c r="Z999" s="405"/>
    </row>
    <row r="1000" spans="1:26" ht="9.75" customHeight="1">
      <c r="A1000" s="405"/>
      <c r="B1000" s="408" t="s">
        <v>1825</v>
      </c>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c r="X1000" s="405"/>
      <c r="Y1000" s="405"/>
      <c r="Z1000" s="405"/>
    </row>
    <row r="1001" spans="1:26" ht="9.75" customHeight="1">
      <c r="A1001" s="405"/>
      <c r="B1001" s="408" t="s">
        <v>1826</v>
      </c>
      <c r="C1001" s="405"/>
      <c r="D1001" s="405"/>
      <c r="E1001" s="405"/>
      <c r="F1001" s="405"/>
      <c r="G1001" s="405"/>
      <c r="H1001" s="405"/>
      <c r="I1001" s="405"/>
      <c r="J1001" s="405"/>
      <c r="K1001" s="405"/>
      <c r="L1001" s="405"/>
      <c r="M1001" s="405"/>
      <c r="N1001" s="405"/>
      <c r="O1001" s="405"/>
      <c r="P1001" s="405"/>
      <c r="Q1001" s="405"/>
      <c r="R1001" s="405"/>
      <c r="S1001" s="405"/>
      <c r="T1001" s="405"/>
      <c r="U1001" s="405"/>
      <c r="V1001" s="405"/>
      <c r="W1001" s="405"/>
      <c r="X1001" s="405"/>
      <c r="Y1001" s="405"/>
      <c r="Z1001" s="405"/>
    </row>
    <row r="1002" spans="1:26" ht="9.75" customHeight="1">
      <c r="A1002" s="405"/>
      <c r="B1002" s="408" t="s">
        <v>1827</v>
      </c>
      <c r="C1002" s="405"/>
      <c r="D1002" s="405"/>
      <c r="E1002" s="405"/>
      <c r="F1002" s="405"/>
      <c r="G1002" s="405"/>
      <c r="H1002" s="405"/>
      <c r="I1002" s="405"/>
      <c r="J1002" s="405"/>
      <c r="K1002" s="405"/>
      <c r="L1002" s="405"/>
      <c r="M1002" s="405"/>
      <c r="N1002" s="405"/>
      <c r="O1002" s="405"/>
      <c r="P1002" s="405"/>
      <c r="Q1002" s="405"/>
      <c r="R1002" s="405"/>
      <c r="S1002" s="405"/>
      <c r="T1002" s="405"/>
      <c r="U1002" s="405"/>
      <c r="V1002" s="405"/>
      <c r="W1002" s="405"/>
      <c r="X1002" s="405"/>
      <c r="Y1002" s="405"/>
      <c r="Z1002" s="405"/>
    </row>
    <row r="1003" spans="1:26" ht="9.75" customHeight="1">
      <c r="A1003" s="405"/>
      <c r="B1003" s="408" t="s">
        <v>1828</v>
      </c>
      <c r="C1003" s="405"/>
      <c r="D1003" s="405"/>
      <c r="E1003" s="405"/>
      <c r="F1003" s="405"/>
      <c r="G1003" s="405"/>
      <c r="H1003" s="405"/>
      <c r="I1003" s="405"/>
      <c r="J1003" s="405"/>
      <c r="K1003" s="405"/>
      <c r="L1003" s="405"/>
      <c r="M1003" s="405"/>
      <c r="N1003" s="405"/>
      <c r="O1003" s="405"/>
      <c r="P1003" s="405"/>
      <c r="Q1003" s="405"/>
      <c r="R1003" s="405"/>
      <c r="S1003" s="405"/>
      <c r="T1003" s="405"/>
      <c r="U1003" s="405"/>
      <c r="V1003" s="405"/>
      <c r="W1003" s="405"/>
      <c r="X1003" s="405"/>
      <c r="Y1003" s="405"/>
      <c r="Z1003" s="405"/>
    </row>
    <row r="1004" spans="1:26" ht="9.75" customHeight="1">
      <c r="A1004" s="405"/>
      <c r="B1004" s="408" t="s">
        <v>1829</v>
      </c>
      <c r="C1004" s="405"/>
      <c r="D1004" s="405"/>
      <c r="E1004" s="405"/>
      <c r="F1004" s="405"/>
      <c r="G1004" s="405"/>
      <c r="H1004" s="405"/>
      <c r="I1004" s="405"/>
      <c r="J1004" s="405"/>
      <c r="K1004" s="405"/>
      <c r="L1004" s="405"/>
      <c r="M1004" s="405"/>
      <c r="N1004" s="405"/>
      <c r="O1004" s="405"/>
      <c r="P1004" s="405"/>
      <c r="Q1004" s="405"/>
      <c r="R1004" s="405"/>
      <c r="S1004" s="405"/>
      <c r="T1004" s="405"/>
      <c r="U1004" s="405"/>
      <c r="V1004" s="405"/>
      <c r="W1004" s="405"/>
      <c r="X1004" s="405"/>
      <c r="Y1004" s="405"/>
      <c r="Z1004" s="405"/>
    </row>
    <row r="1005" spans="1:26" ht="9.75" customHeight="1">
      <c r="A1005" s="405"/>
      <c r="B1005" s="408" t="s">
        <v>1830</v>
      </c>
      <c r="C1005" s="405"/>
      <c r="D1005" s="405"/>
      <c r="E1005" s="405"/>
      <c r="F1005" s="405"/>
      <c r="G1005" s="405"/>
      <c r="H1005" s="405"/>
      <c r="I1005" s="405"/>
      <c r="J1005" s="405"/>
      <c r="K1005" s="405"/>
      <c r="L1005" s="405"/>
      <c r="M1005" s="405"/>
      <c r="N1005" s="405"/>
      <c r="O1005" s="405"/>
      <c r="P1005" s="405"/>
      <c r="Q1005" s="405"/>
      <c r="R1005" s="405"/>
      <c r="S1005" s="405"/>
      <c r="T1005" s="405"/>
      <c r="U1005" s="405"/>
      <c r="V1005" s="405"/>
      <c r="W1005" s="405"/>
      <c r="X1005" s="405"/>
      <c r="Y1005" s="405"/>
      <c r="Z1005" s="405"/>
    </row>
    <row r="1006" spans="1:26" ht="9.75" customHeight="1">
      <c r="A1006" s="405"/>
      <c r="B1006" s="408" t="s">
        <v>1831</v>
      </c>
      <c r="C1006" s="405"/>
      <c r="D1006" s="405"/>
      <c r="E1006" s="405"/>
      <c r="F1006" s="405"/>
      <c r="G1006" s="405"/>
      <c r="H1006" s="405"/>
      <c r="I1006" s="405"/>
      <c r="J1006" s="405"/>
      <c r="K1006" s="405"/>
      <c r="L1006" s="405"/>
      <c r="M1006" s="405"/>
      <c r="N1006" s="405"/>
      <c r="O1006" s="405"/>
      <c r="P1006" s="405"/>
      <c r="Q1006" s="405"/>
      <c r="R1006" s="405"/>
      <c r="S1006" s="405"/>
      <c r="T1006" s="405"/>
      <c r="U1006" s="405"/>
      <c r="V1006" s="405"/>
      <c r="W1006" s="405"/>
      <c r="X1006" s="405"/>
      <c r="Y1006" s="405"/>
      <c r="Z1006" s="405"/>
    </row>
    <row r="1007" spans="1:26" ht="9.75" customHeight="1">
      <c r="A1007" s="405"/>
      <c r="B1007" s="408" t="s">
        <v>1832</v>
      </c>
      <c r="C1007" s="405"/>
      <c r="D1007" s="405"/>
      <c r="E1007" s="405"/>
      <c r="F1007" s="405"/>
      <c r="G1007" s="405"/>
      <c r="H1007" s="405"/>
      <c r="I1007" s="405"/>
      <c r="J1007" s="405"/>
      <c r="K1007" s="405"/>
      <c r="L1007" s="405"/>
      <c r="M1007" s="405"/>
      <c r="N1007" s="405"/>
      <c r="O1007" s="405"/>
      <c r="P1007" s="405"/>
      <c r="Q1007" s="405"/>
      <c r="R1007" s="405"/>
      <c r="S1007" s="405"/>
      <c r="T1007" s="405"/>
      <c r="U1007" s="405"/>
      <c r="V1007" s="405"/>
      <c r="W1007" s="405"/>
      <c r="X1007" s="405"/>
      <c r="Y1007" s="405"/>
      <c r="Z1007" s="405"/>
    </row>
    <row r="1008" spans="1:26" ht="9.75" customHeight="1">
      <c r="A1008" s="405"/>
      <c r="B1008" s="408" t="s">
        <v>1833</v>
      </c>
      <c r="C1008" s="405"/>
      <c r="D1008" s="405"/>
      <c r="E1008" s="405"/>
      <c r="F1008" s="405"/>
      <c r="G1008" s="405"/>
      <c r="H1008" s="405"/>
      <c r="I1008" s="405"/>
      <c r="J1008" s="405"/>
      <c r="K1008" s="405"/>
      <c r="L1008" s="405"/>
      <c r="M1008" s="405"/>
      <c r="N1008" s="405"/>
      <c r="O1008" s="405"/>
      <c r="P1008" s="405"/>
      <c r="Q1008" s="405"/>
      <c r="R1008" s="405"/>
      <c r="S1008" s="405"/>
      <c r="T1008" s="405"/>
      <c r="U1008" s="405"/>
      <c r="V1008" s="405"/>
      <c r="W1008" s="405"/>
      <c r="X1008" s="405"/>
      <c r="Y1008" s="405"/>
      <c r="Z1008" s="405"/>
    </row>
    <row r="1009" spans="1:26" ht="9.75" customHeight="1">
      <c r="A1009" s="405"/>
      <c r="B1009" s="408" t="s">
        <v>1834</v>
      </c>
      <c r="C1009" s="405"/>
      <c r="D1009" s="405"/>
      <c r="E1009" s="405"/>
      <c r="F1009" s="405"/>
      <c r="G1009" s="405"/>
      <c r="H1009" s="405"/>
      <c r="I1009" s="405"/>
      <c r="J1009" s="405"/>
      <c r="K1009" s="405"/>
      <c r="L1009" s="405"/>
      <c r="M1009" s="405"/>
      <c r="N1009" s="405"/>
      <c r="O1009" s="405"/>
      <c r="P1009" s="405"/>
      <c r="Q1009" s="405"/>
      <c r="R1009" s="405"/>
      <c r="S1009" s="405"/>
      <c r="T1009" s="405"/>
      <c r="U1009" s="405"/>
      <c r="V1009" s="405"/>
      <c r="W1009" s="405"/>
      <c r="X1009" s="405"/>
      <c r="Y1009" s="405"/>
      <c r="Z1009" s="405"/>
    </row>
    <row r="1010" spans="1:26" ht="9.75" customHeight="1">
      <c r="A1010" s="405"/>
      <c r="B1010" s="408" t="s">
        <v>1835</v>
      </c>
      <c r="C1010" s="405"/>
      <c r="D1010" s="405"/>
      <c r="E1010" s="405"/>
      <c r="F1010" s="405"/>
      <c r="G1010" s="405"/>
      <c r="H1010" s="405"/>
      <c r="I1010" s="405"/>
      <c r="J1010" s="405"/>
      <c r="K1010" s="405"/>
      <c r="L1010" s="405"/>
      <c r="M1010" s="405"/>
      <c r="N1010" s="405"/>
      <c r="O1010" s="405"/>
      <c r="P1010" s="405"/>
      <c r="Q1010" s="405"/>
      <c r="R1010" s="405"/>
      <c r="S1010" s="405"/>
      <c r="T1010" s="405"/>
      <c r="U1010" s="405"/>
      <c r="V1010" s="405"/>
      <c r="W1010" s="405"/>
      <c r="X1010" s="405"/>
      <c r="Y1010" s="405"/>
      <c r="Z1010" s="405"/>
    </row>
    <row r="1011" spans="1:26" ht="9.75" customHeight="1">
      <c r="A1011" s="405"/>
      <c r="B1011" s="408" t="s">
        <v>1836</v>
      </c>
      <c r="C1011" s="405"/>
      <c r="D1011" s="405"/>
      <c r="E1011" s="405"/>
      <c r="F1011" s="405"/>
      <c r="G1011" s="405"/>
      <c r="H1011" s="405"/>
      <c r="I1011" s="405"/>
      <c r="J1011" s="405"/>
      <c r="K1011" s="405"/>
      <c r="L1011" s="405"/>
      <c r="M1011" s="405"/>
      <c r="N1011" s="405"/>
      <c r="O1011" s="405"/>
      <c r="P1011" s="405"/>
      <c r="Q1011" s="405"/>
      <c r="R1011" s="405"/>
      <c r="S1011" s="405"/>
      <c r="T1011" s="405"/>
      <c r="U1011" s="405"/>
      <c r="V1011" s="405"/>
      <c r="W1011" s="405"/>
      <c r="X1011" s="405"/>
      <c r="Y1011" s="405"/>
      <c r="Z1011" s="405"/>
    </row>
    <row r="1012" spans="1:26" ht="9.75" customHeight="1">
      <c r="A1012" s="405"/>
      <c r="B1012" s="408" t="s">
        <v>1837</v>
      </c>
      <c r="C1012" s="405"/>
      <c r="D1012" s="405"/>
      <c r="E1012" s="405"/>
      <c r="F1012" s="405"/>
      <c r="G1012" s="405"/>
      <c r="H1012" s="405"/>
      <c r="I1012" s="405"/>
      <c r="J1012" s="405"/>
      <c r="K1012" s="405"/>
      <c r="L1012" s="405"/>
      <c r="M1012" s="405"/>
      <c r="N1012" s="405"/>
      <c r="O1012" s="405"/>
      <c r="P1012" s="405"/>
      <c r="Q1012" s="405"/>
      <c r="R1012" s="405"/>
      <c r="S1012" s="405"/>
      <c r="T1012" s="405"/>
      <c r="U1012" s="405"/>
      <c r="V1012" s="405"/>
      <c r="W1012" s="405"/>
      <c r="X1012" s="405"/>
      <c r="Y1012" s="405"/>
      <c r="Z1012" s="405"/>
    </row>
    <row r="1013" spans="1:26" ht="9.75" customHeight="1">
      <c r="A1013" s="405"/>
      <c r="B1013" s="408" t="s">
        <v>1838</v>
      </c>
      <c r="C1013" s="405"/>
      <c r="D1013" s="405"/>
      <c r="E1013" s="405"/>
      <c r="F1013" s="405"/>
      <c r="G1013" s="405"/>
      <c r="H1013" s="405"/>
      <c r="I1013" s="405"/>
      <c r="J1013" s="405"/>
      <c r="K1013" s="405"/>
      <c r="L1013" s="405"/>
      <c r="M1013" s="405"/>
      <c r="N1013" s="405"/>
      <c r="O1013" s="405"/>
      <c r="P1013" s="405"/>
      <c r="Q1013" s="405"/>
      <c r="R1013" s="405"/>
      <c r="S1013" s="405"/>
      <c r="T1013" s="405"/>
      <c r="U1013" s="405"/>
      <c r="V1013" s="405"/>
      <c r="W1013" s="405"/>
      <c r="X1013" s="405"/>
      <c r="Y1013" s="405"/>
      <c r="Z1013" s="405"/>
    </row>
    <row r="1014" spans="1:26" ht="9.75" customHeight="1">
      <c r="A1014" s="405"/>
      <c r="B1014" s="408" t="s">
        <v>1839</v>
      </c>
      <c r="C1014" s="405"/>
      <c r="D1014" s="405"/>
      <c r="E1014" s="405"/>
      <c r="F1014" s="405"/>
      <c r="G1014" s="405"/>
      <c r="H1014" s="405"/>
      <c r="I1014" s="405"/>
      <c r="J1014" s="405"/>
      <c r="K1014" s="405"/>
      <c r="L1014" s="405"/>
      <c r="M1014" s="405"/>
      <c r="N1014" s="405"/>
      <c r="O1014" s="405"/>
      <c r="P1014" s="405"/>
      <c r="Q1014" s="405"/>
      <c r="R1014" s="405"/>
      <c r="S1014" s="405"/>
      <c r="T1014" s="405"/>
      <c r="U1014" s="405"/>
      <c r="V1014" s="405"/>
      <c r="W1014" s="405"/>
      <c r="X1014" s="405"/>
      <c r="Y1014" s="405"/>
      <c r="Z1014" s="405"/>
    </row>
    <row r="1015" spans="1:26" ht="9.75" customHeight="1">
      <c r="A1015" s="405"/>
      <c r="B1015" s="408" t="s">
        <v>1840</v>
      </c>
      <c r="C1015" s="405"/>
      <c r="D1015" s="405"/>
      <c r="E1015" s="405"/>
      <c r="F1015" s="405"/>
      <c r="G1015" s="405"/>
      <c r="H1015" s="405"/>
      <c r="I1015" s="405"/>
      <c r="J1015" s="405"/>
      <c r="K1015" s="405"/>
      <c r="L1015" s="405"/>
      <c r="M1015" s="405"/>
      <c r="N1015" s="405"/>
      <c r="O1015" s="405"/>
      <c r="P1015" s="405"/>
      <c r="Q1015" s="405"/>
      <c r="R1015" s="405"/>
      <c r="S1015" s="405"/>
      <c r="T1015" s="405"/>
      <c r="U1015" s="405"/>
      <c r="V1015" s="405"/>
      <c r="W1015" s="405"/>
      <c r="X1015" s="405"/>
      <c r="Y1015" s="405"/>
      <c r="Z1015" s="405"/>
    </row>
    <row r="1016" spans="1:26" ht="9.75" customHeight="1">
      <c r="A1016" s="405"/>
      <c r="B1016" s="408" t="s">
        <v>1841</v>
      </c>
      <c r="C1016" s="405"/>
      <c r="D1016" s="405"/>
      <c r="E1016" s="405"/>
      <c r="F1016" s="405"/>
      <c r="G1016" s="405"/>
      <c r="H1016" s="405"/>
      <c r="I1016" s="405"/>
      <c r="J1016" s="405"/>
      <c r="K1016" s="405"/>
      <c r="L1016" s="405"/>
      <c r="M1016" s="405"/>
      <c r="N1016" s="405"/>
      <c r="O1016" s="405"/>
      <c r="P1016" s="405"/>
      <c r="Q1016" s="405"/>
      <c r="R1016" s="405"/>
      <c r="S1016" s="405"/>
      <c r="T1016" s="405"/>
      <c r="U1016" s="405"/>
      <c r="V1016" s="405"/>
      <c r="W1016" s="405"/>
      <c r="X1016" s="405"/>
      <c r="Y1016" s="405"/>
      <c r="Z1016" s="405"/>
    </row>
    <row r="1017" spans="1:26" ht="9.75" customHeight="1">
      <c r="A1017" s="405"/>
      <c r="B1017" s="408" t="s">
        <v>1842</v>
      </c>
      <c r="C1017" s="405"/>
      <c r="D1017" s="405"/>
      <c r="E1017" s="405"/>
      <c r="F1017" s="405"/>
      <c r="G1017" s="405"/>
      <c r="H1017" s="405"/>
      <c r="I1017" s="405"/>
      <c r="J1017" s="405"/>
      <c r="K1017" s="405"/>
      <c r="L1017" s="405"/>
      <c r="M1017" s="405"/>
      <c r="N1017" s="405"/>
      <c r="O1017" s="405"/>
      <c r="P1017" s="405"/>
      <c r="Q1017" s="405"/>
      <c r="R1017" s="405"/>
      <c r="S1017" s="405"/>
      <c r="T1017" s="405"/>
      <c r="U1017" s="405"/>
      <c r="V1017" s="405"/>
      <c r="W1017" s="405"/>
      <c r="X1017" s="405"/>
      <c r="Y1017" s="405"/>
      <c r="Z1017" s="405"/>
    </row>
    <row r="1018" spans="1:26" ht="9.75" customHeight="1">
      <c r="A1018" s="405"/>
      <c r="B1018" s="408" t="s">
        <v>1843</v>
      </c>
      <c r="C1018" s="405"/>
      <c r="D1018" s="405"/>
      <c r="E1018" s="405"/>
      <c r="F1018" s="405"/>
      <c r="G1018" s="405"/>
      <c r="H1018" s="405"/>
      <c r="I1018" s="405"/>
      <c r="J1018" s="405"/>
      <c r="K1018" s="405"/>
      <c r="L1018" s="405"/>
      <c r="M1018" s="405"/>
      <c r="N1018" s="405"/>
      <c r="O1018" s="405"/>
      <c r="P1018" s="405"/>
      <c r="Q1018" s="405"/>
      <c r="R1018" s="405"/>
      <c r="S1018" s="405"/>
      <c r="T1018" s="405"/>
      <c r="U1018" s="405"/>
      <c r="V1018" s="405"/>
      <c r="W1018" s="405"/>
      <c r="X1018" s="405"/>
      <c r="Y1018" s="405"/>
      <c r="Z1018" s="405"/>
    </row>
  </sheetData>
  <sheetProtection algorithmName="SHA-512" hashValue="61K74EjGtv5IDbccIAkfBDg1oLemp7ryYNjCu0Ug6FzqFmLcdmhNoYdxXxZNTJ+XZxJp4C8qVoxV0EeUHNsgag==" saltValue="vJvInEsdOk38lXJE19QRhA==" spinCount="100000" sheet="1" objects="1" scenarios="1" formatColumns="0"/>
  <pageMargins left="0.7" right="0.7" top="0.75" bottom="0.75" header="0" footer="0"/>
  <pageSetup scale="7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1689-FF50-441D-BED6-E89B8C4C7C1C}">
  <sheetPr codeName="Sheet7">
    <tabColor rgb="FFFFFF00"/>
  </sheetPr>
  <dimension ref="A1:AW201"/>
  <sheetViews>
    <sheetView topLeftCell="I1" workbookViewId="0">
      <selection activeCell="O10" sqref="O10"/>
    </sheetView>
  </sheetViews>
  <sheetFormatPr defaultRowHeight="15.75"/>
  <cols>
    <col min="1" max="1" width="25.7109375" style="3" customWidth="1"/>
    <col min="2" max="2" width="21.28515625" style="3" customWidth="1"/>
    <col min="3" max="3" width="49.5703125" style="3" bestFit="1" customWidth="1"/>
    <col min="4" max="4" width="49.5703125" style="3" hidden="1" customWidth="1"/>
    <col min="5" max="5" width="39.140625" style="3" customWidth="1"/>
    <col min="6" max="6" width="19.42578125" style="3" customWidth="1"/>
    <col min="7" max="7" width="34.7109375" style="7" customWidth="1"/>
    <col min="8" max="8" width="27.28515625" style="3" customWidth="1"/>
    <col min="9" max="10" width="28.7109375" customWidth="1"/>
    <col min="11" max="11" width="39" style="3" customWidth="1"/>
    <col min="12" max="12" width="16.7109375" customWidth="1"/>
    <col min="13" max="13" width="27.140625" customWidth="1"/>
    <col min="15" max="15" width="19.7109375" style="145" customWidth="1"/>
    <col min="16" max="16" width="20.5703125" customWidth="1"/>
    <col min="18" max="18" width="27.42578125" style="145" customWidth="1"/>
    <col min="21" max="21" width="18.7109375" customWidth="1"/>
    <col min="25" max="25" width="24.28515625" bestFit="1" customWidth="1"/>
    <col min="27" max="27" width="13" customWidth="1"/>
    <col min="29" max="29" width="8.7109375" style="143"/>
    <col min="33" max="33" width="8.7109375" style="143"/>
    <col min="43" max="43" width="19" bestFit="1" customWidth="1"/>
    <col min="44" max="44" width="35.28515625" bestFit="1" customWidth="1"/>
    <col min="46" max="46" width="15.7109375" customWidth="1"/>
    <col min="47" max="47" width="22.85546875" customWidth="1"/>
    <col min="49" max="49" width="18" customWidth="1"/>
  </cols>
  <sheetData>
    <row r="1" spans="1:49">
      <c r="A1" s="1" t="s">
        <v>114</v>
      </c>
      <c r="B1" s="1" t="s">
        <v>116</v>
      </c>
      <c r="C1" s="1" t="s">
        <v>514</v>
      </c>
      <c r="D1" s="1" t="s">
        <v>1844</v>
      </c>
      <c r="E1" s="1" t="s">
        <v>512</v>
      </c>
      <c r="F1" s="1" t="s">
        <v>1845</v>
      </c>
      <c r="G1" s="5" t="s">
        <v>542</v>
      </c>
      <c r="H1" s="1" t="s">
        <v>1846</v>
      </c>
      <c r="I1" s="1" t="s">
        <v>1847</v>
      </c>
      <c r="J1" s="1" t="s">
        <v>520</v>
      </c>
      <c r="K1" s="1" t="s">
        <v>521</v>
      </c>
      <c r="L1" s="1" t="s">
        <v>1848</v>
      </c>
      <c r="M1" s="1" t="s">
        <v>1849</v>
      </c>
      <c r="N1" s="1" t="s">
        <v>1850</v>
      </c>
      <c r="O1" s="144" t="s">
        <v>1851</v>
      </c>
      <c r="P1" s="1" t="s">
        <v>1852</v>
      </c>
      <c r="R1" s="144" t="s">
        <v>1853</v>
      </c>
      <c r="S1" s="2"/>
      <c r="T1" s="2"/>
      <c r="U1" s="143" t="s">
        <v>95</v>
      </c>
      <c r="V1" s="2"/>
      <c r="W1" s="2" t="s">
        <v>184</v>
      </c>
      <c r="X1" s="2"/>
      <c r="Y1" s="144" t="s">
        <v>1854</v>
      </c>
      <c r="AA1" s="144" t="s">
        <v>1855</v>
      </c>
      <c r="AC1" s="144" t="s">
        <v>1856</v>
      </c>
      <c r="AF1" s="143"/>
      <c r="AG1" s="144" t="s">
        <v>1857</v>
      </c>
      <c r="AK1" s="144" t="s">
        <v>1858</v>
      </c>
      <c r="AP1" s="144" t="s">
        <v>433</v>
      </c>
      <c r="AQ1" s="144" t="s">
        <v>434</v>
      </c>
      <c r="AR1" s="144" t="s">
        <v>435</v>
      </c>
      <c r="AT1" s="144" t="s">
        <v>1859</v>
      </c>
      <c r="AU1" s="144" t="s">
        <v>1860</v>
      </c>
      <c r="AW1" s="144" t="s">
        <v>1861</v>
      </c>
    </row>
    <row r="2" spans="1:49">
      <c r="A2" s="2" t="s">
        <v>1862</v>
      </c>
      <c r="B2" s="2" t="s">
        <v>1863</v>
      </c>
      <c r="C2" s="2" t="s">
        <v>1864</v>
      </c>
      <c r="D2" s="2" t="s">
        <v>1865</v>
      </c>
      <c r="E2" s="2" t="s">
        <v>1866</v>
      </c>
      <c r="F2" s="2" t="s">
        <v>612</v>
      </c>
      <c r="G2" s="6" t="s">
        <v>1867</v>
      </c>
      <c r="H2" s="2" t="s">
        <v>1868</v>
      </c>
      <c r="I2" s="2" t="s">
        <v>1869</v>
      </c>
      <c r="J2" s="2" t="s">
        <v>566</v>
      </c>
      <c r="K2" s="2" t="s">
        <v>569</v>
      </c>
      <c r="L2" s="2" t="s">
        <v>1870</v>
      </c>
      <c r="M2" s="2" t="s">
        <v>121</v>
      </c>
      <c r="N2" s="2" t="s">
        <v>184</v>
      </c>
      <c r="O2" s="143" t="s">
        <v>551</v>
      </c>
      <c r="P2" s="2" t="s">
        <v>1871</v>
      </c>
      <c r="R2" s="143" t="s">
        <v>1872</v>
      </c>
      <c r="S2" s="2"/>
      <c r="T2" s="2"/>
      <c r="U2" s="143" t="s">
        <v>1873</v>
      </c>
      <c r="V2" s="2"/>
      <c r="W2" s="989" t="s">
        <v>34</v>
      </c>
      <c r="X2" s="2"/>
      <c r="Y2" s="2" t="s">
        <v>1874</v>
      </c>
      <c r="AA2" t="s">
        <v>184</v>
      </c>
      <c r="AG2" s="143" t="s">
        <v>1875</v>
      </c>
      <c r="AK2" s="143" t="s">
        <v>1876</v>
      </c>
      <c r="AP2" s="143" t="s">
        <v>459</v>
      </c>
      <c r="AQ2" s="143" t="s">
        <v>461</v>
      </c>
      <c r="AR2" s="143" t="s">
        <v>1877</v>
      </c>
      <c r="AT2" s="143" t="s">
        <v>1878</v>
      </c>
      <c r="AU2" s="143" t="s">
        <v>1879</v>
      </c>
      <c r="AW2" s="143" t="s">
        <v>1880</v>
      </c>
    </row>
    <row r="3" spans="1:49">
      <c r="A3" s="2" t="s">
        <v>1881</v>
      </c>
      <c r="B3" s="2" t="s">
        <v>1882</v>
      </c>
      <c r="C3" s="2" t="s">
        <v>572</v>
      </c>
      <c r="D3" s="2" t="s">
        <v>1883</v>
      </c>
      <c r="E3" s="2" t="s">
        <v>563</v>
      </c>
      <c r="F3" s="2" t="s">
        <v>1884</v>
      </c>
      <c r="G3" s="6" t="s">
        <v>567</v>
      </c>
      <c r="H3" s="2" t="s">
        <v>1885</v>
      </c>
      <c r="I3" s="2" t="s">
        <v>1886</v>
      </c>
      <c r="J3" s="2" t="s">
        <v>1887</v>
      </c>
      <c r="K3" s="2" t="s">
        <v>1888</v>
      </c>
      <c r="L3" s="2" t="s">
        <v>1889</v>
      </c>
      <c r="M3" s="2" t="s">
        <v>1890</v>
      </c>
      <c r="N3" s="2" t="s">
        <v>90</v>
      </c>
      <c r="O3" s="143" t="s">
        <v>1891</v>
      </c>
      <c r="P3" s="2" t="s">
        <v>1892</v>
      </c>
      <c r="R3" s="143" t="s">
        <v>1893</v>
      </c>
      <c r="S3" s="2"/>
      <c r="T3" s="2"/>
      <c r="U3" s="143" t="s">
        <v>1894</v>
      </c>
      <c r="V3" s="2"/>
      <c r="W3" s="988"/>
      <c r="X3" s="2"/>
      <c r="Y3" s="2" t="s">
        <v>1895</v>
      </c>
      <c r="AA3" t="s">
        <v>90</v>
      </c>
      <c r="AG3" s="143" t="s">
        <v>1896</v>
      </c>
      <c r="AK3" s="143" t="s">
        <v>1897</v>
      </c>
      <c r="AP3" s="143" t="s">
        <v>460</v>
      </c>
      <c r="AQ3" s="143" t="s">
        <v>1898</v>
      </c>
      <c r="AR3" s="143" t="s">
        <v>462</v>
      </c>
      <c r="AT3" s="143" t="s">
        <v>1899</v>
      </c>
      <c r="AU3" s="143" t="s">
        <v>1900</v>
      </c>
      <c r="AW3" s="143" t="s">
        <v>1901</v>
      </c>
    </row>
    <row r="4" spans="1:49">
      <c r="A4" s="2" t="s">
        <v>828</v>
      </c>
      <c r="B4" s="2" t="s">
        <v>185</v>
      </c>
      <c r="C4" s="2" t="s">
        <v>1902</v>
      </c>
      <c r="D4" s="2" t="s">
        <v>1903</v>
      </c>
      <c r="E4" s="2" t="s">
        <v>1904</v>
      </c>
      <c r="F4" s="2" t="s">
        <v>613</v>
      </c>
      <c r="G4" s="6" t="s">
        <v>574</v>
      </c>
      <c r="H4" s="2" t="s">
        <v>1905</v>
      </c>
      <c r="I4" s="2" t="s">
        <v>1906</v>
      </c>
      <c r="J4" s="2" t="s">
        <v>1907</v>
      </c>
      <c r="K4" s="2" t="s">
        <v>1908</v>
      </c>
      <c r="L4" s="2"/>
      <c r="M4" s="2" t="s">
        <v>161</v>
      </c>
      <c r="N4" s="2" t="s">
        <v>1909</v>
      </c>
      <c r="O4" s="143" t="s">
        <v>1909</v>
      </c>
      <c r="P4" s="2" t="s">
        <v>1910</v>
      </c>
      <c r="R4" s="143" t="s">
        <v>84</v>
      </c>
      <c r="S4" s="2"/>
      <c r="T4" s="2"/>
      <c r="U4" s="2"/>
      <c r="V4" s="2"/>
      <c r="W4" s="2"/>
      <c r="X4" s="2"/>
      <c r="Y4" s="2" t="s">
        <v>1911</v>
      </c>
      <c r="AC4" s="143" t="s">
        <v>1912</v>
      </c>
      <c r="AG4" s="143" t="s">
        <v>1913</v>
      </c>
      <c r="AK4" s="143" t="s">
        <v>1914</v>
      </c>
      <c r="AP4" s="143"/>
      <c r="AQ4" s="143" t="s">
        <v>1915</v>
      </c>
      <c r="AR4" s="143" t="s">
        <v>463</v>
      </c>
      <c r="AU4" s="143" t="s">
        <v>1916</v>
      </c>
      <c r="AW4" t="s">
        <v>1917</v>
      </c>
    </row>
    <row r="5" spans="1:49">
      <c r="A5" s="2" t="s">
        <v>502</v>
      </c>
      <c r="B5" s="2" t="s">
        <v>1919</v>
      </c>
      <c r="C5" s="2" t="s">
        <v>166</v>
      </c>
      <c r="D5" s="2" t="s">
        <v>1920</v>
      </c>
      <c r="E5" s="2" t="s">
        <v>1921</v>
      </c>
      <c r="F5" s="2"/>
      <c r="G5" s="6" t="s">
        <v>1922</v>
      </c>
      <c r="H5" s="2" t="s">
        <v>1923</v>
      </c>
      <c r="I5" s="2" t="s">
        <v>1924</v>
      </c>
      <c r="J5" s="2" t="s">
        <v>1925</v>
      </c>
      <c r="K5" s="2" t="s">
        <v>1926</v>
      </c>
      <c r="L5" s="2"/>
      <c r="M5" s="2" t="s">
        <v>1927</v>
      </c>
      <c r="R5" s="143" t="s">
        <v>1928</v>
      </c>
      <c r="S5" s="2"/>
      <c r="T5" s="2"/>
      <c r="U5" s="2"/>
      <c r="V5" s="2"/>
      <c r="W5" s="2"/>
      <c r="X5" s="2"/>
      <c r="Y5" s="2"/>
      <c r="AC5" s="143" t="s">
        <v>1929</v>
      </c>
      <c r="AG5" s="143" t="s">
        <v>1930</v>
      </c>
      <c r="AK5" s="143" t="s">
        <v>1931</v>
      </c>
      <c r="AP5" s="143"/>
      <c r="AQ5" s="143"/>
      <c r="AR5" s="143" t="s">
        <v>464</v>
      </c>
      <c r="AU5" s="143" t="s">
        <v>1932</v>
      </c>
    </row>
    <row r="6" spans="1:49">
      <c r="A6" s="2" t="s">
        <v>1944</v>
      </c>
      <c r="B6" s="2" t="s">
        <v>1933</v>
      </c>
      <c r="C6" s="2" t="s">
        <v>1934</v>
      </c>
      <c r="D6" s="2" t="s">
        <v>1935</v>
      </c>
      <c r="E6" s="2" t="s">
        <v>568</v>
      </c>
      <c r="F6" s="2"/>
      <c r="G6" s="6" t="s">
        <v>1936</v>
      </c>
      <c r="H6" s="2" t="s">
        <v>1937</v>
      </c>
      <c r="I6" s="2" t="s">
        <v>1938</v>
      </c>
      <c r="J6" s="2" t="s">
        <v>1939</v>
      </c>
      <c r="K6" s="2" t="s">
        <v>575</v>
      </c>
      <c r="L6" s="2"/>
      <c r="M6" s="2" t="s">
        <v>1940</v>
      </c>
      <c r="R6" s="143"/>
      <c r="S6" s="2"/>
      <c r="T6" s="2"/>
      <c r="U6" s="2"/>
      <c r="V6" s="2"/>
      <c r="W6" s="2"/>
      <c r="X6" s="2"/>
      <c r="Y6" s="2"/>
      <c r="AC6" s="143" t="s">
        <v>1941</v>
      </c>
      <c r="AG6" s="143" t="s">
        <v>1942</v>
      </c>
      <c r="AK6" s="143" t="s">
        <v>1943</v>
      </c>
      <c r="AP6" s="143"/>
      <c r="AQ6" s="143"/>
      <c r="AR6" s="143" t="s">
        <v>465</v>
      </c>
    </row>
    <row r="7" spans="1:49">
      <c r="A7" s="2" t="s">
        <v>1955</v>
      </c>
      <c r="B7" s="2" t="s">
        <v>1945</v>
      </c>
      <c r="C7" s="2" t="s">
        <v>123</v>
      </c>
      <c r="D7" s="2" t="s">
        <v>1946</v>
      </c>
      <c r="E7" s="2" t="s">
        <v>1947</v>
      </c>
      <c r="F7" s="2"/>
      <c r="G7" s="6" t="s">
        <v>1948</v>
      </c>
      <c r="H7" s="2" t="s">
        <v>1949</v>
      </c>
      <c r="I7" s="2" t="s">
        <v>1950</v>
      </c>
      <c r="J7" s="2"/>
      <c r="K7" s="2" t="s">
        <v>1951</v>
      </c>
      <c r="L7" s="2"/>
      <c r="M7" s="2" t="s">
        <v>172</v>
      </c>
      <c r="R7" s="143"/>
      <c r="S7" s="2"/>
      <c r="T7" s="2"/>
      <c r="U7" s="2"/>
      <c r="V7" s="2"/>
      <c r="W7" s="2"/>
      <c r="X7" s="2"/>
      <c r="Y7" s="2"/>
      <c r="AC7" s="143" t="s">
        <v>1952</v>
      </c>
      <c r="AG7" s="143" t="s">
        <v>1953</v>
      </c>
      <c r="AK7" s="143" t="s">
        <v>1954</v>
      </c>
      <c r="AP7" s="143"/>
      <c r="AQ7" s="143"/>
      <c r="AR7" s="143" t="s">
        <v>1915</v>
      </c>
      <c r="AU7" s="143"/>
    </row>
    <row r="8" spans="1:49">
      <c r="A8" s="2" t="s">
        <v>1956</v>
      </c>
      <c r="B8" s="2" t="s">
        <v>1956</v>
      </c>
      <c r="C8" s="2" t="s">
        <v>1957</v>
      </c>
      <c r="D8" s="2" t="s">
        <v>1958</v>
      </c>
      <c r="E8" s="2" t="s">
        <v>1959</v>
      </c>
      <c r="F8" s="2"/>
      <c r="G8" s="6" t="s">
        <v>1960</v>
      </c>
      <c r="H8" s="2" t="s">
        <v>1961</v>
      </c>
      <c r="I8" s="2" t="s">
        <v>1962</v>
      </c>
      <c r="J8" s="2"/>
      <c r="K8" s="2" t="s">
        <v>1963</v>
      </c>
      <c r="L8" s="2"/>
      <c r="M8" s="2" t="s">
        <v>176</v>
      </c>
      <c r="R8" s="143"/>
      <c r="S8" s="2"/>
      <c r="T8" s="2"/>
      <c r="U8" s="2"/>
      <c r="V8" s="2"/>
      <c r="W8" s="2"/>
      <c r="X8" s="2"/>
      <c r="Y8" s="2"/>
      <c r="AC8" s="143" t="s">
        <v>1964</v>
      </c>
      <c r="AG8" s="143" t="s">
        <v>1965</v>
      </c>
      <c r="AK8" s="143" t="s">
        <v>1966</v>
      </c>
    </row>
    <row r="9" spans="1:49">
      <c r="A9" s="3" t="s">
        <v>1975</v>
      </c>
      <c r="B9" s="2" t="s">
        <v>1967</v>
      </c>
      <c r="C9" s="2" t="s">
        <v>346</v>
      </c>
      <c r="D9" s="2" t="s">
        <v>1968</v>
      </c>
      <c r="E9" s="2" t="s">
        <v>1969</v>
      </c>
      <c r="F9" s="2"/>
      <c r="G9" s="6" t="s">
        <v>1895</v>
      </c>
      <c r="H9" s="2" t="s">
        <v>582</v>
      </c>
      <c r="I9" s="2" t="s">
        <v>1970</v>
      </c>
      <c r="K9" s="2" t="s">
        <v>1971</v>
      </c>
      <c r="L9" s="2"/>
      <c r="M9" s="2" t="s">
        <v>1972</v>
      </c>
      <c r="AC9" s="143" t="s">
        <v>303</v>
      </c>
      <c r="AG9" s="143" t="s">
        <v>1973</v>
      </c>
      <c r="AK9" s="143" t="s">
        <v>1974</v>
      </c>
    </row>
    <row r="10" spans="1:49">
      <c r="A10" s="3" t="s">
        <v>1985</v>
      </c>
      <c r="B10" s="2" t="s">
        <v>192</v>
      </c>
      <c r="C10" s="2" t="s">
        <v>1976</v>
      </c>
      <c r="D10" s="2" t="s">
        <v>1977</v>
      </c>
      <c r="E10" s="2"/>
      <c r="F10" s="2"/>
      <c r="G10" s="6" t="s">
        <v>1978</v>
      </c>
      <c r="H10" s="2" t="s">
        <v>1979</v>
      </c>
      <c r="I10" s="2" t="s">
        <v>1980</v>
      </c>
      <c r="K10" s="2" t="s">
        <v>1981</v>
      </c>
      <c r="L10" s="2"/>
      <c r="M10" s="2" t="s">
        <v>165</v>
      </c>
      <c r="AC10" s="143" t="s">
        <v>1982</v>
      </c>
      <c r="AG10" s="143" t="s">
        <v>1983</v>
      </c>
      <c r="AK10" s="143" t="s">
        <v>1984</v>
      </c>
    </row>
    <row r="11" spans="1:49">
      <c r="A11" s="3" t="s">
        <v>1995</v>
      </c>
      <c r="B11" s="2" t="s">
        <v>1986</v>
      </c>
      <c r="C11" s="2" t="s">
        <v>1987</v>
      </c>
      <c r="D11" s="2" t="s">
        <v>1988</v>
      </c>
      <c r="E11" s="2"/>
      <c r="F11" s="2"/>
      <c r="G11" s="6" t="s">
        <v>1989</v>
      </c>
      <c r="H11" s="2" t="s">
        <v>1990</v>
      </c>
      <c r="I11" s="2" t="s">
        <v>1991</v>
      </c>
      <c r="K11" s="2"/>
      <c r="L11" s="2"/>
      <c r="M11" s="2" t="s">
        <v>1992</v>
      </c>
      <c r="AC11" s="143" t="s">
        <v>1993</v>
      </c>
      <c r="AG11" s="143" t="s">
        <v>1994</v>
      </c>
      <c r="AK11" s="143"/>
    </row>
    <row r="12" spans="1:49">
      <c r="A12" s="3" t="s">
        <v>2001</v>
      </c>
      <c r="B12" s="2" t="s">
        <v>828</v>
      </c>
      <c r="C12" s="2" t="s">
        <v>169</v>
      </c>
      <c r="D12" s="2" t="s">
        <v>1996</v>
      </c>
      <c r="E12" s="2"/>
      <c r="F12" s="2"/>
      <c r="G12" s="6" t="s">
        <v>1997</v>
      </c>
      <c r="H12" s="2" t="s">
        <v>1998</v>
      </c>
      <c r="I12" s="2" t="s">
        <v>1881</v>
      </c>
      <c r="L12" s="2"/>
      <c r="M12" s="2" t="s">
        <v>168</v>
      </c>
      <c r="AC12" s="143" t="s">
        <v>1999</v>
      </c>
      <c r="AG12" s="143" t="s">
        <v>2000</v>
      </c>
      <c r="AK12" s="143"/>
    </row>
    <row r="13" spans="1:49">
      <c r="A13" s="3" t="s">
        <v>2008</v>
      </c>
      <c r="B13" s="2" t="s">
        <v>503</v>
      </c>
      <c r="C13" s="2" t="s">
        <v>2002</v>
      </c>
      <c r="D13" s="2" t="s">
        <v>2003</v>
      </c>
      <c r="E13" s="2"/>
      <c r="F13" s="2"/>
      <c r="G13" s="6" t="s">
        <v>2004</v>
      </c>
      <c r="H13" s="2" t="s">
        <v>2005</v>
      </c>
      <c r="I13" s="2" t="s">
        <v>828</v>
      </c>
      <c r="L13" s="2"/>
      <c r="M13" s="2"/>
      <c r="AC13" s="143" t="s">
        <v>2006</v>
      </c>
      <c r="AG13" s="143" t="s">
        <v>2007</v>
      </c>
      <c r="AK13" s="143"/>
    </row>
    <row r="14" spans="1:49">
      <c r="B14" s="2" t="s">
        <v>2009</v>
      </c>
      <c r="C14" s="2" t="s">
        <v>2010</v>
      </c>
      <c r="D14" s="2" t="s">
        <v>2011</v>
      </c>
      <c r="E14" s="2"/>
      <c r="F14" s="2"/>
      <c r="G14" s="6"/>
      <c r="H14" s="2" t="s">
        <v>2012</v>
      </c>
      <c r="I14" s="2" t="s">
        <v>185</v>
      </c>
      <c r="L14" s="2"/>
      <c r="M14" s="2"/>
      <c r="AC14" s="143" t="s">
        <v>2013</v>
      </c>
      <c r="AG14" s="143" t="s">
        <v>2014</v>
      </c>
    </row>
    <row r="15" spans="1:49">
      <c r="B15" s="2" t="s">
        <v>2015</v>
      </c>
      <c r="C15" s="2" t="s">
        <v>2016</v>
      </c>
      <c r="D15" s="2" t="s">
        <v>2017</v>
      </c>
      <c r="E15" s="2"/>
      <c r="F15" s="2"/>
      <c r="G15" s="6"/>
      <c r="H15" s="2" t="s">
        <v>2018</v>
      </c>
      <c r="I15" s="2" t="s">
        <v>2019</v>
      </c>
      <c r="AC15" s="143" t="s">
        <v>2020</v>
      </c>
      <c r="AG15" s="143" t="s">
        <v>2021</v>
      </c>
    </row>
    <row r="16" spans="1:49">
      <c r="B16" s="2" t="s">
        <v>2022</v>
      </c>
      <c r="C16" s="2" t="s">
        <v>2023</v>
      </c>
      <c r="D16" s="2"/>
      <c r="E16" s="2"/>
      <c r="F16" s="2"/>
      <c r="G16" s="6"/>
      <c r="H16" s="2" t="s">
        <v>2024</v>
      </c>
      <c r="I16" s="2" t="s">
        <v>567</v>
      </c>
      <c r="AC16" s="143" t="s">
        <v>2025</v>
      </c>
      <c r="AG16" s="143" t="s">
        <v>2026</v>
      </c>
    </row>
    <row r="17" spans="1:33">
      <c r="A17" s="2"/>
      <c r="B17" s="2" t="s">
        <v>1886</v>
      </c>
      <c r="C17" s="2" t="s">
        <v>2027</v>
      </c>
      <c r="D17" s="2"/>
      <c r="E17" s="2"/>
      <c r="F17" s="2"/>
      <c r="G17" s="6"/>
      <c r="H17" s="2" t="s">
        <v>2028</v>
      </c>
      <c r="I17" s="2" t="s">
        <v>2029</v>
      </c>
      <c r="AC17" s="143" t="s">
        <v>2030</v>
      </c>
      <c r="AG17" s="143" t="s">
        <v>2031</v>
      </c>
    </row>
    <row r="18" spans="1:33">
      <c r="B18" s="2" t="s">
        <v>2032</v>
      </c>
      <c r="C18" s="2" t="s">
        <v>162</v>
      </c>
      <c r="D18" s="2"/>
      <c r="E18" s="2"/>
      <c r="F18" s="2"/>
      <c r="G18" s="6"/>
      <c r="H18" s="2" t="s">
        <v>2033</v>
      </c>
      <c r="I18" s="2" t="s">
        <v>2034</v>
      </c>
      <c r="AC18" s="143" t="s">
        <v>2035</v>
      </c>
      <c r="AG18" s="143" t="s">
        <v>2036</v>
      </c>
    </row>
    <row r="19" spans="1:33">
      <c r="A19" s="2"/>
      <c r="B19" s="2" t="s">
        <v>2037</v>
      </c>
      <c r="C19" s="2" t="s">
        <v>2038</v>
      </c>
      <c r="D19" s="2"/>
      <c r="E19" s="2"/>
      <c r="F19" s="2"/>
      <c r="G19" s="6"/>
      <c r="H19" s="2" t="s">
        <v>2039</v>
      </c>
      <c r="I19" s="2" t="s">
        <v>2040</v>
      </c>
      <c r="AG19" s="143" t="s">
        <v>2041</v>
      </c>
    </row>
    <row r="20" spans="1:33">
      <c r="A20" s="2"/>
      <c r="B20" s="2" t="s">
        <v>2042</v>
      </c>
      <c r="C20" s="2" t="s">
        <v>2043</v>
      </c>
      <c r="D20" s="2"/>
      <c r="E20" s="2"/>
      <c r="F20" s="2"/>
      <c r="G20" s="6"/>
      <c r="H20" s="2" t="s">
        <v>2044</v>
      </c>
      <c r="I20" s="2" t="s">
        <v>2032</v>
      </c>
      <c r="AG20" s="143" t="s">
        <v>2045</v>
      </c>
    </row>
    <row r="21" spans="1:33">
      <c r="A21" s="2"/>
      <c r="C21" s="2" t="s">
        <v>2046</v>
      </c>
      <c r="D21" s="2"/>
      <c r="E21" s="2"/>
      <c r="F21" s="2"/>
      <c r="G21" s="6"/>
      <c r="H21" s="2" t="s">
        <v>2047</v>
      </c>
      <c r="I21" s="2" t="s">
        <v>824</v>
      </c>
      <c r="AG21" s="143" t="s">
        <v>2048</v>
      </c>
    </row>
    <row r="22" spans="1:33">
      <c r="A22" s="2"/>
      <c r="B22" s="2"/>
      <c r="C22" s="2" t="s">
        <v>2049</v>
      </c>
      <c r="D22" s="2"/>
      <c r="E22" s="2"/>
      <c r="F22" s="2"/>
      <c r="G22" s="6"/>
      <c r="H22" s="2" t="s">
        <v>573</v>
      </c>
      <c r="I22" s="2" t="s">
        <v>1918</v>
      </c>
      <c r="AG22" s="143" t="s">
        <v>2050</v>
      </c>
    </row>
    <row r="23" spans="1:33">
      <c r="A23" s="2"/>
      <c r="B23" s="2"/>
      <c r="C23" s="2" t="s">
        <v>2051</v>
      </c>
      <c r="D23" s="2"/>
      <c r="E23" s="2"/>
      <c r="F23" s="2"/>
      <c r="G23" s="6"/>
      <c r="H23" s="2" t="s">
        <v>2052</v>
      </c>
      <c r="I23" s="2" t="s">
        <v>2053</v>
      </c>
      <c r="AG23" s="143" t="s">
        <v>2054</v>
      </c>
    </row>
    <row r="24" spans="1:33">
      <c r="A24" s="2"/>
      <c r="B24" s="2"/>
      <c r="C24" s="2" t="s">
        <v>124</v>
      </c>
      <c r="D24" s="2"/>
      <c r="E24" s="2"/>
      <c r="F24" s="2"/>
      <c r="G24" s="6"/>
      <c r="H24" s="2" t="s">
        <v>2055</v>
      </c>
      <c r="I24" s="2" t="s">
        <v>2056</v>
      </c>
      <c r="AG24" s="143" t="s">
        <v>2057</v>
      </c>
    </row>
    <row r="25" spans="1:33">
      <c r="A25" s="2"/>
      <c r="B25" s="2"/>
      <c r="C25" s="2" t="s">
        <v>2058</v>
      </c>
      <c r="D25" s="2"/>
      <c r="E25" s="2"/>
      <c r="F25" s="2"/>
      <c r="G25" s="6"/>
      <c r="H25" s="2" t="s">
        <v>2059</v>
      </c>
      <c r="I25" s="2" t="s">
        <v>192</v>
      </c>
      <c r="AG25" s="143" t="s">
        <v>2060</v>
      </c>
    </row>
    <row r="26" spans="1:33">
      <c r="A26" s="2"/>
      <c r="B26" s="2"/>
      <c r="C26" s="2" t="s">
        <v>2061</v>
      </c>
      <c r="D26" s="2"/>
      <c r="E26" s="2"/>
      <c r="F26" s="2"/>
      <c r="G26" s="6"/>
      <c r="H26" s="2" t="s">
        <v>2062</v>
      </c>
      <c r="I26" s="2" t="s">
        <v>189</v>
      </c>
      <c r="AG26" s="143" t="s">
        <v>2063</v>
      </c>
    </row>
    <row r="27" spans="1:33">
      <c r="A27" s="2"/>
      <c r="B27" s="2"/>
      <c r="C27" s="2" t="s">
        <v>2064</v>
      </c>
      <c r="D27" s="2"/>
      <c r="E27" s="2"/>
      <c r="F27" s="2"/>
      <c r="G27" s="6"/>
      <c r="H27" s="2" t="s">
        <v>2065</v>
      </c>
      <c r="I27" s="2" t="s">
        <v>2066</v>
      </c>
      <c r="AG27" s="143" t="s">
        <v>2067</v>
      </c>
    </row>
    <row r="28" spans="1:33">
      <c r="A28" s="2"/>
      <c r="B28" s="2"/>
      <c r="C28" s="2" t="s">
        <v>2068</v>
      </c>
      <c r="D28" s="2"/>
      <c r="E28" s="2"/>
      <c r="F28" s="2"/>
      <c r="G28" s="6"/>
      <c r="H28" s="2" t="s">
        <v>2069</v>
      </c>
      <c r="AG28" s="143" t="s">
        <v>2070</v>
      </c>
    </row>
    <row r="29" spans="1:33">
      <c r="A29" s="2"/>
      <c r="B29" s="2"/>
      <c r="C29" s="2" t="s">
        <v>2071</v>
      </c>
      <c r="D29" s="2"/>
      <c r="E29" s="2"/>
      <c r="F29" s="2"/>
      <c r="G29" s="6"/>
      <c r="H29" s="2" t="s">
        <v>2022</v>
      </c>
      <c r="AG29" s="143" t="s">
        <v>2072</v>
      </c>
    </row>
    <row r="30" spans="1:33">
      <c r="A30" s="2"/>
      <c r="B30" s="2"/>
      <c r="C30" s="2" t="s">
        <v>581</v>
      </c>
      <c r="D30" s="2"/>
      <c r="E30" s="2"/>
      <c r="F30" s="2"/>
      <c r="G30" s="6"/>
      <c r="H30" s="2" t="s">
        <v>2073</v>
      </c>
      <c r="AG30" s="143" t="s">
        <v>2074</v>
      </c>
    </row>
    <row r="31" spans="1:33">
      <c r="A31" s="2"/>
      <c r="B31" s="2"/>
      <c r="C31" s="2" t="s">
        <v>2075</v>
      </c>
      <c r="D31" s="2"/>
      <c r="E31" s="2"/>
      <c r="F31" s="2"/>
      <c r="G31" s="6"/>
      <c r="H31" s="2" t="s">
        <v>2076</v>
      </c>
      <c r="AG31" s="143" t="s">
        <v>2077</v>
      </c>
    </row>
    <row r="32" spans="1:33">
      <c r="A32" s="2"/>
      <c r="B32" s="2"/>
      <c r="C32" s="2" t="s">
        <v>179</v>
      </c>
      <c r="D32" s="2"/>
      <c r="E32" s="2"/>
      <c r="F32" s="2"/>
      <c r="G32" s="6"/>
      <c r="H32" s="2" t="s">
        <v>2078</v>
      </c>
      <c r="AG32" s="143" t="s">
        <v>2079</v>
      </c>
    </row>
    <row r="33" spans="1:33">
      <c r="A33" s="2"/>
      <c r="B33" s="2"/>
      <c r="C33" s="2"/>
      <c r="D33" s="2"/>
      <c r="E33" s="2"/>
      <c r="F33" s="2"/>
      <c r="G33" s="6"/>
      <c r="H33" s="2" t="s">
        <v>2080</v>
      </c>
      <c r="AG33" s="143" t="s">
        <v>2081</v>
      </c>
    </row>
    <row r="34" spans="1:33">
      <c r="A34" s="2"/>
      <c r="B34" s="2"/>
      <c r="C34" s="2"/>
      <c r="D34" s="2"/>
      <c r="E34" s="2"/>
      <c r="F34" s="2"/>
      <c r="G34" s="6"/>
      <c r="H34" s="2" t="s">
        <v>2082</v>
      </c>
      <c r="AG34" s="143" t="s">
        <v>2083</v>
      </c>
    </row>
    <row r="35" spans="1:33">
      <c r="A35" s="2"/>
      <c r="B35" s="2"/>
      <c r="C35" s="2"/>
      <c r="D35" s="2"/>
      <c r="E35" s="2"/>
      <c r="F35" s="2"/>
      <c r="G35" s="6"/>
      <c r="H35" s="2" t="s">
        <v>2084</v>
      </c>
      <c r="AG35" s="143" t="s">
        <v>2085</v>
      </c>
    </row>
    <row r="36" spans="1:33">
      <c r="A36" s="2"/>
      <c r="B36" s="2"/>
      <c r="C36" s="2"/>
      <c r="D36" s="2"/>
      <c r="E36" s="2"/>
      <c r="F36" s="2"/>
      <c r="G36" s="6"/>
      <c r="H36" s="2" t="s">
        <v>2086</v>
      </c>
      <c r="AG36" s="143" t="s">
        <v>2087</v>
      </c>
    </row>
    <row r="37" spans="1:33">
      <c r="A37" s="2"/>
      <c r="B37" s="2"/>
      <c r="C37" s="2"/>
      <c r="D37" s="2"/>
      <c r="E37" s="2"/>
      <c r="F37" s="2"/>
      <c r="G37" s="6"/>
      <c r="H37" s="2" t="s">
        <v>2088</v>
      </c>
      <c r="AG37" s="143" t="s">
        <v>2089</v>
      </c>
    </row>
    <row r="38" spans="1:33">
      <c r="A38" s="2"/>
      <c r="B38" s="2"/>
      <c r="C38" s="2"/>
      <c r="D38" s="2"/>
      <c r="E38" s="2"/>
      <c r="F38" s="2"/>
      <c r="G38" s="6"/>
      <c r="H38" s="2" t="s">
        <v>2090</v>
      </c>
      <c r="AG38" s="143" t="s">
        <v>2091</v>
      </c>
    </row>
    <row r="39" spans="1:33">
      <c r="A39" s="2"/>
      <c r="B39" s="2"/>
      <c r="C39" s="2"/>
      <c r="D39" s="2"/>
      <c r="E39" s="2"/>
      <c r="F39" s="2"/>
      <c r="G39" s="6"/>
      <c r="H39" s="2" t="s">
        <v>2092</v>
      </c>
      <c r="AG39" s="143" t="s">
        <v>2093</v>
      </c>
    </row>
    <row r="40" spans="1:33">
      <c r="A40" s="2"/>
      <c r="B40" s="2"/>
      <c r="C40" s="2"/>
      <c r="D40" s="2"/>
      <c r="E40" s="2"/>
      <c r="F40" s="2"/>
      <c r="G40" s="6"/>
      <c r="H40" s="2" t="s">
        <v>2094</v>
      </c>
      <c r="AG40" s="143" t="s">
        <v>2095</v>
      </c>
    </row>
    <row r="41" spans="1:33">
      <c r="A41" s="2"/>
      <c r="B41" s="2"/>
      <c r="C41" s="2"/>
      <c r="D41" s="2"/>
      <c r="E41" s="2"/>
      <c r="F41" s="2"/>
      <c r="G41" s="6"/>
      <c r="H41" s="2" t="s">
        <v>2096</v>
      </c>
      <c r="AG41" s="143" t="s">
        <v>2097</v>
      </c>
    </row>
    <row r="42" spans="1:33">
      <c r="A42" s="2"/>
      <c r="B42" s="2"/>
      <c r="C42" s="2"/>
      <c r="D42" s="2"/>
      <c r="E42" s="2"/>
      <c r="F42" s="2"/>
      <c r="G42" s="6"/>
      <c r="H42" s="2" t="s">
        <v>2098</v>
      </c>
      <c r="AG42" s="143" t="s">
        <v>2099</v>
      </c>
    </row>
    <row r="43" spans="1:33">
      <c r="A43" s="2"/>
      <c r="B43" s="2"/>
      <c r="C43" s="2"/>
      <c r="D43" s="2"/>
      <c r="E43" s="2"/>
      <c r="F43" s="2"/>
      <c r="G43" s="6"/>
      <c r="H43" s="2" t="s">
        <v>2100</v>
      </c>
      <c r="AG43" s="143" t="s">
        <v>2101</v>
      </c>
    </row>
    <row r="44" spans="1:33">
      <c r="A44" s="2"/>
      <c r="B44" s="2"/>
      <c r="C44" s="2"/>
      <c r="D44" s="2"/>
      <c r="E44" s="2"/>
      <c r="F44" s="2"/>
      <c r="G44" s="6"/>
      <c r="H44" s="2" t="s">
        <v>2102</v>
      </c>
      <c r="AG44" s="143" t="s">
        <v>2103</v>
      </c>
    </row>
    <row r="45" spans="1:33">
      <c r="A45" s="2"/>
      <c r="B45" s="2"/>
      <c r="C45" s="2"/>
      <c r="D45" s="2"/>
      <c r="E45" s="2"/>
      <c r="F45" s="2"/>
      <c r="G45" s="6"/>
      <c r="H45" s="2" t="s">
        <v>2104</v>
      </c>
      <c r="AG45" s="143" t="s">
        <v>2105</v>
      </c>
    </row>
    <row r="46" spans="1:33">
      <c r="A46" s="2"/>
      <c r="B46" s="2"/>
      <c r="C46" s="2"/>
      <c r="D46" s="2"/>
      <c r="E46" s="2"/>
      <c r="F46" s="2"/>
      <c r="G46" s="6"/>
      <c r="H46" s="2" t="s">
        <v>565</v>
      </c>
      <c r="AG46" s="143" t="s">
        <v>2106</v>
      </c>
    </row>
    <row r="47" spans="1:33">
      <c r="B47" s="2"/>
      <c r="C47" s="2"/>
      <c r="D47" s="2"/>
      <c r="E47" s="2"/>
      <c r="F47" s="2"/>
      <c r="G47" s="6"/>
      <c r="H47" s="2" t="s">
        <v>2107</v>
      </c>
      <c r="AG47" s="143" t="s">
        <v>2108</v>
      </c>
    </row>
    <row r="48" spans="1:33">
      <c r="C48" s="2"/>
      <c r="D48" s="2"/>
      <c r="E48" s="2"/>
      <c r="F48" s="2"/>
      <c r="G48" s="6"/>
      <c r="H48" s="2" t="s">
        <v>2109</v>
      </c>
      <c r="AG48" s="143" t="s">
        <v>2110</v>
      </c>
    </row>
    <row r="49" spans="3:33">
      <c r="C49" s="2"/>
      <c r="D49" s="2"/>
      <c r="E49" s="2"/>
      <c r="F49" s="2"/>
      <c r="G49" s="6"/>
      <c r="H49" s="2" t="s">
        <v>2111</v>
      </c>
      <c r="AG49" s="143" t="s">
        <v>2112</v>
      </c>
    </row>
    <row r="50" spans="3:33">
      <c r="C50" s="2"/>
      <c r="D50" s="2"/>
      <c r="E50" s="2"/>
      <c r="F50" s="2"/>
      <c r="G50" s="6"/>
      <c r="H50" s="2" t="s">
        <v>2113</v>
      </c>
      <c r="AG50" s="143" t="s">
        <v>2114</v>
      </c>
    </row>
    <row r="51" spans="3:33">
      <c r="C51" s="2"/>
      <c r="D51" s="2"/>
      <c r="E51" s="2"/>
      <c r="F51" s="2"/>
      <c r="G51" s="6"/>
      <c r="H51" s="2" t="s">
        <v>2115</v>
      </c>
      <c r="AG51" s="143" t="s">
        <v>2116</v>
      </c>
    </row>
    <row r="52" spans="3:33">
      <c r="C52" s="2"/>
      <c r="D52" s="2"/>
      <c r="E52" s="2"/>
      <c r="F52" s="2"/>
      <c r="G52" s="6"/>
      <c r="H52" s="2" t="s">
        <v>2117</v>
      </c>
      <c r="AG52" s="143" t="s">
        <v>2118</v>
      </c>
    </row>
    <row r="53" spans="3:33">
      <c r="C53" s="2"/>
      <c r="D53" s="2"/>
      <c r="E53" s="2"/>
      <c r="F53" s="2"/>
      <c r="G53" s="6"/>
      <c r="H53" s="2" t="s">
        <v>2119</v>
      </c>
      <c r="AG53" s="143" t="s">
        <v>2120</v>
      </c>
    </row>
    <row r="54" spans="3:33">
      <c r="C54" s="2"/>
      <c r="D54" s="2"/>
      <c r="E54" s="2"/>
      <c r="F54" s="2"/>
      <c r="G54" s="6"/>
      <c r="H54" s="2" t="s">
        <v>2121</v>
      </c>
      <c r="AG54" s="143" t="s">
        <v>2122</v>
      </c>
    </row>
    <row r="55" spans="3:33">
      <c r="H55" s="2" t="s">
        <v>2123</v>
      </c>
      <c r="AG55" s="143" t="s">
        <v>2124</v>
      </c>
    </row>
    <row r="56" spans="3:33">
      <c r="H56" s="2" t="s">
        <v>2125</v>
      </c>
      <c r="AG56" s="143" t="s">
        <v>2126</v>
      </c>
    </row>
    <row r="57" spans="3:33">
      <c r="H57" s="4"/>
      <c r="AG57" s="143" t="s">
        <v>2127</v>
      </c>
    </row>
    <row r="58" spans="3:33">
      <c r="H58" s="4"/>
      <c r="AG58" s="143" t="s">
        <v>2128</v>
      </c>
    </row>
    <row r="59" spans="3:33">
      <c r="H59" s="4"/>
      <c r="AG59" s="143" t="s">
        <v>2129</v>
      </c>
    </row>
    <row r="60" spans="3:33">
      <c r="H60" s="4"/>
      <c r="AG60" s="143" t="s">
        <v>2130</v>
      </c>
    </row>
    <row r="61" spans="3:33">
      <c r="AG61" s="143" t="s">
        <v>2131</v>
      </c>
    </row>
    <row r="62" spans="3:33">
      <c r="AG62" s="143" t="s">
        <v>2132</v>
      </c>
    </row>
    <row r="63" spans="3:33">
      <c r="AG63" s="143" t="s">
        <v>2133</v>
      </c>
    </row>
    <row r="64" spans="3:33">
      <c r="AG64" s="143" t="s">
        <v>2134</v>
      </c>
    </row>
    <row r="65" spans="33:33">
      <c r="AG65" s="143" t="s">
        <v>2135</v>
      </c>
    </row>
    <row r="66" spans="33:33">
      <c r="AG66" s="143" t="s">
        <v>2136</v>
      </c>
    </row>
    <row r="67" spans="33:33">
      <c r="AG67" s="143" t="s">
        <v>2137</v>
      </c>
    </row>
    <row r="68" spans="33:33">
      <c r="AG68" s="143" t="s">
        <v>2138</v>
      </c>
    </row>
    <row r="69" spans="33:33">
      <c r="AG69" s="143" t="s">
        <v>2139</v>
      </c>
    </row>
    <row r="70" spans="33:33">
      <c r="AG70" s="143" t="s">
        <v>2140</v>
      </c>
    </row>
    <row r="71" spans="33:33">
      <c r="AG71" s="143" t="s">
        <v>2141</v>
      </c>
    </row>
    <row r="72" spans="33:33">
      <c r="AG72" s="143" t="s">
        <v>2142</v>
      </c>
    </row>
    <row r="73" spans="33:33">
      <c r="AG73" s="143" t="s">
        <v>2143</v>
      </c>
    </row>
    <row r="74" spans="33:33">
      <c r="AG74" s="143" t="s">
        <v>2144</v>
      </c>
    </row>
    <row r="75" spans="33:33">
      <c r="AG75" s="143" t="s">
        <v>2145</v>
      </c>
    </row>
    <row r="76" spans="33:33">
      <c r="AG76" s="143" t="s">
        <v>2146</v>
      </c>
    </row>
    <row r="77" spans="33:33">
      <c r="AG77" s="143" t="s">
        <v>2147</v>
      </c>
    </row>
    <row r="78" spans="33:33">
      <c r="AG78" s="143" t="s">
        <v>2148</v>
      </c>
    </row>
    <row r="79" spans="33:33">
      <c r="AG79" s="143" t="s">
        <v>2149</v>
      </c>
    </row>
    <row r="80" spans="33:33">
      <c r="AG80" s="143" t="s">
        <v>2150</v>
      </c>
    </row>
    <row r="81" spans="33:33">
      <c r="AG81" s="143" t="s">
        <v>2151</v>
      </c>
    </row>
    <row r="82" spans="33:33">
      <c r="AG82" s="143" t="s">
        <v>2152</v>
      </c>
    </row>
    <row r="83" spans="33:33">
      <c r="AG83" s="143" t="s">
        <v>2153</v>
      </c>
    </row>
    <row r="84" spans="33:33">
      <c r="AG84" s="143" t="s">
        <v>2154</v>
      </c>
    </row>
    <row r="85" spans="33:33">
      <c r="AG85" s="143" t="s">
        <v>2155</v>
      </c>
    </row>
    <row r="86" spans="33:33">
      <c r="AG86" s="143" t="s">
        <v>2156</v>
      </c>
    </row>
    <row r="87" spans="33:33">
      <c r="AG87" s="143" t="s">
        <v>2157</v>
      </c>
    </row>
    <row r="88" spans="33:33">
      <c r="AG88" s="143" t="s">
        <v>2158</v>
      </c>
    </row>
    <row r="89" spans="33:33">
      <c r="AG89" s="143" t="s">
        <v>2159</v>
      </c>
    </row>
    <row r="90" spans="33:33">
      <c r="AG90" s="143" t="s">
        <v>2160</v>
      </c>
    </row>
    <row r="91" spans="33:33">
      <c r="AG91" s="143" t="s">
        <v>2161</v>
      </c>
    </row>
    <row r="92" spans="33:33">
      <c r="AG92" s="143" t="s">
        <v>2162</v>
      </c>
    </row>
    <row r="93" spans="33:33">
      <c r="AG93" s="143" t="s">
        <v>2163</v>
      </c>
    </row>
    <row r="94" spans="33:33">
      <c r="AG94" s="143" t="s">
        <v>2164</v>
      </c>
    </row>
    <row r="95" spans="33:33">
      <c r="AG95" s="143" t="s">
        <v>2165</v>
      </c>
    </row>
    <row r="96" spans="33:33">
      <c r="AG96" s="143" t="s">
        <v>2166</v>
      </c>
    </row>
    <row r="97" spans="33:33">
      <c r="AG97" s="143" t="s">
        <v>2167</v>
      </c>
    </row>
    <row r="98" spans="33:33">
      <c r="AG98" s="143" t="s">
        <v>2168</v>
      </c>
    </row>
    <row r="99" spans="33:33">
      <c r="AG99" s="143" t="s">
        <v>2169</v>
      </c>
    </row>
    <row r="100" spans="33:33">
      <c r="AG100" s="143" t="s">
        <v>2170</v>
      </c>
    </row>
    <row r="101" spans="33:33">
      <c r="AG101" s="143" t="s">
        <v>2171</v>
      </c>
    </row>
    <row r="102" spans="33:33">
      <c r="AG102" s="143" t="s">
        <v>2172</v>
      </c>
    </row>
    <row r="103" spans="33:33">
      <c r="AG103" s="143" t="s">
        <v>2173</v>
      </c>
    </row>
    <row r="104" spans="33:33">
      <c r="AG104" s="143" t="s">
        <v>2174</v>
      </c>
    </row>
    <row r="105" spans="33:33">
      <c r="AG105" s="143" t="s">
        <v>2175</v>
      </c>
    </row>
    <row r="106" spans="33:33">
      <c r="AG106" s="143" t="s">
        <v>2176</v>
      </c>
    </row>
    <row r="107" spans="33:33">
      <c r="AG107" s="143" t="s">
        <v>2177</v>
      </c>
    </row>
    <row r="108" spans="33:33">
      <c r="AG108" s="143" t="s">
        <v>2178</v>
      </c>
    </row>
    <row r="109" spans="33:33">
      <c r="AG109" s="143" t="s">
        <v>2179</v>
      </c>
    </row>
    <row r="110" spans="33:33">
      <c r="AG110" s="143" t="s">
        <v>2180</v>
      </c>
    </row>
    <row r="111" spans="33:33">
      <c r="AG111" s="143" t="s">
        <v>2181</v>
      </c>
    </row>
    <row r="112" spans="33:33">
      <c r="AG112" s="143" t="s">
        <v>2182</v>
      </c>
    </row>
    <row r="113" spans="33:33">
      <c r="AG113" s="143" t="s">
        <v>2183</v>
      </c>
    </row>
    <row r="114" spans="33:33">
      <c r="AG114" s="143" t="s">
        <v>2184</v>
      </c>
    </row>
    <row r="115" spans="33:33">
      <c r="AG115" s="143" t="s">
        <v>2185</v>
      </c>
    </row>
    <row r="116" spans="33:33">
      <c r="AG116" s="143" t="s">
        <v>2186</v>
      </c>
    </row>
    <row r="117" spans="33:33">
      <c r="AG117" s="143" t="s">
        <v>2187</v>
      </c>
    </row>
    <row r="118" spans="33:33">
      <c r="AG118" s="143" t="s">
        <v>2188</v>
      </c>
    </row>
    <row r="119" spans="33:33">
      <c r="AG119" s="143" t="s">
        <v>2189</v>
      </c>
    </row>
    <row r="120" spans="33:33">
      <c r="AG120" s="143" t="s">
        <v>2190</v>
      </c>
    </row>
    <row r="121" spans="33:33">
      <c r="AG121" s="143" t="s">
        <v>2191</v>
      </c>
    </row>
    <row r="122" spans="33:33">
      <c r="AG122" s="143" t="s">
        <v>2192</v>
      </c>
    </row>
    <row r="123" spans="33:33">
      <c r="AG123" s="143" t="s">
        <v>2193</v>
      </c>
    </row>
    <row r="124" spans="33:33">
      <c r="AG124" s="143" t="s">
        <v>2194</v>
      </c>
    </row>
    <row r="125" spans="33:33">
      <c r="AG125" s="143" t="s">
        <v>2195</v>
      </c>
    </row>
    <row r="126" spans="33:33">
      <c r="AG126" s="143" t="s">
        <v>2196</v>
      </c>
    </row>
    <row r="127" spans="33:33">
      <c r="AG127" s="143" t="s">
        <v>2197</v>
      </c>
    </row>
    <row r="128" spans="33:33">
      <c r="AG128" s="143" t="s">
        <v>2198</v>
      </c>
    </row>
    <row r="129" spans="33:33">
      <c r="AG129" s="143" t="s">
        <v>2199</v>
      </c>
    </row>
    <row r="130" spans="33:33">
      <c r="AG130" s="143" t="s">
        <v>2200</v>
      </c>
    </row>
    <row r="131" spans="33:33">
      <c r="AG131" s="143" t="s">
        <v>2201</v>
      </c>
    </row>
    <row r="132" spans="33:33">
      <c r="AG132" s="143" t="s">
        <v>2202</v>
      </c>
    </row>
    <row r="133" spans="33:33">
      <c r="AG133" s="143" t="s">
        <v>2203</v>
      </c>
    </row>
    <row r="134" spans="33:33">
      <c r="AG134" s="143" t="s">
        <v>2204</v>
      </c>
    </row>
    <row r="135" spans="33:33">
      <c r="AG135" s="143" t="s">
        <v>2205</v>
      </c>
    </row>
    <row r="136" spans="33:33">
      <c r="AG136" s="143" t="s">
        <v>2206</v>
      </c>
    </row>
    <row r="137" spans="33:33">
      <c r="AG137" s="143" t="s">
        <v>2207</v>
      </c>
    </row>
    <row r="138" spans="33:33">
      <c r="AG138" s="143" t="s">
        <v>2208</v>
      </c>
    </row>
    <row r="139" spans="33:33">
      <c r="AG139" s="143" t="s">
        <v>2209</v>
      </c>
    </row>
    <row r="140" spans="33:33">
      <c r="AG140" s="143" t="s">
        <v>2210</v>
      </c>
    </row>
    <row r="141" spans="33:33">
      <c r="AG141" s="143" t="s">
        <v>2211</v>
      </c>
    </row>
    <row r="142" spans="33:33">
      <c r="AG142" s="143" t="s">
        <v>2212</v>
      </c>
    </row>
    <row r="143" spans="33:33">
      <c r="AG143" s="143" t="s">
        <v>2213</v>
      </c>
    </row>
    <row r="144" spans="33:33">
      <c r="AG144" s="143" t="s">
        <v>2214</v>
      </c>
    </row>
    <row r="145" spans="33:33">
      <c r="AG145" s="143" t="s">
        <v>2215</v>
      </c>
    </row>
    <row r="146" spans="33:33">
      <c r="AG146" s="143" t="s">
        <v>2216</v>
      </c>
    </row>
    <row r="147" spans="33:33">
      <c r="AG147" s="143" t="s">
        <v>2217</v>
      </c>
    </row>
    <row r="148" spans="33:33">
      <c r="AG148" s="143" t="s">
        <v>2218</v>
      </c>
    </row>
    <row r="149" spans="33:33">
      <c r="AG149" s="143" t="s">
        <v>2219</v>
      </c>
    </row>
    <row r="150" spans="33:33">
      <c r="AG150" s="143" t="s">
        <v>2220</v>
      </c>
    </row>
    <row r="151" spans="33:33">
      <c r="AG151" s="143" t="s">
        <v>2221</v>
      </c>
    </row>
    <row r="152" spans="33:33">
      <c r="AG152" s="143" t="s">
        <v>2222</v>
      </c>
    </row>
    <row r="153" spans="33:33">
      <c r="AG153" s="143" t="s">
        <v>2223</v>
      </c>
    </row>
    <row r="154" spans="33:33">
      <c r="AG154" s="143" t="s">
        <v>2224</v>
      </c>
    </row>
    <row r="155" spans="33:33">
      <c r="AG155" s="143" t="s">
        <v>2225</v>
      </c>
    </row>
    <row r="156" spans="33:33">
      <c r="AG156" s="143" t="s">
        <v>2226</v>
      </c>
    </row>
    <row r="157" spans="33:33">
      <c r="AG157" s="143" t="s">
        <v>2227</v>
      </c>
    </row>
    <row r="158" spans="33:33">
      <c r="AG158" s="143" t="s">
        <v>2228</v>
      </c>
    </row>
    <row r="159" spans="33:33">
      <c r="AG159" s="143" t="s">
        <v>2229</v>
      </c>
    </row>
    <row r="160" spans="33:33">
      <c r="AG160" s="143" t="s">
        <v>2230</v>
      </c>
    </row>
    <row r="161" spans="33:33">
      <c r="AG161" s="143" t="s">
        <v>2231</v>
      </c>
    </row>
    <row r="162" spans="33:33">
      <c r="AG162" s="143" t="s">
        <v>2232</v>
      </c>
    </row>
    <row r="163" spans="33:33">
      <c r="AG163" s="143" t="s">
        <v>2233</v>
      </c>
    </row>
    <row r="164" spans="33:33">
      <c r="AG164" s="143" t="s">
        <v>2234</v>
      </c>
    </row>
    <row r="165" spans="33:33">
      <c r="AG165" s="143" t="s">
        <v>2235</v>
      </c>
    </row>
    <row r="166" spans="33:33">
      <c r="AG166" s="143" t="s">
        <v>2236</v>
      </c>
    </row>
    <row r="167" spans="33:33">
      <c r="AG167" s="143" t="s">
        <v>2237</v>
      </c>
    </row>
    <row r="168" spans="33:33">
      <c r="AG168" s="143" t="s">
        <v>2238</v>
      </c>
    </row>
    <row r="169" spans="33:33">
      <c r="AG169" s="143" t="s">
        <v>2239</v>
      </c>
    </row>
    <row r="170" spans="33:33">
      <c r="AG170" s="143" t="s">
        <v>2240</v>
      </c>
    </row>
    <row r="171" spans="33:33">
      <c r="AG171" s="143" t="s">
        <v>2241</v>
      </c>
    </row>
    <row r="172" spans="33:33">
      <c r="AG172" s="143" t="s">
        <v>2242</v>
      </c>
    </row>
    <row r="173" spans="33:33">
      <c r="AG173" s="143" t="s">
        <v>2243</v>
      </c>
    </row>
    <row r="174" spans="33:33">
      <c r="AG174" s="143" t="s">
        <v>2244</v>
      </c>
    </row>
    <row r="175" spans="33:33">
      <c r="AG175" s="143" t="s">
        <v>2245</v>
      </c>
    </row>
    <row r="176" spans="33:33">
      <c r="AG176" s="143" t="s">
        <v>2246</v>
      </c>
    </row>
    <row r="177" spans="33:33">
      <c r="AG177" s="143" t="s">
        <v>2247</v>
      </c>
    </row>
    <row r="178" spans="33:33">
      <c r="AG178" s="143" t="s">
        <v>2248</v>
      </c>
    </row>
    <row r="179" spans="33:33">
      <c r="AG179" s="143" t="s">
        <v>2249</v>
      </c>
    </row>
    <row r="180" spans="33:33">
      <c r="AG180" s="143" t="s">
        <v>2250</v>
      </c>
    </row>
    <row r="181" spans="33:33">
      <c r="AG181" s="143" t="s">
        <v>2251</v>
      </c>
    </row>
    <row r="182" spans="33:33">
      <c r="AG182" s="143" t="s">
        <v>2252</v>
      </c>
    </row>
    <row r="183" spans="33:33">
      <c r="AG183" s="143" t="s">
        <v>2253</v>
      </c>
    </row>
    <row r="184" spans="33:33">
      <c r="AG184" s="143" t="s">
        <v>2254</v>
      </c>
    </row>
    <row r="185" spans="33:33">
      <c r="AG185" s="143" t="s">
        <v>2255</v>
      </c>
    </row>
    <row r="186" spans="33:33">
      <c r="AG186" s="143" t="s">
        <v>2256</v>
      </c>
    </row>
    <row r="187" spans="33:33">
      <c r="AG187" s="143" t="s">
        <v>2257</v>
      </c>
    </row>
    <row r="188" spans="33:33">
      <c r="AG188" s="143" t="s">
        <v>2258</v>
      </c>
    </row>
    <row r="189" spans="33:33">
      <c r="AG189" s="143" t="s">
        <v>2259</v>
      </c>
    </row>
    <row r="190" spans="33:33">
      <c r="AG190" s="143" t="s">
        <v>2260</v>
      </c>
    </row>
    <row r="191" spans="33:33">
      <c r="AG191" s="143" t="s">
        <v>2261</v>
      </c>
    </row>
    <row r="192" spans="33:33">
      <c r="AG192" s="143" t="s">
        <v>1875</v>
      </c>
    </row>
    <row r="193" spans="33:33">
      <c r="AG193" s="143" t="s">
        <v>2262</v>
      </c>
    </row>
    <row r="194" spans="33:33">
      <c r="AG194" s="143" t="s">
        <v>2263</v>
      </c>
    </row>
    <row r="195" spans="33:33">
      <c r="AG195" s="143" t="s">
        <v>2264</v>
      </c>
    </row>
    <row r="196" spans="33:33">
      <c r="AG196" s="143" t="s">
        <v>2265</v>
      </c>
    </row>
    <row r="197" spans="33:33">
      <c r="AG197" s="143" t="s">
        <v>2266</v>
      </c>
    </row>
    <row r="198" spans="33:33">
      <c r="AG198" s="143" t="s">
        <v>2267</v>
      </c>
    </row>
    <row r="199" spans="33:33">
      <c r="AG199" s="143" t="s">
        <v>2268</v>
      </c>
    </row>
    <row r="200" spans="33:33">
      <c r="AG200" s="143" t="s">
        <v>2269</v>
      </c>
    </row>
    <row r="201" spans="33:33">
      <c r="AG201" s="143" t="s">
        <v>2270</v>
      </c>
    </row>
  </sheetData>
  <sheetProtection selectLockedCells="1" selectUnlockedCells="1"/>
  <sortState xmlns:xlrd2="http://schemas.microsoft.com/office/spreadsheetml/2017/richdata2" ref="J2:J6">
    <sortCondition ref="J2:J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5F791-AC8E-4D7F-A6D5-A9ED2CDCFC43}">
  <sheetPr codeName="Sheet4">
    <pageSetUpPr fitToPage="1"/>
  </sheetPr>
  <dimension ref="A1:H31"/>
  <sheetViews>
    <sheetView zoomScaleNormal="100" workbookViewId="0">
      <selection activeCell="A2" sqref="A2"/>
    </sheetView>
  </sheetViews>
  <sheetFormatPr defaultColWidth="0" defaultRowHeight="11.25" zeroHeight="1"/>
  <cols>
    <col min="1" max="1" width="37.5703125" style="25" customWidth="1"/>
    <col min="2" max="2" width="13.140625" style="25" customWidth="1"/>
    <col min="3" max="3" width="15.7109375" style="25" customWidth="1"/>
    <col min="4" max="4" width="16.140625" style="25" customWidth="1"/>
    <col min="5" max="5" width="28.5703125" style="25" customWidth="1"/>
    <col min="6" max="6" width="2.42578125" style="25" customWidth="1"/>
    <col min="7" max="7" width="4" style="25" customWidth="1"/>
    <col min="8" max="8" width="4.140625" style="25" customWidth="1"/>
    <col min="9" max="16384" width="32.28515625" style="25" hidden="1"/>
  </cols>
  <sheetData>
    <row r="1" spans="1:8" ht="12">
      <c r="A1" s="26"/>
      <c r="B1" s="26"/>
      <c r="C1" s="26"/>
      <c r="D1" s="26"/>
      <c r="E1" s="275"/>
      <c r="F1" s="275"/>
      <c r="G1" s="274" t="str">
        <f>Instructions!$N$1</f>
        <v>OMB Approval No. 3245-0062</v>
      </c>
    </row>
    <row r="2" spans="1:8" ht="12.75" customHeight="1">
      <c r="A2" s="27" t="str">
        <f>B13</f>
        <v>Applicant Fund Name</v>
      </c>
      <c r="B2" s="26"/>
      <c r="C2" s="26"/>
      <c r="D2" s="26"/>
      <c r="E2" s="275"/>
      <c r="F2" s="275"/>
      <c r="G2" s="274" t="str">
        <f>Instructions!$N$2</f>
        <v>Expiration Date 2/28/2026</v>
      </c>
    </row>
    <row r="3" spans="1:8" ht="12.75" customHeight="1">
      <c r="A3" s="28"/>
      <c r="B3" s="28"/>
      <c r="C3" s="28"/>
      <c r="D3" s="28"/>
      <c r="E3" s="28"/>
      <c r="F3" s="28"/>
      <c r="G3" s="28"/>
    </row>
    <row r="4" spans="1:8">
      <c r="A4" s="30" t="s">
        <v>66</v>
      </c>
      <c r="B4" s="29"/>
      <c r="C4" s="29"/>
      <c r="D4" s="29"/>
      <c r="E4" s="29"/>
      <c r="F4" s="29"/>
      <c r="G4" s="29"/>
    </row>
    <row r="5" spans="1:8" ht="85.5" customHeight="1">
      <c r="A5" s="1062" t="s">
        <v>67</v>
      </c>
      <c r="B5" s="1062"/>
      <c r="C5" s="1062"/>
      <c r="D5" s="1062"/>
      <c r="E5" s="1062"/>
      <c r="F5" s="1062"/>
      <c r="G5" s="1062"/>
    </row>
    <row r="6" spans="1:8" ht="12" customHeight="1">
      <c r="A6" s="900"/>
      <c r="B6" s="900"/>
      <c r="C6" s="900"/>
      <c r="D6" s="900"/>
      <c r="E6" s="900"/>
      <c r="F6" s="1012"/>
      <c r="G6" s="1012"/>
      <c r="H6" s="901"/>
    </row>
    <row r="7" spans="1:8" ht="12.6" customHeight="1">
      <c r="A7" s="902"/>
      <c r="B7" s="902"/>
      <c r="C7" s="902"/>
      <c r="D7" s="902"/>
      <c r="E7" s="903" t="s">
        <v>68</v>
      </c>
      <c r="F7" s="904"/>
      <c r="G7" s="905"/>
      <c r="H7" s="901"/>
    </row>
    <row r="8" spans="1:8">
      <c r="A8" s="902"/>
      <c r="B8" s="902"/>
      <c r="C8" s="902"/>
      <c r="D8" s="902"/>
      <c r="E8" s="902"/>
      <c r="F8" s="906"/>
      <c r="G8" s="906"/>
      <c r="H8" s="901"/>
    </row>
    <row r="9" spans="1:8">
      <c r="A9" s="907"/>
      <c r="B9" s="907"/>
      <c r="C9" s="907"/>
      <c r="D9" s="907"/>
      <c r="E9" s="908" t="s">
        <v>69</v>
      </c>
      <c r="F9" s="906"/>
      <c r="G9" s="905"/>
      <c r="H9" s="901"/>
    </row>
    <row r="10" spans="1:8">
      <c r="A10" s="901"/>
      <c r="B10" s="901"/>
      <c r="C10" s="901"/>
      <c r="D10" s="901"/>
      <c r="E10" s="909"/>
      <c r="F10" s="901"/>
      <c r="G10" s="910"/>
      <c r="H10" s="901"/>
    </row>
    <row r="11" spans="1:8">
      <c r="A11" s="907" t="s">
        <v>70</v>
      </c>
      <c r="B11" s="901"/>
      <c r="C11" s="901"/>
      <c r="D11" s="901"/>
      <c r="E11" s="901"/>
      <c r="F11" s="901"/>
      <c r="G11" s="901"/>
      <c r="H11" s="901"/>
    </row>
    <row r="12" spans="1:8" ht="6.75" customHeight="1">
      <c r="A12" s="906"/>
      <c r="B12" s="901"/>
      <c r="C12" s="901"/>
      <c r="D12" s="901"/>
      <c r="E12" s="901"/>
      <c r="F12" s="901"/>
      <c r="G12" s="901"/>
      <c r="H12" s="901"/>
    </row>
    <row r="13" spans="1:8">
      <c r="A13" s="906" t="s">
        <v>71</v>
      </c>
      <c r="B13" s="1063" t="s">
        <v>2313</v>
      </c>
      <c r="C13" s="1064"/>
      <c r="D13" s="1064"/>
      <c r="E13" s="1064"/>
      <c r="F13" s="1064"/>
      <c r="G13" s="1065"/>
      <c r="H13" s="901"/>
    </row>
    <row r="14" spans="1:8">
      <c r="A14" s="906" t="s">
        <v>72</v>
      </c>
      <c r="B14" s="1063" t="s">
        <v>73</v>
      </c>
      <c r="C14" s="1064"/>
      <c r="D14" s="1064"/>
      <c r="E14" s="1064"/>
      <c r="F14" s="1064"/>
      <c r="G14" s="1065"/>
      <c r="H14" s="901"/>
    </row>
    <row r="15" spans="1:8">
      <c r="A15" s="906" t="s">
        <v>74</v>
      </c>
      <c r="B15" s="1063"/>
      <c r="C15" s="1064"/>
      <c r="D15" s="1064"/>
      <c r="E15" s="1064"/>
      <c r="F15" s="1064"/>
      <c r="G15" s="1065"/>
      <c r="H15" s="901"/>
    </row>
    <row r="16" spans="1:8">
      <c r="A16" s="906" t="s">
        <v>75</v>
      </c>
      <c r="B16" s="1063"/>
      <c r="C16" s="1064"/>
      <c r="D16" s="1064"/>
      <c r="E16" s="1064"/>
      <c r="F16" s="1064"/>
      <c r="G16" s="1065"/>
      <c r="H16" s="901"/>
    </row>
    <row r="17" spans="1:8">
      <c r="A17" s="906" t="s">
        <v>76</v>
      </c>
      <c r="B17" s="1063"/>
      <c r="C17" s="1064"/>
      <c r="D17" s="1064"/>
      <c r="E17" s="1064"/>
      <c r="F17" s="1064"/>
      <c r="G17" s="1065"/>
      <c r="H17" s="901"/>
    </row>
    <row r="18" spans="1:8">
      <c r="A18" s="906" t="s">
        <v>77</v>
      </c>
      <c r="B18" s="1067"/>
      <c r="C18" s="1068"/>
      <c r="D18" s="1068"/>
      <c r="E18" s="1068"/>
      <c r="F18" s="1068"/>
      <c r="G18" s="1069"/>
      <c r="H18" s="901"/>
    </row>
    <row r="19" spans="1:8">
      <c r="A19" s="906" t="s">
        <v>78</v>
      </c>
      <c r="B19" s="1067"/>
      <c r="C19" s="1068"/>
      <c r="D19" s="1068"/>
      <c r="E19" s="1068"/>
      <c r="F19" s="1068"/>
      <c r="G19" s="1069"/>
      <c r="H19" s="901"/>
    </row>
    <row r="20" spans="1:8">
      <c r="A20" s="906"/>
      <c r="B20" s="901"/>
      <c r="C20" s="901"/>
      <c r="D20" s="901"/>
      <c r="E20" s="901"/>
      <c r="F20" s="901"/>
      <c r="G20" s="901"/>
      <c r="H20" s="901"/>
    </row>
    <row r="21" spans="1:8">
      <c r="A21" s="901"/>
      <c r="B21" s="901"/>
      <c r="C21" s="901"/>
      <c r="D21" s="901"/>
      <c r="E21" s="901"/>
      <c r="F21" s="901"/>
      <c r="G21" s="901"/>
      <c r="H21" s="901"/>
    </row>
    <row r="22" spans="1:8" ht="28.5" customHeight="1">
      <c r="A22" s="1070" t="s">
        <v>79</v>
      </c>
      <c r="B22" s="1070"/>
      <c r="C22" s="1070"/>
      <c r="D22" s="1070"/>
      <c r="E22" s="1070"/>
      <c r="F22" s="1070"/>
      <c r="G22" s="1070"/>
      <c r="H22" s="901"/>
    </row>
    <row r="23" spans="1:8" ht="6" customHeight="1">
      <c r="A23" s="907"/>
      <c r="B23" s="906"/>
      <c r="C23" s="906"/>
      <c r="D23" s="911"/>
      <c r="E23" s="906"/>
      <c r="F23" s="906"/>
      <c r="G23" s="906"/>
      <c r="H23" s="901"/>
    </row>
    <row r="24" spans="1:8">
      <c r="A24" s="906" t="s">
        <v>80</v>
      </c>
      <c r="B24" s="901"/>
      <c r="C24" s="901"/>
      <c r="D24" s="912"/>
      <c r="E24" s="901"/>
      <c r="F24" s="901"/>
      <c r="G24" s="901"/>
      <c r="H24" s="901"/>
    </row>
    <row r="25" spans="1:8">
      <c r="A25" s="906"/>
      <c r="B25" s="901"/>
      <c r="C25" s="901"/>
      <c r="D25" s="901"/>
      <c r="E25" s="901"/>
      <c r="F25" s="901"/>
      <c r="G25" s="901"/>
      <c r="H25" s="901"/>
    </row>
    <row r="26" spans="1:8" ht="11.45" customHeight="1">
      <c r="A26" s="1066" t="s">
        <v>81</v>
      </c>
      <c r="B26" s="1066"/>
      <c r="C26" s="1066"/>
      <c r="D26" s="1066"/>
      <c r="E26" s="1066"/>
      <c r="F26" s="1066"/>
      <c r="G26" s="1066"/>
      <c r="H26" s="901"/>
    </row>
    <row r="27" spans="1:8">
      <c r="A27" s="1066"/>
      <c r="B27" s="1066"/>
      <c r="C27" s="1066"/>
      <c r="D27" s="1066"/>
      <c r="E27" s="1066"/>
      <c r="F27" s="1066"/>
      <c r="G27" s="1066"/>
      <c r="H27" s="901"/>
    </row>
    <row r="28" spans="1:8">
      <c r="A28" s="1066"/>
      <c r="B28" s="1066"/>
      <c r="C28" s="1066"/>
      <c r="D28" s="1066"/>
      <c r="E28" s="1066"/>
      <c r="F28" s="1066"/>
      <c r="G28" s="1066"/>
      <c r="H28" s="901"/>
    </row>
    <row r="29" spans="1:8">
      <c r="A29" s="1066"/>
      <c r="B29" s="1066"/>
      <c r="C29" s="1066"/>
      <c r="D29" s="1066"/>
      <c r="E29" s="1066"/>
      <c r="F29" s="1066"/>
      <c r="G29" s="1066"/>
      <c r="H29" s="901"/>
    </row>
    <row r="30" spans="1:8">
      <c r="A30" s="1066"/>
      <c r="B30" s="1066"/>
      <c r="C30" s="1066"/>
      <c r="D30" s="1066"/>
      <c r="E30" s="1066"/>
      <c r="F30" s="1066"/>
      <c r="G30" s="1066"/>
      <c r="H30" s="901"/>
    </row>
    <row r="31" spans="1:8">
      <c r="A31" s="1066"/>
      <c r="B31" s="1066"/>
      <c r="C31" s="1066"/>
      <c r="D31" s="1066"/>
      <c r="E31" s="1066"/>
      <c r="F31" s="1066"/>
      <c r="G31" s="1066"/>
      <c r="H31" s="901"/>
    </row>
  </sheetData>
  <sheetProtection formatCells="0" formatColumns="0" formatRows="0"/>
  <mergeCells count="10">
    <mergeCell ref="A5:G5"/>
    <mergeCell ref="B13:G13"/>
    <mergeCell ref="B14:G14"/>
    <mergeCell ref="B15:G15"/>
    <mergeCell ref="A26:G31"/>
    <mergeCell ref="B19:G19"/>
    <mergeCell ref="B16:G16"/>
    <mergeCell ref="B17:G17"/>
    <mergeCell ref="B18:G18"/>
    <mergeCell ref="A22:G22"/>
  </mergeCells>
  <dataValidations count="1">
    <dataValidation allowBlank="1" showInputMessage="1" showErrorMessage="1" prompt="Target Fund Size = (Target Private Capital Raise) + Total Intended Leverage Commitment (TILC)). _x000a__x000a_TILC = the lesser of (Tiers of leverage requested) x (Target Private Capital Raise) or $175M" sqref="A18:G18" xr:uid="{BB40A57E-6389-4150-BCBD-D7618007B085}"/>
  </dataValidations>
  <pageMargins left="0.25" right="0.25" top="0.75" bottom="0.75" header="0.3" footer="0.3"/>
  <pageSetup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41A2E8D4-E595-4332-A6D5-3982388342B3}">
          <x14:formula1>
            <xm:f>Labels!$R$2:$R$8</xm:f>
          </x14:formula1>
          <xm:sqref>B19:G19</xm:sqref>
        </x14:dataValidation>
        <x14:dataValidation type="list" allowBlank="1" showInputMessage="1" showErrorMessage="1" xr:uid="{0C3476EC-6A33-48F7-8200-8F5EDCE6222F}">
          <x14:formula1>
            <xm:f>Labels!$W$1:$W$3</xm:f>
          </x14:formula1>
          <xm:sqref>G7 G9 D24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52C28-B698-499E-B892-1A913F783D95}">
  <sheetPr codeName="Sheet11">
    <outlinePr summaryBelow="0"/>
  </sheetPr>
  <dimension ref="A1:L44"/>
  <sheetViews>
    <sheetView showGridLines="0" zoomScale="85" zoomScaleNormal="85" workbookViewId="0">
      <selection activeCell="L21" sqref="L21"/>
    </sheetView>
  </sheetViews>
  <sheetFormatPr defaultColWidth="0" defaultRowHeight="12.75" zeroHeight="1"/>
  <cols>
    <col min="1" max="1" width="47" style="932" customWidth="1"/>
    <col min="2" max="5" width="11.28515625" style="933" customWidth="1"/>
    <col min="6" max="6" width="12.140625" style="933" customWidth="1"/>
    <col min="7" max="8" width="11.28515625" style="933" customWidth="1"/>
    <col min="9" max="9" width="17" style="933" customWidth="1"/>
    <col min="10" max="10" width="8.7109375" style="933" customWidth="1"/>
    <col min="11" max="11" width="11.140625" style="933" customWidth="1"/>
    <col min="12" max="12" width="4.7109375" style="933" customWidth="1"/>
    <col min="13" max="16384" width="9.140625" style="933" hidden="1"/>
  </cols>
  <sheetData>
    <row r="1" spans="1:11">
      <c r="G1" s="934"/>
      <c r="H1" s="934"/>
      <c r="I1" s="913" t="str">
        <f>Instructions!$N$1</f>
        <v>OMB Approval No. 3245-0062</v>
      </c>
    </row>
    <row r="2" spans="1:11" ht="15.75" thickBot="1">
      <c r="A2" s="935" t="str">
        <f>'Info Release'!A2&amp;": Fund Overview"</f>
        <v>Applicant Fund Name: Fund Overview</v>
      </c>
      <c r="B2" s="935"/>
      <c r="C2" s="935"/>
      <c r="D2" s="935"/>
      <c r="E2" s="935"/>
      <c r="F2" s="935"/>
      <c r="G2" s="935"/>
      <c r="H2" s="935"/>
      <c r="I2" s="914" t="str">
        <f>Instructions!$N$2</f>
        <v>Expiration Date 2/28/2026</v>
      </c>
    </row>
    <row r="3" spans="1:11"/>
    <row r="4" spans="1:11" ht="15" customHeight="1">
      <c r="A4" s="936" t="s">
        <v>82</v>
      </c>
      <c r="B4" s="937"/>
      <c r="C4" s="937"/>
      <c r="D4" s="937"/>
      <c r="E4" s="937"/>
      <c r="F4" s="937"/>
      <c r="G4" s="937"/>
      <c r="H4" s="937"/>
      <c r="I4" s="938"/>
    </row>
    <row r="5" spans="1:11" ht="15" customHeight="1">
      <c r="A5" s="939" t="s">
        <v>83</v>
      </c>
      <c r="B5" s="1076" t="s">
        <v>84</v>
      </c>
      <c r="C5" s="1077"/>
      <c r="D5" s="1077"/>
      <c r="E5" s="1077"/>
      <c r="F5" s="1077"/>
      <c r="G5" s="1077"/>
      <c r="H5" s="1077"/>
      <c r="I5" s="1078"/>
      <c r="J5" s="940"/>
    </row>
    <row r="6" spans="1:11" ht="15" customHeight="1">
      <c r="A6" s="939" t="s">
        <v>85</v>
      </c>
      <c r="B6" s="1082"/>
      <c r="C6" s="1082"/>
      <c r="D6" s="1082"/>
      <c r="E6" s="1082"/>
      <c r="F6" s="1082"/>
      <c r="G6" s="1082"/>
      <c r="H6" s="1082"/>
      <c r="I6" s="1083"/>
    </row>
    <row r="7" spans="1:11" ht="15" customHeight="1">
      <c r="A7" s="939" t="s">
        <v>86</v>
      </c>
      <c r="B7" s="1094" t="str">
        <f>'Info Release'!A2</f>
        <v>Applicant Fund Name</v>
      </c>
      <c r="C7" s="1095"/>
      <c r="D7" s="1095"/>
      <c r="E7" s="1095"/>
      <c r="F7" s="1095"/>
      <c r="G7" s="1095"/>
      <c r="H7" s="1095"/>
      <c r="I7" s="1096"/>
      <c r="J7" s="940"/>
    </row>
    <row r="8" spans="1:11" ht="15" customHeight="1">
      <c r="A8" s="939" t="s">
        <v>87</v>
      </c>
      <c r="B8" s="1079" t="s">
        <v>88</v>
      </c>
      <c r="C8" s="1080"/>
      <c r="D8" s="1080"/>
      <c r="E8" s="1080"/>
      <c r="F8" s="1080"/>
      <c r="G8" s="1080"/>
      <c r="H8" s="1080"/>
      <c r="I8" s="1081"/>
      <c r="J8" s="940"/>
    </row>
    <row r="9" spans="1:11" ht="15" customHeight="1">
      <c r="A9" s="939" t="s">
        <v>89</v>
      </c>
      <c r="B9" s="1082" t="s">
        <v>90</v>
      </c>
      <c r="C9" s="1082"/>
      <c r="D9" s="1082"/>
      <c r="E9" s="1082"/>
      <c r="F9" s="1082"/>
      <c r="G9" s="1082"/>
      <c r="H9" s="1082"/>
      <c r="I9" s="1083"/>
      <c r="J9" s="940"/>
    </row>
    <row r="10" spans="1:11" ht="15" customHeight="1">
      <c r="A10" s="939" t="s">
        <v>91</v>
      </c>
      <c r="B10" s="1079" t="s">
        <v>92</v>
      </c>
      <c r="C10" s="1080"/>
      <c r="D10" s="1080"/>
      <c r="E10" s="1080"/>
      <c r="F10" s="1080"/>
      <c r="G10" s="1080"/>
      <c r="H10" s="1080"/>
      <c r="I10" s="1081"/>
      <c r="J10" s="940"/>
    </row>
    <row r="11" spans="1:11" ht="15" customHeight="1">
      <c r="A11" s="939" t="s">
        <v>93</v>
      </c>
      <c r="B11" s="1079" t="s">
        <v>94</v>
      </c>
      <c r="C11" s="1080"/>
      <c r="D11" s="1080"/>
      <c r="E11" s="1080"/>
      <c r="F11" s="1090" t="s">
        <v>95</v>
      </c>
      <c r="G11" s="1080"/>
      <c r="H11" s="1080"/>
      <c r="I11" s="1081"/>
      <c r="J11" s="940"/>
    </row>
    <row r="12" spans="1:11" ht="15" customHeight="1">
      <c r="A12" s="939" t="s">
        <v>96</v>
      </c>
      <c r="B12" s="1072"/>
      <c r="C12" s="1073"/>
      <c r="D12" s="1073"/>
      <c r="E12" s="1073"/>
      <c r="F12" s="1073"/>
      <c r="G12" s="1073"/>
      <c r="H12" s="1073"/>
      <c r="I12" s="1075"/>
      <c r="J12" s="940"/>
    </row>
    <row r="13" spans="1:11" ht="15" customHeight="1">
      <c r="A13" s="939" t="s">
        <v>97</v>
      </c>
      <c r="B13" s="1072" t="s">
        <v>98</v>
      </c>
      <c r="C13" s="1073"/>
      <c r="D13" s="1073"/>
      <c r="E13" s="1073"/>
      <c r="F13" s="1074" t="s">
        <v>99</v>
      </c>
      <c r="G13" s="1073"/>
      <c r="H13" s="1073"/>
      <c r="I13" s="1075"/>
      <c r="J13" s="940"/>
    </row>
    <row r="14" spans="1:11" ht="15" customHeight="1">
      <c r="A14" s="939" t="s">
        <v>100</v>
      </c>
      <c r="B14" s="1097" t="s">
        <v>101</v>
      </c>
      <c r="C14" s="1098"/>
      <c r="D14" s="1098"/>
      <c r="E14" s="1098"/>
      <c r="F14" s="1098"/>
      <c r="G14" s="1098"/>
      <c r="H14" s="1098"/>
      <c r="I14" s="1099"/>
      <c r="J14" s="941"/>
      <c r="K14" s="1071" t="s">
        <v>102</v>
      </c>
    </row>
    <row r="15" spans="1:11" ht="15" customHeight="1">
      <c r="A15" s="939" t="s">
        <v>103</v>
      </c>
      <c r="B15" s="1097" t="s">
        <v>101</v>
      </c>
      <c r="C15" s="1098"/>
      <c r="D15" s="1098"/>
      <c r="E15" s="1098"/>
      <c r="F15" s="1098"/>
      <c r="G15" s="1098"/>
      <c r="H15" s="1098"/>
      <c r="I15" s="1099"/>
      <c r="J15" s="941"/>
      <c r="K15" s="1071"/>
    </row>
    <row r="16" spans="1:11" ht="15" customHeight="1">
      <c r="A16" s="939" t="s">
        <v>104</v>
      </c>
      <c r="B16" s="1084"/>
      <c r="C16" s="1085"/>
      <c r="D16" s="1085"/>
      <c r="E16" s="1085"/>
      <c r="F16" s="1085"/>
      <c r="G16" s="1085"/>
      <c r="H16" s="1085"/>
      <c r="I16" s="1086"/>
      <c r="J16" s="941"/>
      <c r="K16" s="1071"/>
    </row>
    <row r="17" spans="1:11" ht="15" customHeight="1">
      <c r="A17" s="939" t="s">
        <v>105</v>
      </c>
      <c r="B17" s="1087" t="s">
        <v>12</v>
      </c>
      <c r="C17" s="1088"/>
      <c r="D17" s="1088"/>
      <c r="E17" s="1088"/>
      <c r="F17" s="1088"/>
      <c r="G17" s="1088"/>
      <c r="H17" s="1088"/>
      <c r="I17" s="1089"/>
      <c r="J17" s="941"/>
      <c r="K17" s="1071"/>
    </row>
    <row r="18" spans="1:11" ht="15" customHeight="1">
      <c r="A18" s="939" t="s">
        <v>106</v>
      </c>
      <c r="B18" s="1091" t="s">
        <v>101</v>
      </c>
      <c r="C18" s="1092"/>
      <c r="D18" s="1092"/>
      <c r="E18" s="1092"/>
      <c r="F18" s="1092"/>
      <c r="G18" s="1092"/>
      <c r="H18" s="1092"/>
      <c r="I18" s="1093"/>
      <c r="J18" s="941"/>
    </row>
    <row r="19" spans="1:11" ht="15" customHeight="1">
      <c r="A19" s="939" t="s">
        <v>107</v>
      </c>
      <c r="B19" s="1072" t="s">
        <v>108</v>
      </c>
      <c r="C19" s="1073"/>
      <c r="D19" s="1073"/>
      <c r="E19" s="1073"/>
      <c r="F19" s="1074" t="s">
        <v>101</v>
      </c>
      <c r="G19" s="1073"/>
      <c r="H19" s="1073"/>
      <c r="I19" s="1075"/>
      <c r="J19" s="941"/>
    </row>
    <row r="20" spans="1:11" ht="15" customHeight="1">
      <c r="A20" s="939" t="s">
        <v>109</v>
      </c>
      <c r="B20" s="1100" t="s">
        <v>110</v>
      </c>
      <c r="C20" s="1101"/>
      <c r="D20" s="1101"/>
      <c r="E20" s="1101"/>
      <c r="F20" s="1101"/>
      <c r="G20" s="1101"/>
      <c r="H20" s="1101"/>
      <c r="I20" s="1102"/>
      <c r="J20" s="941"/>
    </row>
    <row r="21" spans="1:11" ht="17.25" customHeight="1">
      <c r="A21" s="939" t="s">
        <v>111</v>
      </c>
      <c r="B21" s="1103" t="s">
        <v>110</v>
      </c>
      <c r="C21" s="1104"/>
      <c r="D21" s="1104"/>
      <c r="E21" s="1104"/>
      <c r="F21" s="1104"/>
      <c r="G21" s="1104"/>
      <c r="H21" s="1104"/>
      <c r="I21" s="1105"/>
      <c r="J21" s="941"/>
    </row>
    <row r="22" spans="1:11" ht="17.25" customHeight="1">
      <c r="A22" s="939" t="s">
        <v>112</v>
      </c>
      <c r="B22" s="1109" t="s">
        <v>12</v>
      </c>
      <c r="C22" s="1110"/>
      <c r="D22" s="1110"/>
      <c r="E22" s="1110"/>
      <c r="F22" s="1110"/>
      <c r="G22" s="1110"/>
      <c r="H22" s="1110"/>
      <c r="I22" s="1111"/>
      <c r="J22" s="941"/>
    </row>
    <row r="23" spans="1:11" ht="15" customHeight="1">
      <c r="A23" s="939" t="s">
        <v>113</v>
      </c>
      <c r="B23" s="1106" t="s">
        <v>12</v>
      </c>
      <c r="C23" s="1107"/>
      <c r="D23" s="1107"/>
      <c r="E23" s="1107"/>
      <c r="F23" s="1107"/>
      <c r="G23" s="1107"/>
      <c r="H23" s="1107"/>
      <c r="I23" s="1108"/>
      <c r="J23" s="941"/>
    </row>
    <row r="24" spans="1:11" ht="15" customHeight="1">
      <c r="A24" s="939" t="s">
        <v>114</v>
      </c>
      <c r="B24" s="1094" t="s">
        <v>115</v>
      </c>
      <c r="C24" s="1095"/>
      <c r="D24" s="1095"/>
      <c r="E24" s="1095"/>
      <c r="F24" s="1095"/>
      <c r="G24" s="1095"/>
      <c r="H24" s="1095"/>
      <c r="I24" s="1096"/>
    </row>
    <row r="25" spans="1:11" ht="15" customHeight="1">
      <c r="A25" s="939" t="s">
        <v>116</v>
      </c>
      <c r="B25" s="1079" t="s">
        <v>117</v>
      </c>
      <c r="C25" s="1080"/>
      <c r="D25" s="1080"/>
      <c r="E25" s="1080"/>
      <c r="F25" s="1080"/>
      <c r="G25" s="1080"/>
      <c r="H25" s="1080"/>
      <c r="I25" s="1081"/>
      <c r="J25" s="942"/>
    </row>
    <row r="26" spans="1:11" ht="15" customHeight="1">
      <c r="A26" s="939" t="s">
        <v>118</v>
      </c>
      <c r="B26" s="1079" t="s">
        <v>119</v>
      </c>
      <c r="C26" s="1080"/>
      <c r="D26" s="1080"/>
      <c r="E26" s="1080"/>
      <c r="F26" s="1080"/>
      <c r="G26" s="1080"/>
      <c r="H26" s="1080"/>
      <c r="I26" s="1081"/>
      <c r="J26" s="942"/>
    </row>
    <row r="27" spans="1:11" ht="15" customHeight="1">
      <c r="A27" s="939" t="s">
        <v>120</v>
      </c>
      <c r="B27" s="1079" t="s">
        <v>121</v>
      </c>
      <c r="C27" s="1080"/>
      <c r="D27" s="1080"/>
      <c r="E27" s="1080"/>
      <c r="F27" s="1080"/>
      <c r="G27" s="1080"/>
      <c r="H27" s="1080"/>
      <c r="I27" s="1081"/>
      <c r="J27" s="941"/>
    </row>
    <row r="28" spans="1:11" ht="15" customHeight="1">
      <c r="A28" s="939" t="s">
        <v>122</v>
      </c>
      <c r="B28" s="1079" t="s">
        <v>123</v>
      </c>
      <c r="C28" s="1080"/>
      <c r="D28" s="1080"/>
      <c r="E28" s="1080"/>
      <c r="F28" s="1080"/>
      <c r="G28" s="1080"/>
      <c r="H28" s="1080"/>
      <c r="I28" s="1081"/>
      <c r="J28" s="941"/>
    </row>
    <row r="29" spans="1:11" ht="15" customHeight="1">
      <c r="A29" s="939" t="s">
        <v>122</v>
      </c>
      <c r="B29" s="1112" t="s">
        <v>124</v>
      </c>
      <c r="C29" s="1113"/>
      <c r="D29" s="1113"/>
      <c r="E29" s="1113"/>
      <c r="F29" s="1113"/>
      <c r="G29" s="1113"/>
      <c r="H29" s="1113"/>
      <c r="I29" s="1114"/>
      <c r="J29" s="941"/>
    </row>
    <row r="30" spans="1:11" ht="15" customHeight="1">
      <c r="A30" s="939" t="s">
        <v>125</v>
      </c>
      <c r="B30" s="943" t="s">
        <v>126</v>
      </c>
      <c r="C30" s="944" t="s">
        <v>127</v>
      </c>
      <c r="D30" s="944" t="s">
        <v>128</v>
      </c>
      <c r="E30" s="945"/>
      <c r="F30" s="946" t="s">
        <v>129</v>
      </c>
      <c r="G30" s="946"/>
      <c r="H30" s="947" t="s">
        <v>130</v>
      </c>
      <c r="I30" s="948" t="s">
        <v>131</v>
      </c>
      <c r="J30" s="941"/>
    </row>
    <row r="31" spans="1:11" ht="15" customHeight="1">
      <c r="A31" s="1014" t="s">
        <v>132</v>
      </c>
      <c r="B31" s="949" t="s">
        <v>133</v>
      </c>
      <c r="C31" s="1127" t="str">
        <f>IFERROR(H31*B13,"")</f>
        <v/>
      </c>
      <c r="D31" s="1127"/>
      <c r="E31" s="1128"/>
      <c r="F31" s="950" t="s">
        <v>134</v>
      </c>
      <c r="G31" s="951"/>
      <c r="H31" s="1129">
        <v>2</v>
      </c>
      <c r="I31" s="1130"/>
      <c r="J31" s="941"/>
    </row>
    <row r="32" spans="1:11" ht="45" customHeight="1">
      <c r="A32" s="939" t="s">
        <v>135</v>
      </c>
      <c r="B32" s="1115" t="s">
        <v>136</v>
      </c>
      <c r="C32" s="1116"/>
      <c r="D32" s="1116"/>
      <c r="E32" s="1116"/>
      <c r="F32" s="1116"/>
      <c r="G32" s="1116"/>
      <c r="H32" s="1116"/>
      <c r="I32" s="1117"/>
      <c r="J32" s="941"/>
    </row>
    <row r="33" spans="1:10">
      <c r="A33" s="939" t="s">
        <v>137</v>
      </c>
      <c r="B33" s="1118" t="s">
        <v>138</v>
      </c>
      <c r="C33" s="1119"/>
      <c r="D33" s="1119"/>
      <c r="E33" s="1119"/>
      <c r="F33" s="1119"/>
      <c r="G33" s="1119"/>
      <c r="H33" s="1119"/>
      <c r="I33" s="1120"/>
      <c r="J33" s="941"/>
    </row>
    <row r="34" spans="1:10" ht="15" customHeight="1">
      <c r="A34" s="939" t="s">
        <v>139</v>
      </c>
      <c r="B34" s="1121" t="s">
        <v>108</v>
      </c>
      <c r="C34" s="1122"/>
      <c r="D34" s="1122"/>
      <c r="E34" s="1122"/>
      <c r="F34" s="1122"/>
      <c r="G34" s="1122"/>
      <c r="H34" s="1122"/>
      <c r="I34" s="1123"/>
      <c r="J34" s="941"/>
    </row>
    <row r="35" spans="1:10" ht="15" customHeight="1">
      <c r="A35" s="939" t="s">
        <v>140</v>
      </c>
      <c r="B35" s="1124" t="s">
        <v>108</v>
      </c>
      <c r="C35" s="1125"/>
      <c r="D35" s="1125"/>
      <c r="E35" s="1125"/>
      <c r="F35" s="1125"/>
      <c r="G35" s="1125"/>
      <c r="H35" s="1125"/>
      <c r="I35" s="1126"/>
      <c r="J35" s="941"/>
    </row>
    <row r="36" spans="1:10" ht="15" customHeight="1">
      <c r="A36" s="939" t="s">
        <v>141</v>
      </c>
      <c r="B36" s="1079"/>
      <c r="C36" s="1080"/>
      <c r="D36" s="1080"/>
      <c r="E36" s="1080"/>
      <c r="F36" s="1080"/>
      <c r="G36" s="1080"/>
      <c r="H36" s="1080"/>
      <c r="I36" s="1081"/>
      <c r="J36" s="941"/>
    </row>
    <row r="37" spans="1:10" ht="15" customHeight="1">
      <c r="A37" s="952" t="s">
        <v>142</v>
      </c>
      <c r="B37" s="1118" t="s">
        <v>143</v>
      </c>
      <c r="C37" s="1119"/>
      <c r="D37" s="1119"/>
      <c r="E37" s="1119"/>
      <c r="F37" s="1119"/>
      <c r="G37" s="1119"/>
      <c r="H37" s="1119"/>
      <c r="I37" s="1120"/>
      <c r="J37" s="941"/>
    </row>
    <row r="38" spans="1:10" ht="18.75" customHeight="1">
      <c r="A38" s="953" t="s">
        <v>144</v>
      </c>
      <c r="B38" s="1134" t="s">
        <v>143</v>
      </c>
      <c r="C38" s="1135"/>
      <c r="D38" s="1135"/>
      <c r="E38" s="1135"/>
      <c r="F38" s="1135"/>
      <c r="G38" s="1135"/>
      <c r="H38" s="1135"/>
      <c r="I38" s="1136"/>
      <c r="J38" s="941"/>
    </row>
    <row r="39" spans="1:10" ht="18.75" customHeight="1">
      <c r="A39" s="953" t="s">
        <v>145</v>
      </c>
      <c r="B39" s="954" t="s">
        <v>146</v>
      </c>
      <c r="C39" s="955"/>
      <c r="D39" s="954" t="s">
        <v>147</v>
      </c>
      <c r="E39" s="956"/>
      <c r="F39" s="956"/>
      <c r="G39" s="955"/>
      <c r="H39" s="957" t="s">
        <v>148</v>
      </c>
      <c r="I39" s="958"/>
      <c r="J39" s="941"/>
    </row>
    <row r="40" spans="1:10" ht="18.75" customHeight="1">
      <c r="A40" s="941"/>
      <c r="B40" s="1013"/>
      <c r="C40" s="1013"/>
      <c r="D40" s="1013"/>
      <c r="E40" s="1013"/>
      <c r="F40" s="1013"/>
      <c r="G40" s="1013"/>
      <c r="H40" s="1013"/>
      <c r="I40" s="1013"/>
      <c r="J40" s="941"/>
    </row>
    <row r="41" spans="1:10" ht="18.75" customHeight="1">
      <c r="A41" s="936" t="s">
        <v>149</v>
      </c>
      <c r="B41" s="959"/>
      <c r="C41" s="959"/>
      <c r="D41" s="959"/>
      <c r="E41" s="959"/>
      <c r="F41" s="959"/>
      <c r="G41" s="959"/>
      <c r="H41" s="959"/>
      <c r="I41" s="960"/>
      <c r="J41" s="941"/>
    </row>
    <row r="42" spans="1:10" ht="18.75" customHeight="1">
      <c r="A42" s="939" t="s">
        <v>150</v>
      </c>
      <c r="B42" s="1106" t="s">
        <v>12</v>
      </c>
      <c r="C42" s="1107"/>
      <c r="D42" s="1107"/>
      <c r="E42" s="1107"/>
      <c r="F42" s="1107"/>
      <c r="G42" s="1107"/>
      <c r="H42" s="1107"/>
      <c r="I42" s="1108"/>
      <c r="J42" s="941"/>
    </row>
    <row r="43" spans="1:10" ht="18.75" customHeight="1">
      <c r="A43" s="953" t="s">
        <v>151</v>
      </c>
      <c r="B43" s="1131">
        <v>45628</v>
      </c>
      <c r="C43" s="1132"/>
      <c r="D43" s="1132"/>
      <c r="E43" s="1132"/>
      <c r="F43" s="1132"/>
      <c r="G43" s="1132"/>
      <c r="H43" s="1132"/>
      <c r="I43" s="1133"/>
      <c r="J43" s="941"/>
    </row>
    <row r="44" spans="1:10" ht="15" customHeight="1">
      <c r="J44" s="961"/>
    </row>
  </sheetData>
  <sheetProtection formatCells="0" formatColumns="0" formatRows="0"/>
  <dataConsolidate/>
  <mergeCells count="40">
    <mergeCell ref="B36:I36"/>
    <mergeCell ref="B37:I37"/>
    <mergeCell ref="B42:I42"/>
    <mergeCell ref="B43:I43"/>
    <mergeCell ref="B38:I38"/>
    <mergeCell ref="B29:I29"/>
    <mergeCell ref="B32:I32"/>
    <mergeCell ref="B33:I33"/>
    <mergeCell ref="B34:I34"/>
    <mergeCell ref="B35:I35"/>
    <mergeCell ref="C31:E31"/>
    <mergeCell ref="H31:I31"/>
    <mergeCell ref="B25:I25"/>
    <mergeCell ref="B27:I27"/>
    <mergeCell ref="B28:I28"/>
    <mergeCell ref="B18:I18"/>
    <mergeCell ref="B7:I7"/>
    <mergeCell ref="B8:I8"/>
    <mergeCell ref="B12:I12"/>
    <mergeCell ref="B14:I14"/>
    <mergeCell ref="B15:I15"/>
    <mergeCell ref="B20:I20"/>
    <mergeCell ref="B21:I21"/>
    <mergeCell ref="B23:I23"/>
    <mergeCell ref="B24:I24"/>
    <mergeCell ref="B26:I26"/>
    <mergeCell ref="B22:I22"/>
    <mergeCell ref="K14:K17"/>
    <mergeCell ref="B19:E19"/>
    <mergeCell ref="F19:I19"/>
    <mergeCell ref="B5:I5"/>
    <mergeCell ref="B10:I10"/>
    <mergeCell ref="B6:I6"/>
    <mergeCell ref="B13:E13"/>
    <mergeCell ref="F13:I13"/>
    <mergeCell ref="B16:I16"/>
    <mergeCell ref="B17:I17"/>
    <mergeCell ref="B9:I9"/>
    <mergeCell ref="B11:E11"/>
    <mergeCell ref="F11:I11"/>
  </mergeCells>
  <conditionalFormatting sqref="B7:I8">
    <cfRule type="cellIs" dxfId="245" priority="4" operator="equal">
      <formula>""</formula>
    </cfRule>
  </conditionalFormatting>
  <conditionalFormatting sqref="B10:I10">
    <cfRule type="cellIs" dxfId="244" priority="3" operator="equal">
      <formula>""</formula>
    </cfRule>
  </conditionalFormatting>
  <dataValidations disablePrompts="1" count="1">
    <dataValidation allowBlank="1" showInputMessage="1" showErrorMessage="1" prompt="Total Intended Leverage Commitment is the lesser of (Tiers of leverage requested) x (Target Private Capital Raise) or $175M" sqref="A31 C31:E31" xr:uid="{5AC081B4-4E34-416C-AC4C-2094A90F1FFF}"/>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D09099E3-E195-4038-B7A0-4F16DD47F5B8}">
          <x14:formula1>
            <xm:f>Labels!$M$2:$M$39</xm:f>
          </x14:formula1>
          <xm:sqref>B27:I27</xm:sqref>
        </x14:dataValidation>
        <x14:dataValidation type="list" allowBlank="1" showInputMessage="1" showErrorMessage="1" xr:uid="{E69C3BAC-A26E-4455-A6C2-F38C77464D67}">
          <x14:formula1>
            <xm:f>Labels!$C$2:$C$31</xm:f>
          </x14:formula1>
          <xm:sqref>B28:I29</xm:sqref>
        </x14:dataValidation>
        <x14:dataValidation type="list" allowBlank="1" showInputMessage="1" showErrorMessage="1" xr:uid="{1C8D793B-7694-4B4D-B375-1193765E13B7}">
          <x14:formula1>
            <xm:f>Labels!$R$2:$R$8</xm:f>
          </x14:formula1>
          <xm:sqref>B5:I5</xm:sqref>
        </x14:dataValidation>
        <x14:dataValidation type="list" allowBlank="1" showInputMessage="1" showErrorMessage="1" xr:uid="{E7C54494-DA3D-47F1-BBC4-6661AECA24F8}">
          <x14:formula1>
            <xm:f>Labels!$N$2:$N$3</xm:f>
          </x14:formula1>
          <xm:sqref>B9:I9</xm:sqref>
        </x14:dataValidation>
        <x14:dataValidation type="list" allowBlank="1" showInputMessage="1" showErrorMessage="1" xr:uid="{EBA18750-A229-4483-BCB1-848B1E538EEA}">
          <x14:formula1>
            <xm:f>Labels!$U$1:$U$3</xm:f>
          </x14:formula1>
          <xm:sqref>F11:I11</xm:sqref>
        </x14:dataValidation>
        <x14:dataValidation type="list" allowBlank="1" showInputMessage="1" showErrorMessage="1" xr:uid="{C78E3233-50FE-4EE6-A9EF-3C3F3DB34773}">
          <x14:formula1>
            <xm:f>Labels!$B$2:$B$20</xm:f>
          </x14:formula1>
          <xm:sqref>B25:I25</xm:sqref>
        </x14:dataValidation>
        <x14:dataValidation type="list" allowBlank="1" showInputMessage="1" showErrorMessage="1" xr:uid="{FC160025-12AB-414B-8DCA-DC44B07C99AD}">
          <x14:formula1>
            <xm:f>Labels!$AW$2:$AW$5</xm:f>
          </x14:formula1>
          <xm:sqref>B6:I6</xm:sqref>
        </x14:dataValidation>
        <x14:dataValidation type="list" allowBlank="1" showInputMessage="1" showErrorMessage="1" xr:uid="{F9AC35E9-DFDA-4565-9CEA-719E430C97F9}">
          <x14:formula1>
            <xm:f>Labels!$A$2:$A$7</xm:f>
          </x14:formula1>
          <xm:sqref>B24:I24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4EB20-5D9B-498E-B33A-6B571ECB615E}">
  <sheetPr>
    <pageSetUpPr fitToPage="1"/>
  </sheetPr>
  <dimension ref="A1:M33"/>
  <sheetViews>
    <sheetView showGridLines="0" zoomScale="120" zoomScaleNormal="120" workbookViewId="0">
      <selection activeCell="C30" sqref="C30"/>
    </sheetView>
  </sheetViews>
  <sheetFormatPr defaultColWidth="0" defaultRowHeight="15.75" zeroHeight="1"/>
  <cols>
    <col min="1" max="1" width="5.28515625" style="320" customWidth="1"/>
    <col min="2" max="2" width="15.42578125" style="320" customWidth="1"/>
    <col min="3" max="3" width="13.42578125" style="320" customWidth="1"/>
    <col min="4" max="4" width="9.140625" style="320" hidden="1" customWidth="1"/>
    <col min="5" max="5" width="15" style="320" customWidth="1"/>
    <col min="6" max="6" width="0" style="320" hidden="1" customWidth="1"/>
    <col min="7" max="7" width="5" style="320" customWidth="1"/>
    <col min="8" max="8" width="9.140625" style="320" customWidth="1"/>
    <col min="9" max="9" width="14.140625" style="320" customWidth="1"/>
    <col min="10" max="10" width="11.7109375" style="320" customWidth="1"/>
    <col min="11" max="13" width="9.140625" style="320" customWidth="1"/>
    <col min="14" max="16384" width="9.140625" style="320" hidden="1"/>
  </cols>
  <sheetData>
    <row r="1" spans="1:13" s="16" customFormat="1" ht="12.75">
      <c r="A1" s="328"/>
      <c r="B1" s="329"/>
      <c r="C1" s="329"/>
      <c r="D1" s="329"/>
      <c r="E1" s="329"/>
      <c r="F1" s="329"/>
      <c r="G1" s="330"/>
      <c r="H1" s="330"/>
      <c r="J1" s="329"/>
      <c r="K1" s="329"/>
      <c r="L1" s="965"/>
      <c r="M1" s="1002" t="str">
        <f>Instructions!$N$1</f>
        <v>OMB Approval No. 3245-0062</v>
      </c>
    </row>
    <row r="2" spans="1:13" s="16" customFormat="1" ht="16.5" thickBot="1">
      <c r="A2" s="962" t="str">
        <f>'Info Release'!A2&amp;": Fund Overview Table"</f>
        <v>Applicant Fund Name: Fund Overview Table</v>
      </c>
      <c r="B2" s="962"/>
      <c r="C2" s="962"/>
      <c r="D2" s="962"/>
      <c r="E2" s="962"/>
      <c r="F2" s="962"/>
      <c r="G2" s="962"/>
      <c r="H2" s="962"/>
      <c r="I2" s="962"/>
      <c r="J2" s="962"/>
      <c r="K2" s="962"/>
      <c r="L2" s="1001"/>
      <c r="M2" s="1003" t="str">
        <f>Instructions!$N$2</f>
        <v>Expiration Date 2/28/2026</v>
      </c>
    </row>
    <row r="3" spans="1:13" s="16" customFormat="1">
      <c r="A3" s="963"/>
      <c r="B3" s="963"/>
      <c r="C3" s="963"/>
      <c r="D3" s="963"/>
      <c r="E3" s="963"/>
      <c r="F3" s="963"/>
      <c r="G3" s="963"/>
      <c r="H3" s="963"/>
      <c r="I3" s="964"/>
      <c r="J3" s="965"/>
      <c r="K3" s="965"/>
      <c r="L3" s="965"/>
      <c r="M3" s="965"/>
    </row>
    <row r="4" spans="1:13" s="16" customFormat="1" ht="15" customHeight="1">
      <c r="A4" s="963"/>
      <c r="B4" s="966" t="s">
        <v>152</v>
      </c>
      <c r="C4" s="967"/>
      <c r="D4" s="967"/>
      <c r="E4" s="967"/>
      <c r="F4" s="968"/>
      <c r="G4" s="968"/>
      <c r="H4" s="968"/>
      <c r="I4" s="964"/>
      <c r="J4" s="965"/>
      <c r="K4" s="965"/>
      <c r="L4" s="965"/>
      <c r="M4" s="965"/>
    </row>
    <row r="5" spans="1:13" s="16" customFormat="1" ht="15" customHeight="1">
      <c r="A5" s="963"/>
      <c r="B5" s="969" t="s">
        <v>153</v>
      </c>
      <c r="C5" s="967"/>
      <c r="D5" s="967"/>
      <c r="E5" s="967"/>
      <c r="F5" s="968"/>
      <c r="G5" s="968"/>
      <c r="H5" s="968"/>
      <c r="I5" s="964"/>
      <c r="J5" s="965"/>
      <c r="K5" s="965"/>
      <c r="L5" s="965"/>
      <c r="M5" s="965"/>
    </row>
    <row r="6" spans="1:13" s="16" customFormat="1">
      <c r="A6" s="578"/>
      <c r="B6" s="578"/>
      <c r="C6" s="578"/>
      <c r="D6" s="578"/>
      <c r="E6" s="578"/>
      <c r="F6" s="578"/>
      <c r="G6" s="578"/>
      <c r="H6" s="578"/>
      <c r="I6" s="579"/>
      <c r="J6" s="329"/>
      <c r="K6" s="329"/>
      <c r="L6" s="329"/>
    </row>
    <row r="7" spans="1:13" ht="12.95" customHeight="1" thickBot="1">
      <c r="B7" s="1141" t="s">
        <v>154</v>
      </c>
      <c r="C7" s="1142"/>
      <c r="D7" s="1142"/>
      <c r="E7" s="1142"/>
      <c r="F7" s="1142"/>
      <c r="G7" s="1142"/>
      <c r="H7" s="1142"/>
      <c r="I7" s="1142"/>
      <c r="J7" s="1143"/>
    </row>
    <row r="8" spans="1:13" ht="12.95" customHeight="1" thickBot="1">
      <c r="B8" s="483" t="s">
        <v>155</v>
      </c>
      <c r="C8" s="484"/>
      <c r="D8" s="469"/>
      <c r="E8" s="1144" t="s">
        <v>156</v>
      </c>
      <c r="F8" s="1144"/>
      <c r="G8" s="1145"/>
      <c r="H8" s="1145" t="s">
        <v>157</v>
      </c>
      <c r="I8" s="1146"/>
      <c r="J8" s="1147"/>
    </row>
    <row r="9" spans="1:13" ht="12.95" customHeight="1">
      <c r="B9" s="485" t="s">
        <v>158</v>
      </c>
      <c r="C9" s="459">
        <v>0.1</v>
      </c>
      <c r="D9" s="478"/>
      <c r="E9" s="452" t="s">
        <v>159</v>
      </c>
      <c r="F9" s="477"/>
      <c r="G9" s="460">
        <v>0.25</v>
      </c>
      <c r="H9" s="1148" t="s">
        <v>160</v>
      </c>
      <c r="I9" s="1149"/>
      <c r="J9" s="452">
        <v>20</v>
      </c>
    </row>
    <row r="10" spans="1:13" ht="12.95" customHeight="1">
      <c r="B10" s="485" t="s">
        <v>161</v>
      </c>
      <c r="C10" s="461"/>
      <c r="D10" s="476"/>
      <c r="E10" s="321" t="s">
        <v>162</v>
      </c>
      <c r="F10" s="475"/>
      <c r="G10" s="462"/>
      <c r="H10" s="1137" t="s">
        <v>163</v>
      </c>
      <c r="I10" s="1138"/>
      <c r="J10" s="322" t="s">
        <v>164</v>
      </c>
    </row>
    <row r="11" spans="1:13" ht="12.75" customHeight="1">
      <c r="B11" s="485" t="s">
        <v>165</v>
      </c>
      <c r="C11" s="459"/>
      <c r="D11" s="478"/>
      <c r="E11" s="452" t="s">
        <v>166</v>
      </c>
      <c r="F11" s="477"/>
      <c r="G11" s="460"/>
      <c r="H11" s="1139" t="s">
        <v>167</v>
      </c>
      <c r="I11" s="1140"/>
      <c r="J11" s="449">
        <v>0.1</v>
      </c>
    </row>
    <row r="12" spans="1:13" ht="12.95" customHeight="1">
      <c r="B12" s="485" t="s">
        <v>168</v>
      </c>
      <c r="C12" s="461"/>
      <c r="D12" s="476"/>
      <c r="E12" s="321" t="s">
        <v>169</v>
      </c>
      <c r="F12" s="475"/>
      <c r="G12" s="462"/>
      <c r="H12" s="1137" t="s">
        <v>170</v>
      </c>
      <c r="I12" s="1138"/>
      <c r="J12" s="491" t="s">
        <v>171</v>
      </c>
    </row>
    <row r="13" spans="1:13" ht="12.95" customHeight="1">
      <c r="B13" s="485" t="s">
        <v>172</v>
      </c>
      <c r="C13" s="459"/>
      <c r="D13" s="478"/>
      <c r="E13" s="452" t="s">
        <v>173</v>
      </c>
      <c r="F13" s="477"/>
      <c r="G13" s="460"/>
      <c r="H13" s="1139" t="s">
        <v>174</v>
      </c>
      <c r="I13" s="1140"/>
      <c r="J13" s="492" t="s">
        <v>175</v>
      </c>
    </row>
    <row r="14" spans="1:13" ht="12.95" customHeight="1">
      <c r="B14" s="485" t="s">
        <v>176</v>
      </c>
      <c r="C14" s="461"/>
      <c r="D14" s="476"/>
      <c r="E14" s="321"/>
      <c r="F14" s="481"/>
      <c r="G14" s="451"/>
      <c r="H14" s="1139" t="s">
        <v>177</v>
      </c>
      <c r="I14" s="1140"/>
      <c r="J14" s="491" t="s">
        <v>178</v>
      </c>
    </row>
    <row r="15" spans="1:13" ht="12.95" customHeight="1" thickBot="1">
      <c r="B15" s="485" t="s">
        <v>179</v>
      </c>
      <c r="C15" s="459"/>
      <c r="D15" s="478"/>
      <c r="E15" s="452"/>
      <c r="F15" s="477"/>
      <c r="G15" s="460"/>
      <c r="H15" s="1155" t="s">
        <v>180</v>
      </c>
      <c r="I15" s="1156"/>
      <c r="J15" s="493">
        <v>4</v>
      </c>
    </row>
    <row r="16" spans="1:13" ht="12.95" customHeight="1" thickBot="1">
      <c r="B16" s="464" t="s">
        <v>181</v>
      </c>
      <c r="C16" s="465"/>
      <c r="D16" s="463"/>
      <c r="E16" s="470" t="s">
        <v>182</v>
      </c>
      <c r="F16" s="465"/>
      <c r="G16" s="490"/>
      <c r="H16" s="466" t="s">
        <v>183</v>
      </c>
      <c r="I16" s="467"/>
      <c r="J16" s="321" t="s">
        <v>184</v>
      </c>
    </row>
    <row r="17" spans="2:10" ht="12.95" customHeight="1">
      <c r="B17" s="452" t="s">
        <v>185</v>
      </c>
      <c r="C17" s="449">
        <v>0.5</v>
      </c>
      <c r="D17" s="482"/>
      <c r="E17" s="452" t="s">
        <v>186</v>
      </c>
      <c r="F17" s="482"/>
      <c r="G17" s="449">
        <v>0.5</v>
      </c>
      <c r="H17" s="1152" t="s">
        <v>187</v>
      </c>
      <c r="I17" s="1153"/>
      <c r="J17" s="323" t="s">
        <v>188</v>
      </c>
    </row>
    <row r="18" spans="2:10" ht="12.95" customHeight="1">
      <c r="B18" s="452" t="s">
        <v>189</v>
      </c>
      <c r="C18" s="451">
        <v>0.25</v>
      </c>
      <c r="D18" s="481"/>
      <c r="E18" s="321" t="s">
        <v>190</v>
      </c>
      <c r="F18" s="481"/>
      <c r="G18" s="451">
        <v>0.25</v>
      </c>
      <c r="H18" s="1150" t="s">
        <v>191</v>
      </c>
      <c r="I18" s="1151"/>
      <c r="J18" s="494">
        <v>0.05</v>
      </c>
    </row>
    <row r="19" spans="2:10" ht="12.95" customHeight="1">
      <c r="B19" s="452" t="s">
        <v>192</v>
      </c>
      <c r="C19" s="448">
        <v>0.25</v>
      </c>
      <c r="D19" s="482"/>
      <c r="E19" s="452" t="s">
        <v>193</v>
      </c>
      <c r="F19" s="482"/>
      <c r="G19" s="449"/>
      <c r="H19" s="1152" t="s">
        <v>194</v>
      </c>
      <c r="I19" s="1154"/>
      <c r="J19" s="1153"/>
    </row>
    <row r="20" spans="2:10" ht="12.95" customHeight="1">
      <c r="B20" s="452"/>
      <c r="C20" s="450"/>
      <c r="D20" s="479"/>
      <c r="E20" s="486" t="s">
        <v>195</v>
      </c>
      <c r="F20" s="479"/>
      <c r="G20" s="451">
        <v>0.25</v>
      </c>
      <c r="H20" s="1150" t="s">
        <v>196</v>
      </c>
      <c r="I20" s="1151"/>
      <c r="J20" s="495" t="s">
        <v>197</v>
      </c>
    </row>
    <row r="21" spans="2:10" ht="12.95" customHeight="1">
      <c r="B21" s="452"/>
      <c r="C21" s="447"/>
      <c r="D21" s="480"/>
      <c r="E21" s="487" t="s">
        <v>198</v>
      </c>
      <c r="F21" s="480"/>
      <c r="G21" s="449"/>
      <c r="H21" s="1161" t="s">
        <v>199</v>
      </c>
      <c r="I21" s="1162"/>
      <c r="J21" s="495" t="s">
        <v>200</v>
      </c>
    </row>
    <row r="22" spans="2:10" ht="12.95" customHeight="1" thickBot="1">
      <c r="B22" s="1157"/>
      <c r="C22" s="1157"/>
      <c r="D22" s="1157"/>
      <c r="E22" s="1157"/>
      <c r="F22" s="1157"/>
      <c r="G22" s="1158"/>
      <c r="H22" s="1159"/>
      <c r="I22" s="1160"/>
      <c r="J22" s="1160"/>
    </row>
    <row r="23" spans="2:10" ht="12.95" customHeight="1" thickBot="1">
      <c r="B23" s="464" t="s">
        <v>201</v>
      </c>
      <c r="C23" s="465"/>
      <c r="D23" s="468"/>
      <c r="E23" s="470" t="s">
        <v>202</v>
      </c>
      <c r="F23" s="465"/>
      <c r="G23" s="465"/>
      <c r="H23" s="1145" t="s">
        <v>203</v>
      </c>
      <c r="I23" s="1146"/>
      <c r="J23" s="1147"/>
    </row>
    <row r="24" spans="2:10" ht="12.95" customHeight="1">
      <c r="B24" s="1017" t="s">
        <v>204</v>
      </c>
      <c r="C24" s="324"/>
      <c r="D24" s="324"/>
      <c r="E24" s="471" t="s">
        <v>205</v>
      </c>
      <c r="F24" s="472"/>
      <c r="G24" s="325">
        <v>0.85</v>
      </c>
      <c r="H24" s="1166" t="s">
        <v>206</v>
      </c>
      <c r="I24" s="1167"/>
      <c r="J24" s="327" t="s">
        <v>207</v>
      </c>
    </row>
    <row r="25" spans="2:10" ht="12.95" customHeight="1">
      <c r="B25" s="1015" t="s">
        <v>208</v>
      </c>
      <c r="C25" s="451"/>
      <c r="D25" s="451"/>
      <c r="E25" s="473" t="s">
        <v>209</v>
      </c>
      <c r="F25" s="474"/>
      <c r="G25" s="451">
        <v>0.15</v>
      </c>
      <c r="H25" s="1164" t="s">
        <v>210</v>
      </c>
      <c r="I25" s="1165"/>
      <c r="J25" s="326" t="s">
        <v>171</v>
      </c>
    </row>
    <row r="26" spans="2:10" ht="14.25" customHeight="1" thickBot="1">
      <c r="B26" s="1016" t="s">
        <v>196</v>
      </c>
      <c r="C26" s="449"/>
      <c r="D26" s="449"/>
      <c r="E26" s="488" t="s">
        <v>211</v>
      </c>
      <c r="F26" s="489"/>
      <c r="G26" s="448">
        <v>0</v>
      </c>
      <c r="H26" s="1164" t="s">
        <v>212</v>
      </c>
      <c r="I26" s="1165"/>
      <c r="J26" s="326" t="s">
        <v>213</v>
      </c>
    </row>
    <row r="27" spans="2:10" ht="12.95" customHeight="1" thickBot="1">
      <c r="B27" s="464" t="s">
        <v>214</v>
      </c>
      <c r="C27" s="464"/>
      <c r="D27" s="464"/>
      <c r="E27" s="464"/>
      <c r="F27" s="464"/>
      <c r="G27" s="464"/>
      <c r="H27" s="464"/>
      <c r="I27" s="464"/>
      <c r="J27" s="464"/>
    </row>
    <row r="28" spans="2:10" ht="12.95" customHeight="1">
      <c r="B28" s="733" t="s">
        <v>215</v>
      </c>
      <c r="C28" s="732" t="s">
        <v>216</v>
      </c>
      <c r="D28" s="734"/>
      <c r="E28" s="732" t="s">
        <v>217</v>
      </c>
      <c r="G28" s="732"/>
      <c r="H28" s="735" t="s">
        <v>218</v>
      </c>
      <c r="I28" s="735"/>
      <c r="J28" s="740"/>
    </row>
    <row r="29" spans="2:10" ht="12.95" customHeight="1">
      <c r="B29" s="743" t="s">
        <v>219</v>
      </c>
      <c r="C29" s="743" t="s">
        <v>220</v>
      </c>
      <c r="D29" s="744"/>
      <c r="E29" s="745">
        <v>0.02</v>
      </c>
      <c r="F29" s="746"/>
      <c r="G29" s="746"/>
      <c r="H29" s="747" t="s">
        <v>221</v>
      </c>
      <c r="I29" s="746"/>
      <c r="J29" s="748" t="s">
        <v>222</v>
      </c>
    </row>
    <row r="30" spans="2:10" ht="20.100000000000001" customHeight="1">
      <c r="B30" s="736" t="s">
        <v>223</v>
      </c>
      <c r="C30" s="736" t="s">
        <v>2325</v>
      </c>
      <c r="D30" s="737"/>
      <c r="E30" s="742">
        <v>1.4999999999999999E-2</v>
      </c>
      <c r="F30" s="738"/>
      <c r="G30" s="738"/>
      <c r="H30" s="739" t="s">
        <v>224</v>
      </c>
      <c r="I30" s="738"/>
      <c r="J30" s="741">
        <v>0.08</v>
      </c>
    </row>
    <row r="31" spans="2:10" ht="12.95" customHeight="1">
      <c r="B31" s="1163"/>
      <c r="C31" s="1163"/>
      <c r="D31" s="731"/>
      <c r="E31" s="731"/>
    </row>
    <row r="32" spans="2:10" ht="12.95" hidden="1" customHeight="1">
      <c r="B32" s="1163"/>
      <c r="C32" s="1163"/>
      <c r="D32" s="731"/>
      <c r="E32" s="731"/>
    </row>
    <row r="33" ht="14.1" hidden="1" customHeight="1"/>
  </sheetData>
  <mergeCells count="23">
    <mergeCell ref="B31:C31"/>
    <mergeCell ref="B32:C32"/>
    <mergeCell ref="H26:I26"/>
    <mergeCell ref="H24:I24"/>
    <mergeCell ref="H25:I25"/>
    <mergeCell ref="B22:G22"/>
    <mergeCell ref="H22:J22"/>
    <mergeCell ref="H23:J23"/>
    <mergeCell ref="H20:I20"/>
    <mergeCell ref="H21:I21"/>
    <mergeCell ref="H18:I18"/>
    <mergeCell ref="H17:I17"/>
    <mergeCell ref="H19:J19"/>
    <mergeCell ref="H15:I15"/>
    <mergeCell ref="H12:I12"/>
    <mergeCell ref="H13:I13"/>
    <mergeCell ref="H14:I14"/>
    <mergeCell ref="H10:I10"/>
    <mergeCell ref="H11:I11"/>
    <mergeCell ref="B7:J7"/>
    <mergeCell ref="E8:G8"/>
    <mergeCell ref="H8:J8"/>
    <mergeCell ref="H9:I9"/>
  </mergeCells>
  <printOptions horizontalCentered="1"/>
  <pageMargins left="0.7" right="0.7" top="0.75" bottom="0.75" header="0.3" footer="0.3"/>
  <pageSetup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A651866-AB02-4739-A7A0-7F9EF92DFDD2}">
          <x14:formula1>
            <xm:f>Labels!$I$2:$I$28</xm:f>
          </x14:formula1>
          <xm:sqref>B17:B21</xm:sqref>
        </x14:dataValidation>
        <x14:dataValidation type="list" allowBlank="1" showInputMessage="1" showErrorMessage="1" xr:uid="{528B7789-0DA1-42E5-AD8D-275EEB1D2A6A}">
          <x14:formula1>
            <xm:f>Labels!$C$2:$C$33</xm:f>
          </x14:formula1>
          <xm:sqref>E9 E10:E15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BCA8B-3086-4589-A7B1-BBAD31911350}">
  <dimension ref="A1:XFD456"/>
  <sheetViews>
    <sheetView showGridLines="0" workbookViewId="0">
      <selection activeCell="D17" sqref="D17"/>
    </sheetView>
  </sheetViews>
  <sheetFormatPr defaultColWidth="0" defaultRowHeight="0" customHeight="1" zeroHeight="1"/>
  <cols>
    <col min="1" max="1" width="7.42578125" customWidth="1"/>
    <col min="2" max="2" width="27.7109375" customWidth="1"/>
    <col min="3" max="3" width="45.5703125" customWidth="1"/>
    <col min="4" max="4" width="30.85546875" customWidth="1"/>
    <col min="5" max="5" width="10.7109375" customWidth="1"/>
    <col min="6" max="6" width="9.140625" customWidth="1"/>
    <col min="7" max="7" width="18.140625" customWidth="1"/>
    <col min="8" max="8" width="15.140625" style="61" customWidth="1"/>
    <col min="9" max="35" width="9.140625" style="61" hidden="1" customWidth="1"/>
    <col min="36" max="102" width="9.140625" hidden="1" customWidth="1"/>
    <col min="103" max="343" width="0" hidden="1" customWidth="1"/>
    <col min="344" max="16375" width="9.140625" hidden="1"/>
    <col min="16376" max="16384" width="1.42578125" hidden="1"/>
  </cols>
  <sheetData>
    <row r="1" spans="1:37" ht="14.45" customHeight="1">
      <c r="A1" s="79"/>
      <c r="B1" s="57" t="s">
        <v>225</v>
      </c>
      <c r="C1" s="89"/>
      <c r="D1" s="89"/>
      <c r="E1" s="276"/>
      <c r="F1" s="276"/>
      <c r="G1" s="274" t="str">
        <f>[6]Instructions!$N$1</f>
        <v>OMB Approval No. 3245-0062</v>
      </c>
      <c r="J1" s="89"/>
      <c r="K1" s="89"/>
      <c r="L1" s="89"/>
      <c r="M1" s="89"/>
      <c r="N1" s="89"/>
      <c r="O1" s="89"/>
      <c r="P1" s="89"/>
      <c r="Q1" s="89"/>
      <c r="R1" s="89"/>
      <c r="S1" s="89"/>
      <c r="T1" s="89"/>
      <c r="U1" s="89"/>
      <c r="V1" s="89"/>
      <c r="W1" s="89"/>
      <c r="X1" s="89"/>
      <c r="Y1" s="89"/>
      <c r="Z1" s="66" t="s">
        <v>2</v>
      </c>
      <c r="AA1" s="66" t="s">
        <v>2</v>
      </c>
      <c r="AB1" s="66" t="s">
        <v>2</v>
      </c>
      <c r="AC1" s="435"/>
      <c r="AD1" s="384"/>
      <c r="AE1" s="384"/>
      <c r="AF1" s="384"/>
      <c r="AG1" s="384"/>
      <c r="AH1" s="384"/>
      <c r="AI1" s="384"/>
      <c r="AJ1" s="435"/>
      <c r="AK1" s="384"/>
    </row>
    <row r="2" spans="1:37" ht="14.45" customHeight="1">
      <c r="A2" s="80"/>
      <c r="B2" s="57" t="s">
        <v>11</v>
      </c>
      <c r="C2" s="585">
        <f>[6]Overview!B43</f>
        <v>45628</v>
      </c>
      <c r="D2" s="57"/>
      <c r="E2" s="276"/>
      <c r="F2" s="276"/>
      <c r="G2" s="274" t="str">
        <f>[7]Instructions!$N$2</f>
        <v>Expiration Date 02/28/2026</v>
      </c>
      <c r="J2" s="57"/>
      <c r="K2" s="57"/>
      <c r="L2" s="57"/>
      <c r="M2" s="57"/>
      <c r="N2" s="57"/>
      <c r="O2" s="57"/>
      <c r="P2" s="57"/>
      <c r="Q2" s="57"/>
      <c r="R2" s="57"/>
      <c r="S2" s="57"/>
      <c r="T2" s="57"/>
      <c r="U2" s="57"/>
      <c r="V2" s="57"/>
      <c r="W2" s="57"/>
      <c r="X2" s="57"/>
      <c r="Y2" s="57"/>
      <c r="Z2" s="67" t="s">
        <v>2</v>
      </c>
      <c r="AA2" s="67" t="s">
        <v>2</v>
      </c>
      <c r="AB2" s="67" t="s">
        <v>2</v>
      </c>
      <c r="AC2" s="435"/>
      <c r="AD2" s="384"/>
      <c r="AE2" s="384"/>
      <c r="AF2" s="384"/>
      <c r="AG2" s="384"/>
      <c r="AH2" s="384"/>
      <c r="AI2" s="384"/>
      <c r="AJ2" s="435"/>
      <c r="AK2" s="384"/>
    </row>
    <row r="3" spans="1:37" ht="28.5" customHeight="1">
      <c r="A3" s="80"/>
      <c r="B3" s="1232" t="s">
        <v>2280</v>
      </c>
      <c r="C3" s="1232"/>
      <c r="D3" s="1232"/>
      <c r="E3" s="1022"/>
      <c r="F3" s="1022"/>
      <c r="G3" s="1022"/>
      <c r="H3" s="62"/>
      <c r="I3" s="57"/>
      <c r="J3" s="57"/>
      <c r="K3" s="57"/>
      <c r="L3" s="57"/>
      <c r="M3" s="57"/>
      <c r="N3" s="57"/>
      <c r="O3" s="57"/>
      <c r="P3" s="57"/>
      <c r="Q3" s="57" t="s">
        <v>2</v>
      </c>
      <c r="R3" s="57" t="s">
        <v>2</v>
      </c>
      <c r="S3" s="57" t="s">
        <v>2</v>
      </c>
      <c r="T3" s="57" t="s">
        <v>2</v>
      </c>
      <c r="U3" s="57" t="s">
        <v>2</v>
      </c>
      <c r="V3" s="57" t="s">
        <v>2</v>
      </c>
      <c r="W3" s="57" t="s">
        <v>2</v>
      </c>
      <c r="X3" s="57" t="s">
        <v>2</v>
      </c>
      <c r="Y3" s="57" t="s">
        <v>2</v>
      </c>
      <c r="Z3" s="57" t="s">
        <v>2</v>
      </c>
      <c r="AA3" s="57" t="s">
        <v>2</v>
      </c>
      <c r="AB3" s="57" t="s">
        <v>2</v>
      </c>
      <c r="AC3" s="435"/>
      <c r="AD3" s="435"/>
      <c r="AE3" s="384"/>
      <c r="AF3" s="384"/>
      <c r="AG3" s="384"/>
      <c r="AH3" s="384"/>
      <c r="AI3" s="384"/>
      <c r="AJ3" s="384"/>
      <c r="AK3" s="384"/>
    </row>
    <row r="4" spans="1:37" ht="14.45" customHeight="1">
      <c r="A4" s="100"/>
      <c r="B4" s="42" t="s">
        <v>15</v>
      </c>
      <c r="C4" s="42" t="str">
        <f>[6]Overview!B7</f>
        <v xml:space="preserve"> Applicant Fund Name</v>
      </c>
      <c r="D4" s="42"/>
      <c r="E4" s="42"/>
      <c r="F4" s="42"/>
      <c r="G4" s="41" t="s">
        <v>2</v>
      </c>
      <c r="H4" s="62"/>
      <c r="I4" s="57"/>
      <c r="J4" s="57"/>
      <c r="K4" s="57"/>
      <c r="L4" s="57"/>
      <c r="M4" s="57"/>
      <c r="N4" s="57"/>
      <c r="O4" s="57"/>
      <c r="P4" s="57"/>
      <c r="Q4" s="57" t="s">
        <v>2</v>
      </c>
      <c r="R4" s="57" t="s">
        <v>2</v>
      </c>
      <c r="S4" s="57" t="s">
        <v>2</v>
      </c>
      <c r="T4" s="57" t="s">
        <v>2</v>
      </c>
      <c r="U4" s="57" t="s">
        <v>2</v>
      </c>
      <c r="V4" s="57" t="s">
        <v>2</v>
      </c>
      <c r="W4" s="57" t="s">
        <v>2</v>
      </c>
      <c r="X4" s="57" t="s">
        <v>2</v>
      </c>
      <c r="Y4" s="57" t="s">
        <v>2</v>
      </c>
      <c r="Z4" s="57" t="s">
        <v>2</v>
      </c>
      <c r="AA4" s="57" t="s">
        <v>2</v>
      </c>
      <c r="AB4" s="57" t="s">
        <v>2</v>
      </c>
      <c r="AC4" s="435"/>
      <c r="AD4" s="435"/>
      <c r="AE4" s="384"/>
      <c r="AF4" s="384"/>
      <c r="AG4" s="384"/>
      <c r="AH4" s="384"/>
      <c r="AI4" s="384"/>
      <c r="AJ4" s="384"/>
      <c r="AK4" s="436"/>
    </row>
    <row r="5" spans="1:37" ht="14.45" customHeight="1">
      <c r="A5" s="43"/>
      <c r="B5" s="43" t="s">
        <v>2</v>
      </c>
      <c r="C5" s="43"/>
      <c r="D5" s="43" t="s">
        <v>2</v>
      </c>
      <c r="E5" s="43" t="s">
        <v>2</v>
      </c>
      <c r="F5" s="43" t="s">
        <v>2</v>
      </c>
      <c r="G5" s="43"/>
      <c r="H5" s="60" t="s">
        <v>2</v>
      </c>
      <c r="I5" s="60" t="s">
        <v>2</v>
      </c>
      <c r="J5" s="60" t="s">
        <v>2</v>
      </c>
      <c r="K5" s="60" t="s">
        <v>2</v>
      </c>
      <c r="O5" s="60"/>
      <c r="Q5" s="60"/>
      <c r="S5" s="60"/>
      <c r="U5" s="60"/>
      <c r="W5" s="60"/>
      <c r="Y5" s="60"/>
      <c r="AA5" s="60"/>
      <c r="AC5" s="437"/>
    </row>
    <row r="6" spans="1:37" ht="22.5" customHeight="1">
      <c r="A6" s="54">
        <v>1</v>
      </c>
      <c r="B6" s="135" t="s">
        <v>226</v>
      </c>
      <c r="C6" s="48"/>
      <c r="D6" s="48"/>
      <c r="E6" s="48"/>
      <c r="F6" s="48"/>
      <c r="G6" s="48"/>
      <c r="H6" s="62"/>
      <c r="I6" s="62"/>
      <c r="J6" s="62"/>
      <c r="K6" s="62"/>
      <c r="O6" s="62"/>
      <c r="Q6" s="62"/>
      <c r="S6" s="62"/>
      <c r="U6" s="62"/>
      <c r="W6" s="62"/>
      <c r="Y6" s="62"/>
      <c r="AA6" s="62"/>
      <c r="AC6" s="438"/>
    </row>
    <row r="7" spans="1:37" ht="15" customHeight="1">
      <c r="A7" s="70">
        <v>1.1000000000000001</v>
      </c>
      <c r="B7" s="1233" t="s">
        <v>227</v>
      </c>
      <c r="C7" s="1233"/>
      <c r="D7" s="1233"/>
      <c r="E7" s="1233"/>
      <c r="F7" s="1233"/>
      <c r="G7" s="1233"/>
      <c r="H7" s="63"/>
      <c r="I7" s="64"/>
      <c r="O7" s="57"/>
      <c r="P7" s="57"/>
      <c r="Q7" s="57"/>
      <c r="R7" s="57"/>
      <c r="S7" s="57"/>
      <c r="T7" s="57"/>
      <c r="U7" s="57"/>
      <c r="V7" s="57"/>
      <c r="W7" s="57"/>
      <c r="X7" s="57"/>
      <c r="Y7" s="57"/>
      <c r="Z7" s="57"/>
      <c r="AA7" s="57"/>
      <c r="AB7" s="57"/>
      <c r="AC7" s="57"/>
      <c r="AD7" s="57"/>
    </row>
    <row r="8" spans="1:37" ht="29.25" customHeight="1">
      <c r="A8" s="70"/>
      <c r="B8" s="1047" t="s">
        <v>228</v>
      </c>
      <c r="C8" s="1047"/>
      <c r="D8" s="1047"/>
      <c r="E8" s="1047"/>
      <c r="F8" s="1047"/>
      <c r="G8" s="1008"/>
      <c r="H8" s="63"/>
      <c r="I8" s="64"/>
    </row>
    <row r="9" spans="1:37" ht="70.5" customHeight="1">
      <c r="B9" s="49"/>
      <c r="C9" s="49" t="s">
        <v>229</v>
      </c>
      <c r="D9" s="49" t="s">
        <v>230</v>
      </c>
      <c r="E9" s="47"/>
      <c r="F9" s="47"/>
      <c r="G9" s="47"/>
    </row>
    <row r="10" spans="1:37" ht="29.25" customHeight="1">
      <c r="A10" s="70"/>
      <c r="B10" s="1292" t="s">
        <v>2327</v>
      </c>
      <c r="C10" s="1292"/>
      <c r="D10" s="1292"/>
      <c r="E10" s="1292"/>
      <c r="F10" s="1292"/>
      <c r="G10" s="1008"/>
      <c r="H10" s="63"/>
      <c r="I10" s="64"/>
    </row>
    <row r="11" spans="1:37" ht="122.25" customHeight="1">
      <c r="A11" s="61"/>
      <c r="B11" s="1234" t="s">
        <v>231</v>
      </c>
      <c r="C11" s="1235"/>
      <c r="D11" s="1235"/>
      <c r="E11" s="1235"/>
      <c r="F11" s="1235"/>
      <c r="G11" s="1236"/>
    </row>
    <row r="12" spans="1:37" ht="12" customHeight="1">
      <c r="B12" s="110"/>
      <c r="C12" s="109"/>
      <c r="D12" s="110"/>
      <c r="E12" s="108"/>
      <c r="F12" s="109"/>
      <c r="G12" s="110"/>
    </row>
    <row r="13" spans="1:37" s="50" customFormat="1" ht="10.5" customHeight="1">
      <c r="A13" s="1005">
        <v>1.2</v>
      </c>
      <c r="B13" s="1237" t="s">
        <v>232</v>
      </c>
      <c r="C13" s="1237"/>
      <c r="D13" s="53"/>
      <c r="E13" s="53"/>
      <c r="F13" s="53"/>
      <c r="G13" s="53"/>
      <c r="H13" s="65"/>
      <c r="I13" s="65"/>
      <c r="J13" s="1004"/>
      <c r="K13" s="1004"/>
      <c r="L13" s="1004"/>
      <c r="M13" s="1004"/>
      <c r="N13" s="1004"/>
      <c r="O13" s="1004"/>
      <c r="P13" s="1004"/>
      <c r="Q13" s="1004"/>
      <c r="R13" s="1004"/>
      <c r="S13" s="1004"/>
      <c r="T13" s="1004"/>
      <c r="U13" s="1004"/>
      <c r="V13" s="1004"/>
      <c r="W13" s="1004"/>
      <c r="X13" s="1004"/>
      <c r="Y13" s="1004"/>
      <c r="Z13" s="1004"/>
      <c r="AA13" s="1004"/>
      <c r="AB13" s="1004"/>
      <c r="AC13" s="1004"/>
      <c r="AD13" s="1004"/>
      <c r="AE13" s="1004"/>
      <c r="AF13" s="1004"/>
      <c r="AG13" s="1004"/>
      <c r="AH13" s="1004"/>
      <c r="AI13" s="1004"/>
    </row>
    <row r="14" spans="1:37" s="50" customFormat="1" ht="26.25" customHeight="1">
      <c r="A14" s="1004"/>
      <c r="B14" s="1189" t="s">
        <v>233</v>
      </c>
      <c r="C14" s="1189"/>
      <c r="D14" s="1189"/>
      <c r="E14" s="1189"/>
      <c r="F14" s="1189"/>
      <c r="G14" s="1189"/>
      <c r="H14" s="1004"/>
      <c r="I14" s="1004"/>
      <c r="J14" s="1004"/>
      <c r="K14" s="1004"/>
      <c r="L14" s="1004"/>
      <c r="M14" s="1004"/>
      <c r="N14" s="1004"/>
      <c r="O14" s="1004"/>
      <c r="P14" s="1004"/>
      <c r="Q14" s="1004"/>
      <c r="R14" s="1004"/>
      <c r="S14" s="1004"/>
      <c r="T14" s="1004"/>
      <c r="U14" s="1004"/>
      <c r="V14" s="1004"/>
      <c r="W14" s="1004"/>
      <c r="X14" s="1004"/>
      <c r="Y14" s="1004"/>
      <c r="Z14" s="1004"/>
      <c r="AA14" s="1004"/>
      <c r="AB14" s="1004"/>
      <c r="AC14" s="1004"/>
      <c r="AD14" s="1004"/>
      <c r="AE14" s="1004"/>
      <c r="AF14" s="1004"/>
      <c r="AG14" s="1004"/>
      <c r="AH14" s="1004"/>
      <c r="AI14" s="1004"/>
    </row>
    <row r="15" spans="1:37" s="50" customFormat="1" ht="93" customHeight="1">
      <c r="A15" s="1004"/>
      <c r="B15" s="1229" t="s">
        <v>231</v>
      </c>
      <c r="C15" s="1230"/>
      <c r="D15" s="1230"/>
      <c r="E15" s="1230"/>
      <c r="F15" s="1230"/>
      <c r="G15" s="1231"/>
      <c r="H15" s="1004"/>
      <c r="I15" s="1004"/>
      <c r="J15" s="1004"/>
      <c r="K15" s="1004"/>
      <c r="L15" s="1004"/>
      <c r="M15" s="1004"/>
      <c r="N15" s="1004"/>
      <c r="O15" s="1004"/>
      <c r="P15" s="1004"/>
      <c r="Q15" s="1004"/>
      <c r="R15" s="1004"/>
      <c r="S15" s="1004"/>
      <c r="T15" s="1004"/>
      <c r="U15" s="1004"/>
      <c r="V15" s="1004"/>
      <c r="W15" s="1004"/>
      <c r="X15" s="1004"/>
      <c r="Y15" s="1004"/>
      <c r="Z15" s="1004"/>
      <c r="AA15" s="1004"/>
      <c r="AB15" s="1004"/>
      <c r="AC15" s="1004"/>
      <c r="AD15" s="1004"/>
      <c r="AE15" s="1004"/>
      <c r="AF15" s="1004"/>
      <c r="AG15" s="1004"/>
      <c r="AH15" s="1004"/>
      <c r="AI15" s="1004"/>
    </row>
    <row r="16" spans="1:37" s="50" customFormat="1" ht="15.75" customHeight="1">
      <c r="A16" s="1004"/>
      <c r="B16" s="1019"/>
      <c r="C16" s="1019"/>
      <c r="D16" s="1019"/>
      <c r="E16" s="1019"/>
      <c r="F16" s="1019"/>
      <c r="G16" s="1019"/>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1004"/>
      <c r="AF16" s="1004"/>
      <c r="AG16" s="1004"/>
      <c r="AH16" s="1004"/>
      <c r="AI16" s="1004"/>
    </row>
    <row r="17" spans="1:48" s="50" customFormat="1" ht="9.9499999999999993" customHeight="1">
      <c r="A17" s="69">
        <v>1.3</v>
      </c>
      <c r="B17" s="65" t="s">
        <v>234</v>
      </c>
      <c r="J17" s="1020"/>
      <c r="K17" s="1020"/>
      <c r="L17" s="1020"/>
      <c r="M17" s="1020"/>
      <c r="N17" s="1020"/>
      <c r="O17" s="1020"/>
      <c r="P17" s="1020"/>
      <c r="Q17" s="1225"/>
      <c r="R17" s="1225"/>
      <c r="S17" s="1225"/>
      <c r="T17" s="1225"/>
      <c r="U17" s="1225"/>
      <c r="V17" s="1225"/>
      <c r="W17" s="1225"/>
      <c r="X17" s="1225"/>
      <c r="Y17" s="1225"/>
      <c r="Z17" s="1225"/>
      <c r="AA17" s="1225"/>
      <c r="AB17" s="1225"/>
      <c r="AC17" s="1225"/>
      <c r="AD17" s="1225"/>
      <c r="AE17" s="1225"/>
      <c r="AF17" s="1225"/>
      <c r="AG17" s="1188"/>
      <c r="AH17" s="1188"/>
      <c r="AI17" s="1188"/>
      <c r="AJ17" s="1188"/>
      <c r="AK17" s="1188"/>
      <c r="AL17" s="1188"/>
      <c r="AM17" s="1188"/>
      <c r="AN17" s="1188"/>
      <c r="AO17" s="1178"/>
      <c r="AP17" s="1178"/>
      <c r="AQ17" s="1178"/>
      <c r="AR17" s="1178"/>
      <c r="AS17" s="1178"/>
      <c r="AT17" s="1178"/>
      <c r="AU17" s="1178"/>
      <c r="AV17" s="1178"/>
    </row>
    <row r="18" spans="1:48" s="50" customFormat="1" ht="28.5" customHeight="1">
      <c r="A18" s="68"/>
      <c r="B18" s="1189" t="s">
        <v>235</v>
      </c>
      <c r="C18" s="1189"/>
      <c r="D18" s="1189"/>
      <c r="E18" s="1189"/>
      <c r="F18" s="1189"/>
      <c r="G18" s="1189"/>
      <c r="H18" s="1020"/>
      <c r="I18" s="1020"/>
      <c r="Q18" s="1225"/>
      <c r="R18" s="1225"/>
      <c r="S18" s="1225"/>
      <c r="T18" s="1225"/>
      <c r="U18" s="1225"/>
      <c r="V18" s="1225"/>
      <c r="W18" s="1225"/>
      <c r="X18" s="1225"/>
      <c r="Y18" s="1225"/>
      <c r="Z18" s="1225"/>
      <c r="AA18" s="1225"/>
      <c r="AB18" s="1225"/>
      <c r="AC18" s="1225"/>
      <c r="AD18" s="1225"/>
      <c r="AE18" s="1225"/>
      <c r="AF18" s="1225"/>
      <c r="AG18" s="1188"/>
      <c r="AH18" s="1188"/>
      <c r="AI18" s="1188"/>
      <c r="AJ18" s="1188"/>
      <c r="AK18" s="1188"/>
      <c r="AL18" s="1188"/>
      <c r="AM18" s="1188"/>
      <c r="AN18" s="1188"/>
      <c r="AO18" s="1178"/>
      <c r="AP18" s="1178"/>
      <c r="AQ18" s="1178"/>
      <c r="AR18" s="1178"/>
      <c r="AS18" s="1178"/>
      <c r="AT18" s="1178"/>
      <c r="AU18" s="1178"/>
      <c r="AV18" s="1178"/>
    </row>
    <row r="19" spans="1:48" s="50" customFormat="1" ht="15" customHeight="1">
      <c r="A19" s="68"/>
      <c r="B19" s="1228" t="s">
        <v>236</v>
      </c>
      <c r="C19" s="1181"/>
      <c r="D19" s="1181"/>
      <c r="E19" s="1181"/>
      <c r="F19" s="1181"/>
      <c r="G19" s="1182"/>
      <c r="H19" s="1004"/>
      <c r="I19" s="1004"/>
      <c r="Q19" s="1187"/>
      <c r="R19" s="1187"/>
      <c r="S19" s="1187"/>
      <c r="T19" s="1187"/>
      <c r="U19" s="1187"/>
      <c r="V19" s="1187"/>
      <c r="W19" s="1187"/>
      <c r="X19" s="1187"/>
      <c r="Y19" s="1187"/>
      <c r="Z19" s="1187"/>
      <c r="AA19" s="1187"/>
      <c r="AB19" s="1187"/>
      <c r="AC19" s="1187"/>
      <c r="AD19" s="1187"/>
      <c r="AE19" s="1187"/>
      <c r="AF19" s="1187"/>
      <c r="AG19" s="1178"/>
      <c r="AH19" s="1178"/>
      <c r="AI19" s="1178"/>
      <c r="AJ19" s="1178"/>
      <c r="AK19" s="1178"/>
      <c r="AL19" s="1178"/>
      <c r="AM19" s="1178"/>
      <c r="AN19" s="1178"/>
      <c r="AO19" s="1178"/>
      <c r="AP19" s="1178"/>
      <c r="AQ19" s="1178"/>
      <c r="AR19" s="1178"/>
      <c r="AS19" s="1178"/>
      <c r="AT19" s="1178"/>
      <c r="AU19" s="1178"/>
      <c r="AV19" s="1178"/>
    </row>
    <row r="20" spans="1:48" s="50" customFormat="1" ht="15" customHeight="1">
      <c r="A20" s="68"/>
      <c r="B20" s="1179"/>
      <c r="C20" s="1180"/>
      <c r="D20" s="1180"/>
      <c r="E20" s="1180"/>
      <c r="F20" s="1180"/>
      <c r="G20" s="1183"/>
      <c r="H20" s="1004"/>
      <c r="I20" s="1004"/>
      <c r="Q20" s="1187"/>
      <c r="R20" s="1187"/>
      <c r="S20" s="1187"/>
      <c r="T20" s="1187"/>
      <c r="U20" s="1187"/>
      <c r="V20" s="1187"/>
      <c r="W20" s="1187"/>
      <c r="X20" s="1187"/>
      <c r="Y20" s="1187"/>
      <c r="Z20" s="1187"/>
      <c r="AA20" s="1187"/>
      <c r="AB20" s="1187"/>
      <c r="AC20" s="1187"/>
      <c r="AD20" s="1187"/>
      <c r="AE20" s="1187"/>
      <c r="AF20" s="1187"/>
      <c r="AG20" s="1178"/>
      <c r="AH20" s="1178"/>
      <c r="AI20" s="1178"/>
      <c r="AJ20" s="1178"/>
      <c r="AK20" s="1178"/>
      <c r="AL20" s="1178"/>
      <c r="AM20" s="1178"/>
      <c r="AN20" s="1178"/>
      <c r="AO20" s="1178"/>
      <c r="AP20" s="1178"/>
      <c r="AQ20" s="1178"/>
      <c r="AR20" s="1178"/>
      <c r="AS20" s="1178"/>
      <c r="AT20" s="1178"/>
      <c r="AU20" s="1178"/>
      <c r="AV20" s="1178"/>
    </row>
    <row r="21" spans="1:48" s="50" customFormat="1" ht="15" customHeight="1">
      <c r="A21" s="68"/>
      <c r="B21" s="1179"/>
      <c r="C21" s="1180"/>
      <c r="D21" s="1180"/>
      <c r="E21" s="1180"/>
      <c r="F21" s="1180"/>
      <c r="G21" s="1183"/>
      <c r="H21" s="1004"/>
      <c r="I21" s="1004"/>
      <c r="Q21" s="1187"/>
      <c r="R21" s="1187"/>
      <c r="S21" s="1187"/>
      <c r="T21" s="1187"/>
      <c r="U21" s="1187"/>
      <c r="V21" s="1187"/>
      <c r="W21" s="1187"/>
      <c r="X21" s="1187"/>
      <c r="Y21" s="1187"/>
      <c r="Z21" s="1187"/>
      <c r="AA21" s="1187"/>
      <c r="AB21" s="1187"/>
      <c r="AC21" s="1187"/>
      <c r="AD21" s="1187"/>
      <c r="AE21" s="1187"/>
      <c r="AF21" s="1187"/>
      <c r="AG21" s="1178"/>
      <c r="AH21" s="1178"/>
      <c r="AI21" s="1178"/>
      <c r="AJ21" s="1178"/>
      <c r="AK21" s="1178"/>
      <c r="AL21" s="1178"/>
      <c r="AM21" s="1178"/>
      <c r="AN21" s="1178"/>
      <c r="AO21" s="1178"/>
      <c r="AP21" s="1178"/>
      <c r="AQ21" s="1178"/>
      <c r="AR21" s="1178"/>
      <c r="AS21" s="1178"/>
      <c r="AT21" s="1178"/>
      <c r="AU21" s="1178"/>
      <c r="AV21" s="1178"/>
    </row>
    <row r="22" spans="1:48" s="50" customFormat="1" ht="9.9499999999999993" customHeight="1">
      <c r="A22" s="68"/>
      <c r="B22" s="1184"/>
      <c r="C22" s="1185"/>
      <c r="D22" s="1185"/>
      <c r="E22" s="1185"/>
      <c r="F22" s="1185"/>
      <c r="G22" s="1186"/>
      <c r="H22" s="1004"/>
      <c r="I22" s="1004"/>
      <c r="Q22" s="1187"/>
      <c r="R22" s="1187"/>
      <c r="S22" s="1187"/>
      <c r="T22" s="1187"/>
      <c r="U22" s="1187"/>
      <c r="V22" s="1187"/>
      <c r="W22" s="1187"/>
      <c r="X22" s="1187"/>
      <c r="Y22" s="1187"/>
      <c r="Z22" s="1187"/>
      <c r="AA22" s="1187"/>
      <c r="AB22" s="1187"/>
      <c r="AC22" s="1187"/>
      <c r="AD22" s="1187"/>
      <c r="AE22" s="1187"/>
      <c r="AF22" s="1187"/>
      <c r="AG22" s="1178"/>
      <c r="AH22" s="1178"/>
      <c r="AI22" s="1178"/>
      <c r="AJ22" s="1178"/>
      <c r="AK22" s="1178"/>
      <c r="AL22" s="1178"/>
      <c r="AM22" s="1178"/>
      <c r="AN22" s="1178"/>
      <c r="AO22" s="1178"/>
      <c r="AP22" s="1178"/>
      <c r="AQ22" s="1178"/>
      <c r="AR22" s="1178"/>
      <c r="AS22" s="1178"/>
      <c r="AT22" s="1178"/>
      <c r="AU22" s="1178"/>
      <c r="AV22" s="1178"/>
    </row>
    <row r="23" spans="1:48" s="50" customFormat="1" ht="9.9499999999999993" customHeight="1">
      <c r="A23" s="68"/>
      <c r="B23" s="56"/>
      <c r="C23" s="56"/>
      <c r="D23" s="56"/>
      <c r="E23" s="56"/>
      <c r="F23" s="56"/>
      <c r="G23" s="56"/>
      <c r="H23" s="1004"/>
      <c r="I23" s="1004"/>
      <c r="J23" s="1004"/>
      <c r="K23" s="1004"/>
      <c r="L23" s="1004"/>
      <c r="M23" s="1004"/>
      <c r="N23" s="1004"/>
      <c r="O23" s="1004"/>
      <c r="P23" s="1004"/>
      <c r="Q23" s="1004"/>
      <c r="R23" s="1004"/>
      <c r="S23" s="1004"/>
      <c r="T23" s="1004"/>
      <c r="U23" s="1004"/>
      <c r="V23" s="1004"/>
      <c r="W23" s="1004"/>
      <c r="X23" s="1004"/>
      <c r="Y23" s="1004"/>
      <c r="Z23" s="1004"/>
      <c r="AA23" s="1004"/>
      <c r="AB23" s="1004"/>
      <c r="AC23" s="1004"/>
      <c r="AD23" s="1004"/>
      <c r="AE23" s="1004"/>
      <c r="AF23" s="1004"/>
      <c r="AG23" s="1004"/>
      <c r="AH23" s="1004"/>
      <c r="AI23" s="1004"/>
    </row>
    <row r="24" spans="1:48" s="50" customFormat="1" ht="9.9499999999999993" customHeight="1">
      <c r="A24" s="65">
        <v>1.4</v>
      </c>
      <c r="B24" s="134" t="s">
        <v>237</v>
      </c>
      <c r="C24" s="53"/>
      <c r="D24" s="1018"/>
      <c r="E24" s="1004"/>
      <c r="F24" s="1004"/>
      <c r="G24" s="1004"/>
      <c r="H24" s="1004"/>
      <c r="I24" s="1004"/>
      <c r="Q24" s="1187"/>
      <c r="R24" s="1187"/>
      <c r="S24" s="1187"/>
      <c r="T24" s="1187"/>
      <c r="U24" s="1187"/>
      <c r="V24" s="1187"/>
      <c r="W24" s="1187"/>
      <c r="X24" s="1187"/>
      <c r="Y24" s="1187"/>
      <c r="Z24" s="1187"/>
      <c r="AA24" s="1187"/>
      <c r="AB24" s="1187"/>
      <c r="AC24" s="1187"/>
      <c r="AD24" s="1187"/>
      <c r="AE24" s="1187"/>
      <c r="AF24" s="1187"/>
      <c r="AG24" s="1178"/>
      <c r="AH24" s="1178"/>
      <c r="AI24" s="1178"/>
      <c r="AJ24" s="1178"/>
      <c r="AK24" s="1178"/>
      <c r="AL24" s="1178"/>
      <c r="AM24" s="1178"/>
      <c r="AN24" s="1178"/>
      <c r="AO24" s="1178"/>
      <c r="AP24" s="1178"/>
      <c r="AQ24" s="1178"/>
      <c r="AR24" s="1178"/>
      <c r="AS24" s="1178"/>
      <c r="AT24" s="1178"/>
      <c r="AU24" s="1178"/>
      <c r="AV24" s="1178"/>
    </row>
    <row r="25" spans="1:48" s="50" customFormat="1" ht="15" customHeight="1">
      <c r="A25" s="68"/>
      <c r="B25" s="1188" t="s">
        <v>238</v>
      </c>
      <c r="C25" s="1188"/>
      <c r="D25" s="1188"/>
      <c r="E25" s="1188"/>
      <c r="F25" s="1004"/>
      <c r="G25" s="1004"/>
      <c r="H25" s="1004"/>
      <c r="I25" s="1004"/>
      <c r="Q25" s="1187"/>
      <c r="R25" s="1187"/>
      <c r="S25" s="1187"/>
      <c r="T25" s="1187"/>
      <c r="U25" s="1187"/>
      <c r="V25" s="1187"/>
      <c r="W25" s="1187"/>
      <c r="X25" s="1187"/>
      <c r="Y25" s="1187"/>
      <c r="Z25" s="1187"/>
      <c r="AA25" s="1187"/>
      <c r="AB25" s="1187"/>
      <c r="AC25" s="1187"/>
      <c r="AD25" s="1187"/>
      <c r="AE25" s="1187"/>
      <c r="AF25" s="1187"/>
      <c r="AG25" s="1178"/>
      <c r="AH25" s="1178"/>
      <c r="AI25" s="1178"/>
      <c r="AJ25" s="1178"/>
      <c r="AK25" s="1178"/>
      <c r="AL25" s="1178"/>
      <c r="AM25" s="1178"/>
      <c r="AN25" s="1178"/>
      <c r="AO25" s="1178"/>
      <c r="AP25" s="1178"/>
      <c r="AQ25" s="1178"/>
      <c r="AR25" s="1178"/>
      <c r="AS25" s="1178"/>
      <c r="AT25" s="1178"/>
      <c r="AU25" s="1178"/>
      <c r="AV25" s="1178"/>
    </row>
    <row r="26" spans="1:48" s="50" customFormat="1" ht="7.5" customHeight="1">
      <c r="A26" s="68"/>
      <c r="B26" s="1189"/>
      <c r="C26" s="1189"/>
      <c r="D26" s="1189"/>
      <c r="E26" s="1189"/>
      <c r="F26" s="1293"/>
      <c r="G26" s="1293"/>
      <c r="H26" s="1004"/>
      <c r="I26" s="1004"/>
      <c r="Q26" s="1187"/>
      <c r="R26" s="1187"/>
      <c r="S26" s="1187"/>
      <c r="T26" s="1187"/>
      <c r="U26" s="1187"/>
      <c r="V26" s="1187"/>
      <c r="W26" s="1187"/>
      <c r="X26" s="1187"/>
      <c r="Y26" s="1187"/>
      <c r="Z26" s="1187"/>
      <c r="AA26" s="1187"/>
      <c r="AB26" s="1187"/>
      <c r="AC26" s="1187"/>
      <c r="AD26" s="1187"/>
      <c r="AE26" s="1187"/>
      <c r="AF26" s="1187"/>
      <c r="AG26" s="1178"/>
      <c r="AH26" s="1178"/>
      <c r="AI26" s="1178"/>
      <c r="AJ26" s="1178"/>
      <c r="AK26" s="1178"/>
      <c r="AL26" s="1178"/>
      <c r="AM26" s="1178"/>
      <c r="AN26" s="1178"/>
      <c r="AO26" s="1178"/>
      <c r="AP26" s="1178"/>
      <c r="AQ26" s="1178"/>
      <c r="AR26" s="1178"/>
      <c r="AS26" s="1178"/>
      <c r="AT26" s="1178"/>
      <c r="AU26" s="1178"/>
      <c r="AV26" s="1178"/>
    </row>
    <row r="27" spans="1:48" s="50" customFormat="1" ht="15" customHeight="1">
      <c r="A27" s="68"/>
      <c r="B27" s="1179" t="s">
        <v>236</v>
      </c>
      <c r="C27" s="1180"/>
      <c r="D27" s="1180"/>
      <c r="E27" s="1180"/>
      <c r="F27" s="1180"/>
      <c r="G27" s="1183"/>
      <c r="H27" s="1004"/>
      <c r="I27" s="1004"/>
      <c r="Q27" s="1187"/>
      <c r="R27" s="1187"/>
      <c r="S27" s="1187"/>
      <c r="T27" s="1187"/>
      <c r="U27" s="1187"/>
      <c r="V27" s="1187"/>
      <c r="W27" s="1187"/>
      <c r="X27" s="1187"/>
      <c r="Y27" s="1187"/>
      <c r="Z27" s="1187"/>
      <c r="AA27" s="1187"/>
      <c r="AB27" s="1187"/>
      <c r="AC27" s="1187"/>
      <c r="AD27" s="1187"/>
      <c r="AE27" s="1187"/>
      <c r="AF27" s="1187"/>
      <c r="AG27" s="1178"/>
      <c r="AH27" s="1178"/>
      <c r="AI27" s="1178"/>
      <c r="AJ27" s="1178"/>
      <c r="AK27" s="1178"/>
      <c r="AL27" s="1178"/>
      <c r="AM27" s="1178"/>
      <c r="AN27" s="1178"/>
      <c r="AO27" s="1178"/>
      <c r="AP27" s="1178"/>
      <c r="AQ27" s="1178"/>
      <c r="AR27" s="1178"/>
      <c r="AS27" s="1178"/>
      <c r="AT27" s="1178"/>
      <c r="AU27" s="1178"/>
      <c r="AV27" s="1178"/>
    </row>
    <row r="28" spans="1:48" s="50" customFormat="1" ht="15" customHeight="1">
      <c r="A28" s="68"/>
      <c r="B28" s="1179"/>
      <c r="C28" s="1180"/>
      <c r="D28" s="1180"/>
      <c r="E28" s="1180"/>
      <c r="F28" s="1180"/>
      <c r="G28" s="1183"/>
      <c r="H28" s="1004"/>
      <c r="I28" s="1004"/>
      <c r="J28" s="1004"/>
      <c r="K28" s="1004"/>
      <c r="L28" s="1004"/>
      <c r="M28" s="1004"/>
      <c r="N28" s="1004"/>
      <c r="O28" s="1004"/>
      <c r="P28" s="1004"/>
      <c r="Q28" s="1004"/>
      <c r="R28" s="1004"/>
      <c r="S28" s="1004"/>
      <c r="T28" s="1004"/>
      <c r="U28" s="1004"/>
      <c r="V28" s="1004"/>
      <c r="W28" s="1004"/>
      <c r="X28" s="1004"/>
      <c r="Y28" s="1004"/>
      <c r="Z28" s="1004"/>
      <c r="AA28" s="1004"/>
      <c r="AB28" s="1004"/>
      <c r="AC28" s="1004"/>
      <c r="AD28" s="1004"/>
      <c r="AE28" s="1004"/>
      <c r="AF28" s="1004"/>
      <c r="AG28" s="1004"/>
      <c r="AH28" s="1004"/>
      <c r="AI28" s="1004"/>
    </row>
    <row r="29" spans="1:48" s="50" customFormat="1" ht="15" customHeight="1">
      <c r="A29" s="51"/>
      <c r="B29" s="1179"/>
      <c r="C29" s="1180"/>
      <c r="D29" s="1180"/>
      <c r="E29" s="1180"/>
      <c r="F29" s="1180"/>
      <c r="G29" s="1183"/>
      <c r="H29" s="1004"/>
      <c r="I29" s="1004"/>
      <c r="J29" s="1004"/>
      <c r="K29" s="1004"/>
      <c r="L29" s="1004"/>
      <c r="M29" s="1004"/>
      <c r="N29" s="1004"/>
      <c r="O29" s="1004"/>
      <c r="P29" s="1004"/>
      <c r="Q29" s="1004"/>
      <c r="R29" s="1004"/>
      <c r="S29" s="1004"/>
      <c r="T29" s="1004"/>
      <c r="U29" s="1004"/>
      <c r="V29" s="1004"/>
      <c r="W29" s="1004"/>
      <c r="X29" s="1004"/>
      <c r="Y29" s="1004"/>
      <c r="Z29" s="1004"/>
      <c r="AA29" s="1004"/>
      <c r="AB29" s="1004"/>
      <c r="AC29" s="1004"/>
      <c r="AD29" s="1004"/>
      <c r="AE29" s="1004"/>
      <c r="AF29" s="1004"/>
      <c r="AG29" s="1004"/>
      <c r="AH29" s="1004"/>
      <c r="AI29" s="1004"/>
    </row>
    <row r="30" spans="1:48" s="50" customFormat="1" ht="15" customHeight="1">
      <c r="A30" s="51"/>
      <c r="B30" s="1184"/>
      <c r="C30" s="1185"/>
      <c r="D30" s="1185"/>
      <c r="E30" s="1185"/>
      <c r="F30" s="1185"/>
      <c r="G30" s="1186"/>
      <c r="H30" s="1004"/>
      <c r="I30" s="1004"/>
      <c r="Q30" s="1187"/>
      <c r="R30" s="1187"/>
      <c r="S30" s="1187"/>
      <c r="T30" s="1187"/>
      <c r="U30" s="1187"/>
      <c r="V30" s="1187"/>
      <c r="W30" s="1187"/>
      <c r="X30" s="1187"/>
      <c r="Y30" s="1187"/>
      <c r="Z30" s="1187"/>
      <c r="AA30" s="1187"/>
      <c r="AB30" s="1187"/>
      <c r="AC30" s="1187"/>
      <c r="AD30" s="1187"/>
      <c r="AE30" s="1187"/>
      <c r="AF30" s="1187"/>
      <c r="AG30" s="1178"/>
      <c r="AH30" s="1178"/>
      <c r="AI30" s="1178"/>
      <c r="AJ30" s="1178"/>
      <c r="AK30" s="1178"/>
      <c r="AL30" s="1178"/>
      <c r="AM30" s="1178"/>
      <c r="AN30" s="1178"/>
      <c r="AO30" s="1178"/>
      <c r="AP30" s="1178"/>
      <c r="AQ30" s="1178"/>
      <c r="AR30" s="1178"/>
      <c r="AS30" s="1178"/>
      <c r="AT30" s="1178"/>
      <c r="AU30" s="1178"/>
      <c r="AV30" s="1178"/>
    </row>
    <row r="31" spans="1:48" s="50" customFormat="1" ht="9.9499999999999993" customHeight="1">
      <c r="A31" s="51"/>
      <c r="B31" s="51"/>
      <c r="C31" s="51"/>
      <c r="D31" s="1018"/>
      <c r="E31" s="1004"/>
      <c r="F31" s="1004"/>
      <c r="G31" s="1004"/>
      <c r="H31" s="1004"/>
      <c r="I31" s="1004"/>
      <c r="Q31" s="1187"/>
      <c r="R31" s="1187"/>
      <c r="S31" s="1187"/>
      <c r="T31" s="1187"/>
      <c r="U31" s="1187"/>
      <c r="V31" s="1187"/>
      <c r="W31" s="1187"/>
      <c r="X31" s="1187"/>
      <c r="Y31" s="1187"/>
      <c r="Z31" s="1187"/>
      <c r="AA31" s="1187"/>
      <c r="AB31" s="1187"/>
      <c r="AC31" s="1187"/>
      <c r="AD31" s="1187"/>
      <c r="AE31" s="1187"/>
      <c r="AF31" s="1187"/>
      <c r="AG31" s="1178"/>
      <c r="AH31" s="1178"/>
      <c r="AI31" s="1178"/>
      <c r="AJ31" s="1178"/>
      <c r="AK31" s="1178"/>
      <c r="AL31" s="1178"/>
      <c r="AM31" s="1178"/>
      <c r="AN31" s="1178"/>
      <c r="AO31" s="1178"/>
      <c r="AP31" s="1178"/>
      <c r="AQ31" s="1178"/>
      <c r="AR31" s="1178"/>
      <c r="AS31" s="1178"/>
      <c r="AT31" s="1178"/>
      <c r="AU31" s="1178"/>
      <c r="AV31" s="1178"/>
    </row>
    <row r="32" spans="1:48" s="50" customFormat="1" ht="9.9499999999999993" customHeight="1">
      <c r="A32" s="53">
        <v>1.5</v>
      </c>
      <c r="B32" s="134" t="s">
        <v>239</v>
      </c>
      <c r="C32" s="53"/>
      <c r="D32" s="1018"/>
      <c r="E32" s="1004"/>
      <c r="F32" s="1004"/>
      <c r="G32" s="1004"/>
      <c r="H32" s="1004"/>
      <c r="I32" s="1004"/>
      <c r="Q32" s="1187"/>
      <c r="R32" s="1187"/>
      <c r="S32" s="1187"/>
      <c r="T32" s="1187"/>
      <c r="U32" s="1187"/>
      <c r="V32" s="1187"/>
      <c r="W32" s="1187"/>
      <c r="X32" s="1187"/>
      <c r="Y32" s="1187"/>
      <c r="Z32" s="1187"/>
      <c r="AA32" s="1187"/>
      <c r="AB32" s="1187"/>
      <c r="AC32" s="1187"/>
      <c r="AD32" s="1187"/>
      <c r="AE32" s="1187"/>
      <c r="AF32" s="1187"/>
      <c r="AG32" s="1178"/>
      <c r="AH32" s="1178"/>
      <c r="AI32" s="1178"/>
      <c r="AJ32" s="1178"/>
      <c r="AK32" s="1178"/>
      <c r="AL32" s="1178"/>
      <c r="AM32" s="1178"/>
      <c r="AN32" s="1178"/>
      <c r="AO32" s="1178"/>
      <c r="AP32" s="1178"/>
      <c r="AQ32" s="1178"/>
      <c r="AR32" s="1178"/>
      <c r="AS32" s="1178"/>
      <c r="AT32" s="1178"/>
      <c r="AU32" s="1178"/>
      <c r="AV32" s="1178"/>
    </row>
    <row r="33" spans="1:48" s="50" customFormat="1" ht="15" customHeight="1">
      <c r="A33" s="55"/>
      <c r="B33" s="55" t="s">
        <v>240</v>
      </c>
      <c r="C33" s="55"/>
      <c r="D33" s="55"/>
      <c r="E33" s="1004"/>
      <c r="F33" s="1004"/>
      <c r="G33" s="1004"/>
      <c r="H33" s="1004"/>
      <c r="I33" s="1004"/>
      <c r="Q33" s="1187"/>
      <c r="R33" s="1187"/>
      <c r="S33" s="1187"/>
      <c r="T33" s="1187"/>
      <c r="U33" s="1187"/>
      <c r="V33" s="1187"/>
      <c r="W33" s="1187"/>
      <c r="X33" s="1187"/>
      <c r="Y33" s="1187"/>
      <c r="Z33" s="1187"/>
      <c r="AA33" s="1187"/>
      <c r="AB33" s="1187"/>
      <c r="AC33" s="1187"/>
      <c r="AD33" s="1187"/>
      <c r="AE33" s="1187"/>
      <c r="AF33" s="1187"/>
      <c r="AG33" s="1178"/>
      <c r="AH33" s="1178"/>
      <c r="AI33" s="1178"/>
      <c r="AJ33" s="1178"/>
      <c r="AK33" s="1178"/>
      <c r="AL33" s="1178"/>
      <c r="AM33" s="1178"/>
      <c r="AN33" s="1178"/>
      <c r="AO33" s="1178"/>
      <c r="AP33" s="1178"/>
      <c r="AQ33" s="1178"/>
      <c r="AR33" s="1178"/>
      <c r="AS33" s="1178"/>
      <c r="AT33" s="1178"/>
      <c r="AU33" s="1178"/>
      <c r="AV33" s="1178"/>
    </row>
    <row r="34" spans="1:48" s="50" customFormat="1" ht="15" customHeight="1">
      <c r="A34" s="55"/>
      <c r="B34" s="1228" t="s">
        <v>236</v>
      </c>
      <c r="C34" s="1181"/>
      <c r="D34" s="1181"/>
      <c r="E34" s="1181"/>
      <c r="F34" s="1181"/>
      <c r="G34" s="1182"/>
      <c r="H34" s="1004"/>
      <c r="I34" s="1004"/>
      <c r="J34" s="1004"/>
      <c r="K34" s="1004"/>
      <c r="L34" s="1004"/>
      <c r="M34" s="1004"/>
      <c r="N34" s="1004"/>
      <c r="O34" s="1004"/>
      <c r="P34" s="1004"/>
      <c r="Q34" s="1004"/>
      <c r="R34" s="1004"/>
      <c r="S34" s="1004"/>
      <c r="T34" s="1004"/>
      <c r="U34" s="1004"/>
      <c r="V34" s="1004"/>
      <c r="W34" s="1004"/>
      <c r="X34" s="1004"/>
      <c r="Y34" s="1004"/>
      <c r="Z34" s="1004"/>
      <c r="AA34" s="1004"/>
      <c r="AB34" s="1004"/>
      <c r="AC34" s="1004"/>
      <c r="AD34" s="1004"/>
      <c r="AE34" s="1004"/>
      <c r="AF34" s="1004"/>
      <c r="AG34" s="1004"/>
      <c r="AH34" s="1004"/>
      <c r="AI34" s="1004"/>
    </row>
    <row r="35" spans="1:48" s="50" customFormat="1" ht="15" customHeight="1">
      <c r="A35" s="55"/>
      <c r="B35" s="1179"/>
      <c r="C35" s="1180"/>
      <c r="D35" s="1180"/>
      <c r="E35" s="1180"/>
      <c r="F35" s="1180"/>
      <c r="G35" s="1183"/>
      <c r="H35" s="1004"/>
      <c r="I35" s="1004"/>
      <c r="J35" s="1004"/>
      <c r="K35" s="1004"/>
      <c r="L35" s="1004"/>
      <c r="M35" s="1004"/>
      <c r="N35" s="1004"/>
      <c r="O35" s="1004"/>
      <c r="P35" s="1004"/>
      <c r="Q35" s="1004"/>
      <c r="R35" s="1004"/>
      <c r="S35" s="1004"/>
      <c r="T35" s="1004"/>
      <c r="U35" s="1004"/>
      <c r="V35" s="1004"/>
      <c r="W35" s="1004"/>
      <c r="X35" s="1004"/>
      <c r="Y35" s="1004"/>
      <c r="Z35" s="1004"/>
      <c r="AA35" s="1004"/>
      <c r="AB35" s="1004"/>
      <c r="AC35" s="1004"/>
      <c r="AD35" s="1004"/>
      <c r="AE35" s="1004"/>
      <c r="AF35" s="1004"/>
      <c r="AG35" s="1004"/>
      <c r="AH35" s="1004"/>
      <c r="AI35" s="1004"/>
    </row>
    <row r="36" spans="1:48" s="50" customFormat="1" ht="15" customHeight="1">
      <c r="A36" s="55"/>
      <c r="B36" s="1179"/>
      <c r="C36" s="1180"/>
      <c r="D36" s="1180"/>
      <c r="E36" s="1180"/>
      <c r="F36" s="1180"/>
      <c r="G36" s="1183"/>
      <c r="H36" s="1004"/>
      <c r="I36" s="1004"/>
      <c r="J36" s="1004"/>
      <c r="K36" s="1004"/>
      <c r="L36" s="1004"/>
      <c r="M36" s="1004"/>
      <c r="N36" s="1004"/>
      <c r="O36" s="1004"/>
      <c r="P36" s="1004"/>
      <c r="Q36" s="1004"/>
      <c r="R36" s="1004"/>
      <c r="S36" s="1004"/>
      <c r="T36" s="1004"/>
      <c r="U36" s="1004"/>
      <c r="V36" s="1004"/>
      <c r="W36" s="1004"/>
      <c r="X36" s="1004"/>
      <c r="Y36" s="1004"/>
      <c r="Z36" s="1004"/>
      <c r="AA36" s="1004"/>
      <c r="AB36" s="1004"/>
      <c r="AC36" s="1004"/>
      <c r="AD36" s="1004"/>
      <c r="AE36" s="1004"/>
      <c r="AF36" s="1004"/>
      <c r="AG36" s="1004"/>
      <c r="AH36" s="1004"/>
      <c r="AI36" s="1004"/>
    </row>
    <row r="37" spans="1:48" s="50" customFormat="1" ht="15" customHeight="1">
      <c r="A37" s="1018"/>
      <c r="B37" s="1184"/>
      <c r="C37" s="1185"/>
      <c r="D37" s="1185"/>
      <c r="E37" s="1185"/>
      <c r="F37" s="1185"/>
      <c r="G37" s="1186"/>
      <c r="H37" s="1004"/>
      <c r="I37" s="1004"/>
      <c r="Q37" s="1187"/>
      <c r="R37" s="1187"/>
      <c r="S37" s="1187"/>
      <c r="T37" s="1187"/>
      <c r="U37" s="1187"/>
      <c r="V37" s="1187"/>
      <c r="W37" s="1187"/>
      <c r="X37" s="1187"/>
      <c r="Y37" s="1187"/>
      <c r="Z37" s="1187"/>
      <c r="AA37" s="1187"/>
      <c r="AB37" s="1187"/>
      <c r="AC37" s="1187"/>
      <c r="AD37" s="1187"/>
      <c r="AE37" s="1187"/>
      <c r="AF37" s="1187"/>
      <c r="AG37" s="1178"/>
      <c r="AH37" s="1178"/>
      <c r="AI37" s="1178"/>
      <c r="AJ37" s="1178"/>
      <c r="AK37" s="1178"/>
      <c r="AL37" s="1178"/>
      <c r="AM37" s="1178"/>
      <c r="AN37" s="1178"/>
      <c r="AO37" s="1178"/>
      <c r="AP37" s="1178"/>
      <c r="AQ37" s="1178"/>
      <c r="AR37" s="1178"/>
      <c r="AS37" s="1178"/>
      <c r="AT37" s="1178"/>
      <c r="AU37" s="1178"/>
      <c r="AV37" s="1178"/>
    </row>
    <row r="38" spans="1:48" s="50" customFormat="1" ht="9.9499999999999993" customHeight="1">
      <c r="A38" s="1188"/>
      <c r="B38" s="1188"/>
      <c r="C38" s="1188"/>
      <c r="D38" s="1018"/>
      <c r="E38" s="1004"/>
      <c r="F38" s="1004"/>
      <c r="G38" s="1004"/>
      <c r="H38" s="1004"/>
      <c r="I38" s="1004"/>
      <c r="Q38" s="1187"/>
      <c r="R38" s="1187"/>
      <c r="S38" s="1187"/>
      <c r="T38" s="1187"/>
      <c r="U38" s="1187"/>
      <c r="V38" s="1187"/>
      <c r="W38" s="1187"/>
      <c r="X38" s="1187"/>
      <c r="Y38" s="1187"/>
      <c r="Z38" s="1187"/>
      <c r="AA38" s="1187"/>
      <c r="AB38" s="1187"/>
      <c r="AC38" s="1187"/>
      <c r="AD38" s="1187"/>
      <c r="AE38" s="1187"/>
      <c r="AF38" s="1187"/>
      <c r="AG38" s="1178"/>
      <c r="AH38" s="1178"/>
      <c r="AI38" s="1178"/>
      <c r="AJ38" s="1178"/>
      <c r="AK38" s="1178"/>
      <c r="AL38" s="1178"/>
      <c r="AM38" s="1178"/>
      <c r="AN38" s="1178"/>
      <c r="AO38" s="1178"/>
      <c r="AP38" s="1178"/>
      <c r="AQ38" s="1178"/>
      <c r="AR38" s="1178"/>
      <c r="AS38" s="1178"/>
      <c r="AT38" s="1178"/>
      <c r="AU38" s="1178"/>
      <c r="AV38" s="1178"/>
    </row>
    <row r="39" spans="1:48" s="50" customFormat="1" ht="9.9499999999999993" customHeight="1">
      <c r="A39" s="53">
        <v>1.6</v>
      </c>
      <c r="B39" s="134" t="s">
        <v>241</v>
      </c>
      <c r="C39" s="53"/>
      <c r="D39" s="1018"/>
      <c r="E39" s="1004"/>
      <c r="F39" s="1004"/>
      <c r="G39" s="1004"/>
      <c r="H39" s="1004"/>
      <c r="I39" s="1004"/>
      <c r="Q39" s="1187"/>
      <c r="R39" s="1187"/>
      <c r="S39" s="1187"/>
      <c r="T39" s="1187"/>
      <c r="U39" s="1187"/>
      <c r="V39" s="1187"/>
      <c r="W39" s="1187"/>
      <c r="X39" s="1187"/>
      <c r="Y39" s="1187"/>
      <c r="Z39" s="1187"/>
      <c r="AA39" s="1187"/>
      <c r="AB39" s="1187"/>
      <c r="AC39" s="1187"/>
      <c r="AD39" s="1187"/>
      <c r="AE39" s="1187"/>
      <c r="AF39" s="1187"/>
      <c r="AG39" s="1178"/>
      <c r="AH39" s="1178"/>
      <c r="AI39" s="1178"/>
      <c r="AJ39" s="1178"/>
      <c r="AK39" s="1178"/>
      <c r="AL39" s="1178"/>
      <c r="AM39" s="1178"/>
      <c r="AN39" s="1178"/>
      <c r="AO39" s="1178"/>
      <c r="AP39" s="1178"/>
      <c r="AQ39" s="1178"/>
      <c r="AR39" s="1178"/>
      <c r="AS39" s="1178"/>
      <c r="AT39" s="1178"/>
      <c r="AU39" s="1178"/>
      <c r="AV39" s="1178"/>
    </row>
    <row r="40" spans="1:48" s="50" customFormat="1" ht="9.9499999999999993" customHeight="1">
      <c r="A40" s="51"/>
      <c r="B40" s="1189" t="s">
        <v>242</v>
      </c>
      <c r="C40" s="1189"/>
      <c r="D40" s="1189"/>
      <c r="E40" s="1189"/>
      <c r="F40" s="1189"/>
      <c r="G40" s="1004"/>
      <c r="H40" s="1004"/>
      <c r="I40" s="1004"/>
      <c r="Q40" s="1187"/>
      <c r="R40" s="1187"/>
      <c r="S40" s="1187"/>
      <c r="T40" s="1187"/>
      <c r="U40" s="1187"/>
      <c r="V40" s="1187"/>
      <c r="W40" s="1187"/>
      <c r="X40" s="1187"/>
      <c r="Y40" s="1187"/>
      <c r="Z40" s="1187"/>
      <c r="AA40" s="1187"/>
      <c r="AB40" s="1187"/>
      <c r="AC40" s="1187"/>
      <c r="AD40" s="1187"/>
      <c r="AE40" s="1187"/>
      <c r="AF40" s="1187"/>
      <c r="AG40" s="1178"/>
      <c r="AH40" s="1178"/>
      <c r="AI40" s="1178"/>
      <c r="AJ40" s="1178"/>
      <c r="AK40" s="1178"/>
      <c r="AL40" s="1178"/>
      <c r="AM40" s="1178"/>
      <c r="AN40" s="1178"/>
      <c r="AO40" s="1178"/>
      <c r="AP40" s="1178"/>
      <c r="AQ40" s="1178"/>
      <c r="AR40" s="1178"/>
      <c r="AS40" s="1178"/>
      <c r="AT40" s="1178"/>
      <c r="AU40" s="1178"/>
      <c r="AV40" s="1178"/>
    </row>
    <row r="41" spans="1:48" s="50" customFormat="1" ht="15" customHeight="1">
      <c r="A41" s="55"/>
      <c r="B41" s="1228" t="s">
        <v>236</v>
      </c>
      <c r="C41" s="1181"/>
      <c r="D41" s="1181"/>
      <c r="E41" s="1181"/>
      <c r="F41" s="1181"/>
      <c r="G41" s="1182"/>
      <c r="H41" s="1004"/>
      <c r="I41" s="1004"/>
      <c r="J41" s="1004"/>
      <c r="K41" s="1004"/>
      <c r="L41" s="1004"/>
      <c r="M41" s="1004"/>
      <c r="N41" s="1004"/>
      <c r="O41" s="1004"/>
      <c r="P41" s="1004"/>
      <c r="Q41" s="1004"/>
      <c r="R41" s="1004"/>
      <c r="S41" s="1004"/>
      <c r="T41" s="1004"/>
      <c r="U41" s="1004"/>
      <c r="V41" s="1004"/>
      <c r="W41" s="1004"/>
      <c r="X41" s="1004"/>
      <c r="Y41" s="1004"/>
      <c r="Z41" s="1004"/>
      <c r="AA41" s="1004"/>
      <c r="AB41" s="1004"/>
      <c r="AC41" s="1004"/>
      <c r="AD41" s="1004"/>
      <c r="AE41" s="1004"/>
      <c r="AF41" s="1004"/>
      <c r="AG41" s="1004"/>
      <c r="AH41" s="1004"/>
      <c r="AI41" s="1004"/>
    </row>
    <row r="42" spans="1:48" s="50" customFormat="1" ht="15" customHeight="1">
      <c r="A42" s="55"/>
      <c r="B42" s="1179"/>
      <c r="C42" s="1180"/>
      <c r="D42" s="1180"/>
      <c r="E42" s="1180"/>
      <c r="F42" s="1180"/>
      <c r="G42" s="1183"/>
      <c r="H42" s="1004"/>
      <c r="I42" s="1004"/>
      <c r="J42" s="1004"/>
      <c r="K42" s="1004"/>
      <c r="L42" s="1004"/>
      <c r="M42" s="1004"/>
      <c r="N42" s="1004"/>
      <c r="O42" s="1004"/>
      <c r="P42" s="1004"/>
      <c r="Q42" s="1004"/>
      <c r="R42" s="1004"/>
      <c r="S42" s="1004"/>
      <c r="T42" s="1004"/>
      <c r="U42" s="1004"/>
      <c r="V42" s="1004"/>
      <c r="W42" s="1004"/>
      <c r="X42" s="1004"/>
      <c r="Y42" s="1004"/>
      <c r="Z42" s="1004"/>
      <c r="AA42" s="1004"/>
      <c r="AB42" s="1004"/>
      <c r="AC42" s="1004"/>
      <c r="AD42" s="1004"/>
      <c r="AE42" s="1004"/>
      <c r="AF42" s="1004"/>
      <c r="AG42" s="1004"/>
      <c r="AH42" s="1004"/>
      <c r="AI42" s="1004"/>
    </row>
    <row r="43" spans="1:48" s="50" customFormat="1" ht="15" customHeight="1">
      <c r="A43" s="55"/>
      <c r="B43" s="1179"/>
      <c r="C43" s="1180"/>
      <c r="D43" s="1180"/>
      <c r="E43" s="1180"/>
      <c r="F43" s="1180"/>
      <c r="G43" s="1183"/>
      <c r="H43" s="1004"/>
      <c r="I43" s="1004"/>
      <c r="J43" s="1004"/>
      <c r="K43" s="1004"/>
      <c r="L43" s="1004"/>
      <c r="M43" s="1004"/>
      <c r="N43" s="1004"/>
      <c r="O43" s="1004"/>
      <c r="P43" s="1004"/>
      <c r="Q43" s="1004"/>
      <c r="R43" s="1004"/>
      <c r="S43" s="1004"/>
      <c r="T43" s="1004"/>
      <c r="U43" s="1004"/>
      <c r="V43" s="1004"/>
      <c r="W43" s="1004"/>
      <c r="X43" s="1004"/>
      <c r="Y43" s="1004"/>
      <c r="Z43" s="1004"/>
      <c r="AA43" s="1004"/>
      <c r="AB43" s="1004"/>
      <c r="AC43" s="1004"/>
      <c r="AD43" s="1004"/>
      <c r="AE43" s="1004"/>
      <c r="AF43" s="1004"/>
      <c r="AG43" s="1004"/>
      <c r="AH43" s="1004"/>
      <c r="AI43" s="1004"/>
    </row>
    <row r="44" spans="1:48" s="50" customFormat="1" ht="15" customHeight="1">
      <c r="A44" s="1018"/>
      <c r="B44" s="1184"/>
      <c r="C44" s="1185"/>
      <c r="D44" s="1185"/>
      <c r="E44" s="1185"/>
      <c r="F44" s="1185"/>
      <c r="G44" s="1186"/>
      <c r="H44" s="1004"/>
      <c r="I44" s="124"/>
      <c r="J44" s="124"/>
      <c r="K44" s="124"/>
      <c r="L44" s="124"/>
      <c r="M44" s="124"/>
      <c r="N44" s="124"/>
      <c r="O44" s="124"/>
      <c r="P44" s="124"/>
      <c r="Q44" s="1187"/>
      <c r="R44" s="1187"/>
      <c r="S44" s="1187"/>
      <c r="T44" s="1187"/>
      <c r="U44" s="1187"/>
      <c r="V44" s="1187"/>
      <c r="W44" s="1187"/>
      <c r="X44" s="1187"/>
      <c r="Y44" s="1187"/>
      <c r="Z44" s="1187"/>
      <c r="AA44" s="1187"/>
      <c r="AB44" s="1187"/>
      <c r="AC44" s="1187"/>
      <c r="AD44" s="1187"/>
      <c r="AE44" s="1187"/>
      <c r="AF44" s="1187"/>
      <c r="AG44" s="1178"/>
      <c r="AH44" s="1178"/>
      <c r="AI44" s="1178"/>
      <c r="AJ44" s="1178"/>
      <c r="AK44" s="1178"/>
      <c r="AL44" s="1178"/>
      <c r="AM44" s="1178"/>
      <c r="AN44" s="1178"/>
      <c r="AO44" s="1178"/>
      <c r="AP44" s="1178"/>
      <c r="AQ44" s="1178"/>
      <c r="AR44" s="1178"/>
      <c r="AS44" s="1178"/>
      <c r="AT44" s="1178"/>
      <c r="AU44" s="1178"/>
      <c r="AV44" s="1178"/>
    </row>
    <row r="45" spans="1:48" s="50" customFormat="1" ht="14.45" customHeight="1">
      <c r="A45" s="1188"/>
      <c r="B45" s="1188"/>
      <c r="C45" s="1188"/>
      <c r="D45" s="1018"/>
      <c r="E45" s="1004"/>
      <c r="F45" s="1004"/>
      <c r="G45" s="1004"/>
      <c r="H45" s="1004"/>
      <c r="I45" s="124"/>
      <c r="J45" s="124"/>
      <c r="K45" s="124"/>
      <c r="L45" s="124"/>
      <c r="M45" s="124"/>
      <c r="N45" s="124"/>
      <c r="O45" s="124"/>
      <c r="P45" s="124"/>
      <c r="Q45" s="1187"/>
      <c r="R45" s="1187"/>
      <c r="S45" s="1187"/>
      <c r="T45" s="1187"/>
      <c r="U45" s="1187"/>
      <c r="V45" s="1187"/>
      <c r="W45" s="1187"/>
      <c r="X45" s="1187"/>
      <c r="Y45" s="1187"/>
      <c r="Z45" s="1187"/>
      <c r="AA45" s="1187"/>
      <c r="AB45" s="1187"/>
      <c r="AC45" s="1187"/>
      <c r="AD45" s="1187"/>
      <c r="AE45" s="1187"/>
      <c r="AF45" s="1187"/>
      <c r="AG45" s="1178"/>
      <c r="AH45" s="1178"/>
      <c r="AI45" s="1178"/>
      <c r="AJ45" s="1178"/>
      <c r="AK45" s="1178"/>
      <c r="AL45" s="1178"/>
      <c r="AM45" s="1178"/>
      <c r="AN45" s="1178"/>
      <c r="AO45" s="1178"/>
      <c r="AP45" s="1178"/>
      <c r="AQ45" s="1178"/>
      <c r="AR45" s="1178"/>
      <c r="AS45" s="1178"/>
      <c r="AT45" s="1178"/>
      <c r="AU45" s="1178"/>
      <c r="AV45" s="1178"/>
    </row>
    <row r="46" spans="1:48" s="50" customFormat="1" ht="14.45" customHeight="1">
      <c r="A46" s="53">
        <v>1.7</v>
      </c>
      <c r="B46" s="134" t="s">
        <v>243</v>
      </c>
      <c r="C46" s="53"/>
      <c r="D46" s="1018"/>
      <c r="E46" s="1004"/>
      <c r="F46" s="1004"/>
      <c r="G46" s="1004"/>
      <c r="H46" s="1004"/>
      <c r="I46" s="124"/>
      <c r="J46" s="124"/>
      <c r="K46" s="124"/>
      <c r="L46" s="124"/>
      <c r="M46" s="124"/>
      <c r="N46" s="124"/>
      <c r="O46" s="124"/>
      <c r="P46" s="124"/>
      <c r="Q46" s="1187"/>
      <c r="R46" s="1187"/>
      <c r="S46" s="1187"/>
      <c r="T46" s="1187"/>
      <c r="U46" s="1187"/>
      <c r="V46" s="1187"/>
      <c r="W46" s="1187"/>
      <c r="X46" s="1187"/>
      <c r="Y46" s="1187"/>
      <c r="Z46" s="1187"/>
      <c r="AA46" s="1187"/>
      <c r="AB46" s="1187"/>
      <c r="AC46" s="1187"/>
      <c r="AD46" s="1187"/>
      <c r="AE46" s="1187"/>
      <c r="AF46" s="1187"/>
      <c r="AG46" s="1178"/>
      <c r="AH46" s="1178"/>
      <c r="AI46" s="1178"/>
      <c r="AJ46" s="1178"/>
      <c r="AK46" s="1178"/>
      <c r="AL46" s="1178"/>
      <c r="AM46" s="1178"/>
      <c r="AN46" s="1178"/>
      <c r="AO46" s="1178"/>
      <c r="AP46" s="1178"/>
      <c r="AQ46" s="1178"/>
      <c r="AR46" s="1178"/>
      <c r="AS46" s="1178"/>
      <c r="AT46" s="1178"/>
      <c r="AU46" s="1178"/>
      <c r="AV46" s="1178"/>
    </row>
    <row r="47" spans="1:48" s="50" customFormat="1" ht="15" customHeight="1">
      <c r="A47" s="51"/>
      <c r="B47" s="1188" t="s">
        <v>244</v>
      </c>
      <c r="C47" s="1188"/>
      <c r="D47" s="1188"/>
      <c r="E47" s="1188"/>
      <c r="F47" s="1188"/>
      <c r="G47" s="1188"/>
      <c r="H47" s="1004"/>
      <c r="I47" s="124"/>
      <c r="J47" s="124"/>
      <c r="K47" s="124"/>
      <c r="L47" s="124"/>
      <c r="M47" s="124"/>
      <c r="N47" s="124"/>
      <c r="O47" s="124"/>
      <c r="P47" s="124"/>
      <c r="Q47" s="1187"/>
      <c r="R47" s="1187"/>
      <c r="S47" s="1187"/>
      <c r="T47" s="1187"/>
      <c r="U47" s="1187"/>
      <c r="V47" s="1187"/>
      <c r="W47" s="1187"/>
      <c r="X47" s="1187"/>
      <c r="Y47" s="1187"/>
      <c r="Z47" s="1187"/>
      <c r="AA47" s="1187"/>
      <c r="AB47" s="1187"/>
      <c r="AC47" s="1187"/>
      <c r="AD47" s="1187"/>
      <c r="AE47" s="1187"/>
      <c r="AF47" s="1187"/>
      <c r="AG47" s="1178"/>
      <c r="AH47" s="1178"/>
      <c r="AI47" s="1178"/>
      <c r="AJ47" s="1178"/>
      <c r="AK47" s="1178"/>
      <c r="AL47" s="1178"/>
      <c r="AM47" s="1178"/>
      <c r="AN47" s="1178"/>
      <c r="AO47" s="1178"/>
      <c r="AP47" s="1178"/>
      <c r="AQ47" s="1178"/>
      <c r="AR47" s="1178"/>
      <c r="AS47" s="1178"/>
      <c r="AT47" s="1178"/>
      <c r="AU47" s="1178"/>
      <c r="AV47" s="1178"/>
    </row>
    <row r="48" spans="1:48" s="50" customFormat="1" ht="14.45" customHeight="1">
      <c r="A48" s="51"/>
      <c r="B48" s="1189"/>
      <c r="C48" s="1189"/>
      <c r="D48" s="1189"/>
      <c r="E48" s="1189"/>
      <c r="F48" s="1189"/>
      <c r="G48" s="1189"/>
      <c r="H48" s="1004"/>
      <c r="I48" s="124"/>
      <c r="J48" s="124"/>
      <c r="K48" s="124"/>
      <c r="L48" s="124"/>
      <c r="M48" s="124"/>
      <c r="N48" s="124"/>
      <c r="O48" s="124"/>
      <c r="P48" s="124"/>
      <c r="Q48" s="1187"/>
      <c r="R48" s="1187"/>
      <c r="S48" s="1187"/>
      <c r="T48" s="1187"/>
      <c r="U48" s="1187"/>
      <c r="V48" s="1187"/>
      <c r="W48" s="1187"/>
      <c r="X48" s="1187"/>
      <c r="Y48" s="1187"/>
      <c r="Z48" s="1187"/>
      <c r="AA48" s="1187"/>
      <c r="AB48" s="1187"/>
      <c r="AC48" s="1187"/>
      <c r="AD48" s="1187"/>
      <c r="AE48" s="1187"/>
      <c r="AF48" s="1187"/>
      <c r="AG48" s="1178"/>
      <c r="AH48" s="1178"/>
      <c r="AI48" s="1178"/>
      <c r="AJ48" s="1178"/>
      <c r="AK48" s="1178"/>
      <c r="AL48" s="1178"/>
      <c r="AM48" s="1178"/>
      <c r="AN48" s="1178"/>
      <c r="AO48" s="1178"/>
      <c r="AP48" s="1178"/>
      <c r="AQ48" s="1178"/>
      <c r="AR48" s="1178"/>
      <c r="AS48" s="1178"/>
      <c r="AT48" s="1178"/>
      <c r="AU48" s="1178"/>
      <c r="AV48" s="1178"/>
    </row>
    <row r="49" spans="1:48" s="50" customFormat="1" ht="15" customHeight="1">
      <c r="A49" s="55"/>
      <c r="B49" s="1228" t="s">
        <v>236</v>
      </c>
      <c r="C49" s="1181"/>
      <c r="D49" s="1181"/>
      <c r="E49" s="1181"/>
      <c r="F49" s="1181"/>
      <c r="G49" s="1182"/>
      <c r="H49" s="1004"/>
      <c r="I49" s="124"/>
      <c r="J49" s="124"/>
      <c r="K49" s="124"/>
      <c r="L49" s="124"/>
      <c r="M49" s="124"/>
      <c r="N49" s="124"/>
      <c r="O49" s="124"/>
      <c r="P49" s="124"/>
      <c r="Q49" s="1004"/>
      <c r="R49" s="1004"/>
      <c r="S49" s="1004"/>
      <c r="T49" s="1004"/>
      <c r="U49" s="1004"/>
      <c r="V49" s="1004"/>
      <c r="W49" s="1004"/>
      <c r="X49" s="1004"/>
      <c r="Y49" s="1004"/>
      <c r="Z49" s="1004"/>
      <c r="AA49" s="1004"/>
      <c r="AB49" s="1004"/>
      <c r="AC49" s="1004"/>
      <c r="AD49" s="1004"/>
      <c r="AE49" s="1004"/>
      <c r="AF49" s="1004"/>
      <c r="AG49" s="1004"/>
      <c r="AH49" s="1004"/>
      <c r="AI49" s="1004"/>
    </row>
    <row r="50" spans="1:48" s="50" customFormat="1" ht="15" customHeight="1">
      <c r="A50" s="55"/>
      <c r="B50" s="1179"/>
      <c r="C50" s="1180"/>
      <c r="D50" s="1180"/>
      <c r="E50" s="1180"/>
      <c r="F50" s="1180"/>
      <c r="G50" s="1183"/>
      <c r="H50" s="1004"/>
      <c r="I50" s="1004"/>
      <c r="J50" s="1004"/>
      <c r="K50" s="1004"/>
      <c r="L50" s="1004"/>
      <c r="M50" s="1004"/>
      <c r="N50" s="1004"/>
      <c r="O50" s="1004"/>
      <c r="P50" s="1004"/>
      <c r="Q50" s="1004"/>
      <c r="R50" s="1004"/>
      <c r="S50" s="1004"/>
      <c r="T50" s="1004"/>
      <c r="U50" s="1004"/>
      <c r="V50" s="1004"/>
      <c r="W50" s="1004"/>
      <c r="X50" s="1004"/>
      <c r="Y50" s="1004"/>
      <c r="Z50" s="1004"/>
      <c r="AA50" s="1004"/>
      <c r="AB50" s="1004"/>
      <c r="AC50" s="1004"/>
      <c r="AD50" s="1004"/>
      <c r="AE50" s="1004"/>
      <c r="AF50" s="1004"/>
      <c r="AG50" s="1004"/>
      <c r="AH50" s="1004"/>
      <c r="AI50" s="1004"/>
    </row>
    <row r="51" spans="1:48" s="50" customFormat="1" ht="15" customHeight="1">
      <c r="A51" s="55"/>
      <c r="B51" s="1179"/>
      <c r="C51" s="1180"/>
      <c r="D51" s="1180"/>
      <c r="E51" s="1180"/>
      <c r="F51" s="1180"/>
      <c r="G51" s="1183"/>
      <c r="H51" s="1004"/>
      <c r="I51" s="1004"/>
      <c r="J51" s="1004"/>
      <c r="K51" s="1004"/>
      <c r="L51" s="1004"/>
      <c r="M51" s="1004"/>
      <c r="N51" s="1004"/>
      <c r="O51" s="1004"/>
      <c r="P51" s="1004"/>
      <c r="Q51" s="1004"/>
      <c r="R51" s="1004"/>
      <c r="S51" s="1004"/>
      <c r="T51" s="1004"/>
      <c r="U51" s="1004"/>
      <c r="V51" s="1004"/>
      <c r="W51" s="1004"/>
      <c r="X51" s="1004"/>
      <c r="Y51" s="1004"/>
      <c r="Z51" s="1004"/>
      <c r="AA51" s="1004"/>
      <c r="AB51" s="1004"/>
      <c r="AC51" s="1004"/>
      <c r="AD51" s="1004"/>
      <c r="AE51" s="1004"/>
      <c r="AF51" s="1004"/>
      <c r="AG51" s="1004"/>
      <c r="AH51" s="1004"/>
      <c r="AI51" s="1004"/>
    </row>
    <row r="52" spans="1:48" s="50" customFormat="1" ht="15" customHeight="1">
      <c r="A52" s="1018"/>
      <c r="B52" s="1184"/>
      <c r="C52" s="1185"/>
      <c r="D52" s="1185"/>
      <c r="E52" s="1185"/>
      <c r="F52" s="1185"/>
      <c r="G52" s="1186"/>
      <c r="H52" s="1004"/>
      <c r="I52" s="1004"/>
      <c r="Q52" s="1187"/>
      <c r="R52" s="1187"/>
      <c r="S52" s="1187"/>
      <c r="T52" s="1187"/>
      <c r="U52" s="1187"/>
      <c r="V52" s="1187"/>
      <c r="W52" s="1187"/>
      <c r="X52" s="1187"/>
      <c r="Y52" s="1187"/>
      <c r="Z52" s="1187"/>
      <c r="AA52" s="1187"/>
      <c r="AB52" s="1187"/>
      <c r="AC52" s="1187"/>
      <c r="AD52" s="1187"/>
      <c r="AE52" s="1187"/>
      <c r="AF52" s="1187"/>
      <c r="AG52" s="1178"/>
      <c r="AH52" s="1178"/>
      <c r="AI52" s="1178"/>
      <c r="AJ52" s="1178"/>
      <c r="AK52" s="1178"/>
      <c r="AL52" s="1178"/>
      <c r="AM52" s="1178"/>
      <c r="AN52" s="1178"/>
      <c r="AO52" s="1178"/>
      <c r="AP52" s="1178"/>
      <c r="AQ52" s="1178"/>
      <c r="AR52" s="1178"/>
      <c r="AS52" s="1178"/>
      <c r="AT52" s="1178"/>
      <c r="AU52" s="1178"/>
      <c r="AV52" s="1178"/>
    </row>
    <row r="53" spans="1:48" s="50" customFormat="1" ht="15" customHeight="1">
      <c r="A53" s="51"/>
      <c r="B53" s="51"/>
      <c r="C53" s="51"/>
      <c r="D53" s="1018"/>
      <c r="E53" s="1004"/>
      <c r="F53" s="1004"/>
      <c r="G53" s="1004"/>
      <c r="H53" s="1004"/>
      <c r="I53" s="1004"/>
      <c r="Q53" s="1187"/>
      <c r="R53" s="1187"/>
      <c r="S53" s="1187"/>
      <c r="T53" s="1187"/>
      <c r="U53" s="1187"/>
      <c r="V53" s="1187"/>
      <c r="W53" s="1187"/>
      <c r="X53" s="1187"/>
      <c r="Y53" s="1187"/>
      <c r="Z53" s="1187"/>
      <c r="AA53" s="1187"/>
      <c r="AB53" s="1187"/>
      <c r="AC53" s="1187"/>
      <c r="AD53" s="1187"/>
      <c r="AE53" s="1187"/>
      <c r="AF53" s="1187"/>
      <c r="AG53" s="1178"/>
      <c r="AH53" s="1178"/>
      <c r="AI53" s="1178"/>
      <c r="AJ53" s="1178"/>
      <c r="AK53" s="1178"/>
      <c r="AL53" s="1178"/>
      <c r="AM53" s="1178"/>
      <c r="AN53" s="1178"/>
      <c r="AO53" s="1178"/>
      <c r="AP53" s="1178"/>
      <c r="AQ53" s="1178"/>
      <c r="AR53" s="1178"/>
      <c r="AS53" s="1178"/>
      <c r="AT53" s="1178"/>
      <c r="AU53" s="1178"/>
      <c r="AV53" s="1178"/>
    </row>
    <row r="54" spans="1:48" s="50" customFormat="1" ht="14.1" customHeight="1">
      <c r="A54" s="53">
        <v>1.8</v>
      </c>
      <c r="B54" s="134" t="s">
        <v>245</v>
      </c>
      <c r="C54" s="51"/>
      <c r="D54" s="1018"/>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1004"/>
      <c r="AA54" s="1004"/>
      <c r="AB54" s="1004"/>
      <c r="AC54" s="1004"/>
      <c r="AD54" s="1004"/>
      <c r="AE54" s="1004"/>
      <c r="AF54" s="1004"/>
    </row>
    <row r="55" spans="1:48" ht="14.45" customHeight="1">
      <c r="A55" s="1004"/>
      <c r="B55" s="1190" t="s">
        <v>246</v>
      </c>
      <c r="C55" s="1190"/>
      <c r="D55" s="1190"/>
      <c r="E55" s="1190"/>
      <c r="F55" s="1190"/>
      <c r="G55" s="1190"/>
    </row>
    <row r="56" spans="1:48" ht="14.25" customHeight="1">
      <c r="A56" s="1004"/>
      <c r="B56" s="1190"/>
      <c r="C56" s="1190"/>
      <c r="D56" s="1190"/>
      <c r="E56" s="1190"/>
      <c r="F56" s="1190"/>
      <c r="G56" s="1190"/>
    </row>
    <row r="57" spans="1:48" ht="14.45" customHeight="1">
      <c r="A57" s="1004"/>
      <c r="B57" s="107"/>
      <c r="C57" s="1004"/>
      <c r="D57" s="61"/>
      <c r="E57" s="61"/>
      <c r="F57" s="61"/>
      <c r="G57" s="61"/>
    </row>
    <row r="58" spans="1:48" ht="14.45" customHeight="1">
      <c r="A58" s="1004"/>
      <c r="B58" s="1004"/>
      <c r="C58" s="1004"/>
      <c r="D58" s="61"/>
      <c r="E58" s="61"/>
      <c r="F58" s="61"/>
      <c r="G58" s="61"/>
    </row>
    <row r="59" spans="1:48" s="50" customFormat="1" ht="13.5" customHeight="1">
      <c r="A59" s="253">
        <v>2</v>
      </c>
      <c r="B59" s="120" t="s">
        <v>247</v>
      </c>
      <c r="C59" s="254"/>
      <c r="D59" s="1020"/>
      <c r="E59" s="1004"/>
      <c r="F59" s="1004"/>
      <c r="G59" s="1004"/>
      <c r="H59" s="1004"/>
      <c r="I59" s="1004"/>
      <c r="Q59" s="1187"/>
      <c r="R59" s="1187"/>
      <c r="S59" s="1187"/>
      <c r="T59" s="1187"/>
      <c r="U59" s="1187"/>
      <c r="V59" s="1187"/>
      <c r="W59" s="1187"/>
      <c r="X59" s="1187"/>
      <c r="Y59" s="1187"/>
      <c r="Z59" s="1187"/>
      <c r="AA59" s="1187"/>
      <c r="AB59" s="1187"/>
      <c r="AC59" s="1187"/>
      <c r="AD59" s="1187"/>
      <c r="AE59" s="1187"/>
      <c r="AF59" s="1187"/>
      <c r="AG59" s="1178"/>
      <c r="AH59" s="1178"/>
      <c r="AI59" s="1178"/>
      <c r="AJ59" s="1178"/>
      <c r="AK59" s="1178"/>
      <c r="AL59" s="1178"/>
      <c r="AM59" s="1178"/>
      <c r="AN59" s="1178"/>
      <c r="AO59" s="1178"/>
      <c r="AP59" s="1178"/>
      <c r="AQ59" s="1178"/>
      <c r="AR59" s="1178"/>
      <c r="AS59" s="1178"/>
      <c r="AT59" s="1178"/>
      <c r="AU59" s="1178"/>
      <c r="AV59" s="1178"/>
    </row>
    <row r="60" spans="1:48" s="52" customFormat="1" ht="9.9499999999999993" customHeight="1">
      <c r="A60" s="65">
        <v>2.1</v>
      </c>
      <c r="B60" s="133" t="s">
        <v>248</v>
      </c>
      <c r="C60" s="65"/>
      <c r="D60" s="1021"/>
      <c r="E60" s="1005"/>
      <c r="F60" s="1005"/>
      <c r="G60" s="1005"/>
      <c r="H60" s="1005"/>
      <c r="I60" s="1005"/>
      <c r="Q60" s="1227"/>
      <c r="R60" s="1227"/>
      <c r="S60" s="1227"/>
      <c r="T60" s="1227"/>
      <c r="U60" s="1227"/>
      <c r="V60" s="1227"/>
      <c r="W60" s="1227"/>
      <c r="X60" s="1227"/>
      <c r="Y60" s="1227"/>
      <c r="Z60" s="1227"/>
      <c r="AA60" s="1227"/>
      <c r="AB60" s="1227"/>
      <c r="AC60" s="1227"/>
      <c r="AD60" s="1227"/>
      <c r="AE60" s="1227"/>
      <c r="AF60" s="1227"/>
      <c r="AG60" s="1226"/>
      <c r="AH60" s="1226"/>
      <c r="AI60" s="1226"/>
      <c r="AJ60" s="1226"/>
      <c r="AK60" s="1226"/>
      <c r="AL60" s="1226"/>
      <c r="AM60" s="1226"/>
      <c r="AN60" s="1226"/>
      <c r="AO60" s="1226"/>
      <c r="AP60" s="1226"/>
      <c r="AQ60" s="1226"/>
      <c r="AR60" s="1226"/>
      <c r="AS60" s="1226"/>
      <c r="AT60" s="1226"/>
      <c r="AU60" s="1226"/>
      <c r="AV60" s="1226"/>
    </row>
    <row r="61" spans="1:48" s="50" customFormat="1" ht="26.1" customHeight="1">
      <c r="A61" s="68"/>
      <c r="B61" s="1225" t="s">
        <v>249</v>
      </c>
      <c r="C61" s="1225"/>
      <c r="D61" s="1225"/>
      <c r="E61" s="1004"/>
      <c r="F61" s="1004"/>
      <c r="G61" s="1004"/>
      <c r="H61" s="1004"/>
      <c r="I61" s="1004"/>
      <c r="J61" s="1004"/>
      <c r="K61" s="1004"/>
      <c r="L61" s="1004"/>
      <c r="M61" s="1004"/>
      <c r="N61" s="1004"/>
      <c r="O61" s="1004"/>
      <c r="P61" s="1004"/>
      <c r="Q61" s="1004"/>
      <c r="R61" s="1004"/>
      <c r="S61" s="1004"/>
      <c r="T61" s="1004"/>
      <c r="U61" s="1004"/>
      <c r="V61" s="1004"/>
      <c r="W61" s="1004"/>
      <c r="X61" s="1004"/>
      <c r="Y61" s="1004"/>
      <c r="Z61" s="1004"/>
      <c r="AA61" s="1004"/>
      <c r="AB61" s="1004"/>
      <c r="AC61" s="1004"/>
      <c r="AD61" s="1004"/>
      <c r="AE61" s="1004"/>
      <c r="AF61" s="1004"/>
    </row>
    <row r="62" spans="1:48" s="50" customFormat="1" ht="15" customHeight="1">
      <c r="A62" s="68"/>
      <c r="B62" s="71"/>
      <c r="C62" s="71"/>
      <c r="D62" s="71"/>
      <c r="E62" s="1293"/>
      <c r="F62" s="1293"/>
      <c r="G62" s="1293"/>
      <c r="H62" s="1004"/>
      <c r="I62" s="1004"/>
      <c r="J62" s="1004"/>
      <c r="K62" s="1004"/>
      <c r="L62" s="1004"/>
      <c r="M62" s="1004"/>
      <c r="N62" s="1004"/>
      <c r="O62" s="1004"/>
      <c r="P62" s="1004"/>
      <c r="Q62" s="1004"/>
      <c r="R62" s="1004"/>
      <c r="S62" s="1004"/>
      <c r="T62" s="1004"/>
      <c r="U62" s="1004"/>
      <c r="V62" s="1004"/>
      <c r="W62" s="1004"/>
      <c r="X62" s="1004"/>
      <c r="Y62" s="1004"/>
      <c r="Z62" s="1004"/>
      <c r="AA62" s="1004"/>
      <c r="AB62" s="1004"/>
      <c r="AC62" s="1004"/>
      <c r="AD62" s="1004"/>
      <c r="AE62" s="1004"/>
      <c r="AF62" s="1004"/>
    </row>
    <row r="63" spans="1:48" s="50" customFormat="1" ht="15" customHeight="1">
      <c r="A63" s="55"/>
      <c r="B63" s="1179" t="s">
        <v>236</v>
      </c>
      <c r="C63" s="1180"/>
      <c r="D63" s="1180"/>
      <c r="E63" s="1180"/>
      <c r="F63" s="1180"/>
      <c r="G63" s="1183"/>
      <c r="H63" s="1004"/>
      <c r="I63" s="1004"/>
      <c r="J63" s="1004"/>
      <c r="K63" s="1004"/>
      <c r="L63" s="1004"/>
      <c r="M63" s="1004"/>
      <c r="N63" s="1004"/>
      <c r="O63" s="1004"/>
      <c r="P63" s="1004"/>
      <c r="Q63" s="1004"/>
      <c r="R63" s="1004"/>
      <c r="S63" s="1004"/>
      <c r="T63" s="1004"/>
      <c r="U63" s="1004"/>
      <c r="V63" s="1004"/>
      <c r="W63" s="1004"/>
      <c r="X63" s="1004"/>
      <c r="Y63" s="1004"/>
      <c r="Z63" s="1004"/>
      <c r="AA63" s="1004"/>
      <c r="AB63" s="1004"/>
      <c r="AC63" s="1004"/>
      <c r="AD63" s="1004"/>
      <c r="AE63" s="1004"/>
      <c r="AF63" s="1004"/>
      <c r="AG63" s="1004"/>
      <c r="AH63" s="1004"/>
      <c r="AI63" s="1004"/>
    </row>
    <row r="64" spans="1:48" s="50" customFormat="1" ht="15" customHeight="1">
      <c r="A64" s="55"/>
      <c r="B64" s="1179"/>
      <c r="C64" s="1180"/>
      <c r="D64" s="1180"/>
      <c r="E64" s="1180"/>
      <c r="F64" s="1180"/>
      <c r="G64" s="1183"/>
      <c r="H64" s="1004"/>
      <c r="I64" s="1004"/>
      <c r="J64" s="1004"/>
      <c r="K64" s="1004"/>
      <c r="L64" s="1004"/>
      <c r="M64" s="1004"/>
      <c r="N64" s="1004"/>
      <c r="O64" s="1004"/>
      <c r="P64" s="1004"/>
      <c r="Q64" s="1004"/>
      <c r="R64" s="1004"/>
      <c r="S64" s="1004"/>
      <c r="T64" s="1004"/>
      <c r="U64" s="1004"/>
      <c r="V64" s="1004"/>
      <c r="W64" s="1004"/>
      <c r="X64" s="1004"/>
      <c r="Y64" s="1004"/>
      <c r="Z64" s="1004"/>
      <c r="AA64" s="1004"/>
      <c r="AB64" s="1004"/>
      <c r="AC64" s="1004"/>
      <c r="AD64" s="1004"/>
      <c r="AE64" s="1004"/>
      <c r="AF64" s="1004"/>
      <c r="AG64" s="1004"/>
      <c r="AH64" s="1004"/>
      <c r="AI64" s="1004"/>
    </row>
    <row r="65" spans="1:48" s="50" customFormat="1" ht="15" customHeight="1">
      <c r="A65" s="55"/>
      <c r="B65" s="1179"/>
      <c r="C65" s="1180"/>
      <c r="D65" s="1180"/>
      <c r="E65" s="1180"/>
      <c r="F65" s="1180"/>
      <c r="G65" s="1183"/>
      <c r="H65" s="1004"/>
      <c r="I65" s="1004"/>
      <c r="J65" s="1004"/>
      <c r="K65" s="1004"/>
      <c r="L65" s="1004"/>
      <c r="M65" s="1004"/>
      <c r="N65" s="1004"/>
      <c r="O65" s="1004"/>
      <c r="P65" s="1004"/>
      <c r="Q65" s="1004"/>
      <c r="R65" s="1004"/>
      <c r="S65" s="1004"/>
      <c r="T65" s="1004"/>
      <c r="U65" s="1004"/>
      <c r="V65" s="1004"/>
      <c r="W65" s="1004"/>
      <c r="X65" s="1004"/>
      <c r="Y65" s="1004"/>
      <c r="Z65" s="1004"/>
      <c r="AA65" s="1004"/>
      <c r="AB65" s="1004"/>
      <c r="AC65" s="1004"/>
      <c r="AD65" s="1004"/>
      <c r="AE65" s="1004"/>
      <c r="AF65" s="1004"/>
      <c r="AG65" s="1004"/>
      <c r="AH65" s="1004"/>
      <c r="AI65" s="1004"/>
    </row>
    <row r="66" spans="1:48" s="50" customFormat="1" ht="15" customHeight="1">
      <c r="A66" s="1018"/>
      <c r="B66" s="1184"/>
      <c r="C66" s="1185"/>
      <c r="D66" s="1185"/>
      <c r="E66" s="1185"/>
      <c r="F66" s="1185"/>
      <c r="G66" s="1186"/>
      <c r="H66" s="1004"/>
      <c r="I66" s="1004"/>
      <c r="Q66" s="1187"/>
      <c r="R66" s="1187"/>
      <c r="S66" s="1187"/>
      <c r="T66" s="1187"/>
      <c r="U66" s="1187"/>
      <c r="V66" s="1187"/>
      <c r="W66" s="1187"/>
      <c r="X66" s="1187"/>
      <c r="Y66" s="1187"/>
      <c r="Z66" s="1187"/>
      <c r="AA66" s="1187"/>
      <c r="AB66" s="1187"/>
      <c r="AC66" s="1187"/>
      <c r="AD66" s="1187"/>
      <c r="AE66" s="1187"/>
      <c r="AF66" s="1187"/>
      <c r="AG66" s="1178"/>
      <c r="AH66" s="1178"/>
      <c r="AI66" s="1178"/>
      <c r="AJ66" s="1178"/>
      <c r="AK66" s="1178"/>
      <c r="AL66" s="1178"/>
      <c r="AM66" s="1178"/>
      <c r="AN66" s="1178"/>
      <c r="AO66" s="1178"/>
      <c r="AP66" s="1178"/>
      <c r="AQ66" s="1178"/>
      <c r="AR66" s="1178"/>
      <c r="AS66" s="1178"/>
      <c r="AT66" s="1178"/>
      <c r="AU66" s="1178"/>
      <c r="AV66" s="1178"/>
    </row>
    <row r="67" spans="1:48" s="50" customFormat="1" ht="15" customHeight="1">
      <c r="A67" s="68"/>
      <c r="B67" s="68"/>
      <c r="C67" s="68"/>
      <c r="D67" s="68"/>
      <c r="E67" s="1004"/>
      <c r="F67" s="1004"/>
      <c r="G67" s="1004"/>
      <c r="H67" s="1004"/>
      <c r="I67" s="1004"/>
      <c r="J67" s="1004"/>
      <c r="K67" s="1004"/>
      <c r="L67" s="1004"/>
      <c r="M67" s="1004"/>
      <c r="N67" s="1004"/>
      <c r="O67" s="1004"/>
      <c r="P67" s="1004"/>
      <c r="Q67" s="1004"/>
      <c r="R67" s="1004"/>
      <c r="S67" s="1004"/>
      <c r="T67" s="1004"/>
      <c r="U67" s="1004"/>
      <c r="V67" s="1004"/>
      <c r="W67" s="1004"/>
      <c r="X67" s="1004"/>
      <c r="Y67" s="1004"/>
      <c r="Z67" s="1004"/>
      <c r="AA67" s="1004"/>
      <c r="AB67" s="1004"/>
      <c r="AC67" s="1004"/>
      <c r="AD67" s="1004"/>
      <c r="AE67" s="1004"/>
      <c r="AF67" s="1004"/>
    </row>
    <row r="68" spans="1:48" s="52" customFormat="1" ht="9.9499999999999993" customHeight="1">
      <c r="A68" s="65">
        <v>2.2000000000000002</v>
      </c>
      <c r="B68" s="133" t="s">
        <v>250</v>
      </c>
      <c r="C68" s="65"/>
      <c r="D68" s="65"/>
      <c r="E68" s="1005"/>
      <c r="F68" s="1005"/>
      <c r="G68" s="1005"/>
      <c r="H68" s="1005"/>
      <c r="I68" s="1005"/>
      <c r="J68" s="1005"/>
      <c r="K68" s="1005"/>
      <c r="L68" s="1005"/>
      <c r="M68" s="1005"/>
      <c r="N68" s="1005"/>
      <c r="O68" s="1005"/>
      <c r="P68" s="1005"/>
      <c r="Q68" s="1005"/>
      <c r="R68" s="1005"/>
      <c r="S68" s="1005"/>
      <c r="T68" s="1005"/>
      <c r="U68" s="1005"/>
      <c r="V68" s="1005"/>
      <c r="W68" s="1005"/>
      <c r="X68" s="1005"/>
      <c r="Y68" s="1005"/>
      <c r="Z68" s="1005"/>
      <c r="AA68" s="1005"/>
      <c r="AB68" s="1005"/>
      <c r="AC68" s="1005"/>
      <c r="AD68" s="1005"/>
      <c r="AE68" s="1005"/>
      <c r="AF68" s="1005"/>
    </row>
    <row r="69" spans="1:48" s="50" customFormat="1" ht="24" customHeight="1">
      <c r="A69" s="68"/>
      <c r="B69" s="1225" t="s">
        <v>251</v>
      </c>
      <c r="C69" s="1225"/>
      <c r="D69" s="1225"/>
      <c r="E69" s="1225"/>
      <c r="F69" s="1225"/>
      <c r="G69" s="1004"/>
      <c r="H69" s="1004"/>
      <c r="I69" s="1004"/>
      <c r="J69" s="1004"/>
      <c r="K69" s="1004"/>
      <c r="L69" s="1004"/>
      <c r="M69" s="1004"/>
      <c r="N69" s="1004"/>
      <c r="O69" s="1004"/>
      <c r="P69" s="1004"/>
      <c r="Q69" s="1004"/>
      <c r="R69" s="1004"/>
      <c r="S69" s="1004"/>
      <c r="T69" s="1004"/>
      <c r="U69" s="1004"/>
      <c r="V69" s="1004"/>
      <c r="W69" s="1004"/>
      <c r="X69" s="1004"/>
      <c r="Y69" s="1004"/>
      <c r="Z69" s="1004"/>
      <c r="AA69" s="1004"/>
      <c r="AB69" s="1004"/>
      <c r="AC69" s="1004"/>
      <c r="AD69" s="1004"/>
      <c r="AE69" s="1004"/>
      <c r="AF69" s="1004"/>
    </row>
    <row r="70" spans="1:48" s="50" customFormat="1" ht="9.9499999999999993" customHeight="1">
      <c r="A70" s="68"/>
      <c r="B70" s="71"/>
      <c r="C70" s="71"/>
      <c r="D70" s="71"/>
      <c r="E70" s="1293"/>
      <c r="F70" s="1293"/>
      <c r="G70" s="1293"/>
      <c r="H70" s="1004"/>
      <c r="I70" s="1004"/>
      <c r="J70" s="1004"/>
      <c r="K70" s="1004"/>
      <c r="L70" s="1004"/>
      <c r="M70" s="1004"/>
      <c r="N70" s="1004"/>
      <c r="O70" s="1004"/>
      <c r="P70" s="1004"/>
      <c r="Q70" s="1004"/>
      <c r="R70" s="1004"/>
      <c r="S70" s="1004"/>
      <c r="T70" s="1004"/>
      <c r="U70" s="1004"/>
      <c r="V70" s="1004"/>
      <c r="W70" s="1004"/>
      <c r="X70" s="1004"/>
      <c r="Y70" s="1004"/>
      <c r="Z70" s="1004"/>
      <c r="AA70" s="1004"/>
      <c r="AB70" s="1004"/>
      <c r="AC70" s="1004"/>
      <c r="AD70" s="1004"/>
      <c r="AE70" s="1004"/>
      <c r="AF70" s="1004"/>
    </row>
    <row r="71" spans="1:48" s="50" customFormat="1" ht="15" customHeight="1">
      <c r="A71" s="55"/>
      <c r="B71" s="1179" t="s">
        <v>236</v>
      </c>
      <c r="C71" s="1180"/>
      <c r="D71" s="1180"/>
      <c r="E71" s="1180"/>
      <c r="F71" s="1180"/>
      <c r="G71" s="1183"/>
      <c r="H71" s="1004"/>
      <c r="I71" s="1004"/>
      <c r="J71" s="1004"/>
      <c r="K71" s="1004"/>
      <c r="L71" s="1004"/>
      <c r="M71" s="1004"/>
      <c r="N71" s="1004"/>
      <c r="O71" s="1004"/>
      <c r="P71" s="1004"/>
      <c r="Q71" s="1004"/>
      <c r="R71" s="1004"/>
      <c r="S71" s="1004"/>
      <c r="T71" s="1004"/>
      <c r="U71" s="1004"/>
      <c r="V71" s="1004"/>
      <c r="W71" s="1004"/>
      <c r="X71" s="1004"/>
      <c r="Y71" s="1004"/>
      <c r="Z71" s="1004"/>
      <c r="AA71" s="1004"/>
      <c r="AB71" s="1004"/>
      <c r="AC71" s="1004"/>
      <c r="AD71" s="1004"/>
      <c r="AE71" s="1004"/>
      <c r="AF71" s="1004"/>
      <c r="AG71" s="1004"/>
      <c r="AH71" s="1004"/>
      <c r="AI71" s="1004"/>
    </row>
    <row r="72" spans="1:48" s="50" customFormat="1" ht="15" customHeight="1">
      <c r="A72" s="55"/>
      <c r="B72" s="1179"/>
      <c r="C72" s="1180"/>
      <c r="D72" s="1180"/>
      <c r="E72" s="1180"/>
      <c r="F72" s="1180"/>
      <c r="G72" s="1183"/>
      <c r="H72" s="1004"/>
      <c r="I72" s="1004"/>
      <c r="J72" s="1004"/>
      <c r="K72" s="1004"/>
      <c r="L72" s="1004"/>
      <c r="M72" s="1004"/>
      <c r="N72" s="1004"/>
      <c r="O72" s="1004"/>
      <c r="P72" s="1004"/>
      <c r="Q72" s="1004"/>
      <c r="R72" s="1004"/>
      <c r="S72" s="1004"/>
      <c r="T72" s="1004"/>
      <c r="U72" s="1004"/>
      <c r="V72" s="1004"/>
      <c r="W72" s="1004"/>
      <c r="X72" s="1004"/>
      <c r="Y72" s="1004"/>
      <c r="Z72" s="1004"/>
      <c r="AA72" s="1004"/>
      <c r="AB72" s="1004"/>
      <c r="AC72" s="1004"/>
      <c r="AD72" s="1004"/>
      <c r="AE72" s="1004"/>
      <c r="AF72" s="1004"/>
      <c r="AG72" s="1004"/>
      <c r="AH72" s="1004"/>
      <c r="AI72" s="1004"/>
    </row>
    <row r="73" spans="1:48" s="50" customFormat="1" ht="15" customHeight="1">
      <c r="A73" s="55"/>
      <c r="B73" s="1179"/>
      <c r="C73" s="1180"/>
      <c r="D73" s="1180"/>
      <c r="E73" s="1180"/>
      <c r="F73" s="1180"/>
      <c r="G73" s="1183"/>
      <c r="H73" s="1004"/>
      <c r="I73" s="1004"/>
      <c r="J73" s="1004"/>
      <c r="K73" s="1004"/>
      <c r="L73" s="1004"/>
      <c r="M73" s="1004"/>
      <c r="N73" s="1004"/>
      <c r="O73" s="1004"/>
      <c r="P73" s="1004"/>
      <c r="Q73" s="1004"/>
      <c r="R73" s="1004"/>
      <c r="S73" s="1004"/>
      <c r="T73" s="1004"/>
      <c r="U73" s="1004"/>
      <c r="V73" s="1004"/>
      <c r="W73" s="1004"/>
      <c r="X73" s="1004"/>
      <c r="Y73" s="1004"/>
      <c r="Z73" s="1004"/>
      <c r="AA73" s="1004"/>
      <c r="AB73" s="1004"/>
      <c r="AC73" s="1004"/>
      <c r="AD73" s="1004"/>
      <c r="AE73" s="1004"/>
      <c r="AF73" s="1004"/>
      <c r="AG73" s="1004"/>
      <c r="AH73" s="1004"/>
      <c r="AI73" s="1004"/>
    </row>
    <row r="74" spans="1:48" s="50" customFormat="1" ht="15" customHeight="1">
      <c r="A74" s="1018"/>
      <c r="B74" s="1184"/>
      <c r="C74" s="1185"/>
      <c r="D74" s="1185"/>
      <c r="E74" s="1185"/>
      <c r="F74" s="1185"/>
      <c r="G74" s="1186"/>
      <c r="H74" s="1004"/>
      <c r="I74" s="1004"/>
      <c r="Q74" s="1187"/>
      <c r="R74" s="1187"/>
      <c r="S74" s="1187"/>
      <c r="T74" s="1187"/>
      <c r="U74" s="1187"/>
      <c r="V74" s="1187"/>
      <c r="W74" s="1187"/>
      <c r="X74" s="1187"/>
      <c r="Y74" s="1187"/>
      <c r="Z74" s="1187"/>
      <c r="AA74" s="1187"/>
      <c r="AB74" s="1187"/>
      <c r="AC74" s="1187"/>
      <c r="AD74" s="1187"/>
      <c r="AE74" s="1187"/>
      <c r="AF74" s="1187"/>
      <c r="AG74" s="1178"/>
      <c r="AH74" s="1178"/>
      <c r="AI74" s="1178"/>
      <c r="AJ74" s="1178"/>
      <c r="AK74" s="1178"/>
      <c r="AL74" s="1178"/>
      <c r="AM74" s="1178"/>
      <c r="AN74" s="1178"/>
      <c r="AO74" s="1178"/>
      <c r="AP74" s="1178"/>
      <c r="AQ74" s="1178"/>
      <c r="AR74" s="1178"/>
      <c r="AS74" s="1178"/>
      <c r="AT74" s="1178"/>
      <c r="AU74" s="1178"/>
      <c r="AV74" s="1178"/>
    </row>
    <row r="75" spans="1:48" s="50" customFormat="1" ht="15" customHeight="1">
      <c r="A75" s="68"/>
      <c r="B75" s="68"/>
      <c r="C75" s="68"/>
      <c r="D75" s="68"/>
      <c r="E75" s="1004"/>
      <c r="F75" s="1004"/>
      <c r="G75" s="1004"/>
      <c r="H75" s="1004"/>
      <c r="I75" s="1004"/>
      <c r="J75" s="1004"/>
      <c r="K75" s="1004"/>
      <c r="L75" s="1004"/>
      <c r="M75" s="1004"/>
      <c r="N75" s="1004"/>
      <c r="O75" s="1004"/>
      <c r="P75" s="1004"/>
      <c r="Q75" s="1004"/>
      <c r="R75" s="1004"/>
      <c r="S75" s="1004"/>
      <c r="T75" s="1004"/>
      <c r="U75" s="1004"/>
      <c r="V75" s="1004"/>
      <c r="W75" s="1004"/>
      <c r="X75" s="1004"/>
      <c r="Y75" s="1004"/>
      <c r="Z75" s="1004"/>
      <c r="AA75" s="1004"/>
      <c r="AB75" s="1004"/>
      <c r="AC75" s="1004"/>
      <c r="AD75" s="1004"/>
      <c r="AE75" s="1004"/>
      <c r="AF75" s="1004"/>
    </row>
    <row r="76" spans="1:48" ht="14.45" customHeight="1">
      <c r="A76" s="1005">
        <v>2.2999999999999998</v>
      </c>
      <c r="B76" s="1005" t="s">
        <v>252</v>
      </c>
      <c r="C76" s="1004"/>
      <c r="D76" s="61"/>
      <c r="E76" s="61"/>
      <c r="F76" s="61"/>
      <c r="G76" s="61"/>
    </row>
    <row r="77" spans="1:48" ht="14.45" customHeight="1">
      <c r="A77" s="128" t="s">
        <v>253</v>
      </c>
      <c r="B77" s="1190" t="s">
        <v>254</v>
      </c>
      <c r="C77" s="1190"/>
      <c r="D77" s="1190"/>
      <c r="E77" s="1190"/>
      <c r="F77" s="1190"/>
      <c r="G77" s="61"/>
    </row>
    <row r="78" spans="1:48" ht="9" customHeight="1">
      <c r="A78" s="128"/>
      <c r="B78" s="1190"/>
      <c r="C78" s="1190"/>
      <c r="D78" s="1190"/>
      <c r="E78" s="1190"/>
      <c r="F78" s="1190"/>
      <c r="G78" s="61"/>
    </row>
    <row r="79" spans="1:48" ht="14.45" customHeight="1">
      <c r="A79" s="1004"/>
      <c r="B79" s="107"/>
      <c r="C79" s="1004"/>
      <c r="D79" s="61"/>
      <c r="E79" s="61"/>
      <c r="F79" s="61"/>
      <c r="G79" s="61"/>
    </row>
    <row r="80" spans="1:48" ht="14.45" customHeight="1">
      <c r="A80" s="1004"/>
      <c r="B80" s="1294" t="s">
        <v>236</v>
      </c>
      <c r="C80" s="1295"/>
      <c r="D80" s="1295"/>
      <c r="E80" s="1295"/>
      <c r="F80" s="1295"/>
      <c r="G80" s="1296"/>
    </row>
    <row r="81" spans="1:8" ht="14.45" customHeight="1">
      <c r="B81" s="1222"/>
      <c r="C81" s="1223"/>
      <c r="D81" s="1223"/>
      <c r="E81" s="1223"/>
      <c r="F81" s="1223"/>
      <c r="G81" s="1224"/>
    </row>
    <row r="82" spans="1:8" ht="14.45" customHeight="1">
      <c r="A82" s="9"/>
      <c r="B82" s="122"/>
      <c r="C82" s="122"/>
      <c r="D82" s="122"/>
      <c r="E82" s="122"/>
      <c r="F82" s="122"/>
      <c r="G82" s="122"/>
      <c r="H82" s="9"/>
    </row>
    <row r="83" spans="1:8" ht="14.45" customHeight="1">
      <c r="A83" s="128" t="s">
        <v>255</v>
      </c>
      <c r="B83" s="1168" t="s">
        <v>256</v>
      </c>
      <c r="C83" s="1168"/>
      <c r="D83" s="1168"/>
      <c r="E83" s="1168"/>
      <c r="F83" s="1168"/>
      <c r="G83" s="61"/>
    </row>
    <row r="84" spans="1:8" ht="9.6" customHeight="1">
      <c r="A84" s="1004"/>
      <c r="B84" s="1168"/>
      <c r="C84" s="1168"/>
      <c r="D84" s="1168"/>
      <c r="E84" s="1168"/>
      <c r="F84" s="1168"/>
      <c r="G84" s="61"/>
    </row>
    <row r="85" spans="1:8" ht="14.45" customHeight="1">
      <c r="A85" s="1004"/>
      <c r="B85" s="107"/>
      <c r="C85" s="1004"/>
      <c r="D85" s="61"/>
      <c r="E85" s="61"/>
      <c r="F85" s="61"/>
      <c r="G85" s="61"/>
    </row>
    <row r="86" spans="1:8" ht="14.45" customHeight="1">
      <c r="A86" s="1004"/>
      <c r="B86" s="1294" t="s">
        <v>236</v>
      </c>
      <c r="C86" s="1295"/>
      <c r="D86" s="1295"/>
      <c r="E86" s="1295"/>
      <c r="F86" s="1295"/>
      <c r="G86" s="1296"/>
    </row>
    <row r="87" spans="1:8" ht="14.45" customHeight="1">
      <c r="A87" s="1004"/>
      <c r="B87" s="1222"/>
      <c r="C87" s="1223"/>
      <c r="D87" s="1223"/>
      <c r="E87" s="1223"/>
      <c r="F87" s="1223"/>
      <c r="G87" s="1224"/>
    </row>
    <row r="88" spans="1:8" ht="14.45" customHeight="1">
      <c r="A88" s="9"/>
      <c r="B88" s="122"/>
      <c r="C88" s="122"/>
      <c r="D88" s="122"/>
      <c r="E88" s="122"/>
      <c r="F88" s="122"/>
      <c r="G88" s="122"/>
      <c r="H88" s="9"/>
    </row>
    <row r="89" spans="1:8" ht="14.45" customHeight="1">
      <c r="A89" s="128" t="s">
        <v>257</v>
      </c>
      <c r="B89" s="1168" t="s">
        <v>258</v>
      </c>
      <c r="C89" s="1168"/>
      <c r="D89" s="1168"/>
      <c r="E89" s="1168"/>
      <c r="F89" s="1168"/>
      <c r="G89" s="61"/>
    </row>
    <row r="90" spans="1:8" ht="9.9499999999999993" customHeight="1">
      <c r="A90" s="1004"/>
      <c r="B90" s="1168"/>
      <c r="C90" s="1168"/>
      <c r="D90" s="1168"/>
      <c r="E90" s="1168"/>
      <c r="F90" s="1168"/>
      <c r="G90" s="61"/>
    </row>
    <row r="91" spans="1:8" ht="14.45" customHeight="1">
      <c r="A91" s="1004"/>
      <c r="B91" s="107"/>
      <c r="C91" s="1004"/>
      <c r="D91" s="61"/>
      <c r="E91" s="61"/>
      <c r="F91" s="61"/>
      <c r="G91" s="61"/>
    </row>
    <row r="92" spans="1:8" ht="14.45" customHeight="1">
      <c r="A92" s="1004"/>
      <c r="B92" s="1294" t="s">
        <v>236</v>
      </c>
      <c r="C92" s="1295"/>
      <c r="D92" s="1295"/>
      <c r="E92" s="1295"/>
      <c r="F92" s="1295"/>
      <c r="G92" s="1296"/>
    </row>
    <row r="93" spans="1:8" ht="14.45" customHeight="1">
      <c r="A93" s="1004"/>
      <c r="B93" s="1222"/>
      <c r="C93" s="1223"/>
      <c r="D93" s="1223"/>
      <c r="E93" s="1223"/>
      <c r="F93" s="1223"/>
      <c r="G93" s="1224"/>
    </row>
    <row r="94" spans="1:8" ht="14.45" customHeight="1">
      <c r="A94" s="1004"/>
      <c r="B94" s="1004"/>
      <c r="C94" s="1004"/>
      <c r="D94" s="61"/>
      <c r="E94" s="61"/>
      <c r="F94" s="61"/>
      <c r="G94" s="61"/>
    </row>
    <row r="95" spans="1:8" ht="14.45" customHeight="1">
      <c r="A95" s="128" t="s">
        <v>259</v>
      </c>
      <c r="B95" s="1004" t="s">
        <v>260</v>
      </c>
      <c r="C95" s="1004"/>
      <c r="D95" s="1004"/>
      <c r="E95" s="1004"/>
      <c r="F95" s="1004"/>
      <c r="G95" s="61"/>
    </row>
    <row r="96" spans="1:8" ht="9.9499999999999993" customHeight="1">
      <c r="A96" s="1004"/>
      <c r="B96" s="1004"/>
      <c r="C96" s="1004"/>
      <c r="D96" s="1004"/>
      <c r="E96" s="1004"/>
      <c r="F96" s="1004"/>
      <c r="G96" s="61"/>
    </row>
    <row r="97" spans="1:48" ht="14.45" customHeight="1">
      <c r="A97" s="1004"/>
      <c r="B97" s="107"/>
      <c r="C97" s="1004"/>
      <c r="D97" s="61"/>
      <c r="E97" s="61"/>
      <c r="F97" s="61"/>
      <c r="G97" s="61"/>
    </row>
    <row r="98" spans="1:48" ht="14.45" customHeight="1">
      <c r="A98" s="1004"/>
      <c r="B98" s="1294" t="s">
        <v>236</v>
      </c>
      <c r="C98" s="1295"/>
      <c r="D98" s="1295"/>
      <c r="E98" s="1295"/>
      <c r="F98" s="1295"/>
      <c r="G98" s="1296"/>
    </row>
    <row r="99" spans="1:48" ht="14.45" customHeight="1">
      <c r="A99" s="1004"/>
      <c r="B99" s="1222"/>
      <c r="C99" s="1223"/>
      <c r="D99" s="1223"/>
      <c r="E99" s="1223"/>
      <c r="F99" s="1223"/>
      <c r="G99" s="1224"/>
    </row>
    <row r="100" spans="1:48" ht="14.45" customHeight="1">
      <c r="A100" s="1004"/>
      <c r="B100" s="1004"/>
      <c r="C100" s="1004"/>
      <c r="D100" s="61"/>
      <c r="E100" s="61"/>
      <c r="F100" s="61"/>
      <c r="G100" s="61"/>
    </row>
    <row r="101" spans="1:48" s="50" customFormat="1" ht="13.5" customHeight="1">
      <c r="A101" s="253">
        <v>3</v>
      </c>
      <c r="B101" s="120" t="s">
        <v>261</v>
      </c>
      <c r="C101" s="254"/>
      <c r="D101" s="1020"/>
      <c r="E101" s="1004"/>
      <c r="F101" s="1004"/>
      <c r="G101" s="1004"/>
      <c r="H101" s="1004"/>
      <c r="I101" s="1004"/>
      <c r="Q101" s="1187"/>
      <c r="R101" s="1187"/>
      <c r="S101" s="1187"/>
      <c r="T101" s="1187"/>
      <c r="U101" s="1187"/>
      <c r="V101" s="1187"/>
      <c r="W101" s="1187"/>
      <c r="X101" s="1187"/>
      <c r="Y101" s="1187"/>
      <c r="Z101" s="1187"/>
      <c r="AA101" s="1187"/>
      <c r="AB101" s="1187"/>
      <c r="AC101" s="1187"/>
      <c r="AD101" s="1187"/>
      <c r="AE101" s="1187"/>
      <c r="AF101" s="1187"/>
      <c r="AG101" s="1178"/>
      <c r="AH101" s="1178"/>
      <c r="AI101" s="1178"/>
      <c r="AJ101" s="1178"/>
      <c r="AK101" s="1178"/>
      <c r="AL101" s="1178"/>
      <c r="AM101" s="1178"/>
      <c r="AN101" s="1178"/>
      <c r="AO101" s="1178"/>
      <c r="AP101" s="1178"/>
      <c r="AQ101" s="1178"/>
      <c r="AR101" s="1178"/>
      <c r="AS101" s="1178"/>
      <c r="AT101" s="1178"/>
      <c r="AU101" s="1178"/>
      <c r="AV101" s="1178"/>
    </row>
    <row r="102" spans="1:48" ht="14.45" customHeight="1">
      <c r="A102" s="1005">
        <v>3.1</v>
      </c>
      <c r="B102" s="1005" t="s">
        <v>262</v>
      </c>
      <c r="C102" s="1004"/>
      <c r="D102" s="61"/>
      <c r="E102" s="61"/>
      <c r="F102" s="61"/>
      <c r="G102" s="61"/>
    </row>
    <row r="103" spans="1:48" ht="24.75" customHeight="1">
      <c r="A103" s="61"/>
      <c r="B103" s="1168" t="s">
        <v>263</v>
      </c>
      <c r="C103" s="1168"/>
      <c r="D103" s="1168"/>
      <c r="E103" s="1168"/>
      <c r="F103" s="1168"/>
      <c r="G103" s="1168"/>
    </row>
    <row r="104" spans="1:48" ht="9" customHeight="1">
      <c r="A104" s="61"/>
      <c r="B104" s="1004"/>
      <c r="C104" s="1004"/>
      <c r="D104" s="61"/>
      <c r="E104" s="61"/>
      <c r="F104" s="61"/>
      <c r="G104" s="61"/>
    </row>
    <row r="105" spans="1:48" ht="14.45" customHeight="1">
      <c r="A105" s="78">
        <v>1</v>
      </c>
      <c r="B105" s="1004" t="s">
        <v>264</v>
      </c>
      <c r="D105" s="61"/>
      <c r="E105" s="61"/>
      <c r="F105" s="61"/>
      <c r="G105" s="61"/>
    </row>
    <row r="106" spans="1:48" ht="15" customHeight="1">
      <c r="A106" s="78"/>
      <c r="B106" s="1216" t="s">
        <v>236</v>
      </c>
      <c r="C106" s="1217"/>
      <c r="D106" s="1217"/>
      <c r="E106" s="1217"/>
      <c r="F106" s="1217"/>
      <c r="G106" s="1218"/>
    </row>
    <row r="107" spans="1:48" ht="14.45" customHeight="1">
      <c r="A107" s="78"/>
      <c r="B107" s="1219"/>
      <c r="C107" s="1220"/>
      <c r="D107" s="1220"/>
      <c r="E107" s="1220"/>
      <c r="F107" s="1220"/>
      <c r="G107" s="1221"/>
    </row>
    <row r="108" spans="1:48" ht="14.45" customHeight="1">
      <c r="A108" s="78">
        <v>2</v>
      </c>
      <c r="B108" s="1004" t="s">
        <v>265</v>
      </c>
      <c r="D108" s="61"/>
      <c r="E108" s="61"/>
      <c r="F108" s="61"/>
      <c r="G108" s="61"/>
    </row>
    <row r="109" spans="1:48" ht="15" customHeight="1">
      <c r="A109" s="78"/>
      <c r="B109" s="1216" t="s">
        <v>236</v>
      </c>
      <c r="C109" s="1217"/>
      <c r="D109" s="1217"/>
      <c r="E109" s="1217"/>
      <c r="F109" s="1217"/>
      <c r="G109" s="1218"/>
    </row>
    <row r="110" spans="1:48" ht="14.45" customHeight="1">
      <c r="A110" s="78"/>
      <c r="B110" s="1219"/>
      <c r="C110" s="1220"/>
      <c r="D110" s="1220"/>
      <c r="E110" s="1220"/>
      <c r="F110" s="1220"/>
      <c r="G110" s="1221"/>
    </row>
    <row r="111" spans="1:48" ht="14.45" customHeight="1">
      <c r="A111" s="78">
        <v>3</v>
      </c>
      <c r="B111" s="1004" t="s">
        <v>266</v>
      </c>
      <c r="D111" s="61"/>
      <c r="E111" s="61"/>
      <c r="F111" s="61"/>
      <c r="G111" s="61"/>
    </row>
    <row r="112" spans="1:48" ht="14.45" customHeight="1">
      <c r="A112" s="78"/>
      <c r="B112" s="1216" t="s">
        <v>236</v>
      </c>
      <c r="C112" s="1217"/>
      <c r="D112" s="1217"/>
      <c r="E112" s="1217"/>
      <c r="F112" s="1217"/>
      <c r="G112" s="1218"/>
    </row>
    <row r="113" spans="1:48" ht="14.45" customHeight="1">
      <c r="A113" s="78"/>
      <c r="B113" s="1219"/>
      <c r="C113" s="1220"/>
      <c r="D113" s="1220"/>
      <c r="E113" s="1220"/>
      <c r="F113" s="1220"/>
      <c r="G113" s="1221"/>
    </row>
    <row r="114" spans="1:48" ht="14.45" customHeight="1">
      <c r="A114" s="78">
        <v>4</v>
      </c>
      <c r="B114" s="1004" t="s">
        <v>267</v>
      </c>
      <c r="C114" s="1004"/>
      <c r="D114" s="61"/>
      <c r="E114" s="61"/>
      <c r="F114" s="61"/>
      <c r="G114" s="61"/>
    </row>
    <row r="115" spans="1:48" ht="14.45" customHeight="1">
      <c r="A115" s="78"/>
      <c r="B115" s="1216" t="s">
        <v>236</v>
      </c>
      <c r="C115" s="1217"/>
      <c r="D115" s="1217"/>
      <c r="E115" s="1217"/>
      <c r="F115" s="1217"/>
      <c r="G115" s="1218"/>
    </row>
    <row r="116" spans="1:48" ht="14.45" customHeight="1">
      <c r="A116" s="78"/>
      <c r="B116" s="1219"/>
      <c r="C116" s="1220"/>
      <c r="D116" s="1220"/>
      <c r="E116" s="1220"/>
      <c r="F116" s="1220"/>
      <c r="G116" s="1221"/>
    </row>
    <row r="117" spans="1:48" ht="14.45" customHeight="1">
      <c r="A117" s="78">
        <v>5</v>
      </c>
      <c r="B117" s="1004" t="s">
        <v>268</v>
      </c>
      <c r="C117" s="1004"/>
      <c r="D117" s="61"/>
      <c r="E117" s="61"/>
      <c r="F117" s="61"/>
      <c r="G117" s="61"/>
    </row>
    <row r="118" spans="1:48" ht="14.45" customHeight="1">
      <c r="A118" s="78"/>
      <c r="B118" s="1216" t="s">
        <v>236</v>
      </c>
      <c r="C118" s="1217"/>
      <c r="D118" s="1217"/>
      <c r="E118" s="1217"/>
      <c r="F118" s="1217"/>
      <c r="G118" s="1218"/>
    </row>
    <row r="119" spans="1:48" ht="14.45" customHeight="1">
      <c r="A119" s="78"/>
      <c r="B119" s="1219"/>
      <c r="C119" s="1220"/>
      <c r="D119" s="1220"/>
      <c r="E119" s="1220"/>
      <c r="F119" s="1220"/>
      <c r="G119" s="1221"/>
    </row>
    <row r="120" spans="1:48" ht="14.45" customHeight="1">
      <c r="A120" s="1004"/>
      <c r="B120" s="1004"/>
      <c r="C120" s="1004"/>
      <c r="D120" s="61"/>
      <c r="E120" s="61"/>
      <c r="F120" s="61"/>
      <c r="G120" s="61"/>
    </row>
    <row r="121" spans="1:48" ht="14.45" customHeight="1">
      <c r="A121" s="1005">
        <v>3.2</v>
      </c>
      <c r="B121" s="1005" t="s">
        <v>269</v>
      </c>
      <c r="C121" s="1004"/>
      <c r="D121" s="61"/>
      <c r="E121" s="61"/>
      <c r="F121" s="61"/>
      <c r="G121" s="61"/>
    </row>
    <row r="122" spans="1:48" ht="27.75" customHeight="1">
      <c r="A122" s="61"/>
      <c r="B122" s="1168" t="s">
        <v>270</v>
      </c>
      <c r="C122" s="1168"/>
      <c r="D122" s="1168"/>
      <c r="E122" s="1168"/>
      <c r="F122" s="1168"/>
      <c r="G122" s="1168"/>
    </row>
    <row r="123" spans="1:48" s="50" customFormat="1" ht="15" customHeight="1">
      <c r="A123" s="68"/>
      <c r="B123" s="71"/>
      <c r="C123" s="71"/>
      <c r="D123" s="71"/>
      <c r="E123" s="1293"/>
      <c r="F123" s="1293"/>
      <c r="G123" s="1293"/>
      <c r="H123" s="1004"/>
      <c r="I123" s="1004"/>
      <c r="J123" s="1004"/>
      <c r="K123" s="1004"/>
      <c r="L123" s="1004"/>
      <c r="M123" s="1004"/>
      <c r="N123" s="1004"/>
      <c r="O123" s="1004"/>
      <c r="P123" s="1004"/>
      <c r="Q123" s="1004"/>
      <c r="R123" s="1004"/>
      <c r="S123" s="1004"/>
      <c r="T123" s="1004"/>
      <c r="U123" s="1004"/>
      <c r="V123" s="1004"/>
      <c r="W123" s="1004"/>
      <c r="X123" s="1004"/>
      <c r="Y123" s="1004"/>
      <c r="Z123" s="1004"/>
      <c r="AA123" s="1004"/>
      <c r="AB123" s="1004"/>
      <c r="AC123" s="1004"/>
      <c r="AD123" s="1004"/>
      <c r="AE123" s="1004"/>
      <c r="AF123" s="1004"/>
    </row>
    <row r="124" spans="1:48" s="50" customFormat="1" ht="15" customHeight="1">
      <c r="A124" s="55"/>
      <c r="B124" s="1179" t="s">
        <v>236</v>
      </c>
      <c r="C124" s="1180"/>
      <c r="D124" s="1180"/>
      <c r="E124" s="1180"/>
      <c r="F124" s="1180"/>
      <c r="G124" s="1183"/>
      <c r="H124" s="1004"/>
      <c r="I124" s="1004"/>
      <c r="J124" s="1004"/>
      <c r="K124" s="1004"/>
      <c r="L124" s="1004"/>
      <c r="M124" s="1004"/>
      <c r="N124" s="1004"/>
      <c r="O124" s="1004"/>
      <c r="P124" s="1004"/>
      <c r="Q124" s="1004"/>
      <c r="R124" s="1004"/>
      <c r="S124" s="1004"/>
      <c r="T124" s="1004"/>
      <c r="U124" s="1004"/>
      <c r="V124" s="1004"/>
      <c r="W124" s="1004"/>
      <c r="X124" s="1004"/>
      <c r="Y124" s="1004"/>
      <c r="Z124" s="1004"/>
      <c r="AA124" s="1004"/>
      <c r="AB124" s="1004"/>
      <c r="AC124" s="1004"/>
      <c r="AD124" s="1004"/>
      <c r="AE124" s="1004"/>
      <c r="AF124" s="1004"/>
      <c r="AG124" s="1004"/>
      <c r="AH124" s="1004"/>
      <c r="AI124" s="1004"/>
    </row>
    <row r="125" spans="1:48" s="50" customFormat="1" ht="15" customHeight="1">
      <c r="A125" s="55"/>
      <c r="B125" s="1179"/>
      <c r="C125" s="1180"/>
      <c r="D125" s="1180"/>
      <c r="E125" s="1180"/>
      <c r="F125" s="1180"/>
      <c r="G125" s="1183"/>
      <c r="H125" s="1004"/>
      <c r="I125" s="1004"/>
      <c r="J125" s="1004"/>
      <c r="K125" s="1004"/>
      <c r="L125" s="1004"/>
      <c r="M125" s="1004"/>
      <c r="N125" s="1004"/>
      <c r="O125" s="1004"/>
      <c r="P125" s="1004"/>
      <c r="Q125" s="1004"/>
      <c r="R125" s="1004"/>
      <c r="S125" s="1004"/>
      <c r="T125" s="1004"/>
      <c r="U125" s="1004"/>
      <c r="V125" s="1004"/>
      <c r="W125" s="1004"/>
      <c r="X125" s="1004"/>
      <c r="Y125" s="1004"/>
      <c r="Z125" s="1004"/>
      <c r="AA125" s="1004"/>
      <c r="AB125" s="1004"/>
      <c r="AC125" s="1004"/>
      <c r="AD125" s="1004"/>
      <c r="AE125" s="1004"/>
      <c r="AF125" s="1004"/>
      <c r="AG125" s="1004"/>
      <c r="AH125" s="1004"/>
      <c r="AI125" s="1004"/>
    </row>
    <row r="126" spans="1:48" s="50" customFormat="1" ht="15" customHeight="1">
      <c r="A126" s="55"/>
      <c r="B126" s="1179"/>
      <c r="C126" s="1180"/>
      <c r="D126" s="1180"/>
      <c r="E126" s="1180"/>
      <c r="F126" s="1180"/>
      <c r="G126" s="1183"/>
      <c r="H126" s="1004"/>
      <c r="I126" s="1004"/>
      <c r="J126" s="1004"/>
      <c r="K126" s="1004"/>
      <c r="L126" s="1004"/>
      <c r="M126" s="1004"/>
      <c r="N126" s="1004"/>
      <c r="O126" s="1004"/>
      <c r="P126" s="1004"/>
      <c r="Q126" s="1004"/>
      <c r="R126" s="1004"/>
      <c r="S126" s="1004"/>
      <c r="T126" s="1004"/>
      <c r="U126" s="1004"/>
      <c r="V126" s="1004"/>
      <c r="W126" s="1004"/>
      <c r="X126" s="1004"/>
      <c r="Y126" s="1004"/>
      <c r="Z126" s="1004"/>
      <c r="AA126" s="1004"/>
      <c r="AB126" s="1004"/>
      <c r="AC126" s="1004"/>
      <c r="AD126" s="1004"/>
      <c r="AE126" s="1004"/>
      <c r="AF126" s="1004"/>
      <c r="AG126" s="1004"/>
      <c r="AH126" s="1004"/>
      <c r="AI126" s="1004"/>
    </row>
    <row r="127" spans="1:48" s="50" customFormat="1" ht="15" customHeight="1">
      <c r="A127" s="1018"/>
      <c r="B127" s="1184"/>
      <c r="C127" s="1185"/>
      <c r="D127" s="1185"/>
      <c r="E127" s="1185"/>
      <c r="F127" s="1185"/>
      <c r="G127" s="1186"/>
      <c r="H127" s="1004"/>
      <c r="I127" s="1004"/>
      <c r="Q127" s="1187"/>
      <c r="R127" s="1187"/>
      <c r="S127" s="1187"/>
      <c r="T127" s="1187"/>
      <c r="U127" s="1187"/>
      <c r="V127" s="1187"/>
      <c r="W127" s="1187"/>
      <c r="X127" s="1187"/>
      <c r="Y127" s="1187"/>
      <c r="Z127" s="1187"/>
      <c r="AA127" s="1187"/>
      <c r="AB127" s="1187"/>
      <c r="AC127" s="1187"/>
      <c r="AD127" s="1187"/>
      <c r="AE127" s="1187"/>
      <c r="AF127" s="1187"/>
      <c r="AG127" s="1178"/>
      <c r="AH127" s="1178"/>
      <c r="AI127" s="1178"/>
      <c r="AJ127" s="1178"/>
      <c r="AK127" s="1178"/>
      <c r="AL127" s="1178"/>
      <c r="AM127" s="1178"/>
      <c r="AN127" s="1178"/>
      <c r="AO127" s="1178"/>
      <c r="AP127" s="1178"/>
      <c r="AQ127" s="1178"/>
      <c r="AR127" s="1178"/>
      <c r="AS127" s="1178"/>
      <c r="AT127" s="1178"/>
      <c r="AU127" s="1178"/>
      <c r="AV127" s="1178"/>
    </row>
    <row r="128" spans="1:48" ht="14.45" customHeight="1">
      <c r="A128" s="1004"/>
      <c r="B128" s="1004"/>
      <c r="C128" s="1004"/>
      <c r="D128" s="61"/>
      <c r="E128" s="61"/>
      <c r="F128" s="61"/>
      <c r="G128" s="61"/>
    </row>
    <row r="129" spans="1:48" ht="14.45" customHeight="1">
      <c r="A129" s="1005">
        <v>3.3</v>
      </c>
      <c r="B129" s="1005" t="s">
        <v>271</v>
      </c>
      <c r="C129" s="1004"/>
      <c r="D129" s="61"/>
      <c r="E129" s="61"/>
      <c r="F129" s="61"/>
      <c r="G129" s="61"/>
    </row>
    <row r="130" spans="1:48" ht="24.75" customHeight="1">
      <c r="A130" s="61"/>
      <c r="B130" s="1168" t="s">
        <v>272</v>
      </c>
      <c r="C130" s="1168"/>
      <c r="D130" s="1168"/>
      <c r="E130" s="1168"/>
      <c r="F130" s="1168"/>
      <c r="G130" s="1168"/>
    </row>
    <row r="131" spans="1:48" ht="14.45" customHeight="1">
      <c r="A131" s="61"/>
      <c r="B131" s="83" t="s">
        <v>2277</v>
      </c>
      <c r="C131" s="61"/>
      <c r="D131" s="61"/>
      <c r="E131" s="61"/>
      <c r="F131" s="61"/>
      <c r="G131" s="61"/>
    </row>
    <row r="132" spans="1:48" ht="14.45" customHeight="1">
      <c r="A132" s="61"/>
      <c r="B132" s="83" t="s">
        <v>2278</v>
      </c>
      <c r="C132" s="61"/>
      <c r="D132" s="61"/>
      <c r="E132" s="61"/>
      <c r="F132" s="61"/>
      <c r="G132" s="61"/>
    </row>
    <row r="133" spans="1:48" ht="14.45" customHeight="1">
      <c r="A133" s="61"/>
      <c r="B133" s="83" t="s">
        <v>273</v>
      </c>
      <c r="C133" s="61"/>
      <c r="D133" s="61"/>
      <c r="E133" s="61"/>
      <c r="F133" s="61"/>
      <c r="G133" s="61"/>
    </row>
    <row r="134" spans="1:48" ht="14.45" customHeight="1">
      <c r="A134" s="61"/>
      <c r="B134" s="83" t="s">
        <v>274</v>
      </c>
      <c r="C134" s="61"/>
      <c r="D134" s="61"/>
      <c r="E134" s="61"/>
      <c r="F134" s="61"/>
      <c r="G134" s="61"/>
    </row>
    <row r="135" spans="1:48" ht="14.45" customHeight="1">
      <c r="A135" s="61"/>
      <c r="B135" s="83" t="s">
        <v>275</v>
      </c>
      <c r="C135" s="61"/>
      <c r="D135" s="61"/>
      <c r="E135" s="61"/>
      <c r="F135" s="61"/>
      <c r="G135" s="61"/>
    </row>
    <row r="136" spans="1:48" s="50" customFormat="1" ht="15" customHeight="1">
      <c r="A136" s="68"/>
      <c r="B136" s="71"/>
      <c r="C136" s="71"/>
      <c r="D136" s="71"/>
      <c r="E136" s="1293"/>
      <c r="F136" s="1293"/>
      <c r="G136" s="1293"/>
      <c r="H136" s="1004"/>
      <c r="I136" s="1004"/>
      <c r="J136" s="1004"/>
      <c r="K136" s="1004"/>
      <c r="L136" s="1004"/>
      <c r="M136" s="1004"/>
      <c r="N136" s="1004"/>
      <c r="O136" s="1004"/>
      <c r="P136" s="1004"/>
      <c r="Q136" s="1004"/>
      <c r="R136" s="1004"/>
      <c r="S136" s="1004"/>
      <c r="T136" s="1004"/>
      <c r="U136" s="1004"/>
      <c r="V136" s="1004"/>
      <c r="W136" s="1004"/>
      <c r="X136" s="1004"/>
      <c r="Y136" s="1004"/>
      <c r="Z136" s="1004"/>
      <c r="AA136" s="1004"/>
      <c r="AB136" s="1004"/>
      <c r="AC136" s="1004"/>
      <c r="AD136" s="1004"/>
      <c r="AE136" s="1004"/>
      <c r="AF136" s="1004"/>
    </row>
    <row r="137" spans="1:48" s="50" customFormat="1" ht="15" customHeight="1">
      <c r="A137" s="55"/>
      <c r="B137" s="1179" t="s">
        <v>236</v>
      </c>
      <c r="C137" s="1180"/>
      <c r="D137" s="1180"/>
      <c r="E137" s="1180"/>
      <c r="F137" s="1180"/>
      <c r="G137" s="1183"/>
      <c r="H137" s="1004"/>
      <c r="I137" s="1004"/>
      <c r="J137" s="1004"/>
      <c r="K137" s="1004"/>
      <c r="L137" s="1004"/>
      <c r="M137" s="1004"/>
      <c r="N137" s="1004"/>
      <c r="O137" s="1004"/>
      <c r="P137" s="1004"/>
      <c r="Q137" s="1004"/>
      <c r="R137" s="1004"/>
      <c r="S137" s="1004"/>
      <c r="T137" s="1004"/>
      <c r="U137" s="1004"/>
      <c r="V137" s="1004"/>
      <c r="W137" s="1004"/>
      <c r="X137" s="1004"/>
      <c r="Y137" s="1004"/>
      <c r="Z137" s="1004"/>
      <c r="AA137" s="1004"/>
      <c r="AB137" s="1004"/>
      <c r="AC137" s="1004"/>
      <c r="AD137" s="1004"/>
      <c r="AE137" s="1004"/>
      <c r="AF137" s="1004"/>
      <c r="AG137" s="1004"/>
      <c r="AH137" s="1004"/>
      <c r="AI137" s="1004"/>
    </row>
    <row r="138" spans="1:48" s="50" customFormat="1" ht="15" customHeight="1">
      <c r="A138" s="55"/>
      <c r="B138" s="1179"/>
      <c r="C138" s="1180"/>
      <c r="D138" s="1180"/>
      <c r="E138" s="1180"/>
      <c r="F138" s="1180"/>
      <c r="G138" s="1183"/>
      <c r="H138" s="1004"/>
      <c r="I138" s="1004"/>
      <c r="J138" s="1004"/>
      <c r="K138" s="1004"/>
      <c r="L138" s="1004"/>
      <c r="M138" s="1004"/>
      <c r="N138" s="1004"/>
      <c r="O138" s="1004"/>
      <c r="P138" s="1004"/>
      <c r="Q138" s="1004"/>
      <c r="R138" s="1004"/>
      <c r="S138" s="1004"/>
      <c r="T138" s="1004"/>
      <c r="U138" s="1004"/>
      <c r="V138" s="1004"/>
      <c r="W138" s="1004"/>
      <c r="X138" s="1004"/>
      <c r="Y138" s="1004"/>
      <c r="Z138" s="1004"/>
      <c r="AA138" s="1004"/>
      <c r="AB138" s="1004"/>
      <c r="AC138" s="1004"/>
      <c r="AD138" s="1004"/>
      <c r="AE138" s="1004"/>
      <c r="AF138" s="1004"/>
      <c r="AG138" s="1004"/>
      <c r="AH138" s="1004"/>
      <c r="AI138" s="1004"/>
    </row>
    <row r="139" spans="1:48" s="50" customFormat="1" ht="15" customHeight="1">
      <c r="A139" s="55"/>
      <c r="B139" s="1179"/>
      <c r="C139" s="1180"/>
      <c r="D139" s="1180"/>
      <c r="E139" s="1180"/>
      <c r="F139" s="1180"/>
      <c r="G139" s="1183"/>
      <c r="H139" s="1004"/>
      <c r="I139" s="1004"/>
      <c r="J139" s="1004"/>
      <c r="K139" s="1004"/>
      <c r="L139" s="1004"/>
      <c r="M139" s="1004"/>
      <c r="N139" s="1004"/>
      <c r="O139" s="1004"/>
      <c r="P139" s="1004"/>
      <c r="Q139" s="1004"/>
      <c r="R139" s="1004"/>
      <c r="S139" s="1004"/>
      <c r="T139" s="1004"/>
      <c r="U139" s="1004"/>
      <c r="V139" s="1004"/>
      <c r="W139" s="1004"/>
      <c r="X139" s="1004"/>
      <c r="Y139" s="1004"/>
      <c r="Z139" s="1004"/>
      <c r="AA139" s="1004"/>
      <c r="AB139" s="1004"/>
      <c r="AC139" s="1004"/>
      <c r="AD139" s="1004"/>
      <c r="AE139" s="1004"/>
      <c r="AF139" s="1004"/>
      <c r="AG139" s="1004"/>
      <c r="AH139" s="1004"/>
      <c r="AI139" s="1004"/>
    </row>
    <row r="140" spans="1:48" s="50" customFormat="1" ht="15" customHeight="1">
      <c r="A140" s="1018"/>
      <c r="B140" s="1184"/>
      <c r="C140" s="1185"/>
      <c r="D140" s="1185"/>
      <c r="E140" s="1185"/>
      <c r="F140" s="1185"/>
      <c r="G140" s="1186"/>
      <c r="H140" s="1004"/>
      <c r="I140" s="1004"/>
      <c r="Q140" s="1187"/>
      <c r="R140" s="1187"/>
      <c r="S140" s="1187"/>
      <c r="T140" s="1187"/>
      <c r="U140" s="1187"/>
      <c r="V140" s="1187"/>
      <c r="W140" s="1187"/>
      <c r="X140" s="1187"/>
      <c r="Y140" s="1187"/>
      <c r="Z140" s="1187"/>
      <c r="AA140" s="1187"/>
      <c r="AB140" s="1187"/>
      <c r="AC140" s="1187"/>
      <c r="AD140" s="1187"/>
      <c r="AE140" s="1187"/>
      <c r="AF140" s="1187"/>
      <c r="AG140" s="1178"/>
      <c r="AH140" s="1178"/>
      <c r="AI140" s="1178"/>
      <c r="AJ140" s="1178"/>
      <c r="AK140" s="1178"/>
      <c r="AL140" s="1178"/>
      <c r="AM140" s="1178"/>
      <c r="AN140" s="1178"/>
      <c r="AO140" s="1178"/>
      <c r="AP140" s="1178"/>
      <c r="AQ140" s="1178"/>
      <c r="AR140" s="1178"/>
      <c r="AS140" s="1178"/>
      <c r="AT140" s="1178"/>
      <c r="AU140" s="1178"/>
      <c r="AV140" s="1178"/>
    </row>
    <row r="141" spans="1:48" ht="14.45" customHeight="1">
      <c r="A141" s="1004"/>
      <c r="B141" s="1004"/>
      <c r="C141" s="1004"/>
      <c r="D141" s="61"/>
      <c r="E141" s="61"/>
      <c r="F141" s="61"/>
      <c r="G141" s="61"/>
    </row>
    <row r="142" spans="1:48" s="50" customFormat="1" ht="13.5" customHeight="1">
      <c r="A142" s="253">
        <v>4</v>
      </c>
      <c r="B142" s="120" t="s">
        <v>276</v>
      </c>
      <c r="C142" s="254"/>
      <c r="D142" s="1020"/>
      <c r="E142" s="1004"/>
      <c r="F142" s="1004"/>
      <c r="G142" s="1004"/>
      <c r="H142" s="1004"/>
      <c r="I142" s="1004"/>
      <c r="Q142" s="1187"/>
      <c r="R142" s="1187"/>
      <c r="S142" s="1187"/>
      <c r="T142" s="1187"/>
      <c r="U142" s="1187"/>
      <c r="V142" s="1187"/>
      <c r="W142" s="1187"/>
      <c r="X142" s="1187"/>
      <c r="Y142" s="1187"/>
      <c r="Z142" s="1187"/>
      <c r="AA142" s="1187"/>
      <c r="AB142" s="1187"/>
      <c r="AC142" s="1187"/>
      <c r="AD142" s="1187"/>
      <c r="AE142" s="1187"/>
      <c r="AF142" s="1187"/>
      <c r="AG142" s="1178"/>
      <c r="AH142" s="1178"/>
      <c r="AI142" s="1178"/>
      <c r="AJ142" s="1178"/>
      <c r="AK142" s="1178"/>
      <c r="AL142" s="1178"/>
      <c r="AM142" s="1178"/>
      <c r="AN142" s="1178"/>
      <c r="AO142" s="1178"/>
      <c r="AP142" s="1178"/>
      <c r="AQ142" s="1178"/>
      <c r="AR142" s="1178"/>
      <c r="AS142" s="1178"/>
      <c r="AT142" s="1178"/>
      <c r="AU142" s="1178"/>
      <c r="AV142" s="1178"/>
    </row>
    <row r="143" spans="1:48" ht="14.45" customHeight="1">
      <c r="A143" s="1005">
        <v>4.0999999999999996</v>
      </c>
      <c r="B143" s="1005" t="s">
        <v>277</v>
      </c>
      <c r="C143" s="1004"/>
      <c r="D143" s="61"/>
      <c r="E143" s="61"/>
      <c r="F143" s="61"/>
      <c r="G143" s="61"/>
    </row>
    <row r="144" spans="1:48" ht="14.45" customHeight="1">
      <c r="A144" s="61"/>
      <c r="B144" s="1004" t="s">
        <v>278</v>
      </c>
      <c r="C144" s="1004"/>
      <c r="D144" s="61"/>
      <c r="E144" s="61"/>
      <c r="F144" s="61"/>
      <c r="G144" s="61"/>
    </row>
    <row r="145" spans="1:48" ht="14.45" customHeight="1">
      <c r="A145" s="61"/>
      <c r="B145" s="83" t="s">
        <v>279</v>
      </c>
      <c r="C145" s="61"/>
      <c r="D145" s="61"/>
      <c r="E145" s="61"/>
      <c r="F145" s="61"/>
      <c r="G145" s="61"/>
    </row>
    <row r="146" spans="1:48" ht="14.45" customHeight="1">
      <c r="A146" s="61"/>
      <c r="B146" s="83" t="s">
        <v>280</v>
      </c>
      <c r="C146" s="61"/>
      <c r="D146" s="61"/>
      <c r="E146" s="61"/>
      <c r="F146" s="61"/>
      <c r="G146" s="61"/>
    </row>
    <row r="147" spans="1:48" ht="14.45" customHeight="1">
      <c r="A147" s="61"/>
      <c r="B147" s="83" t="s">
        <v>281</v>
      </c>
      <c r="C147" s="61"/>
      <c r="D147" s="61"/>
      <c r="E147" s="61"/>
      <c r="F147" s="61"/>
      <c r="G147" s="61"/>
    </row>
    <row r="148" spans="1:48" ht="14.45" customHeight="1">
      <c r="A148" s="61"/>
      <c r="B148" s="83" t="s">
        <v>282</v>
      </c>
      <c r="C148" s="61"/>
      <c r="D148" s="61"/>
      <c r="E148" s="61"/>
      <c r="F148" s="61"/>
      <c r="G148" s="61"/>
    </row>
    <row r="149" spans="1:48" ht="14.45" customHeight="1">
      <c r="A149" s="61"/>
      <c r="B149" s="83" t="s">
        <v>283</v>
      </c>
      <c r="C149" s="61"/>
      <c r="D149" s="61"/>
      <c r="E149" s="61"/>
      <c r="F149" s="61"/>
      <c r="G149" s="61"/>
    </row>
    <row r="150" spans="1:48" ht="14.45" customHeight="1">
      <c r="A150" s="61"/>
      <c r="B150" s="83" t="s">
        <v>284</v>
      </c>
      <c r="C150" s="61"/>
      <c r="D150" s="61"/>
      <c r="E150" s="61"/>
      <c r="F150" s="61"/>
      <c r="G150" s="61"/>
    </row>
    <row r="151" spans="1:48" s="50" customFormat="1" ht="15.6" customHeight="1">
      <c r="A151" s="68"/>
      <c r="B151" s="83" t="s">
        <v>285</v>
      </c>
      <c r="C151" s="118"/>
      <c r="D151" s="68"/>
      <c r="E151" s="1004"/>
      <c r="F151" s="1004"/>
      <c r="G151" s="1004"/>
      <c r="H151" s="1004"/>
      <c r="I151" s="1004"/>
      <c r="J151" s="1004"/>
      <c r="K151" s="1004"/>
      <c r="L151" s="1004"/>
      <c r="M151" s="1004"/>
      <c r="N151" s="1004"/>
      <c r="O151" s="1004"/>
      <c r="P151" s="1004"/>
      <c r="Q151" s="1004"/>
      <c r="R151" s="1004"/>
      <c r="S151" s="1004"/>
      <c r="T151" s="1004"/>
      <c r="U151" s="1004"/>
      <c r="V151" s="1004"/>
      <c r="W151" s="1004"/>
      <c r="X151" s="1004"/>
      <c r="Y151" s="1004"/>
      <c r="Z151" s="1004"/>
      <c r="AA151" s="1004"/>
      <c r="AB151" s="1004"/>
      <c r="AC151" s="1004"/>
      <c r="AD151" s="1004"/>
      <c r="AE151" s="1004"/>
      <c r="AF151" s="1004"/>
    </row>
    <row r="152" spans="1:48" s="50" customFormat="1" ht="15" customHeight="1">
      <c r="A152" s="68"/>
      <c r="B152" s="255"/>
      <c r="C152" s="118"/>
      <c r="D152" s="68"/>
      <c r="E152" s="1004"/>
      <c r="F152" s="1004"/>
      <c r="G152" s="1004"/>
      <c r="H152" s="1004"/>
      <c r="I152" s="1004"/>
      <c r="J152" s="1004"/>
      <c r="K152" s="1004"/>
      <c r="L152" s="1004"/>
      <c r="M152" s="1004"/>
      <c r="N152" s="1004"/>
      <c r="O152" s="1004"/>
      <c r="P152" s="1004"/>
      <c r="Q152" s="1004"/>
      <c r="R152" s="1004"/>
      <c r="S152" s="1004"/>
      <c r="T152" s="1004"/>
      <c r="U152" s="1004"/>
      <c r="V152" s="1004"/>
      <c r="W152" s="1004"/>
      <c r="X152" s="1004"/>
      <c r="Y152" s="1004"/>
      <c r="Z152" s="1004"/>
      <c r="AA152" s="1004"/>
      <c r="AB152" s="1004"/>
      <c r="AC152" s="1004"/>
      <c r="AD152" s="1004"/>
      <c r="AE152" s="1004"/>
      <c r="AF152" s="1004"/>
    </row>
    <row r="153" spans="1:48" s="50" customFormat="1" ht="15" customHeight="1">
      <c r="A153" s="55"/>
      <c r="B153" s="1207" t="s">
        <v>236</v>
      </c>
      <c r="C153" s="1208"/>
      <c r="D153" s="1208"/>
      <c r="E153" s="1208"/>
      <c r="F153" s="1208"/>
      <c r="G153" s="1209"/>
      <c r="H153" s="1004"/>
      <c r="I153" s="1004"/>
      <c r="J153" s="1004"/>
      <c r="K153" s="1004"/>
      <c r="L153" s="1004"/>
      <c r="M153" s="1004"/>
      <c r="N153" s="1004"/>
      <c r="O153" s="1004"/>
      <c r="P153" s="1004"/>
      <c r="Q153" s="1004"/>
      <c r="R153" s="1004"/>
      <c r="S153" s="1004"/>
      <c r="T153" s="1004"/>
      <c r="U153" s="1004"/>
      <c r="V153" s="1004"/>
      <c r="W153" s="1004"/>
      <c r="X153" s="1004"/>
      <c r="Y153" s="1004"/>
      <c r="Z153" s="1004"/>
      <c r="AA153" s="1004"/>
      <c r="AB153" s="1004"/>
      <c r="AC153" s="1004"/>
      <c r="AD153" s="1004"/>
      <c r="AE153" s="1004"/>
      <c r="AF153" s="1004"/>
      <c r="AG153" s="1004"/>
      <c r="AH153" s="1004"/>
      <c r="AI153" s="1004"/>
    </row>
    <row r="154" spans="1:48" s="50" customFormat="1" ht="15" customHeight="1">
      <c r="A154" s="55"/>
      <c r="B154" s="1210"/>
      <c r="C154" s="1180"/>
      <c r="D154" s="1180"/>
      <c r="E154" s="1180"/>
      <c r="F154" s="1180"/>
      <c r="G154" s="1211"/>
      <c r="H154" s="1004"/>
      <c r="I154" s="1004"/>
      <c r="J154" s="1004"/>
      <c r="K154" s="1004"/>
      <c r="L154" s="1004"/>
      <c r="M154" s="1004"/>
      <c r="N154" s="1004"/>
      <c r="O154" s="1004"/>
      <c r="P154" s="1004"/>
      <c r="Q154" s="1004"/>
      <c r="R154" s="1004"/>
      <c r="S154" s="1004"/>
      <c r="T154" s="1004"/>
      <c r="U154" s="1004"/>
      <c r="V154" s="1004"/>
      <c r="W154" s="1004"/>
      <c r="X154" s="1004"/>
      <c r="Y154" s="1004"/>
      <c r="Z154" s="1004"/>
      <c r="AA154" s="1004"/>
      <c r="AB154" s="1004"/>
      <c r="AC154" s="1004"/>
      <c r="AD154" s="1004"/>
      <c r="AE154" s="1004"/>
      <c r="AF154" s="1004"/>
      <c r="AG154" s="1004"/>
      <c r="AH154" s="1004"/>
      <c r="AI154" s="1004"/>
    </row>
    <row r="155" spans="1:48" s="50" customFormat="1" ht="15" customHeight="1">
      <c r="A155" s="55"/>
      <c r="B155" s="1210"/>
      <c r="C155" s="1180"/>
      <c r="D155" s="1180"/>
      <c r="E155" s="1180"/>
      <c r="F155" s="1180"/>
      <c r="G155" s="1211"/>
      <c r="H155" s="1004"/>
      <c r="I155" s="1004"/>
      <c r="J155" s="1004"/>
      <c r="K155" s="1004"/>
      <c r="L155" s="1004"/>
      <c r="M155" s="1004"/>
      <c r="N155" s="1004"/>
      <c r="O155" s="1004"/>
      <c r="P155" s="1004"/>
      <c r="Q155" s="1004"/>
      <c r="R155" s="1004"/>
      <c r="S155" s="1004"/>
      <c r="T155" s="1004"/>
      <c r="U155" s="1004"/>
      <c r="V155" s="1004"/>
      <c r="W155" s="1004"/>
      <c r="X155" s="1004"/>
      <c r="Y155" s="1004"/>
      <c r="Z155" s="1004"/>
      <c r="AA155" s="1004"/>
      <c r="AB155" s="1004"/>
      <c r="AC155" s="1004"/>
      <c r="AD155" s="1004"/>
      <c r="AE155" s="1004"/>
      <c r="AF155" s="1004"/>
      <c r="AG155" s="1004"/>
      <c r="AH155" s="1004"/>
      <c r="AI155" s="1004"/>
    </row>
    <row r="156" spans="1:48" s="50" customFormat="1" ht="15" customHeight="1">
      <c r="A156" s="1018"/>
      <c r="B156" s="1212"/>
      <c r="C156" s="1213"/>
      <c r="D156" s="1213"/>
      <c r="E156" s="1213"/>
      <c r="F156" s="1213"/>
      <c r="G156" s="1214"/>
      <c r="H156" s="1004"/>
      <c r="I156" s="1004"/>
      <c r="Q156" s="1187"/>
      <c r="R156" s="1187"/>
      <c r="S156" s="1187"/>
      <c r="T156" s="1187"/>
      <c r="U156" s="1187"/>
      <c r="V156" s="1187"/>
      <c r="W156" s="1187"/>
      <c r="X156" s="1187"/>
      <c r="Y156" s="1187"/>
      <c r="Z156" s="1187"/>
      <c r="AA156" s="1187"/>
      <c r="AB156" s="1187"/>
      <c r="AC156" s="1187"/>
      <c r="AD156" s="1187"/>
      <c r="AE156" s="1187"/>
      <c r="AF156" s="1187"/>
      <c r="AG156" s="1178"/>
      <c r="AH156" s="1178"/>
      <c r="AI156" s="1178"/>
      <c r="AJ156" s="1178"/>
      <c r="AK156" s="1178"/>
      <c r="AL156" s="1178"/>
      <c r="AM156" s="1178"/>
      <c r="AN156" s="1178"/>
      <c r="AO156" s="1178"/>
      <c r="AP156" s="1178"/>
      <c r="AQ156" s="1178"/>
      <c r="AR156" s="1178"/>
      <c r="AS156" s="1178"/>
      <c r="AT156" s="1178"/>
      <c r="AU156" s="1178"/>
      <c r="AV156" s="1178"/>
    </row>
    <row r="157" spans="1:48" ht="14.45" customHeight="1">
      <c r="A157" s="1004"/>
      <c r="B157" s="1004"/>
      <c r="C157" s="1004"/>
      <c r="D157" s="61"/>
      <c r="E157" s="61"/>
      <c r="F157" s="61"/>
      <c r="G157" s="61"/>
    </row>
    <row r="158" spans="1:48" ht="14.45" customHeight="1">
      <c r="A158" s="1005">
        <v>4.2</v>
      </c>
      <c r="B158" s="1005" t="s">
        <v>286</v>
      </c>
      <c r="C158" s="1004"/>
      <c r="D158" s="61"/>
      <c r="E158" s="61"/>
      <c r="F158" s="61"/>
      <c r="G158" s="61"/>
    </row>
    <row r="159" spans="1:48" ht="26.1" customHeight="1">
      <c r="A159" s="61"/>
      <c r="B159" s="1190" t="s">
        <v>287</v>
      </c>
      <c r="C159" s="1190"/>
      <c r="D159" s="1190"/>
      <c r="E159" s="1190"/>
      <c r="F159" s="1190"/>
      <c r="G159" s="61"/>
    </row>
    <row r="160" spans="1:48" ht="16.5" customHeight="1">
      <c r="A160" s="61"/>
      <c r="B160" s="1190"/>
      <c r="C160" s="1190"/>
      <c r="D160" s="1190"/>
      <c r="E160" s="1190"/>
      <c r="F160" s="1190"/>
      <c r="G160" s="61"/>
    </row>
    <row r="161" spans="1:48" s="50" customFormat="1" ht="8.25" customHeight="1">
      <c r="A161" s="68"/>
      <c r="B161" s="71"/>
      <c r="C161" s="71"/>
      <c r="D161" s="71"/>
      <c r="E161" s="1293"/>
      <c r="F161" s="1293"/>
      <c r="G161" s="1293"/>
      <c r="H161" s="1004"/>
      <c r="I161" s="1004"/>
      <c r="J161" s="1004"/>
      <c r="K161" s="1004"/>
      <c r="L161" s="1004"/>
      <c r="M161" s="1004"/>
      <c r="N161" s="1004"/>
      <c r="O161" s="1004"/>
      <c r="P161" s="1004"/>
      <c r="Q161" s="1004"/>
      <c r="R161" s="1004"/>
      <c r="S161" s="1004"/>
      <c r="T161" s="1004"/>
      <c r="U161" s="1004"/>
      <c r="V161" s="1004"/>
      <c r="W161" s="1004"/>
      <c r="X161" s="1004"/>
      <c r="Y161" s="1004"/>
      <c r="Z161" s="1004"/>
      <c r="AA161" s="1004"/>
      <c r="AB161" s="1004"/>
      <c r="AC161" s="1004"/>
      <c r="AD161" s="1004"/>
      <c r="AE161" s="1004"/>
      <c r="AF161" s="1004"/>
    </row>
    <row r="162" spans="1:48" s="50" customFormat="1" ht="15" customHeight="1">
      <c r="A162" s="55"/>
      <c r="B162" s="1179" t="s">
        <v>236</v>
      </c>
      <c r="C162" s="1180"/>
      <c r="D162" s="1180"/>
      <c r="E162" s="1180"/>
      <c r="F162" s="1180"/>
      <c r="G162" s="1183"/>
      <c r="H162" s="1004"/>
      <c r="I162" s="1004"/>
      <c r="J162" s="1004"/>
      <c r="K162" s="1004"/>
      <c r="L162" s="1004"/>
      <c r="M162" s="1004"/>
      <c r="N162" s="1004"/>
      <c r="O162" s="1004"/>
      <c r="P162" s="1004"/>
      <c r="Q162" s="1004"/>
      <c r="R162" s="1004"/>
      <c r="S162" s="1004"/>
      <c r="T162" s="1004"/>
      <c r="U162" s="1004"/>
      <c r="V162" s="1004"/>
      <c r="W162" s="1004"/>
      <c r="X162" s="1004"/>
      <c r="Y162" s="1004"/>
      <c r="Z162" s="1004"/>
      <c r="AA162" s="1004"/>
      <c r="AB162" s="1004"/>
      <c r="AC162" s="1004"/>
      <c r="AD162" s="1004"/>
      <c r="AE162" s="1004"/>
      <c r="AF162" s="1004"/>
      <c r="AG162" s="1004"/>
      <c r="AH162" s="1004"/>
      <c r="AI162" s="1004"/>
    </row>
    <row r="163" spans="1:48" s="50" customFormat="1" ht="15" customHeight="1">
      <c r="A163" s="55"/>
      <c r="B163" s="1179"/>
      <c r="C163" s="1180"/>
      <c r="D163" s="1180"/>
      <c r="E163" s="1180"/>
      <c r="F163" s="1180"/>
      <c r="G163" s="1183"/>
      <c r="H163" s="1004"/>
      <c r="I163" s="1004"/>
      <c r="J163" s="1004"/>
      <c r="K163" s="1004"/>
      <c r="L163" s="1004"/>
      <c r="M163" s="1004"/>
      <c r="N163" s="1004"/>
      <c r="O163" s="1004"/>
      <c r="P163" s="1004"/>
      <c r="Q163" s="1004"/>
      <c r="R163" s="1004"/>
      <c r="S163" s="1004"/>
      <c r="T163" s="1004"/>
      <c r="U163" s="1004"/>
      <c r="V163" s="1004"/>
      <c r="W163" s="1004"/>
      <c r="X163" s="1004"/>
      <c r="Y163" s="1004"/>
      <c r="Z163" s="1004"/>
      <c r="AA163" s="1004"/>
      <c r="AB163" s="1004"/>
      <c r="AC163" s="1004"/>
      <c r="AD163" s="1004"/>
      <c r="AE163" s="1004"/>
      <c r="AF163" s="1004"/>
      <c r="AG163" s="1004"/>
      <c r="AH163" s="1004"/>
      <c r="AI163" s="1004"/>
    </row>
    <row r="164" spans="1:48" s="50" customFormat="1" ht="15" customHeight="1">
      <c r="A164" s="55"/>
      <c r="B164" s="1179"/>
      <c r="C164" s="1180"/>
      <c r="D164" s="1180"/>
      <c r="E164" s="1180"/>
      <c r="F164" s="1180"/>
      <c r="G164" s="1183"/>
      <c r="H164" s="1004"/>
      <c r="I164" s="1004"/>
      <c r="J164" s="1004"/>
      <c r="K164" s="1004"/>
      <c r="L164" s="1004"/>
      <c r="M164" s="1004"/>
      <c r="N164" s="1004"/>
      <c r="O164" s="1004"/>
      <c r="P164" s="1004"/>
      <c r="Q164" s="1004"/>
      <c r="R164" s="1004"/>
      <c r="S164" s="1004"/>
      <c r="T164" s="1004"/>
      <c r="U164" s="1004"/>
      <c r="V164" s="1004"/>
      <c r="W164" s="1004"/>
      <c r="X164" s="1004"/>
      <c r="Y164" s="1004"/>
      <c r="Z164" s="1004"/>
      <c r="AA164" s="1004"/>
      <c r="AB164" s="1004"/>
      <c r="AC164" s="1004"/>
      <c r="AD164" s="1004"/>
      <c r="AE164" s="1004"/>
      <c r="AF164" s="1004"/>
      <c r="AG164" s="1004"/>
      <c r="AH164" s="1004"/>
      <c r="AI164" s="1004"/>
    </row>
    <row r="165" spans="1:48" s="50" customFormat="1" ht="15" customHeight="1">
      <c r="A165" s="1018"/>
      <c r="B165" s="1184"/>
      <c r="C165" s="1185"/>
      <c r="D165" s="1185"/>
      <c r="E165" s="1185"/>
      <c r="F165" s="1185"/>
      <c r="G165" s="1186"/>
      <c r="H165" s="1004"/>
      <c r="I165" s="1004"/>
      <c r="Q165" s="1187"/>
      <c r="R165" s="1187"/>
      <c r="S165" s="1187"/>
      <c r="T165" s="1187"/>
      <c r="U165" s="1187"/>
      <c r="V165" s="1187"/>
      <c r="W165" s="1187"/>
      <c r="X165" s="1187"/>
      <c r="Y165" s="1187"/>
      <c r="Z165" s="1187"/>
      <c r="AA165" s="1187"/>
      <c r="AB165" s="1187"/>
      <c r="AC165" s="1187"/>
      <c r="AD165" s="1187"/>
      <c r="AE165" s="1187"/>
      <c r="AF165" s="1187"/>
      <c r="AG165" s="1178"/>
      <c r="AH165" s="1178"/>
      <c r="AI165" s="1178"/>
      <c r="AJ165" s="1178"/>
      <c r="AK165" s="1178"/>
      <c r="AL165" s="1178"/>
      <c r="AM165" s="1178"/>
      <c r="AN165" s="1178"/>
      <c r="AO165" s="1178"/>
      <c r="AP165" s="1178"/>
      <c r="AQ165" s="1178"/>
      <c r="AR165" s="1178"/>
      <c r="AS165" s="1178"/>
      <c r="AT165" s="1178"/>
      <c r="AU165" s="1178"/>
      <c r="AV165" s="1178"/>
    </row>
    <row r="166" spans="1:48" ht="14.45" customHeight="1">
      <c r="A166" s="1004"/>
      <c r="B166" s="1004"/>
      <c r="C166" s="1004"/>
      <c r="D166" s="61"/>
      <c r="E166" s="61"/>
      <c r="F166" s="61"/>
      <c r="G166" s="61"/>
    </row>
    <row r="167" spans="1:48" ht="14.45" customHeight="1">
      <c r="A167" s="1005">
        <v>4.3</v>
      </c>
      <c r="B167" s="1005" t="s">
        <v>288</v>
      </c>
      <c r="C167" s="1004"/>
      <c r="D167" s="61"/>
      <c r="E167" s="61"/>
      <c r="F167" s="61"/>
      <c r="G167" s="61"/>
    </row>
    <row r="168" spans="1:48" ht="14.45" customHeight="1">
      <c r="A168" s="61"/>
      <c r="B168" s="1004" t="s">
        <v>289</v>
      </c>
      <c r="C168" s="1004"/>
      <c r="D168" s="61"/>
      <c r="E168" s="61"/>
      <c r="F168" s="61"/>
      <c r="G168" s="61"/>
    </row>
    <row r="169" spans="1:48" ht="14.45" customHeight="1">
      <c r="A169" s="61"/>
      <c r="B169" s="1004" t="s">
        <v>290</v>
      </c>
      <c r="C169" s="1004"/>
      <c r="D169" s="61"/>
      <c r="E169" s="61"/>
      <c r="F169" s="61"/>
      <c r="G169" s="61"/>
    </row>
    <row r="170" spans="1:48" ht="14.45" customHeight="1">
      <c r="A170" s="61"/>
      <c r="B170" s="1004" t="s">
        <v>291</v>
      </c>
      <c r="C170" s="1004"/>
      <c r="D170" s="61"/>
      <c r="E170" s="61"/>
      <c r="F170" s="61"/>
      <c r="G170" s="61"/>
    </row>
    <row r="171" spans="1:48" ht="14.45" customHeight="1">
      <c r="A171" s="61"/>
      <c r="B171" s="1004" t="s">
        <v>292</v>
      </c>
      <c r="C171" s="1004"/>
      <c r="D171" s="61"/>
      <c r="E171" s="61"/>
      <c r="F171" s="61"/>
      <c r="G171" s="61"/>
    </row>
    <row r="172" spans="1:48" s="50" customFormat="1" ht="15" customHeight="1">
      <c r="A172" s="68"/>
      <c r="B172" s="71"/>
      <c r="C172" s="71"/>
      <c r="D172" s="71"/>
      <c r="E172" s="1293"/>
      <c r="F172" s="1293"/>
      <c r="G172" s="1293"/>
      <c r="H172" s="1004"/>
      <c r="I172" s="1004"/>
      <c r="J172" s="1004"/>
      <c r="K172" s="1004"/>
      <c r="L172" s="1004"/>
      <c r="M172" s="1004"/>
      <c r="N172" s="1004"/>
      <c r="O172" s="1004"/>
      <c r="P172" s="1004"/>
      <c r="Q172" s="1004"/>
      <c r="R172" s="1004"/>
      <c r="S172" s="1004"/>
      <c r="T172" s="1004"/>
      <c r="U172" s="1004"/>
      <c r="V172" s="1004"/>
      <c r="W172" s="1004"/>
      <c r="X172" s="1004"/>
      <c r="Y172" s="1004"/>
      <c r="Z172" s="1004"/>
      <c r="AA172" s="1004"/>
      <c r="AB172" s="1004"/>
      <c r="AC172" s="1004"/>
      <c r="AD172" s="1004"/>
      <c r="AE172" s="1004"/>
      <c r="AF172" s="1004"/>
    </row>
    <row r="173" spans="1:48" s="50" customFormat="1" ht="15" customHeight="1">
      <c r="A173" s="55"/>
      <c r="B173" s="1179" t="s">
        <v>236</v>
      </c>
      <c r="C173" s="1180"/>
      <c r="D173" s="1180"/>
      <c r="E173" s="1180"/>
      <c r="F173" s="1180"/>
      <c r="G173" s="1183"/>
      <c r="H173" s="1004"/>
      <c r="I173" s="1004"/>
      <c r="J173" s="1004"/>
      <c r="K173" s="1004"/>
      <c r="L173" s="1004"/>
      <c r="M173" s="1004"/>
      <c r="N173" s="1004"/>
      <c r="O173" s="1004"/>
      <c r="P173" s="1004"/>
      <c r="Q173" s="1004"/>
      <c r="R173" s="1004"/>
      <c r="S173" s="1004"/>
      <c r="T173" s="1004"/>
      <c r="U173" s="1004"/>
      <c r="V173" s="1004"/>
      <c r="W173" s="1004"/>
      <c r="X173" s="1004"/>
      <c r="Y173" s="1004"/>
      <c r="Z173" s="1004"/>
      <c r="AA173" s="1004"/>
      <c r="AB173" s="1004"/>
      <c r="AC173" s="1004"/>
      <c r="AD173" s="1004"/>
      <c r="AE173" s="1004"/>
      <c r="AF173" s="1004"/>
      <c r="AG173" s="1004"/>
      <c r="AH173" s="1004"/>
      <c r="AI173" s="1004"/>
    </row>
    <row r="174" spans="1:48" s="50" customFormat="1" ht="15" customHeight="1">
      <c r="A174" s="55"/>
      <c r="B174" s="1179"/>
      <c r="C174" s="1180"/>
      <c r="D174" s="1180"/>
      <c r="E174" s="1180"/>
      <c r="F174" s="1180"/>
      <c r="G174" s="1183"/>
      <c r="H174" s="1004"/>
      <c r="I174" s="1004"/>
      <c r="J174" s="1004"/>
      <c r="K174" s="1004"/>
      <c r="L174" s="1004"/>
      <c r="M174" s="1004"/>
      <c r="N174" s="1004"/>
      <c r="O174" s="1004"/>
      <c r="P174" s="1004"/>
      <c r="Q174" s="1004"/>
      <c r="R174" s="1004"/>
      <c r="S174" s="1004"/>
      <c r="T174" s="1004"/>
      <c r="U174" s="1004"/>
      <c r="V174" s="1004"/>
      <c r="W174" s="1004"/>
      <c r="X174" s="1004"/>
      <c r="Y174" s="1004"/>
      <c r="Z174" s="1004"/>
      <c r="AA174" s="1004"/>
      <c r="AB174" s="1004"/>
      <c r="AC174" s="1004"/>
      <c r="AD174" s="1004"/>
      <c r="AE174" s="1004"/>
      <c r="AF174" s="1004"/>
      <c r="AG174" s="1004"/>
      <c r="AH174" s="1004"/>
      <c r="AI174" s="1004"/>
    </row>
    <row r="175" spans="1:48" s="50" customFormat="1" ht="15" customHeight="1">
      <c r="A175" s="55"/>
      <c r="B175" s="1179"/>
      <c r="C175" s="1180"/>
      <c r="D175" s="1180"/>
      <c r="E175" s="1180"/>
      <c r="F175" s="1180"/>
      <c r="G175" s="1183"/>
      <c r="H175" s="1004"/>
      <c r="I175" s="1004"/>
      <c r="J175" s="1004"/>
      <c r="K175" s="1004"/>
      <c r="L175" s="1004"/>
      <c r="M175" s="1004"/>
      <c r="N175" s="1004"/>
      <c r="O175" s="1004"/>
      <c r="P175" s="1004"/>
      <c r="Q175" s="1004"/>
      <c r="R175" s="1004"/>
      <c r="S175" s="1004"/>
      <c r="T175" s="1004"/>
      <c r="U175" s="1004"/>
      <c r="V175" s="1004"/>
      <c r="W175" s="1004"/>
      <c r="X175" s="1004"/>
      <c r="Y175" s="1004"/>
      <c r="Z175" s="1004"/>
      <c r="AA175" s="1004"/>
      <c r="AB175" s="1004"/>
      <c r="AC175" s="1004"/>
      <c r="AD175" s="1004"/>
      <c r="AE175" s="1004"/>
      <c r="AF175" s="1004"/>
      <c r="AG175" s="1004"/>
      <c r="AH175" s="1004"/>
      <c r="AI175" s="1004"/>
    </row>
    <row r="176" spans="1:48" s="50" customFormat="1" ht="15" customHeight="1">
      <c r="A176" s="1018"/>
      <c r="B176" s="1184"/>
      <c r="C176" s="1185"/>
      <c r="D176" s="1185"/>
      <c r="E176" s="1185"/>
      <c r="F176" s="1185"/>
      <c r="G176" s="1186"/>
      <c r="H176" s="1004"/>
      <c r="I176" s="1004"/>
      <c r="Q176" s="1187"/>
      <c r="R176" s="1187"/>
      <c r="S176" s="1187"/>
      <c r="T176" s="1187"/>
      <c r="U176" s="1187"/>
      <c r="V176" s="1187"/>
      <c r="W176" s="1187"/>
      <c r="X176" s="1187"/>
      <c r="Y176" s="1187"/>
      <c r="Z176" s="1187"/>
      <c r="AA176" s="1187"/>
      <c r="AB176" s="1187"/>
      <c r="AC176" s="1187"/>
      <c r="AD176" s="1187"/>
      <c r="AE176" s="1187"/>
      <c r="AF176" s="1187"/>
      <c r="AG176" s="1178"/>
      <c r="AH176" s="1178"/>
      <c r="AI176" s="1178"/>
      <c r="AJ176" s="1178"/>
      <c r="AK176" s="1178"/>
      <c r="AL176" s="1178"/>
      <c r="AM176" s="1178"/>
      <c r="AN176" s="1178"/>
      <c r="AO176" s="1178"/>
      <c r="AP176" s="1178"/>
      <c r="AQ176" s="1178"/>
      <c r="AR176" s="1178"/>
      <c r="AS176" s="1178"/>
      <c r="AT176" s="1178"/>
      <c r="AU176" s="1178"/>
      <c r="AV176" s="1178"/>
    </row>
    <row r="177" spans="1:48" ht="14.45" customHeight="1">
      <c r="A177" s="1004"/>
      <c r="B177" s="1004"/>
      <c r="C177" s="1004"/>
      <c r="D177" s="61"/>
      <c r="E177" s="61"/>
      <c r="F177" s="61"/>
      <c r="G177" s="61"/>
    </row>
    <row r="178" spans="1:48" ht="14.45" customHeight="1">
      <c r="A178" s="1005">
        <v>4.4000000000000004</v>
      </c>
      <c r="B178" s="1005" t="s">
        <v>293</v>
      </c>
      <c r="C178" s="1004"/>
      <c r="D178" s="61"/>
      <c r="E178" s="61"/>
      <c r="F178" s="61"/>
      <c r="G178" s="61"/>
    </row>
    <row r="179" spans="1:48" ht="24" customHeight="1">
      <c r="A179" s="61"/>
      <c r="B179" s="1190" t="s">
        <v>2328</v>
      </c>
      <c r="C179" s="1190"/>
      <c r="D179" s="1190"/>
      <c r="E179" s="1190"/>
      <c r="F179" s="1190"/>
      <c r="G179" s="61"/>
    </row>
    <row r="180" spans="1:48" ht="9.75" customHeight="1">
      <c r="A180" s="61"/>
      <c r="B180" s="1190"/>
      <c r="C180" s="1190"/>
      <c r="D180" s="1190"/>
      <c r="E180" s="1190"/>
      <c r="F180" s="1190"/>
      <c r="G180" s="61"/>
    </row>
    <row r="181" spans="1:48" s="50" customFormat="1" ht="8.25" customHeight="1">
      <c r="A181" s="68"/>
      <c r="B181" s="71"/>
      <c r="C181" s="71"/>
      <c r="D181" s="71"/>
      <c r="E181" s="1293"/>
      <c r="F181" s="1293"/>
      <c r="G181" s="1293"/>
      <c r="H181" s="1004"/>
      <c r="I181" s="1004"/>
      <c r="J181" s="1004"/>
      <c r="K181" s="1004"/>
      <c r="L181" s="1004"/>
      <c r="M181" s="1004"/>
      <c r="N181" s="1004"/>
      <c r="O181" s="1004"/>
      <c r="P181" s="1004"/>
      <c r="Q181" s="1004"/>
      <c r="R181" s="1004"/>
      <c r="S181" s="1004"/>
      <c r="T181" s="1004"/>
      <c r="U181" s="1004"/>
      <c r="V181" s="1004"/>
      <c r="W181" s="1004"/>
      <c r="X181" s="1004"/>
      <c r="Y181" s="1004"/>
      <c r="Z181" s="1004"/>
      <c r="AA181" s="1004"/>
      <c r="AB181" s="1004"/>
      <c r="AC181" s="1004"/>
      <c r="AD181" s="1004"/>
      <c r="AE181" s="1004"/>
      <c r="AF181" s="1004"/>
    </row>
    <row r="182" spans="1:48" s="50" customFormat="1" ht="15" customHeight="1">
      <c r="A182" s="55"/>
      <c r="B182" s="1179" t="s">
        <v>236</v>
      </c>
      <c r="C182" s="1180"/>
      <c r="D182" s="1180"/>
      <c r="E182" s="1180"/>
      <c r="F182" s="1180"/>
      <c r="G182" s="1183"/>
      <c r="H182" s="1004"/>
      <c r="I182" s="1004"/>
      <c r="J182" s="1004"/>
      <c r="K182" s="1004"/>
      <c r="L182" s="1004"/>
      <c r="M182" s="1004"/>
      <c r="N182" s="1004"/>
      <c r="O182" s="1004"/>
      <c r="P182" s="1004"/>
      <c r="Q182" s="1004"/>
      <c r="R182" s="1004"/>
      <c r="S182" s="1004"/>
      <c r="T182" s="1004"/>
      <c r="U182" s="1004"/>
      <c r="V182" s="1004"/>
      <c r="W182" s="1004"/>
      <c r="X182" s="1004"/>
      <c r="Y182" s="1004"/>
      <c r="Z182" s="1004"/>
      <c r="AA182" s="1004"/>
      <c r="AB182" s="1004"/>
      <c r="AC182" s="1004"/>
      <c r="AD182" s="1004"/>
      <c r="AE182" s="1004"/>
      <c r="AF182" s="1004"/>
      <c r="AG182" s="1004"/>
      <c r="AH182" s="1004"/>
      <c r="AI182" s="1004"/>
    </row>
    <row r="183" spans="1:48" s="50" customFormat="1" ht="15" customHeight="1">
      <c r="A183" s="55"/>
      <c r="B183" s="1179"/>
      <c r="C183" s="1180"/>
      <c r="D183" s="1180"/>
      <c r="E183" s="1180"/>
      <c r="F183" s="1180"/>
      <c r="G183" s="1183"/>
      <c r="H183" s="1004"/>
      <c r="I183" s="1004"/>
      <c r="J183" s="1004"/>
      <c r="K183" s="1004"/>
      <c r="L183" s="1004"/>
      <c r="M183" s="1004"/>
      <c r="N183" s="1004"/>
      <c r="O183" s="1004"/>
      <c r="P183" s="1004"/>
      <c r="Q183" s="1004"/>
      <c r="R183" s="1004"/>
      <c r="S183" s="1004"/>
      <c r="T183" s="1004"/>
      <c r="U183" s="1004"/>
      <c r="V183" s="1004"/>
      <c r="W183" s="1004"/>
      <c r="X183" s="1004"/>
      <c r="Y183" s="1004"/>
      <c r="Z183" s="1004"/>
      <c r="AA183" s="1004"/>
      <c r="AB183" s="1004"/>
      <c r="AC183" s="1004"/>
      <c r="AD183" s="1004"/>
      <c r="AE183" s="1004"/>
      <c r="AF183" s="1004"/>
      <c r="AG183" s="1004"/>
      <c r="AH183" s="1004"/>
      <c r="AI183" s="1004"/>
    </row>
    <row r="184" spans="1:48" s="50" customFormat="1" ht="15" customHeight="1">
      <c r="A184" s="55"/>
      <c r="B184" s="1179"/>
      <c r="C184" s="1180"/>
      <c r="D184" s="1180"/>
      <c r="E184" s="1180"/>
      <c r="F184" s="1180"/>
      <c r="G184" s="1183"/>
      <c r="H184" s="1004"/>
      <c r="I184" s="1004"/>
      <c r="J184" s="1004"/>
      <c r="K184" s="1004"/>
      <c r="L184" s="1004"/>
      <c r="M184" s="1004"/>
      <c r="N184" s="1004"/>
      <c r="O184" s="1004"/>
      <c r="P184" s="1004"/>
      <c r="Q184" s="1004"/>
      <c r="R184" s="1004"/>
      <c r="S184" s="1004"/>
      <c r="T184" s="1004"/>
      <c r="U184" s="1004"/>
      <c r="V184" s="1004"/>
      <c r="W184" s="1004"/>
      <c r="X184" s="1004"/>
      <c r="Y184" s="1004"/>
      <c r="Z184" s="1004"/>
      <c r="AA184" s="1004"/>
      <c r="AB184" s="1004"/>
      <c r="AC184" s="1004"/>
      <c r="AD184" s="1004"/>
      <c r="AE184" s="1004"/>
      <c r="AF184" s="1004"/>
      <c r="AG184" s="1004"/>
      <c r="AH184" s="1004"/>
      <c r="AI184" s="1004"/>
    </row>
    <row r="185" spans="1:48" s="50" customFormat="1" ht="15" customHeight="1">
      <c r="A185" s="1018"/>
      <c r="B185" s="1184"/>
      <c r="C185" s="1185"/>
      <c r="D185" s="1185"/>
      <c r="E185" s="1185"/>
      <c r="F185" s="1185"/>
      <c r="G185" s="1186"/>
      <c r="H185" s="1004"/>
      <c r="I185" s="1004"/>
      <c r="Q185" s="1187"/>
      <c r="R185" s="1187"/>
      <c r="S185" s="1187"/>
      <c r="T185" s="1187"/>
      <c r="U185" s="1187"/>
      <c r="V185" s="1187"/>
      <c r="W185" s="1187"/>
      <c r="X185" s="1187"/>
      <c r="Y185" s="1187"/>
      <c r="Z185" s="1187"/>
      <c r="AA185" s="1187"/>
      <c r="AB185" s="1187"/>
      <c r="AC185" s="1187"/>
      <c r="AD185" s="1187"/>
      <c r="AE185" s="1187"/>
      <c r="AF185" s="1187"/>
      <c r="AG185" s="1178"/>
      <c r="AH185" s="1178"/>
      <c r="AI185" s="1178"/>
      <c r="AJ185" s="1178"/>
      <c r="AK185" s="1178"/>
      <c r="AL185" s="1178"/>
      <c r="AM185" s="1178"/>
      <c r="AN185" s="1178"/>
      <c r="AO185" s="1178"/>
      <c r="AP185" s="1178"/>
      <c r="AQ185" s="1178"/>
      <c r="AR185" s="1178"/>
      <c r="AS185" s="1178"/>
      <c r="AT185" s="1178"/>
      <c r="AU185" s="1178"/>
      <c r="AV185" s="1178"/>
    </row>
    <row r="186" spans="1:48" ht="14.45" customHeight="1">
      <c r="A186" s="1004"/>
      <c r="B186" s="1004"/>
      <c r="C186" s="1004"/>
      <c r="D186" s="61"/>
      <c r="E186" s="61"/>
      <c r="F186" s="61"/>
      <c r="G186" s="61"/>
    </row>
    <row r="187" spans="1:48" ht="14.45" customHeight="1">
      <c r="A187" s="1005">
        <v>4.5</v>
      </c>
      <c r="B187" s="1005" t="s">
        <v>294</v>
      </c>
      <c r="C187" s="1004"/>
      <c r="D187" s="61"/>
      <c r="E187" s="61"/>
      <c r="F187" s="61"/>
      <c r="G187" s="61"/>
    </row>
    <row r="188" spans="1:48" ht="14.45" customHeight="1">
      <c r="A188" s="61"/>
      <c r="B188" s="1190" t="s">
        <v>2276</v>
      </c>
      <c r="C188" s="1190"/>
      <c r="D188" s="1190"/>
      <c r="E188" s="1190"/>
      <c r="F188" s="1190"/>
      <c r="G188" s="61"/>
    </row>
    <row r="189" spans="1:48" ht="14.45" customHeight="1">
      <c r="A189" s="61"/>
      <c r="B189" s="1190"/>
      <c r="C189" s="1190"/>
      <c r="D189" s="1190"/>
      <c r="E189" s="1190"/>
      <c r="F189" s="1190"/>
      <c r="G189" s="61"/>
    </row>
    <row r="190" spans="1:48" ht="14.45" customHeight="1">
      <c r="A190" s="68"/>
      <c r="B190" s="71"/>
      <c r="C190" s="71"/>
      <c r="D190" s="71"/>
      <c r="E190" s="1293"/>
      <c r="F190" s="1293"/>
      <c r="G190" s="1293"/>
    </row>
    <row r="191" spans="1:48" ht="14.45" customHeight="1">
      <c r="A191" s="55"/>
      <c r="B191" s="1179" t="s">
        <v>236</v>
      </c>
      <c r="C191" s="1180"/>
      <c r="D191" s="1180"/>
      <c r="E191" s="1180"/>
      <c r="F191" s="1180"/>
      <c r="G191" s="1183"/>
    </row>
    <row r="192" spans="1:48" ht="14.45" customHeight="1">
      <c r="A192" s="55"/>
      <c r="B192" s="1179"/>
      <c r="C192" s="1180"/>
      <c r="D192" s="1180"/>
      <c r="E192" s="1180"/>
      <c r="F192" s="1180"/>
      <c r="G192" s="1183"/>
    </row>
    <row r="193" spans="1:48" ht="14.45" customHeight="1">
      <c r="A193" s="55"/>
      <c r="B193" s="1179"/>
      <c r="C193" s="1180"/>
      <c r="D193" s="1180"/>
      <c r="E193" s="1180"/>
      <c r="F193" s="1180"/>
      <c r="G193" s="1183"/>
    </row>
    <row r="194" spans="1:48" ht="14.45" customHeight="1">
      <c r="A194" s="1018"/>
      <c r="B194" s="1184"/>
      <c r="C194" s="1185"/>
      <c r="D194" s="1185"/>
      <c r="E194" s="1185"/>
      <c r="F194" s="1185"/>
      <c r="G194" s="1186"/>
    </row>
    <row r="195" spans="1:48" ht="14.45" customHeight="1">
      <c r="A195" s="1018"/>
      <c r="B195" s="382"/>
      <c r="C195" s="382"/>
      <c r="D195" s="382"/>
      <c r="E195" s="382"/>
      <c r="F195" s="382"/>
      <c r="G195" s="382"/>
    </row>
    <row r="196" spans="1:48" ht="14.45" customHeight="1">
      <c r="A196" s="1005">
        <v>4.5999999999999996</v>
      </c>
      <c r="B196" s="1005" t="s">
        <v>295</v>
      </c>
      <c r="C196" s="1004"/>
      <c r="D196" s="61"/>
      <c r="E196" s="61"/>
      <c r="F196" s="61"/>
      <c r="G196" s="61"/>
    </row>
    <row r="197" spans="1:48" ht="14.45" customHeight="1">
      <c r="A197" s="61"/>
      <c r="B197" s="1004" t="s">
        <v>2279</v>
      </c>
      <c r="C197" s="1004"/>
      <c r="D197" s="61"/>
      <c r="E197" s="61"/>
      <c r="F197" s="61"/>
      <c r="G197" s="61"/>
    </row>
    <row r="198" spans="1:48" ht="14.45" customHeight="1">
      <c r="A198" s="61"/>
      <c r="B198" s="1004" t="s">
        <v>296</v>
      </c>
      <c r="C198" s="1004"/>
      <c r="D198" s="61"/>
      <c r="E198" s="61"/>
      <c r="F198" s="61"/>
      <c r="G198" s="61"/>
    </row>
    <row r="199" spans="1:48" s="50" customFormat="1" ht="15" customHeight="1">
      <c r="A199" s="68"/>
      <c r="B199" s="71"/>
      <c r="C199" s="71"/>
      <c r="D199" s="71"/>
      <c r="E199" s="1293"/>
      <c r="F199" s="1293"/>
      <c r="G199" s="1293"/>
      <c r="H199" s="1004"/>
      <c r="I199" s="1004"/>
      <c r="J199" s="1004"/>
      <c r="K199" s="1004"/>
      <c r="L199" s="1004"/>
      <c r="M199" s="1004"/>
      <c r="N199" s="1004"/>
      <c r="O199" s="1004"/>
      <c r="P199" s="1004"/>
      <c r="Q199" s="1004"/>
      <c r="R199" s="1004"/>
      <c r="S199" s="1004"/>
      <c r="T199" s="1004"/>
      <c r="U199" s="1004"/>
      <c r="V199" s="1004"/>
      <c r="W199" s="1004"/>
      <c r="X199" s="1004"/>
      <c r="Y199" s="1004"/>
      <c r="Z199" s="1004"/>
      <c r="AA199" s="1004"/>
      <c r="AB199" s="1004"/>
      <c r="AC199" s="1004"/>
      <c r="AD199" s="1004"/>
      <c r="AE199" s="1004"/>
      <c r="AF199" s="1004"/>
    </row>
    <row r="200" spans="1:48" s="50" customFormat="1" ht="15" customHeight="1">
      <c r="A200" s="55"/>
      <c r="B200" s="1179" t="s">
        <v>236</v>
      </c>
      <c r="C200" s="1180"/>
      <c r="D200" s="1180"/>
      <c r="E200" s="1180"/>
      <c r="F200" s="1180"/>
      <c r="G200" s="1183"/>
      <c r="H200" s="1004"/>
      <c r="I200" s="1004"/>
      <c r="J200" s="1004"/>
      <c r="K200" s="1004"/>
      <c r="L200" s="1004"/>
      <c r="M200" s="1004"/>
      <c r="N200" s="1004"/>
      <c r="O200" s="1004"/>
      <c r="P200" s="1004"/>
      <c r="Q200" s="1004"/>
      <c r="R200" s="1004"/>
      <c r="S200" s="1004"/>
      <c r="T200" s="1004"/>
      <c r="U200" s="1004"/>
      <c r="V200" s="1004"/>
      <c r="W200" s="1004"/>
      <c r="X200" s="1004"/>
      <c r="Y200" s="1004"/>
      <c r="Z200" s="1004"/>
      <c r="AA200" s="1004"/>
      <c r="AB200" s="1004"/>
      <c r="AC200" s="1004"/>
      <c r="AD200" s="1004"/>
      <c r="AE200" s="1004"/>
      <c r="AF200" s="1004"/>
      <c r="AG200" s="1004"/>
      <c r="AH200" s="1004"/>
      <c r="AI200" s="1004"/>
    </row>
    <row r="201" spans="1:48" s="50" customFormat="1" ht="15" customHeight="1">
      <c r="A201" s="55"/>
      <c r="B201" s="1179"/>
      <c r="C201" s="1180"/>
      <c r="D201" s="1180"/>
      <c r="E201" s="1180"/>
      <c r="F201" s="1180"/>
      <c r="G201" s="1183"/>
      <c r="H201" s="1004"/>
      <c r="I201" s="1004"/>
      <c r="J201" s="1004"/>
      <c r="K201" s="1004"/>
      <c r="L201" s="1004"/>
      <c r="M201" s="1004"/>
      <c r="N201" s="1004"/>
      <c r="O201" s="1004"/>
      <c r="P201" s="1004"/>
      <c r="Q201" s="1004"/>
      <c r="R201" s="1004"/>
      <c r="S201" s="1004"/>
      <c r="T201" s="1004"/>
      <c r="U201" s="1004"/>
      <c r="V201" s="1004"/>
      <c r="W201" s="1004"/>
      <c r="X201" s="1004"/>
      <c r="Y201" s="1004"/>
      <c r="Z201" s="1004"/>
      <c r="AA201" s="1004"/>
      <c r="AB201" s="1004"/>
      <c r="AC201" s="1004"/>
      <c r="AD201" s="1004"/>
      <c r="AE201" s="1004"/>
      <c r="AF201" s="1004"/>
      <c r="AG201" s="1004"/>
      <c r="AH201" s="1004"/>
      <c r="AI201" s="1004"/>
    </row>
    <row r="202" spans="1:48" s="50" customFormat="1" ht="15" customHeight="1">
      <c r="A202" s="55"/>
      <c r="B202" s="1179"/>
      <c r="C202" s="1180"/>
      <c r="D202" s="1180"/>
      <c r="E202" s="1180"/>
      <c r="F202" s="1180"/>
      <c r="G202" s="1183"/>
      <c r="H202" s="1004"/>
      <c r="I202" s="1004"/>
      <c r="J202" s="1004"/>
      <c r="K202" s="1004"/>
      <c r="L202" s="1004"/>
      <c r="M202" s="1004"/>
      <c r="N202" s="1004"/>
      <c r="O202" s="1004"/>
      <c r="P202" s="1004"/>
      <c r="Q202" s="1004"/>
      <c r="R202" s="1004"/>
      <c r="S202" s="1004"/>
      <c r="T202" s="1004"/>
      <c r="U202" s="1004"/>
      <c r="V202" s="1004"/>
      <c r="W202" s="1004"/>
      <c r="X202" s="1004"/>
      <c r="Y202" s="1004"/>
      <c r="Z202" s="1004"/>
      <c r="AA202" s="1004"/>
      <c r="AB202" s="1004"/>
      <c r="AC202" s="1004"/>
      <c r="AD202" s="1004"/>
      <c r="AE202" s="1004"/>
      <c r="AF202" s="1004"/>
      <c r="AG202" s="1004"/>
      <c r="AH202" s="1004"/>
      <c r="AI202" s="1004"/>
    </row>
    <row r="203" spans="1:48" s="50" customFormat="1" ht="15" customHeight="1">
      <c r="A203" s="1018"/>
      <c r="B203" s="1184"/>
      <c r="C203" s="1185"/>
      <c r="D203" s="1185"/>
      <c r="E203" s="1185"/>
      <c r="F203" s="1185"/>
      <c r="G203" s="1186"/>
      <c r="H203" s="1004"/>
      <c r="I203" s="1004"/>
      <c r="Q203" s="1187"/>
      <c r="R203" s="1187"/>
      <c r="S203" s="1187"/>
      <c r="T203" s="1187"/>
      <c r="U203" s="1187"/>
      <c r="V203" s="1187"/>
      <c r="W203" s="1187"/>
      <c r="X203" s="1187"/>
      <c r="Y203" s="1187"/>
      <c r="Z203" s="1187"/>
      <c r="AA203" s="1187"/>
      <c r="AB203" s="1187"/>
      <c r="AC203" s="1187"/>
      <c r="AD203" s="1187"/>
      <c r="AE203" s="1187"/>
      <c r="AF203" s="1187"/>
      <c r="AG203" s="1178"/>
      <c r="AH203" s="1178"/>
      <c r="AI203" s="1178"/>
      <c r="AJ203" s="1178"/>
      <c r="AK203" s="1178"/>
      <c r="AL203" s="1178"/>
      <c r="AM203" s="1178"/>
      <c r="AN203" s="1178"/>
      <c r="AO203" s="1178"/>
      <c r="AP203" s="1178"/>
      <c r="AQ203" s="1178"/>
      <c r="AR203" s="1178"/>
      <c r="AS203" s="1178"/>
      <c r="AT203" s="1178"/>
      <c r="AU203" s="1178"/>
      <c r="AV203" s="1178"/>
    </row>
    <row r="204" spans="1:48" ht="14.45" customHeight="1">
      <c r="A204" s="1004"/>
      <c r="B204" s="1004"/>
      <c r="C204" s="1004"/>
      <c r="D204" s="61"/>
      <c r="E204" s="61"/>
      <c r="F204" s="61"/>
      <c r="G204" s="61"/>
    </row>
    <row r="205" spans="1:48" s="50" customFormat="1" ht="13.5" customHeight="1">
      <c r="A205" s="253">
        <v>5</v>
      </c>
      <c r="B205" s="120" t="s">
        <v>218</v>
      </c>
      <c r="C205" s="254"/>
      <c r="D205" s="1020"/>
      <c r="E205" s="1004"/>
      <c r="F205" s="1004"/>
      <c r="G205" s="1004"/>
      <c r="H205" s="1004"/>
      <c r="I205" s="1004"/>
      <c r="Q205" s="1187"/>
      <c r="R205" s="1187"/>
      <c r="S205" s="1187"/>
      <c r="T205" s="1187"/>
      <c r="U205" s="1187"/>
      <c r="V205" s="1187"/>
      <c r="W205" s="1187"/>
      <c r="X205" s="1187"/>
      <c r="Y205" s="1187"/>
      <c r="Z205" s="1187"/>
      <c r="AA205" s="1187"/>
      <c r="AB205" s="1187"/>
      <c r="AC205" s="1187"/>
      <c r="AD205" s="1187"/>
      <c r="AE205" s="1187"/>
      <c r="AF205" s="1187"/>
      <c r="AG205" s="1178"/>
      <c r="AH205" s="1178"/>
      <c r="AI205" s="1178"/>
      <c r="AJ205" s="1178"/>
      <c r="AK205" s="1178"/>
      <c r="AL205" s="1178"/>
      <c r="AM205" s="1178"/>
      <c r="AN205" s="1178"/>
      <c r="AO205" s="1178"/>
      <c r="AP205" s="1178"/>
      <c r="AQ205" s="1178"/>
      <c r="AR205" s="1178"/>
      <c r="AS205" s="1178"/>
      <c r="AT205" s="1178"/>
      <c r="AU205" s="1178"/>
      <c r="AV205" s="1178"/>
    </row>
    <row r="206" spans="1:48" ht="14.45" customHeight="1">
      <c r="A206" s="1005">
        <v>5.0999999999999996</v>
      </c>
      <c r="B206" s="1005" t="s">
        <v>139</v>
      </c>
      <c r="C206" s="1004"/>
      <c r="D206" s="61"/>
      <c r="E206" s="61"/>
      <c r="F206" s="61"/>
      <c r="G206" s="61"/>
    </row>
    <row r="207" spans="1:48" ht="24" customHeight="1">
      <c r="A207" s="61"/>
      <c r="B207" s="1190" t="s">
        <v>297</v>
      </c>
      <c r="C207" s="1190"/>
      <c r="D207" s="1190"/>
      <c r="E207" s="1190"/>
      <c r="F207" s="1190"/>
      <c r="G207" s="61"/>
    </row>
    <row r="208" spans="1:48" s="50" customFormat="1" ht="15" customHeight="1">
      <c r="A208" s="68"/>
      <c r="B208" s="71"/>
      <c r="C208" s="71"/>
      <c r="D208" s="71"/>
      <c r="E208" s="1293"/>
      <c r="F208" s="1293"/>
      <c r="G208" s="1293"/>
      <c r="H208" s="1004"/>
      <c r="I208" s="1004"/>
      <c r="J208" s="1004"/>
      <c r="K208" s="1004"/>
      <c r="L208" s="1004"/>
      <c r="M208" s="1004"/>
      <c r="N208" s="1004"/>
      <c r="O208" s="1004"/>
      <c r="P208" s="1004"/>
      <c r="Q208" s="1004"/>
      <c r="R208" s="1004"/>
      <c r="S208" s="1004"/>
      <c r="T208" s="1004"/>
      <c r="U208" s="1004"/>
      <c r="V208" s="1004"/>
      <c r="W208" s="1004"/>
      <c r="X208" s="1004"/>
      <c r="Y208" s="1004"/>
      <c r="Z208" s="1004"/>
      <c r="AA208" s="1004"/>
      <c r="AB208" s="1004"/>
      <c r="AC208" s="1004"/>
      <c r="AD208" s="1004"/>
      <c r="AE208" s="1004"/>
      <c r="AF208" s="1004"/>
    </row>
    <row r="209" spans="1:48" s="50" customFormat="1" ht="15" customHeight="1">
      <c r="A209" s="55"/>
      <c r="B209" s="1179" t="s">
        <v>236</v>
      </c>
      <c r="C209" s="1180"/>
      <c r="D209" s="1180"/>
      <c r="E209" s="1180"/>
      <c r="F209" s="1180"/>
      <c r="G209" s="1183"/>
      <c r="H209" s="1004"/>
      <c r="I209" s="1004"/>
      <c r="J209" s="1004"/>
      <c r="K209" s="1004"/>
      <c r="L209" s="1004"/>
      <c r="M209" s="1004"/>
      <c r="N209" s="1004"/>
      <c r="O209" s="1004"/>
      <c r="P209" s="1004"/>
      <c r="Q209" s="1004"/>
      <c r="R209" s="1004"/>
      <c r="S209" s="1004"/>
      <c r="T209" s="1004"/>
      <c r="U209" s="1004"/>
      <c r="V209" s="1004"/>
      <c r="W209" s="1004"/>
      <c r="X209" s="1004"/>
      <c r="Y209" s="1004"/>
      <c r="Z209" s="1004"/>
      <c r="AA209" s="1004"/>
      <c r="AB209" s="1004"/>
      <c r="AC209" s="1004"/>
      <c r="AD209" s="1004"/>
      <c r="AE209" s="1004"/>
      <c r="AF209" s="1004"/>
      <c r="AG209" s="1004"/>
      <c r="AH209" s="1004"/>
      <c r="AI209" s="1004"/>
    </row>
    <row r="210" spans="1:48" s="50" customFormat="1" ht="15" customHeight="1">
      <c r="A210" s="55"/>
      <c r="B210" s="1179"/>
      <c r="C210" s="1180"/>
      <c r="D210" s="1180"/>
      <c r="E210" s="1180"/>
      <c r="F210" s="1180"/>
      <c r="G210" s="1183"/>
      <c r="H210" s="1004"/>
      <c r="I210" s="1004"/>
      <c r="J210" s="1004"/>
      <c r="K210" s="1004"/>
      <c r="L210" s="1004"/>
      <c r="M210" s="1004"/>
      <c r="N210" s="1004"/>
      <c r="O210" s="1004"/>
      <c r="P210" s="1004"/>
      <c r="Q210" s="1004"/>
      <c r="R210" s="1004"/>
      <c r="S210" s="1004"/>
      <c r="T210" s="1004"/>
      <c r="U210" s="1004"/>
      <c r="V210" s="1004"/>
      <c r="W210" s="1004"/>
      <c r="X210" s="1004"/>
      <c r="Y210" s="1004"/>
      <c r="Z210" s="1004"/>
      <c r="AA210" s="1004"/>
      <c r="AB210" s="1004"/>
      <c r="AC210" s="1004"/>
      <c r="AD210" s="1004"/>
      <c r="AE210" s="1004"/>
      <c r="AF210" s="1004"/>
      <c r="AG210" s="1004"/>
      <c r="AH210" s="1004"/>
      <c r="AI210" s="1004"/>
    </row>
    <row r="211" spans="1:48" s="50" customFormat="1" ht="15" customHeight="1">
      <c r="A211" s="55"/>
      <c r="B211" s="1179"/>
      <c r="C211" s="1180"/>
      <c r="D211" s="1180"/>
      <c r="E211" s="1180"/>
      <c r="F211" s="1180"/>
      <c r="G211" s="1183"/>
      <c r="H211" s="1004"/>
      <c r="I211" s="1004"/>
      <c r="J211" s="1004"/>
      <c r="K211" s="1004"/>
      <c r="L211" s="1004"/>
      <c r="M211" s="1004"/>
      <c r="N211" s="1004"/>
      <c r="O211" s="1004"/>
      <c r="P211" s="1004"/>
      <c r="Q211" s="1004"/>
      <c r="R211" s="1004"/>
      <c r="S211" s="1004"/>
      <c r="T211" s="1004"/>
      <c r="U211" s="1004"/>
      <c r="V211" s="1004"/>
      <c r="W211" s="1004"/>
      <c r="X211" s="1004"/>
      <c r="Y211" s="1004"/>
      <c r="Z211" s="1004"/>
      <c r="AA211" s="1004"/>
      <c r="AB211" s="1004"/>
      <c r="AC211" s="1004"/>
      <c r="AD211" s="1004"/>
      <c r="AE211" s="1004"/>
      <c r="AF211" s="1004"/>
      <c r="AG211" s="1004"/>
      <c r="AH211" s="1004"/>
      <c r="AI211" s="1004"/>
    </row>
    <row r="212" spans="1:48" s="50" customFormat="1" ht="15" customHeight="1">
      <c r="A212" s="1018"/>
      <c r="B212" s="1184"/>
      <c r="C212" s="1185"/>
      <c r="D212" s="1185"/>
      <c r="E212" s="1185"/>
      <c r="F212" s="1185"/>
      <c r="G212" s="1186"/>
      <c r="H212" s="1004"/>
      <c r="I212" s="1004"/>
      <c r="Q212" s="1187"/>
      <c r="R212" s="1187"/>
      <c r="S212" s="1187"/>
      <c r="T212" s="1187"/>
      <c r="U212" s="1187"/>
      <c r="V212" s="1187"/>
      <c r="W212" s="1187"/>
      <c r="X212" s="1187"/>
      <c r="Y212" s="1187"/>
      <c r="Z212" s="1187"/>
      <c r="AA212" s="1187"/>
      <c r="AB212" s="1187"/>
      <c r="AC212" s="1187"/>
      <c r="AD212" s="1187"/>
      <c r="AE212" s="1187"/>
      <c r="AF212" s="1187"/>
      <c r="AG212" s="1178"/>
      <c r="AH212" s="1178"/>
      <c r="AI212" s="1178"/>
      <c r="AJ212" s="1178"/>
      <c r="AK212" s="1178"/>
      <c r="AL212" s="1178"/>
      <c r="AM212" s="1178"/>
      <c r="AN212" s="1178"/>
      <c r="AO212" s="1178"/>
      <c r="AP212" s="1178"/>
      <c r="AQ212" s="1178"/>
      <c r="AR212" s="1178"/>
      <c r="AS212" s="1178"/>
      <c r="AT212" s="1178"/>
      <c r="AU212" s="1178"/>
      <c r="AV212" s="1178"/>
    </row>
    <row r="213" spans="1:48" ht="14.45" customHeight="1">
      <c r="A213" s="1004"/>
      <c r="B213" s="1004"/>
      <c r="C213" s="1004"/>
      <c r="D213" s="61"/>
      <c r="E213" s="61"/>
      <c r="F213" s="61"/>
      <c r="G213" s="61"/>
    </row>
    <row r="214" spans="1:48" ht="14.45" customHeight="1">
      <c r="A214" s="1005">
        <v>5.2</v>
      </c>
      <c r="B214" s="1005" t="s">
        <v>298</v>
      </c>
      <c r="C214" s="1004"/>
      <c r="D214" s="61"/>
      <c r="E214" s="61"/>
      <c r="F214" s="61"/>
      <c r="G214" s="61"/>
    </row>
    <row r="215" spans="1:48" ht="14.45" customHeight="1">
      <c r="A215" s="1004"/>
      <c r="B215" s="1168" t="s">
        <v>2281</v>
      </c>
      <c r="C215" s="1168"/>
      <c r="D215" s="1168"/>
      <c r="E215" s="1168"/>
      <c r="F215" s="1168"/>
      <c r="G215" s="61"/>
    </row>
    <row r="216" spans="1:48" ht="14.45" customHeight="1">
      <c r="B216" s="1168"/>
      <c r="C216" s="1168"/>
      <c r="D216" s="1168"/>
      <c r="E216" s="1168"/>
      <c r="F216" s="1168"/>
      <c r="G216" s="61"/>
    </row>
    <row r="217" spans="1:48" s="50" customFormat="1" ht="9" customHeight="1">
      <c r="A217" s="68"/>
      <c r="B217" s="1168"/>
      <c r="C217" s="1168"/>
      <c r="D217" s="1168"/>
      <c r="E217" s="1168"/>
      <c r="F217" s="1168"/>
      <c r="G217" s="1004"/>
      <c r="H217" s="1004"/>
      <c r="I217" s="1004"/>
      <c r="J217" s="1004"/>
      <c r="K217" s="1004"/>
      <c r="L217" s="1004"/>
      <c r="M217" s="1004"/>
      <c r="N217" s="1004"/>
      <c r="O217" s="1004"/>
      <c r="P217" s="1004"/>
      <c r="Q217" s="1004"/>
      <c r="R217" s="1004"/>
      <c r="S217" s="1004"/>
      <c r="T217" s="1004"/>
      <c r="U217" s="1004"/>
      <c r="V217" s="1004"/>
      <c r="W217" s="1004"/>
      <c r="X217" s="1004"/>
      <c r="Y217" s="1004"/>
      <c r="Z217" s="1004"/>
      <c r="AA217" s="1004"/>
      <c r="AB217" s="1004"/>
      <c r="AC217" s="1004"/>
      <c r="AD217" s="1004"/>
      <c r="AE217" s="1004"/>
      <c r="AF217" s="1004"/>
    </row>
    <row r="218" spans="1:48" s="50" customFormat="1" ht="9.9499999999999993" customHeight="1">
      <c r="A218" s="68"/>
      <c r="B218" s="1020"/>
      <c r="C218" s="1020"/>
      <c r="D218" s="68"/>
      <c r="E218" s="1004"/>
      <c r="F218" s="1004"/>
      <c r="G218" s="1004"/>
      <c r="H218" s="1004"/>
      <c r="I218" s="1004"/>
      <c r="J218" s="1004"/>
      <c r="K218" s="1004"/>
      <c r="L218" s="1004"/>
      <c r="M218" s="1004"/>
      <c r="N218" s="1004"/>
      <c r="O218" s="1004"/>
      <c r="P218" s="1004"/>
      <c r="Q218" s="1004"/>
      <c r="R218" s="1004"/>
      <c r="S218" s="1004"/>
      <c r="T218" s="1004"/>
      <c r="U218" s="1004"/>
      <c r="V218" s="1004"/>
      <c r="W218" s="1004"/>
      <c r="X218" s="1004"/>
      <c r="Y218" s="1004"/>
      <c r="Z218" s="1004"/>
      <c r="AA218" s="1004"/>
      <c r="AB218" s="1004"/>
      <c r="AC218" s="1004"/>
      <c r="AD218" s="1004"/>
      <c r="AE218" s="1004"/>
      <c r="AF218" s="1004"/>
    </row>
    <row r="219" spans="1:48" s="50" customFormat="1" ht="15" customHeight="1">
      <c r="A219" s="55"/>
      <c r="B219" s="1207" t="s">
        <v>236</v>
      </c>
      <c r="C219" s="1208"/>
      <c r="D219" s="1208"/>
      <c r="E219" s="1208"/>
      <c r="F219" s="1208"/>
      <c r="G219" s="1209"/>
      <c r="H219" s="1004"/>
      <c r="I219" s="1004"/>
      <c r="J219" s="1004"/>
      <c r="K219" s="1004"/>
      <c r="L219" s="1004"/>
      <c r="M219" s="1004"/>
      <c r="N219" s="1004"/>
      <c r="O219" s="1004"/>
      <c r="P219" s="1004"/>
      <c r="Q219" s="1004"/>
      <c r="R219" s="1004"/>
      <c r="S219" s="1004"/>
      <c r="T219" s="1004"/>
      <c r="U219" s="1004"/>
      <c r="V219" s="1004"/>
      <c r="W219" s="1004"/>
      <c r="X219" s="1004"/>
      <c r="Y219" s="1004"/>
      <c r="Z219" s="1004"/>
      <c r="AA219" s="1004"/>
      <c r="AB219" s="1004"/>
      <c r="AC219" s="1004"/>
      <c r="AD219" s="1004"/>
      <c r="AE219" s="1004"/>
      <c r="AF219" s="1004"/>
      <c r="AG219" s="1004"/>
      <c r="AH219" s="1004"/>
      <c r="AI219" s="1004"/>
    </row>
    <row r="220" spans="1:48" s="50" customFormat="1" ht="15" customHeight="1">
      <c r="A220" s="55"/>
      <c r="B220" s="1210"/>
      <c r="C220" s="1180"/>
      <c r="D220" s="1180"/>
      <c r="E220" s="1180"/>
      <c r="F220" s="1180"/>
      <c r="G220" s="1211"/>
      <c r="H220" s="1004"/>
      <c r="I220" s="1004"/>
      <c r="J220" s="1004"/>
      <c r="K220" s="1004"/>
      <c r="L220" s="1004"/>
      <c r="M220" s="1004"/>
      <c r="N220" s="1004"/>
      <c r="O220" s="1004"/>
      <c r="P220" s="1004"/>
      <c r="Q220" s="1004"/>
      <c r="R220" s="1004"/>
      <c r="S220" s="1004"/>
      <c r="T220" s="1004"/>
      <c r="U220" s="1004"/>
      <c r="V220" s="1004"/>
      <c r="W220" s="1004"/>
      <c r="X220" s="1004"/>
      <c r="Y220" s="1004"/>
      <c r="Z220" s="1004"/>
      <c r="AA220" s="1004"/>
      <c r="AB220" s="1004"/>
      <c r="AC220" s="1004"/>
      <c r="AD220" s="1004"/>
      <c r="AE220" s="1004"/>
      <c r="AF220" s="1004"/>
      <c r="AG220" s="1004"/>
      <c r="AH220" s="1004"/>
      <c r="AI220" s="1004"/>
    </row>
    <row r="221" spans="1:48" s="50" customFormat="1" ht="15" customHeight="1">
      <c r="A221" s="55"/>
      <c r="B221" s="1210"/>
      <c r="C221" s="1180"/>
      <c r="D221" s="1180"/>
      <c r="E221" s="1180"/>
      <c r="F221" s="1180"/>
      <c r="G221" s="1211"/>
      <c r="H221" s="1004"/>
      <c r="I221" s="1004"/>
      <c r="J221" s="1004"/>
      <c r="K221" s="1004"/>
      <c r="L221" s="1004"/>
      <c r="M221" s="1004"/>
      <c r="N221" s="1004"/>
      <c r="O221" s="1004"/>
      <c r="P221" s="1004"/>
      <c r="Q221" s="1004"/>
      <c r="R221" s="1004"/>
      <c r="S221" s="1004"/>
      <c r="T221" s="1004"/>
      <c r="U221" s="1004"/>
      <c r="V221" s="1004"/>
      <c r="W221" s="1004"/>
      <c r="X221" s="1004"/>
      <c r="Y221" s="1004"/>
      <c r="Z221" s="1004"/>
      <c r="AA221" s="1004"/>
      <c r="AB221" s="1004"/>
      <c r="AC221" s="1004"/>
      <c r="AD221" s="1004"/>
      <c r="AE221" s="1004"/>
      <c r="AF221" s="1004"/>
      <c r="AG221" s="1004"/>
      <c r="AH221" s="1004"/>
      <c r="AI221" s="1004"/>
    </row>
    <row r="222" spans="1:48" s="50" customFormat="1" ht="15" customHeight="1">
      <c r="A222" s="1018"/>
      <c r="B222" s="1212"/>
      <c r="C222" s="1213"/>
      <c r="D222" s="1213"/>
      <c r="E222" s="1213"/>
      <c r="F222" s="1213"/>
      <c r="G222" s="1214"/>
      <c r="H222" s="1004"/>
      <c r="I222" s="1004"/>
      <c r="Q222" s="1187"/>
      <c r="R222" s="1187"/>
      <c r="S222" s="1187"/>
      <c r="T222" s="1187"/>
      <c r="U222" s="1187"/>
      <c r="V222" s="1187"/>
      <c r="W222" s="1187"/>
      <c r="X222" s="1187"/>
      <c r="Y222" s="1187"/>
      <c r="Z222" s="1187"/>
      <c r="AA222" s="1187"/>
      <c r="AB222" s="1187"/>
      <c r="AC222" s="1187"/>
      <c r="AD222" s="1187"/>
      <c r="AE222" s="1187"/>
      <c r="AF222" s="1187"/>
      <c r="AG222" s="1178"/>
      <c r="AH222" s="1178"/>
      <c r="AI222" s="1178"/>
      <c r="AJ222" s="1178"/>
      <c r="AK222" s="1178"/>
      <c r="AL222" s="1178"/>
      <c r="AM222" s="1178"/>
      <c r="AN222" s="1178"/>
      <c r="AO222" s="1178"/>
      <c r="AP222" s="1178"/>
      <c r="AQ222" s="1178"/>
      <c r="AR222" s="1178"/>
      <c r="AS222" s="1178"/>
      <c r="AT222" s="1178"/>
      <c r="AU222" s="1178"/>
      <c r="AV222" s="1178"/>
    </row>
    <row r="223" spans="1:48" ht="14.45" customHeight="1">
      <c r="A223" s="1004"/>
      <c r="B223" s="1004"/>
      <c r="C223" s="1004"/>
      <c r="D223" s="61"/>
      <c r="E223" s="61"/>
      <c r="F223" s="61"/>
      <c r="G223" s="61"/>
    </row>
    <row r="224" spans="1:48" ht="14.45" customHeight="1">
      <c r="A224" s="1005">
        <v>5.3</v>
      </c>
      <c r="B224" s="1005" t="s">
        <v>299</v>
      </c>
      <c r="C224" s="1004"/>
      <c r="D224" s="61"/>
      <c r="E224" s="61"/>
      <c r="F224" s="61"/>
      <c r="G224" s="61"/>
    </row>
    <row r="225" spans="1:48" ht="30.6" customHeight="1">
      <c r="A225" s="61"/>
      <c r="B225" s="1190" t="s">
        <v>2282</v>
      </c>
      <c r="C225" s="1190"/>
      <c r="D225" s="1190"/>
      <c r="E225" s="1190"/>
      <c r="F225" s="1190"/>
      <c r="G225" s="61"/>
    </row>
    <row r="226" spans="1:48" s="50" customFormat="1" ht="6.6" customHeight="1">
      <c r="A226" s="68"/>
      <c r="B226" s="71"/>
      <c r="C226" s="71"/>
      <c r="D226" s="71"/>
      <c r="E226" s="1293"/>
      <c r="F226" s="1293"/>
      <c r="G226" s="1293"/>
      <c r="H226" s="1004"/>
      <c r="I226" s="1004"/>
      <c r="J226" s="1004"/>
      <c r="K226" s="1004"/>
      <c r="L226" s="1004"/>
      <c r="M226" s="1004"/>
      <c r="N226" s="1004"/>
      <c r="O226" s="1004"/>
      <c r="P226" s="1004"/>
      <c r="Q226" s="1004"/>
      <c r="R226" s="1004"/>
      <c r="S226" s="1004"/>
      <c r="T226" s="1004"/>
      <c r="U226" s="1004"/>
      <c r="V226" s="1004"/>
      <c r="W226" s="1004"/>
      <c r="X226" s="1004"/>
      <c r="Y226" s="1004"/>
      <c r="Z226" s="1004"/>
      <c r="AA226" s="1004"/>
      <c r="AB226" s="1004"/>
      <c r="AC226" s="1004"/>
      <c r="AD226" s="1004"/>
      <c r="AE226" s="1004"/>
      <c r="AF226" s="1004"/>
    </row>
    <row r="227" spans="1:48" s="50" customFormat="1" ht="15" customHeight="1">
      <c r="A227" s="55"/>
      <c r="B227" s="1179" t="s">
        <v>236</v>
      </c>
      <c r="C227" s="1180"/>
      <c r="D227" s="1180"/>
      <c r="E227" s="1180"/>
      <c r="F227" s="1180"/>
      <c r="G227" s="1183"/>
      <c r="H227" s="1004"/>
      <c r="I227" s="1004"/>
      <c r="J227" s="1004"/>
      <c r="K227" s="1004"/>
      <c r="L227" s="1004"/>
      <c r="M227" s="1004"/>
      <c r="N227" s="1004"/>
      <c r="O227" s="1004"/>
      <c r="P227" s="1004"/>
      <c r="Q227" s="1004"/>
      <c r="R227" s="1004"/>
      <c r="S227" s="1004"/>
      <c r="T227" s="1004"/>
      <c r="U227" s="1004"/>
      <c r="V227" s="1004"/>
      <c r="W227" s="1004"/>
      <c r="X227" s="1004"/>
      <c r="Y227" s="1004"/>
      <c r="Z227" s="1004"/>
      <c r="AA227" s="1004"/>
      <c r="AB227" s="1004"/>
      <c r="AC227" s="1004"/>
      <c r="AD227" s="1004"/>
      <c r="AE227" s="1004"/>
      <c r="AF227" s="1004"/>
      <c r="AG227" s="1004"/>
      <c r="AH227" s="1004"/>
      <c r="AI227" s="1004"/>
    </row>
    <row r="228" spans="1:48" s="50" customFormat="1" ht="15" customHeight="1">
      <c r="A228" s="55"/>
      <c r="B228" s="1179"/>
      <c r="C228" s="1180"/>
      <c r="D228" s="1180"/>
      <c r="E228" s="1180"/>
      <c r="F228" s="1180"/>
      <c r="G228" s="1183"/>
      <c r="H228" s="1004"/>
      <c r="I228" s="1004"/>
      <c r="J228" s="1004"/>
      <c r="K228" s="1004"/>
      <c r="L228" s="1004"/>
      <c r="M228" s="1004"/>
      <c r="N228" s="1004"/>
      <c r="O228" s="1004"/>
      <c r="P228" s="1004"/>
      <c r="Q228" s="1004"/>
      <c r="R228" s="1004"/>
      <c r="S228" s="1004"/>
      <c r="T228" s="1004"/>
      <c r="U228" s="1004"/>
      <c r="V228" s="1004"/>
      <c r="W228" s="1004"/>
      <c r="X228" s="1004"/>
      <c r="Y228" s="1004"/>
      <c r="Z228" s="1004"/>
      <c r="AA228" s="1004"/>
      <c r="AB228" s="1004"/>
      <c r="AC228" s="1004"/>
      <c r="AD228" s="1004"/>
      <c r="AE228" s="1004"/>
      <c r="AF228" s="1004"/>
      <c r="AG228" s="1004"/>
      <c r="AH228" s="1004"/>
      <c r="AI228" s="1004"/>
    </row>
    <row r="229" spans="1:48" s="50" customFormat="1" ht="15" customHeight="1">
      <c r="A229" s="55"/>
      <c r="B229" s="1179"/>
      <c r="C229" s="1180"/>
      <c r="D229" s="1180"/>
      <c r="E229" s="1180"/>
      <c r="F229" s="1180"/>
      <c r="G229" s="1183"/>
      <c r="H229" s="1004"/>
      <c r="I229" s="1004"/>
      <c r="J229" s="1004"/>
      <c r="K229" s="1004"/>
      <c r="L229" s="1004"/>
      <c r="M229" s="1004"/>
      <c r="N229" s="1004"/>
      <c r="O229" s="1004"/>
      <c r="P229" s="1004"/>
      <c r="Q229" s="1004"/>
      <c r="R229" s="1004"/>
      <c r="S229" s="1004"/>
      <c r="T229" s="1004"/>
      <c r="U229" s="1004"/>
      <c r="V229" s="1004"/>
      <c r="W229" s="1004"/>
      <c r="X229" s="1004"/>
      <c r="Y229" s="1004"/>
      <c r="Z229" s="1004"/>
      <c r="AA229" s="1004"/>
      <c r="AB229" s="1004"/>
      <c r="AC229" s="1004"/>
      <c r="AD229" s="1004"/>
      <c r="AE229" s="1004"/>
      <c r="AF229" s="1004"/>
      <c r="AG229" s="1004"/>
      <c r="AH229" s="1004"/>
      <c r="AI229" s="1004"/>
    </row>
    <row r="230" spans="1:48" s="50" customFormat="1" ht="15" customHeight="1">
      <c r="A230" s="1018"/>
      <c r="B230" s="1184"/>
      <c r="C230" s="1185"/>
      <c r="D230" s="1185"/>
      <c r="E230" s="1185"/>
      <c r="F230" s="1185"/>
      <c r="G230" s="1186"/>
      <c r="H230" s="1004"/>
      <c r="I230" s="1004"/>
      <c r="Q230" s="1187"/>
      <c r="R230" s="1187"/>
      <c r="S230" s="1187"/>
      <c r="T230" s="1187"/>
      <c r="U230" s="1187"/>
      <c r="V230" s="1187"/>
      <c r="W230" s="1187"/>
      <c r="X230" s="1187"/>
      <c r="Y230" s="1187"/>
      <c r="Z230" s="1187"/>
      <c r="AA230" s="1187"/>
      <c r="AB230" s="1187"/>
      <c r="AC230" s="1187"/>
      <c r="AD230" s="1187"/>
      <c r="AE230" s="1187"/>
      <c r="AF230" s="1187"/>
      <c r="AG230" s="1178"/>
      <c r="AH230" s="1178"/>
      <c r="AI230" s="1178"/>
      <c r="AJ230" s="1178"/>
      <c r="AK230" s="1178"/>
      <c r="AL230" s="1178"/>
      <c r="AM230" s="1178"/>
      <c r="AN230" s="1178"/>
      <c r="AO230" s="1178"/>
      <c r="AP230" s="1178"/>
      <c r="AQ230" s="1178"/>
      <c r="AR230" s="1178"/>
      <c r="AS230" s="1178"/>
      <c r="AT230" s="1178"/>
      <c r="AU230" s="1178"/>
      <c r="AV230" s="1178"/>
    </row>
    <row r="231" spans="1:48" ht="14.45" customHeight="1">
      <c r="A231" s="1004"/>
      <c r="B231" s="1004"/>
      <c r="C231" s="1004"/>
      <c r="D231" s="61"/>
      <c r="E231" s="61"/>
      <c r="F231" s="61"/>
      <c r="G231" s="61"/>
    </row>
    <row r="232" spans="1:48" ht="14.45" customHeight="1">
      <c r="A232" s="1005">
        <v>5.4</v>
      </c>
      <c r="B232" s="1005" t="s">
        <v>300</v>
      </c>
      <c r="C232" s="1004"/>
      <c r="D232" s="61"/>
      <c r="E232" s="61"/>
      <c r="F232" s="61"/>
      <c r="G232" s="61"/>
    </row>
    <row r="233" spans="1:48" ht="14.45" customHeight="1">
      <c r="A233" s="61"/>
      <c r="B233" s="1215" t="s">
        <v>2283</v>
      </c>
      <c r="C233" s="1215"/>
      <c r="D233" s="1215"/>
      <c r="E233" s="1215"/>
      <c r="F233" s="1215"/>
      <c r="G233" s="61"/>
    </row>
    <row r="234" spans="1:48" ht="14.45" customHeight="1">
      <c r="A234" s="61"/>
      <c r="B234" s="1215"/>
      <c r="C234" s="1215"/>
      <c r="D234" s="1215"/>
      <c r="E234" s="1215"/>
      <c r="F234" s="1215"/>
      <c r="G234" s="61"/>
    </row>
    <row r="235" spans="1:48" s="50" customFormat="1" ht="15" customHeight="1">
      <c r="A235" s="68"/>
      <c r="B235" s="71"/>
      <c r="C235" s="71"/>
      <c r="D235" s="71"/>
      <c r="E235" s="1293"/>
      <c r="F235" s="1293"/>
      <c r="G235" s="1293"/>
      <c r="H235" s="1004"/>
      <c r="I235" s="1004"/>
      <c r="J235" s="1004"/>
      <c r="K235" s="1004"/>
      <c r="L235" s="1004"/>
      <c r="M235" s="1004"/>
      <c r="N235" s="1004"/>
      <c r="O235" s="1004"/>
      <c r="P235" s="1004"/>
      <c r="Q235" s="1004"/>
      <c r="R235" s="1004"/>
      <c r="S235" s="1004"/>
      <c r="T235" s="1004"/>
      <c r="U235" s="1004"/>
      <c r="V235" s="1004"/>
      <c r="W235" s="1004"/>
      <c r="X235" s="1004"/>
      <c r="Y235" s="1004"/>
      <c r="Z235" s="1004"/>
      <c r="AA235" s="1004"/>
      <c r="AB235" s="1004"/>
      <c r="AC235" s="1004"/>
      <c r="AD235" s="1004"/>
      <c r="AE235" s="1004"/>
      <c r="AF235" s="1004"/>
    </row>
    <row r="236" spans="1:48" s="50" customFormat="1" ht="15" customHeight="1">
      <c r="A236" s="55"/>
      <c r="B236" s="1179" t="s">
        <v>236</v>
      </c>
      <c r="C236" s="1180"/>
      <c r="D236" s="1180"/>
      <c r="E236" s="1180"/>
      <c r="F236" s="1180"/>
      <c r="G236" s="1183"/>
      <c r="H236" s="1004"/>
      <c r="I236" s="1004"/>
      <c r="J236" s="1004"/>
      <c r="K236" s="1004"/>
      <c r="L236" s="1004"/>
      <c r="M236" s="1004"/>
      <c r="N236" s="1004"/>
      <c r="O236" s="1004"/>
      <c r="P236" s="1004"/>
      <c r="Q236" s="1004"/>
      <c r="R236" s="1004"/>
      <c r="S236" s="1004"/>
      <c r="T236" s="1004"/>
      <c r="U236" s="1004"/>
      <c r="V236" s="1004"/>
      <c r="W236" s="1004"/>
      <c r="X236" s="1004"/>
      <c r="Y236" s="1004"/>
      <c r="Z236" s="1004"/>
      <c r="AA236" s="1004"/>
      <c r="AB236" s="1004"/>
      <c r="AC236" s="1004"/>
      <c r="AD236" s="1004"/>
      <c r="AE236" s="1004"/>
      <c r="AF236" s="1004"/>
      <c r="AG236" s="1004"/>
      <c r="AH236" s="1004"/>
      <c r="AI236" s="1004"/>
    </row>
    <row r="237" spans="1:48" s="50" customFormat="1" ht="15" customHeight="1">
      <c r="A237" s="55"/>
      <c r="B237" s="1179"/>
      <c r="C237" s="1180"/>
      <c r="D237" s="1180"/>
      <c r="E237" s="1180"/>
      <c r="F237" s="1180"/>
      <c r="G237" s="1183"/>
      <c r="H237" s="1004"/>
      <c r="I237" s="1004"/>
      <c r="J237" s="1004"/>
      <c r="K237" s="1004"/>
      <c r="L237" s="1004"/>
      <c r="M237" s="1004"/>
      <c r="N237" s="1004"/>
      <c r="O237" s="1004"/>
      <c r="P237" s="1004"/>
      <c r="Q237" s="1004"/>
      <c r="R237" s="1004"/>
      <c r="S237" s="1004"/>
      <c r="T237" s="1004"/>
      <c r="U237" s="1004"/>
      <c r="V237" s="1004"/>
      <c r="W237" s="1004"/>
      <c r="X237" s="1004"/>
      <c r="Y237" s="1004"/>
      <c r="Z237" s="1004"/>
      <c r="AA237" s="1004"/>
      <c r="AB237" s="1004"/>
      <c r="AC237" s="1004"/>
      <c r="AD237" s="1004"/>
      <c r="AE237" s="1004"/>
      <c r="AF237" s="1004"/>
      <c r="AG237" s="1004"/>
      <c r="AH237" s="1004"/>
      <c r="AI237" s="1004"/>
    </row>
    <row r="238" spans="1:48" s="50" customFormat="1" ht="15" customHeight="1">
      <c r="A238" s="55"/>
      <c r="B238" s="1179"/>
      <c r="C238" s="1180"/>
      <c r="D238" s="1180"/>
      <c r="E238" s="1180"/>
      <c r="F238" s="1180"/>
      <c r="G238" s="1183"/>
      <c r="H238" s="1004"/>
      <c r="I238" s="1004"/>
      <c r="J238" s="1004"/>
      <c r="K238" s="1004"/>
      <c r="L238" s="1004"/>
      <c r="M238" s="1004"/>
      <c r="N238" s="1004"/>
      <c r="O238" s="1004"/>
      <c r="P238" s="1004"/>
      <c r="Q238" s="1004"/>
      <c r="R238" s="1004"/>
      <c r="S238" s="1004"/>
      <c r="T238" s="1004"/>
      <c r="U238" s="1004"/>
      <c r="V238" s="1004"/>
      <c r="W238" s="1004"/>
      <c r="X238" s="1004"/>
      <c r="Y238" s="1004"/>
      <c r="Z238" s="1004"/>
      <c r="AA238" s="1004"/>
      <c r="AB238" s="1004"/>
      <c r="AC238" s="1004"/>
      <c r="AD238" s="1004"/>
      <c r="AE238" s="1004"/>
      <c r="AF238" s="1004"/>
      <c r="AG238" s="1004"/>
      <c r="AH238" s="1004"/>
      <c r="AI238" s="1004"/>
    </row>
    <row r="239" spans="1:48" s="50" customFormat="1" ht="15" customHeight="1">
      <c r="A239" s="1018"/>
      <c r="B239" s="1184"/>
      <c r="C239" s="1185"/>
      <c r="D239" s="1185"/>
      <c r="E239" s="1185"/>
      <c r="F239" s="1185"/>
      <c r="G239" s="1186"/>
      <c r="H239" s="1004"/>
      <c r="I239" s="1004"/>
      <c r="Q239" s="1187"/>
      <c r="R239" s="1187"/>
      <c r="S239" s="1187"/>
      <c r="T239" s="1187"/>
      <c r="U239" s="1187"/>
      <c r="V239" s="1187"/>
      <c r="W239" s="1187"/>
      <c r="X239" s="1187"/>
      <c r="Y239" s="1187"/>
      <c r="Z239" s="1187"/>
      <c r="AA239" s="1187"/>
      <c r="AB239" s="1187"/>
      <c r="AC239" s="1187"/>
      <c r="AD239" s="1187"/>
      <c r="AE239" s="1187"/>
      <c r="AF239" s="1187"/>
      <c r="AG239" s="1178"/>
      <c r="AH239" s="1178"/>
      <c r="AI239" s="1178"/>
      <c r="AJ239" s="1178"/>
      <c r="AK239" s="1178"/>
      <c r="AL239" s="1178"/>
      <c r="AM239" s="1178"/>
      <c r="AN239" s="1178"/>
      <c r="AO239" s="1178"/>
      <c r="AP239" s="1178"/>
      <c r="AQ239" s="1178"/>
      <c r="AR239" s="1178"/>
      <c r="AS239" s="1178"/>
      <c r="AT239" s="1178"/>
      <c r="AU239" s="1178"/>
      <c r="AV239" s="1178"/>
    </row>
    <row r="240" spans="1:48" ht="14.45" customHeight="1">
      <c r="A240" s="1004"/>
      <c r="B240" s="1004"/>
      <c r="C240" s="1004"/>
      <c r="D240" s="61"/>
      <c r="E240" s="61"/>
      <c r="F240" s="61"/>
      <c r="G240" s="61"/>
    </row>
    <row r="241" spans="1:48" s="50" customFormat="1" ht="13.5" customHeight="1">
      <c r="A241" s="253">
        <v>6</v>
      </c>
      <c r="B241" s="120" t="s">
        <v>301</v>
      </c>
      <c r="C241" s="254"/>
      <c r="D241" s="1020"/>
      <c r="E241" s="1004"/>
      <c r="F241" s="1004"/>
      <c r="G241" s="1004"/>
      <c r="H241" s="1004"/>
      <c r="I241" s="1004"/>
      <c r="Q241" s="1187"/>
      <c r="R241" s="1187"/>
      <c r="S241" s="1187"/>
      <c r="T241" s="1187"/>
      <c r="U241" s="1187"/>
      <c r="V241" s="1187"/>
      <c r="W241" s="1187"/>
      <c r="X241" s="1187"/>
      <c r="Y241" s="1187"/>
      <c r="Z241" s="1187"/>
      <c r="AA241" s="1187"/>
      <c r="AB241" s="1187"/>
      <c r="AC241" s="1187"/>
      <c r="AD241" s="1187"/>
      <c r="AE241" s="1187"/>
      <c r="AF241" s="1187"/>
      <c r="AG241" s="1178"/>
      <c r="AH241" s="1178"/>
      <c r="AI241" s="1178"/>
      <c r="AJ241" s="1178"/>
      <c r="AK241" s="1178"/>
      <c r="AL241" s="1178"/>
      <c r="AM241" s="1178"/>
      <c r="AN241" s="1178"/>
      <c r="AO241" s="1178"/>
      <c r="AP241" s="1178"/>
      <c r="AQ241" s="1178"/>
      <c r="AR241" s="1178"/>
      <c r="AS241" s="1178"/>
      <c r="AT241" s="1178"/>
      <c r="AU241" s="1178"/>
      <c r="AV241" s="1178"/>
    </row>
    <row r="242" spans="1:48" ht="14.45" customHeight="1">
      <c r="A242" s="1005">
        <v>6.1</v>
      </c>
      <c r="B242" s="1005" t="s">
        <v>302</v>
      </c>
      <c r="C242" s="1004"/>
      <c r="D242" s="61"/>
      <c r="E242" s="61"/>
      <c r="F242" s="61"/>
      <c r="G242" s="61"/>
    </row>
    <row r="243" spans="1:48" ht="15" customHeight="1">
      <c r="A243" s="1004"/>
      <c r="B243" s="1215" t="s">
        <v>2284</v>
      </c>
      <c r="C243" s="1215"/>
      <c r="D243" s="1215"/>
      <c r="E243" s="1215"/>
      <c r="F243" s="1215"/>
      <c r="G243" s="61"/>
    </row>
    <row r="244" spans="1:48" ht="14.45" customHeight="1">
      <c r="A244" s="1004"/>
      <c r="B244" s="1297"/>
      <c r="C244" s="1297"/>
      <c r="D244" s="1297"/>
      <c r="E244" s="1297"/>
      <c r="F244" s="1297"/>
      <c r="G244" s="61"/>
    </row>
    <row r="245" spans="1:48" ht="14.45" customHeight="1">
      <c r="A245" s="1004"/>
      <c r="B245" s="1201" t="s">
        <v>236</v>
      </c>
      <c r="C245" s="1194"/>
      <c r="D245" s="1194"/>
      <c r="E245" s="1194"/>
      <c r="F245" s="1194"/>
      <c r="G245" s="1202"/>
    </row>
    <row r="246" spans="1:48" ht="14.45" customHeight="1">
      <c r="A246" s="1004"/>
      <c r="B246" s="1179"/>
      <c r="C246" s="1180"/>
      <c r="D246" s="1180"/>
      <c r="E246" s="1180"/>
      <c r="F246" s="1180"/>
      <c r="G246" s="1183"/>
    </row>
    <row r="247" spans="1:48" ht="14.45" customHeight="1">
      <c r="A247" s="1004"/>
      <c r="B247" s="1179"/>
      <c r="C247" s="1180"/>
      <c r="D247" s="1180"/>
      <c r="E247" s="1180"/>
      <c r="F247" s="1180"/>
      <c r="G247" s="1183"/>
    </row>
    <row r="248" spans="1:48" ht="14.45" customHeight="1">
      <c r="A248" s="1004"/>
      <c r="B248" s="1184"/>
      <c r="C248" s="1185"/>
      <c r="D248" s="1185"/>
      <c r="E248" s="1185"/>
      <c r="F248" s="1185"/>
      <c r="G248" s="1186"/>
    </row>
    <row r="249" spans="1:48" ht="14.45" customHeight="1">
      <c r="A249" s="1004"/>
      <c r="B249" s="117"/>
      <c r="C249" s="117"/>
      <c r="D249" s="117"/>
      <c r="E249" s="117"/>
      <c r="F249" s="117"/>
      <c r="G249" s="117"/>
    </row>
    <row r="250" spans="1:48" ht="14.45" customHeight="1">
      <c r="A250" s="84">
        <v>6.2</v>
      </c>
      <c r="B250" s="1005" t="s">
        <v>303</v>
      </c>
      <c r="C250" s="1004"/>
      <c r="D250" s="61"/>
      <c r="E250" s="61"/>
      <c r="F250" s="61"/>
      <c r="G250" s="61"/>
    </row>
    <row r="251" spans="1:48" ht="11.1" customHeight="1">
      <c r="A251" s="1004"/>
      <c r="B251" s="87" t="s">
        <v>304</v>
      </c>
      <c r="C251" s="1004"/>
      <c r="D251" s="61"/>
      <c r="E251" s="61"/>
      <c r="F251" s="61"/>
      <c r="G251" s="61"/>
    </row>
    <row r="252" spans="1:48" ht="25.5" customHeight="1">
      <c r="A252" s="1004"/>
      <c r="B252" s="1190" t="s">
        <v>305</v>
      </c>
      <c r="C252" s="1190"/>
      <c r="D252" s="1190"/>
      <c r="E252" s="1190"/>
      <c r="F252" s="1190"/>
      <c r="G252" s="61"/>
    </row>
    <row r="253" spans="1:48" ht="14.45" customHeight="1">
      <c r="A253" s="1004"/>
      <c r="B253" s="107"/>
      <c r="C253" s="1004"/>
      <c r="D253" s="61"/>
      <c r="E253" s="61"/>
      <c r="F253" s="61"/>
      <c r="G253" s="61"/>
    </row>
    <row r="254" spans="1:48" ht="14.45" customHeight="1">
      <c r="A254" s="1004"/>
      <c r="B254" s="87"/>
      <c r="C254" s="1004"/>
      <c r="D254" s="61"/>
      <c r="E254" s="61"/>
      <c r="F254" s="61"/>
      <c r="G254" s="61"/>
    </row>
    <row r="255" spans="1:48" ht="14.45" customHeight="1">
      <c r="A255" s="1004"/>
      <c r="B255" s="1201" t="s">
        <v>236</v>
      </c>
      <c r="C255" s="1194"/>
      <c r="D255" s="1194"/>
      <c r="E255" s="1194"/>
      <c r="F255" s="1194"/>
      <c r="G255" s="1202"/>
    </row>
    <row r="256" spans="1:48" ht="14.45" customHeight="1">
      <c r="A256" s="1004"/>
      <c r="B256" s="1179"/>
      <c r="C256" s="1180"/>
      <c r="D256" s="1180"/>
      <c r="E256" s="1180"/>
      <c r="F256" s="1180"/>
      <c r="G256" s="1183"/>
    </row>
    <row r="257" spans="1:32" ht="14.45" customHeight="1">
      <c r="A257" s="1004"/>
      <c r="B257" s="1179"/>
      <c r="C257" s="1180"/>
      <c r="D257" s="1180"/>
      <c r="E257" s="1180"/>
      <c r="F257" s="1180"/>
      <c r="G257" s="1183"/>
    </row>
    <row r="258" spans="1:32" ht="14.45" customHeight="1">
      <c r="A258" s="1004"/>
      <c r="B258" s="1184"/>
      <c r="C258" s="1185"/>
      <c r="D258" s="1185"/>
      <c r="E258" s="1185"/>
      <c r="F258" s="1185"/>
      <c r="G258" s="1186"/>
    </row>
    <row r="259" spans="1:32" ht="14.45" customHeight="1">
      <c r="A259" s="1004"/>
      <c r="B259" s="117"/>
      <c r="C259" s="117"/>
      <c r="D259" s="117"/>
      <c r="E259" s="117"/>
      <c r="F259" s="117"/>
      <c r="G259" s="117"/>
    </row>
    <row r="260" spans="1:32" ht="14.45" customHeight="1">
      <c r="A260" s="84">
        <v>6.3</v>
      </c>
      <c r="B260" s="1005" t="s">
        <v>306</v>
      </c>
      <c r="C260" s="1004"/>
      <c r="D260" s="61"/>
      <c r="E260" s="61"/>
      <c r="F260" s="61"/>
      <c r="G260" s="61"/>
    </row>
    <row r="261" spans="1:32" ht="14.45" customHeight="1">
      <c r="A261" s="1004"/>
      <c r="B261" s="1190" t="s">
        <v>307</v>
      </c>
      <c r="C261" s="1190"/>
      <c r="D261" s="1190"/>
      <c r="E261" s="1190"/>
      <c r="F261" s="1190"/>
      <c r="G261" s="1190"/>
      <c r="H261" s="1190"/>
      <c r="I261" s="1190"/>
    </row>
    <row r="262" spans="1:32" ht="21" customHeight="1">
      <c r="A262" s="1004"/>
      <c r="B262" s="1190"/>
      <c r="C262" s="1190"/>
      <c r="D262" s="1190"/>
      <c r="E262" s="1190"/>
      <c r="F262" s="1190"/>
      <c r="G262" s="1190"/>
      <c r="H262" s="1190"/>
      <c r="I262" s="1190"/>
    </row>
    <row r="263" spans="1:32" ht="14.45" customHeight="1">
      <c r="A263" s="1004"/>
      <c r="B263" s="1019"/>
      <c r="C263" s="1019"/>
      <c r="D263" s="1019"/>
      <c r="E263" s="1019"/>
      <c r="F263" s="1019"/>
      <c r="G263" s="1019"/>
      <c r="H263" s="1019"/>
      <c r="I263" s="1019"/>
    </row>
    <row r="264" spans="1:32" ht="14.45" customHeight="1">
      <c r="A264" s="1004"/>
      <c r="B264" s="1201" t="s">
        <v>236</v>
      </c>
      <c r="C264" s="1194"/>
      <c r="D264" s="1194"/>
      <c r="E264" s="1194"/>
      <c r="F264" s="1194"/>
      <c r="G264" s="1202"/>
    </row>
    <row r="265" spans="1:32" ht="14.45" customHeight="1">
      <c r="A265" s="1004"/>
      <c r="B265" s="1179"/>
      <c r="C265" s="1180"/>
      <c r="D265" s="1180"/>
      <c r="E265" s="1180"/>
      <c r="F265" s="1180"/>
      <c r="G265" s="1183"/>
    </row>
    <row r="266" spans="1:32" ht="14.45" customHeight="1">
      <c r="A266" s="1004"/>
      <c r="B266" s="1179"/>
      <c r="C266" s="1180"/>
      <c r="D266" s="1180"/>
      <c r="E266" s="1180"/>
      <c r="F266" s="1180"/>
      <c r="G266" s="1183"/>
    </row>
    <row r="267" spans="1:32" ht="14.45" customHeight="1">
      <c r="A267" s="1004"/>
      <c r="B267" s="1184"/>
      <c r="C267" s="1185"/>
      <c r="D267" s="1185"/>
      <c r="E267" s="1185"/>
      <c r="F267" s="1185"/>
      <c r="G267" s="1186"/>
    </row>
    <row r="268" spans="1:32" ht="14.45" customHeight="1">
      <c r="A268" s="1004"/>
      <c r="B268" s="382"/>
      <c r="C268" s="382"/>
      <c r="D268" s="382"/>
      <c r="E268" s="382"/>
      <c r="F268" s="382"/>
      <c r="G268" s="382"/>
    </row>
    <row r="269" spans="1:32" s="50" customFormat="1" ht="15" customHeight="1">
      <c r="A269" s="257">
        <v>6.4</v>
      </c>
      <c r="B269" s="1203" t="s">
        <v>308</v>
      </c>
      <c r="C269" s="1204"/>
      <c r="D269" s="1204"/>
      <c r="E269" s="1204"/>
      <c r="F269" s="1204"/>
      <c r="G269" s="1205"/>
      <c r="H269" s="1004"/>
      <c r="I269" s="123"/>
      <c r="J269" s="123"/>
      <c r="K269" s="123"/>
      <c r="L269" s="123"/>
      <c r="M269" s="123"/>
      <c r="N269" s="123"/>
      <c r="O269" s="123"/>
      <c r="P269" s="1004"/>
      <c r="Q269" s="1004"/>
      <c r="R269" s="1004"/>
      <c r="S269" s="1004"/>
      <c r="T269" s="1004"/>
      <c r="U269" s="1004"/>
      <c r="V269" s="1004"/>
      <c r="W269" s="1004"/>
      <c r="X269" s="1004"/>
      <c r="Y269" s="1004"/>
      <c r="Z269" s="1004"/>
      <c r="AA269" s="1004"/>
      <c r="AB269" s="1004"/>
      <c r="AC269" s="1004"/>
      <c r="AD269" s="1004"/>
      <c r="AE269" s="1004"/>
      <c r="AF269" s="1004"/>
    </row>
    <row r="270" spans="1:32" ht="14.45" customHeight="1">
      <c r="A270" s="51"/>
      <c r="B270" s="1206"/>
      <c r="C270" s="1188"/>
      <c r="D270" s="1188"/>
      <c r="E270" s="1188"/>
      <c r="F270" s="1188"/>
      <c r="G270" s="1298"/>
      <c r="H270" s="1004"/>
      <c r="I270" s="1004"/>
      <c r="J270" s="1004"/>
      <c r="K270" s="1004"/>
      <c r="L270" s="1004"/>
      <c r="M270" s="1004"/>
      <c r="N270" s="1004"/>
      <c r="O270" s="1004"/>
    </row>
    <row r="271" spans="1:32" ht="14.45" customHeight="1">
      <c r="A271" s="1004"/>
      <c r="B271" s="119"/>
      <c r="C271" s="1004"/>
      <c r="D271" s="61"/>
      <c r="E271" s="61"/>
      <c r="F271" s="61"/>
      <c r="G271" s="61"/>
    </row>
    <row r="272" spans="1:32" ht="14.45" customHeight="1">
      <c r="A272" s="55"/>
      <c r="B272" s="1207" t="s">
        <v>236</v>
      </c>
      <c r="C272" s="1208"/>
      <c r="D272" s="1208"/>
      <c r="E272" s="1208"/>
      <c r="F272" s="1208"/>
      <c r="G272" s="1209"/>
      <c r="H272" s="1004"/>
      <c r="I272" s="1004"/>
      <c r="J272" s="1004"/>
      <c r="K272" s="1004"/>
      <c r="L272" s="1004"/>
      <c r="M272" s="1004"/>
      <c r="N272" s="1004"/>
      <c r="O272" s="1004"/>
    </row>
    <row r="273" spans="1:35" ht="14.45" customHeight="1">
      <c r="A273" s="55"/>
      <c r="B273" s="1210"/>
      <c r="C273" s="1180"/>
      <c r="D273" s="1180"/>
      <c r="E273" s="1180"/>
      <c r="F273" s="1180"/>
      <c r="G273" s="1211"/>
      <c r="H273" s="1004"/>
      <c r="I273" s="1004"/>
      <c r="J273" s="1004"/>
      <c r="K273" s="1004"/>
      <c r="L273" s="1004"/>
      <c r="M273" s="1004"/>
      <c r="N273" s="1004"/>
      <c r="O273" s="1004"/>
    </row>
    <row r="274" spans="1:35" ht="14.45" customHeight="1">
      <c r="A274" s="55"/>
      <c r="B274" s="1210"/>
      <c r="C274" s="1180"/>
      <c r="D274" s="1180"/>
      <c r="E274" s="1180"/>
      <c r="F274" s="1180"/>
      <c r="G274" s="1211"/>
      <c r="H274" s="1004"/>
      <c r="I274" s="1004"/>
      <c r="J274" s="1004"/>
      <c r="K274" s="1004"/>
      <c r="L274" s="1004"/>
      <c r="M274" s="1004"/>
      <c r="N274" s="1004"/>
      <c r="O274" s="1004"/>
    </row>
    <row r="275" spans="1:35" s="86" customFormat="1" ht="14.45" customHeight="1">
      <c r="A275" s="1018"/>
      <c r="B275" s="1212"/>
      <c r="C275" s="1213"/>
      <c r="D275" s="1213"/>
      <c r="E275" s="1213"/>
      <c r="F275" s="1213"/>
      <c r="G275" s="1214"/>
      <c r="H275" s="1004"/>
      <c r="I275" s="1004"/>
      <c r="J275" s="1004"/>
      <c r="K275" s="1004"/>
      <c r="L275" s="1004"/>
      <c r="M275" s="1004"/>
      <c r="N275" s="1004"/>
      <c r="O275" s="1004"/>
      <c r="P275" s="85"/>
      <c r="Q275" s="85"/>
      <c r="R275" s="85"/>
      <c r="S275" s="85"/>
      <c r="T275" s="85"/>
      <c r="U275" s="85"/>
      <c r="V275" s="85"/>
      <c r="W275" s="85"/>
      <c r="X275" s="85"/>
      <c r="Y275" s="85"/>
      <c r="Z275" s="85"/>
      <c r="AA275" s="85"/>
      <c r="AB275" s="85"/>
      <c r="AC275" s="85"/>
      <c r="AD275" s="85"/>
      <c r="AE275" s="85"/>
      <c r="AF275" s="85"/>
      <c r="AG275" s="85"/>
      <c r="AH275" s="85"/>
      <c r="AI275" s="85"/>
    </row>
    <row r="276" spans="1:35" ht="14.45" customHeight="1">
      <c r="A276" s="1018"/>
      <c r="B276" s="117"/>
      <c r="C276" s="117"/>
      <c r="D276" s="117"/>
      <c r="E276" s="117"/>
      <c r="F276" s="117"/>
      <c r="G276" s="117"/>
      <c r="H276" s="1004"/>
      <c r="I276" s="1004"/>
      <c r="J276" s="1004"/>
      <c r="K276" s="1004"/>
      <c r="L276" s="1004"/>
      <c r="M276" s="1004"/>
      <c r="N276" s="1004"/>
      <c r="O276" s="1004"/>
    </row>
    <row r="277" spans="1:35" ht="14.45" customHeight="1">
      <c r="A277" s="257">
        <v>6.5</v>
      </c>
      <c r="B277" s="1203" t="s">
        <v>2329</v>
      </c>
      <c r="C277" s="1204"/>
      <c r="D277" s="1204"/>
      <c r="E277" s="1204"/>
      <c r="F277" s="1204"/>
      <c r="G277" s="1205"/>
      <c r="H277" s="1004"/>
      <c r="I277" s="123"/>
      <c r="J277" s="123"/>
      <c r="K277" s="123"/>
      <c r="L277" s="123"/>
      <c r="M277" s="123"/>
      <c r="N277" s="123"/>
      <c r="O277" s="123"/>
    </row>
    <row r="278" spans="1:35" ht="14.45" customHeight="1">
      <c r="A278" s="51"/>
      <c r="B278" s="1206"/>
      <c r="C278" s="1188"/>
      <c r="D278" s="1188"/>
      <c r="E278" s="1188"/>
      <c r="F278" s="1188"/>
      <c r="G278" s="1298"/>
      <c r="H278" s="1004"/>
      <c r="I278" s="1004"/>
      <c r="J278" s="1004"/>
      <c r="K278" s="1004"/>
      <c r="L278" s="1004"/>
      <c r="M278" s="1004"/>
      <c r="N278" s="1004"/>
      <c r="O278" s="1004"/>
    </row>
    <row r="279" spans="1:35" s="86" customFormat="1" ht="14.45" customHeight="1">
      <c r="A279" s="1004"/>
      <c r="B279" s="119"/>
      <c r="C279" s="1004"/>
      <c r="D279" s="61"/>
      <c r="E279" s="61"/>
      <c r="F279" s="61"/>
      <c r="G279" s="61"/>
      <c r="H279" s="61"/>
      <c r="I279" s="61"/>
      <c r="J279" s="61"/>
      <c r="K279" s="61"/>
      <c r="L279" s="61"/>
      <c r="M279" s="61"/>
      <c r="N279" s="61"/>
      <c r="O279" s="61"/>
      <c r="P279" s="85"/>
      <c r="Q279" s="85"/>
      <c r="R279" s="85"/>
      <c r="S279" s="85"/>
      <c r="T279" s="85"/>
      <c r="U279" s="85"/>
      <c r="V279" s="85"/>
      <c r="W279" s="85"/>
      <c r="X279" s="85"/>
      <c r="Y279" s="85"/>
      <c r="Z279" s="85"/>
      <c r="AA279" s="85"/>
      <c r="AB279" s="85"/>
      <c r="AC279" s="85"/>
      <c r="AD279" s="85"/>
      <c r="AE279" s="85"/>
      <c r="AF279" s="85"/>
      <c r="AG279" s="85"/>
      <c r="AH279" s="85"/>
      <c r="AI279" s="85"/>
    </row>
    <row r="280" spans="1:35" ht="14.45" customHeight="1">
      <c r="A280" s="55"/>
      <c r="B280" s="1207" t="s">
        <v>236</v>
      </c>
      <c r="C280" s="1208"/>
      <c r="D280" s="1208"/>
      <c r="E280" s="1208"/>
      <c r="F280" s="1208"/>
      <c r="G280" s="1209"/>
      <c r="H280" s="1004"/>
      <c r="I280" s="1004"/>
      <c r="J280" s="1004"/>
      <c r="K280" s="1004"/>
      <c r="L280" s="1004"/>
      <c r="M280" s="1004"/>
      <c r="N280" s="1004"/>
      <c r="O280" s="1004"/>
    </row>
    <row r="281" spans="1:35" ht="14.45" customHeight="1">
      <c r="A281" s="55"/>
      <c r="B281" s="1210"/>
      <c r="C281" s="1180"/>
      <c r="D281" s="1180"/>
      <c r="E281" s="1180"/>
      <c r="F281" s="1180"/>
      <c r="G281" s="1211"/>
      <c r="H281" s="1004"/>
      <c r="I281" s="1004"/>
      <c r="J281" s="1004"/>
      <c r="K281" s="1004"/>
      <c r="L281" s="1004"/>
      <c r="M281" s="1004"/>
      <c r="N281" s="1004"/>
      <c r="O281" s="1004"/>
    </row>
    <row r="282" spans="1:35" ht="14.45" customHeight="1">
      <c r="A282" s="55"/>
      <c r="B282" s="1210"/>
      <c r="C282" s="1180"/>
      <c r="D282" s="1180"/>
      <c r="E282" s="1180"/>
      <c r="F282" s="1180"/>
      <c r="G282" s="1211"/>
      <c r="H282" s="1004"/>
      <c r="I282" s="1004"/>
      <c r="J282" s="1004"/>
      <c r="K282" s="1004"/>
      <c r="L282" s="1004"/>
      <c r="M282" s="1004"/>
      <c r="N282" s="1004"/>
      <c r="O282" s="1004"/>
    </row>
    <row r="283" spans="1:35" ht="14.45" customHeight="1">
      <c r="A283" s="1018"/>
      <c r="B283" s="1212"/>
      <c r="C283" s="1213"/>
      <c r="D283" s="1213"/>
      <c r="E283" s="1213"/>
      <c r="F283" s="1213"/>
      <c r="G283" s="1214"/>
      <c r="H283" s="1004"/>
      <c r="I283" s="1004"/>
      <c r="J283" s="1004"/>
      <c r="K283" s="1004"/>
      <c r="L283" s="1004"/>
      <c r="M283" s="1004"/>
      <c r="N283" s="1004"/>
      <c r="O283" s="1004"/>
    </row>
    <row r="284" spans="1:35" ht="14.45" customHeight="1">
      <c r="A284" s="1004"/>
      <c r="B284" s="1004"/>
      <c r="C284" s="1004"/>
      <c r="D284" s="61"/>
      <c r="E284" s="61"/>
      <c r="F284" s="61"/>
      <c r="G284" s="61"/>
    </row>
    <row r="285" spans="1:35" ht="14.45" customHeight="1">
      <c r="A285" s="1005">
        <v>6.6</v>
      </c>
      <c r="B285" s="1005" t="s">
        <v>309</v>
      </c>
      <c r="C285" s="1004"/>
      <c r="D285" s="61"/>
      <c r="E285" s="61"/>
      <c r="F285" s="61"/>
      <c r="G285" s="61"/>
    </row>
    <row r="286" spans="1:35" ht="11.45" customHeight="1">
      <c r="A286" s="1004"/>
      <c r="B286" s="1215" t="s">
        <v>2285</v>
      </c>
      <c r="C286" s="1215"/>
      <c r="D286" s="1215"/>
      <c r="E286" s="1215"/>
      <c r="F286" s="1215"/>
      <c r="G286" s="61"/>
    </row>
    <row r="287" spans="1:35" ht="14.45" customHeight="1">
      <c r="A287" s="1004"/>
      <c r="B287" s="1215"/>
      <c r="C287" s="1215"/>
      <c r="D287" s="1215"/>
      <c r="E287" s="1215"/>
      <c r="F287" s="1215"/>
      <c r="G287" s="61"/>
    </row>
    <row r="288" spans="1:35" ht="14.45" customHeight="1">
      <c r="A288" s="1004"/>
      <c r="B288" s="1215"/>
      <c r="C288" s="1215"/>
      <c r="D288" s="1215"/>
      <c r="E288" s="1215"/>
      <c r="F288" s="1215"/>
      <c r="G288" s="61"/>
    </row>
    <row r="289" spans="1:48" ht="14.45" customHeight="1">
      <c r="A289" s="1004"/>
      <c r="B289" s="107"/>
      <c r="C289" s="1004"/>
      <c r="D289" s="61"/>
      <c r="E289" s="61"/>
      <c r="F289" s="61"/>
      <c r="G289" s="61"/>
    </row>
    <row r="290" spans="1:48" ht="14.45" customHeight="1">
      <c r="A290" s="1004"/>
      <c r="B290" s="1004"/>
      <c r="C290" s="1004"/>
      <c r="D290" s="61"/>
      <c r="E290" s="61"/>
      <c r="F290" s="61"/>
      <c r="G290" s="61"/>
    </row>
    <row r="291" spans="1:48" ht="14.45" customHeight="1">
      <c r="A291" s="1004"/>
      <c r="B291" s="1201" t="s">
        <v>236</v>
      </c>
      <c r="C291" s="1194"/>
      <c r="D291" s="1194"/>
      <c r="E291" s="1194"/>
      <c r="F291" s="1194"/>
      <c r="G291" s="1202"/>
    </row>
    <row r="292" spans="1:48" ht="14.45" customHeight="1">
      <c r="A292" s="1004"/>
      <c r="B292" s="1179"/>
      <c r="C292" s="1180"/>
      <c r="D292" s="1180"/>
      <c r="E292" s="1180"/>
      <c r="F292" s="1180"/>
      <c r="G292" s="1183"/>
    </row>
    <row r="293" spans="1:48" ht="14.45" customHeight="1">
      <c r="A293" s="1004"/>
      <c r="B293" s="1179"/>
      <c r="C293" s="1180"/>
      <c r="D293" s="1180"/>
      <c r="E293" s="1180"/>
      <c r="F293" s="1180"/>
      <c r="G293" s="1183"/>
    </row>
    <row r="294" spans="1:48" ht="14.45" customHeight="1">
      <c r="A294" s="1004"/>
      <c r="B294" s="1184"/>
      <c r="C294" s="1185"/>
      <c r="D294" s="1185"/>
      <c r="E294" s="1185"/>
      <c r="F294" s="1185"/>
      <c r="G294" s="1186"/>
    </row>
    <row r="295" spans="1:48" ht="14.45" customHeight="1">
      <c r="A295" s="1004"/>
      <c r="B295" s="1004"/>
      <c r="C295" s="1004"/>
      <c r="D295" s="61"/>
      <c r="E295" s="61"/>
      <c r="F295" s="61"/>
      <c r="G295" s="61"/>
    </row>
    <row r="296" spans="1:48" s="50" customFormat="1" ht="13.5" customHeight="1">
      <c r="A296" s="253">
        <v>7</v>
      </c>
      <c r="B296" s="120" t="s">
        <v>310</v>
      </c>
      <c r="C296" s="254"/>
      <c r="D296" s="1020"/>
      <c r="E296" s="1004"/>
      <c r="F296" s="1004"/>
      <c r="G296" s="1004"/>
      <c r="H296" s="1004"/>
      <c r="I296" s="1004"/>
      <c r="Q296" s="1187"/>
      <c r="R296" s="1187"/>
      <c r="S296" s="1187"/>
      <c r="T296" s="1187"/>
      <c r="U296" s="1187"/>
      <c r="V296" s="1187"/>
      <c r="W296" s="1187"/>
      <c r="X296" s="1187"/>
      <c r="Y296" s="1187"/>
      <c r="Z296" s="1187"/>
      <c r="AA296" s="1187"/>
      <c r="AB296" s="1187"/>
      <c r="AC296" s="1187"/>
      <c r="AD296" s="1187"/>
      <c r="AE296" s="1187"/>
      <c r="AF296" s="1187"/>
      <c r="AG296" s="1178"/>
      <c r="AH296" s="1178"/>
      <c r="AI296" s="1178"/>
      <c r="AJ296" s="1178"/>
      <c r="AK296" s="1178"/>
      <c r="AL296" s="1178"/>
      <c r="AM296" s="1178"/>
      <c r="AN296" s="1178"/>
      <c r="AO296" s="1178"/>
      <c r="AP296" s="1178"/>
      <c r="AQ296" s="1178"/>
      <c r="AR296" s="1178"/>
      <c r="AS296" s="1178"/>
      <c r="AT296" s="1178"/>
      <c r="AU296" s="1178"/>
      <c r="AV296" s="1178"/>
    </row>
    <row r="297" spans="1:48" ht="14.45" customHeight="1">
      <c r="A297" s="1005">
        <v>7.1</v>
      </c>
      <c r="B297" s="1005" t="s">
        <v>59</v>
      </c>
      <c r="C297" s="1004"/>
      <c r="D297" s="61"/>
      <c r="E297" s="61"/>
      <c r="F297" s="61"/>
      <c r="G297" s="61"/>
    </row>
    <row r="298" spans="1:48" ht="14.45" customHeight="1">
      <c r="A298" s="1004"/>
      <c r="B298" s="1004" t="s">
        <v>311</v>
      </c>
      <c r="C298" s="1004"/>
      <c r="D298" s="61"/>
      <c r="E298" s="61"/>
      <c r="F298" s="61"/>
      <c r="G298" s="61"/>
    </row>
    <row r="299" spans="1:48" ht="14.45" customHeight="1">
      <c r="A299" s="1004"/>
      <c r="B299" s="1004" t="s">
        <v>2286</v>
      </c>
      <c r="C299" s="1004"/>
      <c r="D299" s="61"/>
      <c r="E299" s="61"/>
      <c r="F299" s="61"/>
      <c r="G299" s="61"/>
    </row>
    <row r="300" spans="1:48" ht="14.45" customHeight="1">
      <c r="A300" s="1004"/>
      <c r="B300" s="1004"/>
      <c r="C300" s="1004"/>
      <c r="D300" s="61"/>
      <c r="E300" s="61"/>
      <c r="F300" s="61"/>
      <c r="G300" s="61"/>
    </row>
    <row r="301" spans="1:48" ht="14.45" customHeight="1">
      <c r="A301" s="1004"/>
      <c r="B301" s="1201" t="s">
        <v>236</v>
      </c>
      <c r="C301" s="1194"/>
      <c r="D301" s="1194"/>
      <c r="E301" s="1194"/>
      <c r="F301" s="1194"/>
      <c r="G301" s="1202"/>
    </row>
    <row r="302" spans="1:48" ht="14.45" customHeight="1">
      <c r="B302" s="1179"/>
      <c r="C302" s="1180"/>
      <c r="D302" s="1180"/>
      <c r="E302" s="1180"/>
      <c r="F302" s="1180"/>
      <c r="G302" s="1183"/>
    </row>
    <row r="303" spans="1:48" ht="14.45" customHeight="1">
      <c r="A303" s="1004"/>
      <c r="B303" s="1179"/>
      <c r="C303" s="1180"/>
      <c r="D303" s="1180"/>
      <c r="E303" s="1180"/>
      <c r="F303" s="1180"/>
      <c r="G303" s="1183"/>
    </row>
    <row r="304" spans="1:48" ht="14.45" customHeight="1">
      <c r="A304" s="1004"/>
      <c r="B304" s="1184"/>
      <c r="C304" s="1185"/>
      <c r="D304" s="1185"/>
      <c r="E304" s="1185"/>
      <c r="F304" s="1185"/>
      <c r="G304" s="1186"/>
    </row>
    <row r="305" spans="1:7" ht="14.45" customHeight="1">
      <c r="A305" s="1004"/>
      <c r="B305" s="1004"/>
      <c r="C305" s="1004"/>
      <c r="D305" s="61"/>
      <c r="E305" s="61"/>
      <c r="F305" s="61"/>
      <c r="G305" s="61"/>
    </row>
    <row r="306" spans="1:7" ht="14.45" customHeight="1">
      <c r="A306" s="1005">
        <v>7.2</v>
      </c>
      <c r="B306" s="1005" t="s">
        <v>312</v>
      </c>
      <c r="C306" s="1004"/>
      <c r="D306" s="61"/>
      <c r="E306" s="61"/>
      <c r="F306" s="61"/>
      <c r="G306" s="61"/>
    </row>
    <row r="307" spans="1:7" ht="39" customHeight="1">
      <c r="B307" s="1168" t="s">
        <v>313</v>
      </c>
      <c r="C307" s="1168"/>
      <c r="D307" s="1168"/>
      <c r="E307" s="1168"/>
      <c r="F307" s="1168"/>
      <c r="G307" s="1168"/>
    </row>
    <row r="308" spans="1:7" ht="14.45" customHeight="1">
      <c r="A308" s="1004"/>
      <c r="B308" s="1004"/>
      <c r="C308" s="1004"/>
      <c r="D308" s="61"/>
      <c r="E308" s="61"/>
      <c r="F308" s="61"/>
      <c r="G308" s="61"/>
    </row>
    <row r="309" spans="1:7" ht="14.45" customHeight="1">
      <c r="A309" s="1004"/>
      <c r="B309" s="1201" t="s">
        <v>236</v>
      </c>
      <c r="C309" s="1194"/>
      <c r="D309" s="1194"/>
      <c r="E309" s="1194"/>
      <c r="F309" s="1194"/>
      <c r="G309" s="1202"/>
    </row>
    <row r="310" spans="1:7" ht="14.45" customHeight="1">
      <c r="A310" s="1004"/>
      <c r="B310" s="1179"/>
      <c r="C310" s="1180"/>
      <c r="D310" s="1180"/>
      <c r="E310" s="1180"/>
      <c r="F310" s="1180"/>
      <c r="G310" s="1183"/>
    </row>
    <row r="311" spans="1:7" ht="14.45" customHeight="1">
      <c r="A311" s="1004"/>
      <c r="B311" s="1179"/>
      <c r="C311" s="1180"/>
      <c r="D311" s="1180"/>
      <c r="E311" s="1180"/>
      <c r="F311" s="1180"/>
      <c r="G311" s="1183"/>
    </row>
    <row r="312" spans="1:7" ht="14.45" customHeight="1">
      <c r="A312" s="1004"/>
      <c r="B312" s="1184"/>
      <c r="C312" s="1185"/>
      <c r="D312" s="1185"/>
      <c r="E312" s="1185"/>
      <c r="F312" s="1185"/>
      <c r="G312" s="1186"/>
    </row>
    <row r="313" spans="1:7" ht="14.45" customHeight="1">
      <c r="A313" s="1004"/>
      <c r="B313" s="1004"/>
      <c r="C313" s="1004"/>
      <c r="D313" s="61"/>
      <c r="E313" s="61"/>
      <c r="F313" s="61"/>
      <c r="G313" s="61"/>
    </row>
    <row r="314" spans="1:7" ht="14.45" customHeight="1">
      <c r="A314" s="1005">
        <v>7.3</v>
      </c>
      <c r="B314" s="1005" t="s">
        <v>2287</v>
      </c>
      <c r="C314" s="1004"/>
      <c r="D314" s="61"/>
      <c r="E314" s="61"/>
      <c r="F314" s="61"/>
      <c r="G314" s="61"/>
    </row>
    <row r="315" spans="1:7" ht="27" customHeight="1">
      <c r="A315" s="1004"/>
      <c r="B315" s="1168" t="s">
        <v>2288</v>
      </c>
      <c r="C315" s="1168"/>
      <c r="D315" s="1168"/>
      <c r="E315" s="1168"/>
      <c r="F315" s="1168"/>
      <c r="G315" s="1168"/>
    </row>
    <row r="316" spans="1:7" ht="14.45" customHeight="1">
      <c r="A316" s="1004"/>
      <c r="B316" s="1004"/>
      <c r="C316" s="1004"/>
      <c r="D316" s="61"/>
      <c r="E316" s="61"/>
      <c r="F316" s="61"/>
      <c r="G316" s="61"/>
    </row>
    <row r="317" spans="1:7" ht="14.45" customHeight="1">
      <c r="A317" s="1004"/>
      <c r="B317" s="1201" t="s">
        <v>236</v>
      </c>
      <c r="C317" s="1194"/>
      <c r="D317" s="1194"/>
      <c r="E317" s="1194"/>
      <c r="F317" s="1194"/>
      <c r="G317" s="1202"/>
    </row>
    <row r="318" spans="1:7" ht="14.45" customHeight="1">
      <c r="A318" s="1004"/>
      <c r="B318" s="1179"/>
      <c r="C318" s="1180"/>
      <c r="D318" s="1180"/>
      <c r="E318" s="1180"/>
      <c r="F318" s="1180"/>
      <c r="G318" s="1183"/>
    </row>
    <row r="319" spans="1:7" ht="14.45" customHeight="1">
      <c r="A319" s="1004"/>
      <c r="B319" s="1179"/>
      <c r="C319" s="1180"/>
      <c r="D319" s="1180"/>
      <c r="E319" s="1180"/>
      <c r="F319" s="1180"/>
      <c r="G319" s="1183"/>
    </row>
    <row r="320" spans="1:7" ht="14.45" customHeight="1">
      <c r="A320" s="1004"/>
      <c r="B320" s="1184"/>
      <c r="C320" s="1185"/>
      <c r="D320" s="1185"/>
      <c r="E320" s="1185"/>
      <c r="F320" s="1185"/>
      <c r="G320" s="1186"/>
    </row>
    <row r="321" spans="1:7" ht="14.45" customHeight="1">
      <c r="A321" s="1004"/>
      <c r="B321" s="1004"/>
      <c r="C321" s="1004"/>
      <c r="D321" s="61"/>
      <c r="E321" s="61"/>
      <c r="F321" s="61"/>
      <c r="G321" s="61"/>
    </row>
    <row r="322" spans="1:7" ht="14.45" customHeight="1">
      <c r="A322" s="1005">
        <v>7.4</v>
      </c>
      <c r="B322" s="1005" t="s">
        <v>314</v>
      </c>
      <c r="C322" s="1004"/>
      <c r="D322" s="61"/>
      <c r="E322" s="61"/>
      <c r="F322" s="61"/>
      <c r="G322" s="61"/>
    </row>
    <row r="323" spans="1:7" ht="14.45" customHeight="1">
      <c r="A323" s="1004"/>
      <c r="B323" s="1004" t="s">
        <v>315</v>
      </c>
      <c r="C323" s="1004"/>
      <c r="D323" s="61"/>
      <c r="E323" s="61"/>
      <c r="F323" s="61"/>
      <c r="G323" s="61"/>
    </row>
    <row r="324" spans="1:7" ht="14.45" customHeight="1">
      <c r="B324" s="1004" t="s">
        <v>316</v>
      </c>
      <c r="C324" s="1004"/>
      <c r="D324" s="61"/>
      <c r="E324" s="61"/>
      <c r="F324" s="61"/>
      <c r="G324" s="61"/>
    </row>
    <row r="325" spans="1:7" ht="14.45" customHeight="1">
      <c r="A325" s="1004"/>
      <c r="B325" s="1004"/>
      <c r="C325" s="1004"/>
      <c r="D325" s="61"/>
      <c r="E325" s="61"/>
      <c r="F325" s="61"/>
      <c r="G325" s="61"/>
    </row>
    <row r="326" spans="1:7" ht="14.45" customHeight="1">
      <c r="A326" s="1004"/>
      <c r="B326" s="1201" t="s">
        <v>236</v>
      </c>
      <c r="C326" s="1194"/>
      <c r="D326" s="1194"/>
      <c r="E326" s="1194"/>
      <c r="F326" s="1194"/>
      <c r="G326" s="1202"/>
    </row>
    <row r="327" spans="1:7" ht="14.45" customHeight="1">
      <c r="A327" s="1004"/>
      <c r="B327" s="1179"/>
      <c r="C327" s="1180"/>
      <c r="D327" s="1180"/>
      <c r="E327" s="1180"/>
      <c r="F327" s="1180"/>
      <c r="G327" s="1183"/>
    </row>
    <row r="328" spans="1:7" ht="14.45" customHeight="1">
      <c r="A328" s="1004"/>
      <c r="B328" s="1179"/>
      <c r="C328" s="1180"/>
      <c r="D328" s="1180"/>
      <c r="E328" s="1180"/>
      <c r="F328" s="1180"/>
      <c r="G328" s="1183"/>
    </row>
    <row r="329" spans="1:7" ht="14.45" customHeight="1">
      <c r="A329" s="1004"/>
      <c r="B329" s="1184"/>
      <c r="C329" s="1185"/>
      <c r="D329" s="1185"/>
      <c r="E329" s="1185"/>
      <c r="F329" s="1185"/>
      <c r="G329" s="1186"/>
    </row>
    <row r="330" spans="1:7" ht="14.45" customHeight="1">
      <c r="A330" s="1004"/>
      <c r="B330" s="1004"/>
      <c r="C330" s="1004"/>
      <c r="D330" s="61"/>
      <c r="E330" s="61"/>
      <c r="F330" s="61"/>
      <c r="G330" s="61"/>
    </row>
    <row r="331" spans="1:7" ht="14.45" customHeight="1">
      <c r="A331" s="1005">
        <v>7.5</v>
      </c>
      <c r="B331" s="1005" t="s">
        <v>317</v>
      </c>
      <c r="C331" s="1004"/>
      <c r="D331" s="61"/>
      <c r="E331" s="61"/>
      <c r="F331" s="61"/>
      <c r="G331" s="61"/>
    </row>
    <row r="332" spans="1:7" ht="14.45" customHeight="1">
      <c r="A332" s="1004"/>
      <c r="B332" s="1004" t="s">
        <v>318</v>
      </c>
      <c r="C332" s="1004"/>
      <c r="D332" s="107"/>
      <c r="E332" s="61"/>
      <c r="F332" s="61"/>
      <c r="G332" s="61"/>
    </row>
    <row r="333" spans="1:7" ht="14.45" customHeight="1">
      <c r="A333" s="1004"/>
      <c r="B333" s="1004" t="s">
        <v>319</v>
      </c>
      <c r="C333" s="1004"/>
      <c r="D333" s="107"/>
      <c r="E333" s="61"/>
      <c r="F333" s="61"/>
      <c r="G333" s="61"/>
    </row>
    <row r="334" spans="1:7" ht="14.45" customHeight="1">
      <c r="B334" s="1004" t="s">
        <v>320</v>
      </c>
      <c r="C334" s="1004"/>
      <c r="D334" s="61"/>
      <c r="E334" s="61"/>
      <c r="F334" s="61"/>
      <c r="G334" s="61"/>
    </row>
    <row r="335" spans="1:7" ht="14.45" customHeight="1">
      <c r="A335" s="1004"/>
      <c r="B335" s="1004" t="s">
        <v>321</v>
      </c>
      <c r="C335" s="1004"/>
      <c r="D335" s="61"/>
      <c r="E335" s="61"/>
      <c r="F335" s="61"/>
      <c r="G335" s="61"/>
    </row>
    <row r="336" spans="1:7" ht="14.45" customHeight="1">
      <c r="A336" s="1004"/>
      <c r="B336" s="1004"/>
      <c r="C336" s="1004"/>
      <c r="D336" s="61"/>
      <c r="E336" s="61"/>
      <c r="F336" s="61"/>
      <c r="G336" s="61"/>
    </row>
    <row r="337" spans="1:7" ht="14.45" customHeight="1">
      <c r="A337" s="1004"/>
      <c r="B337" s="1201" t="s">
        <v>236</v>
      </c>
      <c r="C337" s="1194"/>
      <c r="D337" s="1194"/>
      <c r="E337" s="1194"/>
      <c r="F337" s="1194"/>
      <c r="G337" s="1202"/>
    </row>
    <row r="338" spans="1:7" ht="14.45" customHeight="1">
      <c r="A338" s="1004"/>
      <c r="B338" s="1179"/>
      <c r="C338" s="1180"/>
      <c r="D338" s="1180"/>
      <c r="E338" s="1180"/>
      <c r="F338" s="1180"/>
      <c r="G338" s="1183"/>
    </row>
    <row r="339" spans="1:7" ht="14.45" customHeight="1">
      <c r="A339" s="1004"/>
      <c r="B339" s="1179"/>
      <c r="C339" s="1180"/>
      <c r="D339" s="1180"/>
      <c r="E339" s="1180"/>
      <c r="F339" s="1180"/>
      <c r="G339" s="1183"/>
    </row>
    <row r="340" spans="1:7" ht="14.45" customHeight="1">
      <c r="A340" s="1004"/>
      <c r="B340" s="1184"/>
      <c r="C340" s="1185"/>
      <c r="D340" s="1185"/>
      <c r="E340" s="1185"/>
      <c r="F340" s="1185"/>
      <c r="G340" s="1186"/>
    </row>
    <row r="341" spans="1:7" ht="14.45" customHeight="1">
      <c r="A341" s="1004"/>
      <c r="B341" s="1004"/>
      <c r="C341" s="1004"/>
      <c r="D341" s="61"/>
      <c r="E341" s="61"/>
      <c r="F341" s="61"/>
      <c r="G341" s="61"/>
    </row>
    <row r="342" spans="1:7" ht="14.45" customHeight="1">
      <c r="A342" s="1005">
        <v>7.6</v>
      </c>
      <c r="B342" s="1005" t="s">
        <v>322</v>
      </c>
      <c r="C342" s="1004"/>
      <c r="D342" s="61"/>
      <c r="E342" s="61"/>
      <c r="F342" s="61"/>
      <c r="G342" s="61"/>
    </row>
    <row r="343" spans="1:7" ht="23.25" customHeight="1">
      <c r="A343" s="1004"/>
      <c r="B343" s="1168" t="s">
        <v>323</v>
      </c>
      <c r="C343" s="1168"/>
      <c r="D343" s="1168"/>
      <c r="E343" s="1168"/>
      <c r="F343" s="1168"/>
      <c r="G343" s="1168"/>
    </row>
    <row r="344" spans="1:7" ht="14.45" customHeight="1">
      <c r="A344" s="1004"/>
      <c r="B344" s="1004"/>
      <c r="C344" s="1004"/>
      <c r="D344" s="61"/>
      <c r="E344" s="61"/>
      <c r="F344" s="61"/>
      <c r="G344" s="61"/>
    </row>
    <row r="345" spans="1:7" ht="14.45" customHeight="1">
      <c r="A345" s="1004"/>
      <c r="B345" s="1201" t="s">
        <v>236</v>
      </c>
      <c r="C345" s="1194"/>
      <c r="D345" s="1194"/>
      <c r="E345" s="1194"/>
      <c r="F345" s="1194"/>
      <c r="G345" s="1202"/>
    </row>
    <row r="346" spans="1:7" ht="14.45" customHeight="1">
      <c r="A346" s="1004"/>
      <c r="B346" s="1179"/>
      <c r="C346" s="1180"/>
      <c r="D346" s="1180"/>
      <c r="E346" s="1180"/>
      <c r="F346" s="1180"/>
      <c r="G346" s="1183"/>
    </row>
    <row r="347" spans="1:7" ht="14.45" customHeight="1">
      <c r="A347" s="1004"/>
      <c r="B347" s="1179"/>
      <c r="C347" s="1180"/>
      <c r="D347" s="1180"/>
      <c r="E347" s="1180"/>
      <c r="F347" s="1180"/>
      <c r="G347" s="1183"/>
    </row>
    <row r="348" spans="1:7" ht="14.45" customHeight="1">
      <c r="A348" s="1004"/>
      <c r="B348" s="1184"/>
      <c r="C348" s="1185"/>
      <c r="D348" s="1185"/>
      <c r="E348" s="1185"/>
      <c r="F348" s="1185"/>
      <c r="G348" s="1186"/>
    </row>
    <row r="349" spans="1:7" ht="14.45" customHeight="1">
      <c r="A349" s="1004"/>
      <c r="B349" s="1004"/>
      <c r="C349" s="1004"/>
      <c r="D349" s="61"/>
      <c r="E349" s="61"/>
      <c r="F349" s="61"/>
      <c r="G349" s="61"/>
    </row>
    <row r="350" spans="1:7" ht="14.45" customHeight="1">
      <c r="A350" s="1005">
        <v>7.7</v>
      </c>
      <c r="B350" s="1005" t="s">
        <v>324</v>
      </c>
      <c r="C350" s="1004"/>
      <c r="D350" s="61"/>
      <c r="E350" s="61"/>
      <c r="F350" s="61"/>
      <c r="G350" s="61"/>
    </row>
    <row r="351" spans="1:7" ht="27" customHeight="1">
      <c r="A351" s="1004"/>
      <c r="B351" s="1168" t="s">
        <v>325</v>
      </c>
      <c r="C351" s="1168"/>
      <c r="D351" s="1168"/>
      <c r="E351" s="1168"/>
      <c r="F351" s="1168"/>
      <c r="G351" s="1168"/>
    </row>
    <row r="352" spans="1:7" ht="28.5" customHeight="1">
      <c r="A352" s="1004"/>
      <c r="B352" s="1192" t="s">
        <v>326</v>
      </c>
      <c r="C352" s="1192"/>
      <c r="D352" s="1192"/>
      <c r="E352" s="1192"/>
      <c r="F352" s="1192"/>
      <c r="G352" s="1192"/>
    </row>
    <row r="353" spans="1:7" ht="14.45" customHeight="1">
      <c r="B353" s="1004"/>
      <c r="C353" s="1004"/>
      <c r="D353" s="61"/>
      <c r="E353" s="61"/>
      <c r="F353" s="61"/>
      <c r="G353" s="61"/>
    </row>
    <row r="354" spans="1:7" ht="14.45" customHeight="1">
      <c r="A354" s="1004"/>
      <c r="B354" s="1193" t="s">
        <v>236</v>
      </c>
      <c r="C354" s="1194"/>
      <c r="D354" s="1194"/>
      <c r="E354" s="1194"/>
      <c r="F354" s="1194"/>
      <c r="G354" s="1195"/>
    </row>
    <row r="355" spans="1:7" ht="14.45" customHeight="1">
      <c r="A355" s="1004"/>
      <c r="B355" s="1196"/>
      <c r="C355" s="1180"/>
      <c r="D355" s="1180"/>
      <c r="E355" s="1180"/>
      <c r="F355" s="1180"/>
      <c r="G355" s="1197"/>
    </row>
    <row r="356" spans="1:7" ht="14.45" customHeight="1">
      <c r="A356" s="1004"/>
      <c r="B356" s="1196"/>
      <c r="C356" s="1180"/>
      <c r="D356" s="1180"/>
      <c r="E356" s="1180"/>
      <c r="F356" s="1180"/>
      <c r="G356" s="1197"/>
    </row>
    <row r="357" spans="1:7" ht="14.45" customHeight="1">
      <c r="A357" s="1004"/>
      <c r="B357" s="1198"/>
      <c r="C357" s="1199"/>
      <c r="D357" s="1199"/>
      <c r="E357" s="1199"/>
      <c r="F357" s="1199"/>
      <c r="G357" s="1200"/>
    </row>
    <row r="358" spans="1:7" ht="14.45" customHeight="1">
      <c r="A358" s="1004"/>
      <c r="B358" s="1004"/>
      <c r="C358" s="1004"/>
      <c r="D358" s="61"/>
      <c r="E358" s="61"/>
      <c r="F358" s="61"/>
      <c r="G358" s="61"/>
    </row>
    <row r="359" spans="1:7" ht="14.45" customHeight="1">
      <c r="A359" s="1005">
        <v>7.8</v>
      </c>
      <c r="B359" s="1005" t="s">
        <v>327</v>
      </c>
      <c r="C359" s="1004"/>
      <c r="D359" s="61"/>
      <c r="E359" s="61"/>
      <c r="F359" s="61"/>
      <c r="G359" s="61"/>
    </row>
    <row r="360" spans="1:7" ht="27.75" customHeight="1">
      <c r="B360" s="1168" t="s">
        <v>328</v>
      </c>
      <c r="C360" s="1168"/>
      <c r="D360" s="1168"/>
      <c r="E360" s="1168"/>
      <c r="F360" s="1168"/>
      <c r="G360" s="1168"/>
    </row>
    <row r="361" spans="1:7" ht="14.45" customHeight="1">
      <c r="A361" s="1004"/>
      <c r="B361" s="1004"/>
      <c r="C361" s="1004"/>
      <c r="D361" s="61"/>
      <c r="E361" s="61"/>
      <c r="F361" s="61"/>
      <c r="G361" s="61"/>
    </row>
    <row r="362" spans="1:7" ht="14.45" customHeight="1">
      <c r="A362" s="1004"/>
      <c r="B362" s="1201" t="s">
        <v>236</v>
      </c>
      <c r="C362" s="1194"/>
      <c r="D362" s="1194"/>
      <c r="E362" s="1194"/>
      <c r="F362" s="1194"/>
      <c r="G362" s="1202"/>
    </row>
    <row r="363" spans="1:7" ht="14.45" customHeight="1">
      <c r="A363" s="1004"/>
      <c r="B363" s="1179"/>
      <c r="C363" s="1180"/>
      <c r="D363" s="1180"/>
      <c r="E363" s="1180"/>
      <c r="F363" s="1180"/>
      <c r="G363" s="1183"/>
    </row>
    <row r="364" spans="1:7" ht="14.45" customHeight="1">
      <c r="A364" s="1004"/>
      <c r="B364" s="1179"/>
      <c r="C364" s="1180"/>
      <c r="D364" s="1180"/>
      <c r="E364" s="1180"/>
      <c r="F364" s="1180"/>
      <c r="G364" s="1183"/>
    </row>
    <row r="365" spans="1:7" ht="25.5" customHeight="1">
      <c r="A365" s="1004"/>
      <c r="B365" s="1184"/>
      <c r="C365" s="1185"/>
      <c r="D365" s="1185"/>
      <c r="E365" s="1185"/>
      <c r="F365" s="1185"/>
      <c r="G365" s="1186"/>
    </row>
    <row r="366" spans="1:7" ht="14.45" customHeight="1">
      <c r="A366" s="1004"/>
      <c r="B366" s="382"/>
      <c r="C366" s="382"/>
      <c r="D366" s="382"/>
      <c r="E366" s="382"/>
      <c r="F366" s="382"/>
      <c r="G366" s="382"/>
    </row>
    <row r="367" spans="1:7" ht="14.45" customHeight="1">
      <c r="A367" s="1005">
        <v>7.9</v>
      </c>
      <c r="B367" s="1005" t="s">
        <v>329</v>
      </c>
      <c r="C367" s="1004"/>
      <c r="D367" s="61"/>
      <c r="E367" s="61"/>
      <c r="F367" s="61"/>
      <c r="G367" s="61"/>
    </row>
    <row r="368" spans="1:7" ht="14.45" customHeight="1">
      <c r="B368" s="1190" t="s">
        <v>330</v>
      </c>
      <c r="C368" s="1190"/>
      <c r="D368" s="1190"/>
      <c r="E368" s="1190"/>
      <c r="F368" s="1190"/>
      <c r="G368" s="1191"/>
    </row>
    <row r="369" spans="1:48" ht="14.45" customHeight="1">
      <c r="A369" s="1004"/>
      <c r="B369" s="1299"/>
      <c r="C369" s="1299"/>
      <c r="D369" s="1299"/>
      <c r="E369" s="1299"/>
      <c r="F369" s="1299"/>
      <c r="G369" s="1300"/>
    </row>
    <row r="370" spans="1:48" ht="14.45" customHeight="1">
      <c r="A370" s="1004"/>
      <c r="B370" s="1201" t="s">
        <v>236</v>
      </c>
      <c r="C370" s="1194"/>
      <c r="D370" s="1194"/>
      <c r="E370" s="1194"/>
      <c r="F370" s="1194"/>
      <c r="G370" s="1202"/>
    </row>
    <row r="371" spans="1:48" ht="14.45" customHeight="1">
      <c r="A371" s="1004"/>
      <c r="B371" s="1179"/>
      <c r="C371" s="1180"/>
      <c r="D371" s="1180"/>
      <c r="E371" s="1180"/>
      <c r="F371" s="1180"/>
      <c r="G371" s="1183"/>
    </row>
    <row r="372" spans="1:48" ht="14.45" customHeight="1">
      <c r="A372" s="1004"/>
      <c r="B372" s="1179"/>
      <c r="C372" s="1180"/>
      <c r="D372" s="1180"/>
      <c r="E372" s="1180"/>
      <c r="F372" s="1180"/>
      <c r="G372" s="1183"/>
    </row>
    <row r="373" spans="1:48" ht="14.45" customHeight="1">
      <c r="A373" s="1004"/>
      <c r="B373" s="1184"/>
      <c r="C373" s="1185"/>
      <c r="D373" s="1185"/>
      <c r="E373" s="1185"/>
      <c r="F373" s="1185"/>
      <c r="G373" s="1186"/>
    </row>
    <row r="374" spans="1:48" ht="14.45" customHeight="1">
      <c r="A374" s="1004"/>
      <c r="B374" s="56"/>
      <c r="C374" s="56"/>
      <c r="D374" s="56"/>
      <c r="E374" s="56"/>
      <c r="F374" s="56"/>
      <c r="G374" s="56"/>
    </row>
    <row r="375" spans="1:48" ht="14.45" customHeight="1">
      <c r="A375" s="253">
        <v>8</v>
      </c>
      <c r="B375" s="1005" t="s">
        <v>2330</v>
      </c>
      <c r="C375" s="1004"/>
      <c r="D375" s="61"/>
      <c r="E375" s="61"/>
      <c r="F375" s="61"/>
      <c r="G375" s="61"/>
    </row>
    <row r="376" spans="1:48" ht="14.45" customHeight="1">
      <c r="A376" s="128"/>
      <c r="B376" s="1190" t="s">
        <v>331</v>
      </c>
      <c r="C376" s="1190"/>
      <c r="D376" s="1190"/>
      <c r="E376" s="1190"/>
      <c r="F376" s="1190"/>
      <c r="G376" s="1191"/>
      <c r="H376" s="9"/>
    </row>
    <row r="377" spans="1:48" ht="19.5" customHeight="1">
      <c r="A377" s="1004"/>
      <c r="B377" s="1190"/>
      <c r="C377" s="1190"/>
      <c r="D377" s="1190"/>
      <c r="E377" s="1190"/>
      <c r="F377" s="1190"/>
      <c r="G377" s="1191"/>
      <c r="H377" s="9"/>
    </row>
    <row r="378" spans="1:48" ht="14.45" customHeight="1">
      <c r="A378" s="1004"/>
      <c r="B378" s="126"/>
      <c r="C378" s="51"/>
      <c r="D378" s="51"/>
      <c r="E378" s="51"/>
      <c r="F378" s="51"/>
      <c r="G378" s="127"/>
      <c r="H378" s="9"/>
    </row>
    <row r="379" spans="1:48" ht="14.45" customHeight="1">
      <c r="A379" s="9"/>
      <c r="B379" s="1004"/>
      <c r="C379" s="132" t="s">
        <v>332</v>
      </c>
      <c r="D379" s="132" t="s">
        <v>333</v>
      </c>
      <c r="E379" s="129"/>
      <c r="F379" s="129"/>
      <c r="G379" s="129"/>
      <c r="H379" s="129"/>
      <c r="I379" s="129"/>
      <c r="J379" s="129"/>
      <c r="K379" s="129"/>
      <c r="L379" s="129"/>
      <c r="M379" s="129"/>
      <c r="N379" s="129"/>
      <c r="O379" s="129"/>
    </row>
    <row r="380" spans="1:48" ht="14.45" customHeight="1">
      <c r="A380" s="9"/>
      <c r="B380" s="125"/>
      <c r="C380" s="83" t="s">
        <v>334</v>
      </c>
      <c r="D380" s="255" t="s">
        <v>335</v>
      </c>
      <c r="E380" s="129"/>
      <c r="F380" s="129"/>
      <c r="G380" s="129"/>
      <c r="H380" s="129"/>
      <c r="I380" s="129"/>
      <c r="J380" s="129"/>
      <c r="K380" s="129"/>
      <c r="L380" s="129"/>
      <c r="M380" s="129"/>
      <c r="N380" s="129"/>
      <c r="O380" s="129"/>
    </row>
    <row r="381" spans="1:48" ht="14.45" customHeight="1">
      <c r="A381" s="9"/>
      <c r="B381" s="125"/>
      <c r="C381" s="83" t="s">
        <v>336</v>
      </c>
      <c r="D381" s="255" t="s">
        <v>337</v>
      </c>
      <c r="E381" s="129"/>
      <c r="F381" s="129"/>
      <c r="G381" s="129"/>
      <c r="H381" s="129"/>
      <c r="I381" s="129"/>
      <c r="J381" s="129"/>
      <c r="K381" s="129"/>
      <c r="L381" s="129"/>
      <c r="M381" s="129"/>
      <c r="N381" s="129"/>
      <c r="O381" s="129"/>
    </row>
    <row r="382" spans="1:48" s="86" customFormat="1" ht="14.45" customHeight="1">
      <c r="A382" s="131"/>
      <c r="B382" s="125"/>
      <c r="C382" s="83" t="s">
        <v>338</v>
      </c>
      <c r="D382" s="255" t="s">
        <v>339</v>
      </c>
      <c r="E382" s="129"/>
      <c r="F382" s="129"/>
      <c r="G382" s="129"/>
      <c r="H382" s="129"/>
      <c r="I382" s="129"/>
      <c r="J382" s="129"/>
      <c r="K382" s="129"/>
      <c r="L382" s="129"/>
      <c r="M382" s="129"/>
      <c r="N382" s="129"/>
      <c r="O382" s="129"/>
      <c r="P382" s="85"/>
      <c r="Q382" s="85"/>
      <c r="R382" s="85"/>
      <c r="S382" s="85"/>
      <c r="T382" s="85"/>
      <c r="U382" s="85"/>
      <c r="V382" s="85"/>
      <c r="W382" s="85"/>
      <c r="X382" s="85"/>
      <c r="Y382" s="85"/>
      <c r="Z382" s="85"/>
      <c r="AA382" s="85"/>
      <c r="AB382" s="85"/>
      <c r="AC382" s="85"/>
      <c r="AD382" s="85"/>
      <c r="AE382" s="85"/>
      <c r="AF382" s="85"/>
      <c r="AG382" s="85"/>
      <c r="AH382" s="85"/>
      <c r="AI382" s="85"/>
    </row>
    <row r="383" spans="1:48" ht="14.45" customHeight="1">
      <c r="A383" s="9"/>
      <c r="B383" s="125"/>
      <c r="C383" s="83" t="s">
        <v>340</v>
      </c>
      <c r="D383" s="255" t="s">
        <v>341</v>
      </c>
      <c r="E383" s="129"/>
      <c r="F383" s="129"/>
      <c r="G383" s="129"/>
      <c r="H383" s="129"/>
      <c r="I383" s="129"/>
      <c r="J383" s="129"/>
      <c r="K383" s="129"/>
      <c r="L383" s="129"/>
      <c r="M383" s="129"/>
      <c r="N383" s="129"/>
      <c r="O383" s="129"/>
    </row>
    <row r="384" spans="1:48" s="50" customFormat="1" ht="14.45" customHeight="1">
      <c r="A384" s="1006"/>
      <c r="B384" s="125"/>
      <c r="C384" s="83" t="s">
        <v>342</v>
      </c>
      <c r="D384" s="255" t="s">
        <v>343</v>
      </c>
      <c r="E384" s="129"/>
      <c r="F384" s="129"/>
      <c r="G384" s="129"/>
      <c r="H384" s="129"/>
      <c r="I384" s="129"/>
      <c r="J384" s="129"/>
      <c r="K384" s="129"/>
      <c r="L384" s="129"/>
      <c r="M384" s="129"/>
      <c r="N384" s="129"/>
      <c r="O384" s="129"/>
      <c r="P384" s="1004"/>
      <c r="Q384" s="1187"/>
      <c r="R384" s="1187"/>
      <c r="S384" s="1187"/>
      <c r="T384" s="1187"/>
      <c r="U384" s="1187"/>
      <c r="V384" s="1187"/>
      <c r="W384" s="1187"/>
      <c r="X384" s="1187"/>
      <c r="Y384" s="1187"/>
      <c r="Z384" s="1187"/>
      <c r="AA384" s="1187"/>
      <c r="AB384" s="1187"/>
      <c r="AC384" s="1187"/>
      <c r="AD384" s="1187"/>
      <c r="AE384" s="1187"/>
      <c r="AF384" s="1187"/>
      <c r="AG384" s="1178"/>
      <c r="AH384" s="1178"/>
      <c r="AI384" s="1178"/>
      <c r="AJ384" s="1178"/>
      <c r="AK384" s="1178"/>
      <c r="AL384" s="1178"/>
      <c r="AM384" s="1178"/>
      <c r="AN384" s="1178"/>
      <c r="AO384" s="1178"/>
      <c r="AP384" s="1178"/>
      <c r="AQ384" s="1178"/>
      <c r="AR384" s="1178"/>
      <c r="AS384" s="1178"/>
      <c r="AT384" s="1178"/>
      <c r="AU384" s="1178"/>
      <c r="AV384" s="1178"/>
    </row>
    <row r="385" spans="1:48" s="50" customFormat="1" ht="14.45" customHeight="1">
      <c r="A385" s="1006"/>
      <c r="B385" s="125"/>
      <c r="C385" s="83" t="s">
        <v>344</v>
      </c>
      <c r="D385" s="255" t="s">
        <v>345</v>
      </c>
      <c r="E385" s="129"/>
      <c r="F385" s="129"/>
      <c r="G385" s="129"/>
      <c r="H385" s="129"/>
      <c r="I385" s="129"/>
      <c r="J385" s="129"/>
      <c r="K385" s="129"/>
      <c r="L385" s="129"/>
      <c r="M385" s="129"/>
      <c r="N385" s="129"/>
      <c r="O385" s="129"/>
      <c r="P385" s="1004"/>
      <c r="Q385" s="1004"/>
      <c r="R385" s="1004"/>
      <c r="S385" s="1004"/>
      <c r="T385" s="1004"/>
      <c r="U385" s="1004"/>
      <c r="V385" s="1004"/>
      <c r="W385" s="1004"/>
      <c r="X385" s="1004"/>
      <c r="Y385" s="1187"/>
      <c r="Z385" s="1187"/>
      <c r="AA385" s="1187"/>
      <c r="AB385" s="1187"/>
      <c r="AC385" s="1187"/>
      <c r="AD385" s="1187"/>
      <c r="AE385" s="1187"/>
      <c r="AF385" s="1187"/>
      <c r="AG385" s="1178"/>
      <c r="AH385" s="1178"/>
      <c r="AI385" s="1178"/>
      <c r="AJ385" s="1178"/>
      <c r="AK385" s="1178"/>
      <c r="AL385" s="1178"/>
      <c r="AM385" s="1178"/>
      <c r="AN385" s="1178"/>
      <c r="AO385" s="1178"/>
      <c r="AP385" s="1178"/>
      <c r="AQ385" s="1178"/>
      <c r="AR385" s="1178"/>
      <c r="AS385" s="1178"/>
      <c r="AT385" s="1178"/>
      <c r="AU385" s="1178"/>
      <c r="AV385" s="1178"/>
    </row>
    <row r="386" spans="1:48" s="50" customFormat="1" ht="15" customHeight="1">
      <c r="A386" s="1006"/>
      <c r="B386" s="125"/>
      <c r="C386" s="83" t="s">
        <v>346</v>
      </c>
      <c r="D386" s="255" t="s">
        <v>347</v>
      </c>
      <c r="E386" s="129"/>
      <c r="F386" s="129"/>
      <c r="G386" s="129"/>
      <c r="H386" s="129"/>
      <c r="I386" s="129"/>
      <c r="J386" s="129"/>
      <c r="K386" s="129"/>
      <c r="L386" s="129"/>
      <c r="M386" s="129"/>
      <c r="N386" s="129"/>
      <c r="O386" s="129"/>
      <c r="P386" s="1004"/>
      <c r="Q386" s="1004"/>
      <c r="R386" s="1004"/>
      <c r="S386" s="1004"/>
      <c r="T386" s="1004"/>
      <c r="U386" s="1004"/>
      <c r="V386" s="1004"/>
      <c r="W386" s="1004"/>
      <c r="X386" s="1004"/>
      <c r="Y386" s="1187"/>
      <c r="Z386" s="1187"/>
      <c r="AA386" s="1187"/>
      <c r="AB386" s="1187"/>
      <c r="AC386" s="1187"/>
      <c r="AD386" s="1187"/>
      <c r="AE386" s="1187"/>
      <c r="AF386" s="1187"/>
      <c r="AG386" s="1178"/>
      <c r="AH386" s="1178"/>
      <c r="AI386" s="1178"/>
      <c r="AJ386" s="1178"/>
      <c r="AK386" s="1178"/>
      <c r="AL386" s="1178"/>
      <c r="AM386" s="1178"/>
      <c r="AN386" s="1178"/>
      <c r="AO386" s="1178"/>
      <c r="AP386" s="1178"/>
      <c r="AQ386" s="1178"/>
      <c r="AR386" s="1178"/>
      <c r="AS386" s="1178"/>
      <c r="AT386" s="1178"/>
      <c r="AU386" s="1178"/>
      <c r="AV386" s="1178"/>
    </row>
    <row r="387" spans="1:48" s="50" customFormat="1" ht="15" customHeight="1">
      <c r="A387" s="1006"/>
      <c r="B387" s="125"/>
      <c r="C387" s="83" t="s">
        <v>348</v>
      </c>
      <c r="D387" s="255" t="s">
        <v>349</v>
      </c>
      <c r="E387" s="129"/>
      <c r="F387" s="129"/>
      <c r="G387" s="129"/>
      <c r="H387" s="129"/>
      <c r="I387" s="129"/>
      <c r="J387" s="129"/>
      <c r="K387" s="129"/>
      <c r="L387" s="129"/>
      <c r="M387" s="129"/>
      <c r="N387" s="129"/>
      <c r="O387" s="129"/>
      <c r="P387" s="1004"/>
      <c r="Q387" s="1004"/>
      <c r="R387" s="1004"/>
      <c r="S387" s="1004"/>
      <c r="T387" s="1004"/>
      <c r="U387" s="1004"/>
      <c r="V387" s="1004"/>
      <c r="W387" s="1004"/>
      <c r="X387" s="1004"/>
      <c r="Y387" s="1004"/>
      <c r="Z387" s="1004"/>
      <c r="AA387" s="1004"/>
      <c r="AB387" s="1004"/>
      <c r="AC387" s="1004"/>
      <c r="AD387" s="1004"/>
      <c r="AE387" s="1004"/>
      <c r="AF387" s="1004"/>
    </row>
    <row r="388" spans="1:48" s="50" customFormat="1" ht="15.6" customHeight="1">
      <c r="A388" s="1006"/>
      <c r="B388" s="125"/>
      <c r="C388" s="83" t="s">
        <v>350</v>
      </c>
      <c r="D388" s="255" t="s">
        <v>351</v>
      </c>
      <c r="E388" s="129"/>
      <c r="F388" s="129"/>
      <c r="G388" s="129"/>
      <c r="H388" s="129"/>
      <c r="I388" s="129"/>
      <c r="J388" s="129"/>
      <c r="K388" s="129"/>
      <c r="L388" s="129"/>
      <c r="M388" s="129"/>
      <c r="N388" s="129"/>
      <c r="O388" s="129"/>
      <c r="P388" s="1004"/>
      <c r="Q388" s="1004"/>
      <c r="R388" s="1004"/>
      <c r="S388" s="1004"/>
      <c r="T388" s="1004"/>
      <c r="U388" s="1004"/>
      <c r="V388" s="1004"/>
      <c r="W388" s="1004"/>
      <c r="X388" s="1004"/>
      <c r="Y388" s="1187"/>
      <c r="Z388" s="1187"/>
      <c r="AA388" s="1187"/>
      <c r="AB388" s="1187"/>
      <c r="AC388" s="1187"/>
      <c r="AD388" s="1187"/>
      <c r="AE388" s="1187"/>
      <c r="AF388" s="1187"/>
      <c r="AG388" s="1178"/>
      <c r="AH388" s="1178"/>
      <c r="AI388" s="1178"/>
      <c r="AJ388" s="1178"/>
      <c r="AK388" s="1178"/>
      <c r="AL388" s="1178"/>
      <c r="AM388" s="1178"/>
      <c r="AN388" s="1178"/>
      <c r="AO388" s="1178"/>
      <c r="AP388" s="1178"/>
      <c r="AQ388" s="1178"/>
      <c r="AR388" s="1178"/>
      <c r="AS388" s="1178"/>
      <c r="AT388" s="1178"/>
      <c r="AU388" s="1178"/>
      <c r="AV388" s="1178"/>
    </row>
    <row r="389" spans="1:48" s="50" customFormat="1" ht="15" customHeight="1">
      <c r="A389" s="1006"/>
      <c r="B389" s="125"/>
      <c r="C389" s="83" t="s">
        <v>352</v>
      </c>
      <c r="D389" s="255" t="s">
        <v>353</v>
      </c>
      <c r="E389" s="129"/>
      <c r="F389" s="129"/>
      <c r="G389" s="129"/>
      <c r="H389" s="129"/>
      <c r="I389" s="129"/>
      <c r="J389" s="129"/>
      <c r="K389" s="129"/>
      <c r="L389" s="129"/>
      <c r="M389" s="129"/>
      <c r="N389" s="129"/>
      <c r="O389" s="129"/>
      <c r="P389" s="1004"/>
      <c r="Q389" s="1004"/>
      <c r="R389" s="1004"/>
      <c r="S389" s="1004"/>
      <c r="T389" s="1004"/>
      <c r="U389" s="1004"/>
      <c r="V389" s="1004"/>
      <c r="W389" s="1004"/>
      <c r="X389" s="1004"/>
      <c r="Y389" s="1004"/>
      <c r="Z389" s="1004"/>
      <c r="AA389" s="1004"/>
      <c r="AB389" s="1004"/>
      <c r="AC389" s="1004"/>
      <c r="AD389" s="1004"/>
      <c r="AE389" s="1004"/>
      <c r="AF389" s="1004"/>
      <c r="AG389" s="1004"/>
      <c r="AH389" s="1004"/>
      <c r="AI389" s="1004"/>
    </row>
    <row r="390" spans="1:48" s="50" customFormat="1" ht="15" customHeight="1">
      <c r="A390" s="1006"/>
      <c r="B390" s="125"/>
      <c r="C390" s="83" t="s">
        <v>354</v>
      </c>
      <c r="D390" s="255" t="s">
        <v>355</v>
      </c>
      <c r="E390" s="129"/>
      <c r="F390" s="129"/>
      <c r="G390" s="129"/>
      <c r="H390" s="129"/>
      <c r="I390" s="129"/>
      <c r="J390" s="129"/>
      <c r="K390" s="129"/>
      <c r="L390" s="129"/>
      <c r="M390" s="129"/>
      <c r="N390" s="129"/>
      <c r="O390" s="129"/>
      <c r="P390" s="1004"/>
      <c r="Q390" s="1004"/>
      <c r="R390" s="1004"/>
      <c r="S390" s="1004"/>
      <c r="T390" s="1004"/>
      <c r="U390" s="1004"/>
      <c r="V390" s="1004"/>
      <c r="W390" s="1004"/>
      <c r="X390" s="1004"/>
      <c r="Y390" s="1004"/>
      <c r="Z390" s="1004"/>
      <c r="AA390" s="1004"/>
      <c r="AB390" s="1004"/>
      <c r="AC390" s="1004"/>
      <c r="AD390" s="1004"/>
      <c r="AE390" s="1004"/>
      <c r="AF390" s="1004"/>
      <c r="AG390" s="1004"/>
      <c r="AH390" s="1004"/>
      <c r="AI390" s="1004"/>
    </row>
    <row r="391" spans="1:48" s="1301" customFormat="1" ht="24" customHeight="1">
      <c r="A391" s="1006"/>
      <c r="B391" s="125"/>
      <c r="C391" s="916" t="s">
        <v>356</v>
      </c>
      <c r="D391" s="1215" t="s">
        <v>357</v>
      </c>
      <c r="E391" s="1215"/>
      <c r="F391" s="1215"/>
      <c r="G391" s="1215"/>
      <c r="H391" s="1215"/>
    </row>
    <row r="392" spans="1:48" s="50" customFormat="1" ht="4.5" customHeight="1">
      <c r="A392" s="130"/>
      <c r="B392" s="1004"/>
      <c r="C392" s="1004"/>
      <c r="D392" s="1215"/>
      <c r="E392" s="1215"/>
      <c r="F392" s="1215"/>
      <c r="G392" s="1215"/>
      <c r="H392" s="1215"/>
      <c r="I392" s="129"/>
      <c r="J392" s="129"/>
      <c r="K392" s="129"/>
      <c r="L392" s="129"/>
      <c r="M392" s="129"/>
      <c r="N392" s="129"/>
      <c r="O392" s="129"/>
      <c r="P392" s="1004"/>
      <c r="Q392" s="1187"/>
      <c r="R392" s="1187"/>
      <c r="S392" s="1187"/>
      <c r="T392" s="1187"/>
      <c r="U392" s="1187"/>
      <c r="V392" s="1187"/>
      <c r="W392" s="1187"/>
      <c r="X392" s="1187"/>
      <c r="Y392" s="1187"/>
      <c r="Z392" s="1187"/>
      <c r="AA392" s="1187"/>
      <c r="AB392" s="1187"/>
      <c r="AC392" s="1187"/>
      <c r="AD392" s="1187"/>
      <c r="AE392" s="1187"/>
      <c r="AF392" s="1187"/>
      <c r="AG392" s="1178"/>
      <c r="AH392" s="1178"/>
      <c r="AI392" s="1178"/>
      <c r="AJ392" s="1178"/>
      <c r="AK392" s="1178"/>
      <c r="AL392" s="1178"/>
      <c r="AM392" s="1178"/>
      <c r="AN392" s="1178"/>
      <c r="AO392" s="1178"/>
      <c r="AP392" s="1178"/>
      <c r="AQ392" s="1178"/>
      <c r="AR392" s="1178"/>
      <c r="AS392" s="1178"/>
      <c r="AT392" s="1178"/>
      <c r="AU392" s="1178"/>
      <c r="AV392" s="1178"/>
    </row>
    <row r="393" spans="1:48" s="50" customFormat="1" ht="15" customHeight="1">
      <c r="A393" s="253">
        <v>9</v>
      </c>
      <c r="B393" s="120" t="s">
        <v>358</v>
      </c>
      <c r="C393" s="254"/>
      <c r="D393" s="1020"/>
      <c r="E393" s="1004"/>
      <c r="F393" s="1004"/>
      <c r="G393" s="1004"/>
      <c r="H393" s="1004"/>
      <c r="I393" s="1004"/>
      <c r="J393" s="1004"/>
      <c r="K393" s="1004"/>
      <c r="L393" s="1004"/>
      <c r="M393" s="1004"/>
      <c r="N393" s="1004"/>
      <c r="O393" s="1004"/>
      <c r="P393" s="1004"/>
      <c r="Q393" s="1004"/>
      <c r="R393" s="1004"/>
      <c r="S393" s="1004"/>
      <c r="T393" s="1004"/>
      <c r="U393" s="1004"/>
      <c r="V393" s="1004"/>
      <c r="W393" s="1004"/>
      <c r="X393" s="1004"/>
      <c r="Y393" s="1004"/>
      <c r="Z393" s="1004"/>
      <c r="AA393" s="1004"/>
      <c r="AB393" s="1004"/>
      <c r="AC393" s="1004"/>
      <c r="AD393" s="1004"/>
      <c r="AE393" s="1004"/>
      <c r="AF393" s="1004"/>
    </row>
    <row r="394" spans="1:48" s="50" customFormat="1" ht="15" customHeight="1">
      <c r="A394" s="53">
        <v>9.1</v>
      </c>
      <c r="B394" s="134" t="s">
        <v>359</v>
      </c>
      <c r="C394" s="53"/>
      <c r="D394" s="1018"/>
      <c r="E394" s="1004"/>
      <c r="F394" s="1004"/>
      <c r="G394" s="1004"/>
      <c r="H394" s="1004"/>
      <c r="I394" s="1004"/>
      <c r="J394" s="1004"/>
      <c r="K394" s="1004"/>
      <c r="L394" s="1004"/>
      <c r="M394" s="1004"/>
      <c r="N394" s="1004"/>
      <c r="O394" s="1004"/>
      <c r="P394" s="123"/>
      <c r="Q394" s="1187"/>
      <c r="R394" s="1187"/>
      <c r="S394" s="1187"/>
      <c r="T394" s="1187"/>
      <c r="U394" s="1187"/>
      <c r="V394" s="1187"/>
      <c r="W394" s="1187"/>
      <c r="X394" s="1187"/>
      <c r="Y394" s="1187"/>
      <c r="Z394" s="1187"/>
      <c r="AA394" s="1187"/>
      <c r="AB394" s="1187"/>
      <c r="AC394" s="1187"/>
      <c r="AD394" s="1187"/>
      <c r="AE394" s="1187"/>
      <c r="AF394" s="1187"/>
      <c r="AG394" s="1178"/>
      <c r="AH394" s="1178"/>
      <c r="AI394" s="1178"/>
      <c r="AJ394" s="1178"/>
      <c r="AK394" s="1178"/>
      <c r="AL394" s="1178"/>
      <c r="AM394" s="1178"/>
      <c r="AN394" s="1178"/>
      <c r="AO394" s="1178"/>
      <c r="AP394" s="1178"/>
      <c r="AQ394" s="1178"/>
      <c r="AR394" s="1178"/>
      <c r="AS394" s="1178"/>
      <c r="AT394" s="1178"/>
      <c r="AU394" s="1178"/>
      <c r="AV394" s="1178"/>
    </row>
    <row r="395" spans="1:48" s="50" customFormat="1" ht="12" customHeight="1">
      <c r="A395" s="256"/>
      <c r="B395" s="1188" t="s">
        <v>360</v>
      </c>
      <c r="C395" s="1188"/>
      <c r="D395" s="1188"/>
      <c r="E395" s="1188"/>
      <c r="F395" s="1188"/>
      <c r="G395" s="1004"/>
      <c r="H395" s="1004"/>
      <c r="I395" s="1004"/>
      <c r="J395" s="1004"/>
      <c r="K395" s="1004"/>
      <c r="L395" s="1004"/>
      <c r="M395" s="1004"/>
      <c r="N395" s="1004"/>
      <c r="O395" s="1004"/>
      <c r="P395" s="1004"/>
      <c r="Q395" s="1187"/>
      <c r="R395" s="1187"/>
      <c r="S395" s="1187"/>
      <c r="T395" s="1187"/>
      <c r="U395" s="1187"/>
      <c r="V395" s="1187"/>
      <c r="W395" s="1187"/>
      <c r="X395" s="1187"/>
      <c r="Y395" s="1187"/>
      <c r="Z395" s="1187"/>
      <c r="AA395" s="1187"/>
      <c r="AB395" s="1187"/>
      <c r="AC395" s="1187"/>
      <c r="AD395" s="1187"/>
      <c r="AE395" s="1187"/>
      <c r="AF395" s="1187"/>
      <c r="AG395" s="1178"/>
      <c r="AH395" s="1178"/>
      <c r="AI395" s="1178"/>
      <c r="AJ395" s="1178"/>
      <c r="AK395" s="1178"/>
      <c r="AL395" s="1178"/>
      <c r="AM395" s="1178"/>
      <c r="AN395" s="1178"/>
      <c r="AO395" s="1178"/>
      <c r="AP395" s="1178"/>
      <c r="AQ395" s="1178"/>
      <c r="AR395" s="1178"/>
      <c r="AS395" s="1178"/>
      <c r="AT395" s="1178"/>
      <c r="AU395" s="1178"/>
      <c r="AV395" s="1178"/>
    </row>
    <row r="396" spans="1:48" ht="33.950000000000003" customHeight="1">
      <c r="A396" s="51"/>
      <c r="B396" s="1189"/>
      <c r="C396" s="1189"/>
      <c r="D396" s="1189"/>
      <c r="E396" s="1189"/>
      <c r="F396" s="1189"/>
      <c r="G396" s="1293"/>
      <c r="H396" s="1004"/>
      <c r="I396" s="1004"/>
      <c r="J396" s="1004"/>
      <c r="K396" s="1004"/>
      <c r="L396" s="1004"/>
      <c r="M396" s="1004"/>
      <c r="N396" s="1004"/>
      <c r="O396" s="1004"/>
    </row>
    <row r="397" spans="1:48" s="50" customFormat="1" ht="15" customHeight="1">
      <c r="A397" s="55"/>
      <c r="B397" s="1179" t="s">
        <v>236</v>
      </c>
      <c r="C397" s="1180"/>
      <c r="D397" s="1180"/>
      <c r="E397" s="1180"/>
      <c r="F397" s="1180"/>
      <c r="G397" s="1183"/>
      <c r="H397" s="1004"/>
      <c r="I397" s="1004"/>
      <c r="J397" s="1004"/>
      <c r="K397" s="1004"/>
      <c r="L397" s="1004"/>
      <c r="M397" s="1004"/>
      <c r="N397" s="1004"/>
      <c r="O397" s="1004"/>
      <c r="P397" s="1004"/>
      <c r="Q397" s="1004"/>
      <c r="R397" s="1004"/>
      <c r="S397" s="1004"/>
      <c r="T397" s="1004"/>
      <c r="U397" s="1004"/>
      <c r="V397" s="1004"/>
      <c r="W397" s="1004"/>
      <c r="X397" s="1004"/>
      <c r="Y397" s="1004"/>
      <c r="Z397" s="1004"/>
      <c r="AA397" s="1004"/>
      <c r="AB397" s="1004"/>
      <c r="AC397" s="1004"/>
      <c r="AD397" s="1004"/>
      <c r="AE397" s="1004"/>
      <c r="AF397" s="1004"/>
      <c r="AG397" s="1004"/>
      <c r="AH397" s="1004"/>
      <c r="AI397" s="1004"/>
    </row>
    <row r="398" spans="1:48" s="50" customFormat="1" ht="15" customHeight="1">
      <c r="A398" s="55"/>
      <c r="B398" s="1179"/>
      <c r="C398" s="1180"/>
      <c r="D398" s="1180"/>
      <c r="E398" s="1180"/>
      <c r="F398" s="1180"/>
      <c r="G398" s="1183"/>
      <c r="H398" s="1004"/>
      <c r="I398" s="1004"/>
      <c r="J398" s="1004"/>
      <c r="K398" s="1004"/>
      <c r="L398" s="1004"/>
      <c r="M398" s="1004"/>
      <c r="N398" s="1004"/>
      <c r="O398" s="1004"/>
      <c r="P398" s="1004"/>
      <c r="Q398" s="1004"/>
      <c r="R398" s="1004"/>
      <c r="S398" s="1004"/>
      <c r="T398" s="1004"/>
      <c r="U398" s="1004"/>
      <c r="V398" s="1004"/>
      <c r="W398" s="1004"/>
      <c r="X398" s="1004"/>
      <c r="Y398" s="1004"/>
      <c r="Z398" s="1004"/>
      <c r="AA398" s="1004"/>
      <c r="AB398" s="1004"/>
      <c r="AC398" s="1004"/>
      <c r="AD398" s="1004"/>
      <c r="AE398" s="1004"/>
      <c r="AF398" s="1004"/>
      <c r="AG398" s="1004"/>
      <c r="AH398" s="1004"/>
      <c r="AI398" s="1004"/>
    </row>
    <row r="399" spans="1:48" s="50" customFormat="1" ht="15" customHeight="1">
      <c r="A399" s="55"/>
      <c r="B399" s="1179"/>
      <c r="C399" s="1180"/>
      <c r="D399" s="1180"/>
      <c r="E399" s="1180"/>
      <c r="F399" s="1180"/>
      <c r="G399" s="1183"/>
      <c r="H399" s="1004"/>
      <c r="I399" s="1004"/>
      <c r="J399" s="1004"/>
      <c r="K399" s="1004"/>
      <c r="L399" s="1004"/>
      <c r="M399" s="1004"/>
      <c r="N399" s="1004"/>
      <c r="O399" s="1004"/>
      <c r="P399" s="1004"/>
      <c r="Q399" s="1004"/>
      <c r="R399" s="1004"/>
      <c r="S399" s="1004"/>
      <c r="T399" s="1004"/>
      <c r="U399" s="1004"/>
      <c r="V399" s="1004"/>
      <c r="W399" s="1004"/>
      <c r="X399" s="1004"/>
      <c r="Y399" s="1004"/>
      <c r="Z399" s="1004"/>
      <c r="AA399" s="1004"/>
      <c r="AB399" s="1004"/>
      <c r="AC399" s="1004"/>
      <c r="AD399" s="1004"/>
      <c r="AE399" s="1004"/>
      <c r="AF399" s="1004"/>
      <c r="AG399" s="1004"/>
      <c r="AH399" s="1004"/>
      <c r="AI399" s="1004"/>
    </row>
    <row r="400" spans="1:48" s="50" customFormat="1" ht="15" customHeight="1">
      <c r="A400" s="1018"/>
      <c r="B400" s="1184"/>
      <c r="C400" s="1185"/>
      <c r="D400" s="1185"/>
      <c r="E400" s="1185"/>
      <c r="F400" s="1185"/>
      <c r="G400" s="1186"/>
      <c r="H400" s="1004"/>
      <c r="I400" s="1004"/>
      <c r="J400" s="1004"/>
      <c r="K400" s="1004"/>
      <c r="L400" s="1004"/>
      <c r="M400" s="1004"/>
      <c r="N400" s="1004"/>
      <c r="O400" s="1004"/>
      <c r="P400" s="1004"/>
      <c r="Q400" s="1187"/>
      <c r="R400" s="1187"/>
      <c r="S400" s="1187"/>
      <c r="T400" s="1187"/>
      <c r="U400" s="1187"/>
      <c r="V400" s="1187"/>
      <c r="W400" s="1187"/>
      <c r="X400" s="1187"/>
      <c r="Y400" s="1187"/>
      <c r="Z400" s="1187"/>
      <c r="AA400" s="1187"/>
      <c r="AB400" s="1187"/>
      <c r="AC400" s="1187"/>
      <c r="AD400" s="1187"/>
      <c r="AE400" s="1187"/>
      <c r="AF400" s="1187"/>
      <c r="AG400" s="1178"/>
      <c r="AH400" s="1178"/>
      <c r="AI400" s="1178"/>
      <c r="AJ400" s="1178"/>
      <c r="AK400" s="1178"/>
      <c r="AL400" s="1178"/>
      <c r="AM400" s="1178"/>
      <c r="AN400" s="1178"/>
      <c r="AO400" s="1178"/>
      <c r="AP400" s="1178"/>
      <c r="AQ400" s="1178"/>
      <c r="AR400" s="1178"/>
      <c r="AS400" s="1178"/>
      <c r="AT400" s="1178"/>
      <c r="AU400" s="1178"/>
      <c r="AV400" s="1178"/>
    </row>
    <row r="401" spans="1:48" s="50" customFormat="1" ht="15" customHeight="1">
      <c r="A401" s="51"/>
      <c r="B401" s="51"/>
      <c r="C401" s="51"/>
      <c r="D401" s="1018"/>
      <c r="E401" s="1004"/>
      <c r="F401" s="1004"/>
      <c r="G401" s="1004"/>
      <c r="H401" s="1004"/>
      <c r="I401" s="1004"/>
      <c r="J401" s="1004"/>
      <c r="K401" s="1004"/>
      <c r="L401" s="1004"/>
      <c r="M401" s="1004"/>
      <c r="N401" s="1004"/>
      <c r="O401" s="1004"/>
      <c r="P401" s="1004"/>
      <c r="Q401" s="1004"/>
      <c r="R401" s="1004"/>
      <c r="S401" s="1004"/>
      <c r="T401" s="1004"/>
      <c r="U401" s="1004"/>
      <c r="V401" s="1004"/>
      <c r="W401" s="1004"/>
      <c r="X401" s="1004"/>
      <c r="Y401" s="1004"/>
      <c r="Z401" s="1004"/>
      <c r="AA401" s="1004"/>
      <c r="AB401" s="1004"/>
      <c r="AC401" s="1004"/>
      <c r="AD401" s="1004"/>
      <c r="AE401" s="1004"/>
      <c r="AF401" s="1004"/>
    </row>
    <row r="402" spans="1:48" s="50" customFormat="1" ht="15" customHeight="1">
      <c r="A402" s="257">
        <v>9.1999999999999993</v>
      </c>
      <c r="B402" s="1188" t="s">
        <v>2289</v>
      </c>
      <c r="C402" s="1188"/>
      <c r="D402" s="1188"/>
      <c r="E402" s="1188"/>
      <c r="F402" s="1188"/>
      <c r="G402" s="1188"/>
      <c r="H402" s="1004"/>
      <c r="I402" s="1004"/>
      <c r="J402" s="1004"/>
      <c r="K402" s="1004"/>
      <c r="L402" s="1004"/>
      <c r="M402" s="1004"/>
      <c r="N402" s="1004"/>
      <c r="O402" s="1004"/>
      <c r="P402" s="123"/>
      <c r="Q402" s="1187"/>
      <c r="R402" s="1187"/>
      <c r="S402" s="1187"/>
      <c r="T402" s="1187"/>
      <c r="U402" s="1187"/>
      <c r="V402" s="1187"/>
      <c r="W402" s="1187"/>
      <c r="X402" s="1187"/>
      <c r="Y402" s="1187"/>
      <c r="Z402" s="1187"/>
      <c r="AA402" s="1187"/>
      <c r="AB402" s="1187"/>
      <c r="AC402" s="1187"/>
      <c r="AD402" s="1187"/>
      <c r="AE402" s="1187"/>
      <c r="AF402" s="1187"/>
      <c r="AG402" s="1178"/>
      <c r="AH402" s="1178"/>
      <c r="AI402" s="1178"/>
      <c r="AJ402" s="1178"/>
      <c r="AK402" s="1178"/>
      <c r="AL402" s="1178"/>
      <c r="AM402" s="1178"/>
      <c r="AN402" s="1178"/>
      <c r="AO402" s="1178"/>
      <c r="AP402" s="1178"/>
      <c r="AQ402" s="1178"/>
      <c r="AR402" s="1178"/>
      <c r="AS402" s="1178"/>
      <c r="AT402" s="1178"/>
      <c r="AU402" s="1178"/>
      <c r="AV402" s="1178"/>
    </row>
    <row r="403" spans="1:48" s="50" customFormat="1" ht="27.95" customHeight="1">
      <c r="A403" s="51"/>
      <c r="B403" s="1189"/>
      <c r="C403" s="1189"/>
      <c r="D403" s="1189"/>
      <c r="E403" s="1189"/>
      <c r="F403" s="1189"/>
      <c r="G403" s="1189"/>
      <c r="H403" s="1004"/>
      <c r="I403" s="1004"/>
      <c r="J403" s="1004"/>
      <c r="K403" s="1004"/>
      <c r="L403" s="1004"/>
      <c r="M403" s="1004"/>
      <c r="N403" s="1004"/>
      <c r="O403" s="1004"/>
      <c r="P403" s="1004"/>
      <c r="Q403" s="1187"/>
      <c r="R403" s="1187"/>
      <c r="S403" s="1187"/>
      <c r="T403" s="1187"/>
      <c r="U403" s="1187"/>
      <c r="V403" s="1187"/>
      <c r="W403" s="1187"/>
      <c r="X403" s="1187"/>
      <c r="Y403" s="1187"/>
      <c r="Z403" s="1187"/>
      <c r="AA403" s="1187"/>
      <c r="AB403" s="1187"/>
      <c r="AC403" s="1187"/>
      <c r="AD403" s="1187"/>
      <c r="AE403" s="1187"/>
      <c r="AF403" s="1187"/>
      <c r="AG403" s="1178"/>
      <c r="AH403" s="1178"/>
      <c r="AI403" s="1178"/>
      <c r="AJ403" s="1178"/>
      <c r="AK403" s="1178"/>
      <c r="AL403" s="1178"/>
      <c r="AM403" s="1178"/>
      <c r="AN403" s="1178"/>
      <c r="AO403" s="1178"/>
      <c r="AP403" s="1178"/>
      <c r="AQ403" s="1178"/>
      <c r="AR403" s="1178"/>
      <c r="AS403" s="1178"/>
      <c r="AT403" s="1178"/>
      <c r="AU403" s="1178"/>
      <c r="AV403" s="1178"/>
    </row>
    <row r="404" spans="1:48" ht="14.45" customHeight="1">
      <c r="A404" s="55"/>
      <c r="B404" s="1228" t="s">
        <v>236</v>
      </c>
      <c r="C404" s="1181"/>
      <c r="D404" s="1181"/>
      <c r="E404" s="1181"/>
      <c r="F404" s="1181"/>
      <c r="G404" s="1182"/>
      <c r="H404" s="1004"/>
      <c r="I404" s="1004"/>
      <c r="J404" s="1004"/>
      <c r="K404" s="1004"/>
      <c r="L404" s="1004"/>
      <c r="M404" s="1004"/>
      <c r="N404" s="1004"/>
      <c r="O404" s="1004"/>
    </row>
    <row r="405" spans="1:48" s="50" customFormat="1" ht="15" customHeight="1">
      <c r="A405" s="55"/>
      <c r="B405" s="1179"/>
      <c r="C405" s="1180"/>
      <c r="D405" s="1180"/>
      <c r="E405" s="1180"/>
      <c r="F405" s="1180"/>
      <c r="G405" s="1183"/>
      <c r="H405" s="1004"/>
      <c r="I405" s="1004"/>
      <c r="J405" s="1004"/>
      <c r="K405" s="1004"/>
      <c r="L405" s="1004"/>
      <c r="M405" s="1004"/>
      <c r="N405" s="1004"/>
      <c r="O405" s="1004"/>
      <c r="P405" s="1004"/>
      <c r="Q405" s="1004"/>
      <c r="R405" s="1004"/>
      <c r="S405" s="1004"/>
      <c r="T405" s="1004"/>
      <c r="U405" s="1004"/>
      <c r="V405" s="1004"/>
      <c r="W405" s="1004"/>
      <c r="X405" s="1004"/>
      <c r="Y405" s="1004"/>
      <c r="Z405" s="1004"/>
      <c r="AA405" s="1004"/>
      <c r="AB405" s="1004"/>
      <c r="AC405" s="1004"/>
      <c r="AD405" s="1004"/>
      <c r="AE405" s="1004"/>
      <c r="AF405" s="1004"/>
      <c r="AG405" s="1004"/>
      <c r="AH405" s="1004"/>
      <c r="AI405" s="1004"/>
    </row>
    <row r="406" spans="1:48" s="50" customFormat="1" ht="15" customHeight="1">
      <c r="A406" s="55"/>
      <c r="B406" s="1179"/>
      <c r="C406" s="1180"/>
      <c r="D406" s="1180"/>
      <c r="E406" s="1180"/>
      <c r="F406" s="1180"/>
      <c r="G406" s="1183"/>
      <c r="H406" s="1004"/>
      <c r="I406" s="1004"/>
      <c r="J406" s="1004"/>
      <c r="K406" s="1004"/>
      <c r="L406" s="1004"/>
      <c r="M406" s="1004"/>
      <c r="N406" s="1004"/>
      <c r="O406" s="1004"/>
      <c r="P406" s="1004"/>
      <c r="Q406" s="1004"/>
      <c r="R406" s="1004"/>
      <c r="S406" s="1004"/>
      <c r="T406" s="1004"/>
      <c r="U406" s="1004"/>
      <c r="V406" s="1004"/>
      <c r="W406" s="1004"/>
      <c r="X406" s="1004"/>
      <c r="Y406" s="1004"/>
      <c r="Z406" s="1004"/>
      <c r="AA406" s="1004"/>
      <c r="AB406" s="1004"/>
      <c r="AC406" s="1004"/>
      <c r="AD406" s="1004"/>
      <c r="AE406" s="1004"/>
      <c r="AF406" s="1004"/>
      <c r="AG406" s="1004"/>
      <c r="AH406" s="1004"/>
      <c r="AI406" s="1004"/>
    </row>
    <row r="407" spans="1:48" s="50" customFormat="1" ht="15" customHeight="1">
      <c r="A407" s="1018"/>
      <c r="B407" s="1184"/>
      <c r="C407" s="1185"/>
      <c r="D407" s="1185"/>
      <c r="E407" s="1185"/>
      <c r="F407" s="1185"/>
      <c r="G407" s="1186"/>
      <c r="H407" s="1004"/>
      <c r="I407" s="1004"/>
      <c r="J407" s="1004"/>
      <c r="K407" s="1004"/>
      <c r="L407" s="1004"/>
      <c r="M407" s="1004"/>
      <c r="N407" s="1004"/>
      <c r="O407" s="1004"/>
      <c r="P407" s="1004"/>
      <c r="Q407" s="1004"/>
      <c r="R407" s="1004"/>
      <c r="S407" s="1004"/>
      <c r="T407" s="1004"/>
      <c r="U407" s="1004"/>
      <c r="V407" s="1004"/>
      <c r="W407" s="1004"/>
      <c r="X407" s="1004"/>
      <c r="Y407" s="1004"/>
      <c r="Z407" s="1004"/>
      <c r="AA407" s="1004"/>
      <c r="AB407" s="1004"/>
      <c r="AC407" s="1004"/>
      <c r="AD407" s="1004"/>
      <c r="AE407" s="1004"/>
      <c r="AF407" s="1004"/>
      <c r="AG407" s="1004"/>
      <c r="AH407" s="1004"/>
      <c r="AI407" s="1004"/>
    </row>
    <row r="408" spans="1:48" s="50" customFormat="1" ht="15" customHeight="1">
      <c r="A408" s="1018"/>
      <c r="B408" s="117"/>
      <c r="C408" s="117"/>
      <c r="D408" s="117"/>
      <c r="E408" s="117"/>
      <c r="F408" s="117"/>
      <c r="G408" s="117"/>
      <c r="H408" s="1004"/>
      <c r="I408" s="1004"/>
      <c r="J408" s="1004"/>
      <c r="K408" s="1004"/>
      <c r="L408" s="1004"/>
      <c r="M408" s="1004"/>
      <c r="N408" s="1004"/>
      <c r="O408" s="1004"/>
      <c r="P408" s="1004"/>
      <c r="Q408" s="1187"/>
      <c r="R408" s="1187"/>
      <c r="S408" s="1187"/>
      <c r="T408" s="1187"/>
      <c r="U408" s="1187"/>
      <c r="V408" s="1187"/>
      <c r="W408" s="1187"/>
      <c r="X408" s="1187"/>
      <c r="Y408" s="1187"/>
      <c r="Z408" s="1187"/>
      <c r="AA408" s="1187"/>
      <c r="AB408" s="1187"/>
      <c r="AC408" s="1187"/>
      <c r="AD408" s="1187"/>
      <c r="AE408" s="1187"/>
      <c r="AF408" s="1187"/>
      <c r="AG408" s="1178"/>
      <c r="AH408" s="1178"/>
      <c r="AI408" s="1178"/>
      <c r="AJ408" s="1178"/>
      <c r="AK408" s="1178"/>
      <c r="AL408" s="1178"/>
      <c r="AM408" s="1178"/>
      <c r="AN408" s="1178"/>
      <c r="AO408" s="1178"/>
      <c r="AP408" s="1178"/>
      <c r="AQ408" s="1178"/>
      <c r="AR408" s="1178"/>
      <c r="AS408" s="1178"/>
      <c r="AT408" s="1178"/>
      <c r="AU408" s="1178"/>
      <c r="AV408" s="1178"/>
    </row>
    <row r="409" spans="1:48" ht="14.45" customHeight="1">
      <c r="A409" s="258">
        <v>10</v>
      </c>
      <c r="B409" s="121" t="s">
        <v>361</v>
      </c>
      <c r="C409" s="1004"/>
      <c r="D409" s="61"/>
      <c r="E409" s="61"/>
      <c r="F409" s="61"/>
      <c r="G409" s="61"/>
    </row>
    <row r="410" spans="1:48" ht="14.45" customHeight="1">
      <c r="A410" s="1004"/>
      <c r="B410" s="1004" t="s">
        <v>362</v>
      </c>
      <c r="C410" s="1004"/>
      <c r="D410" s="61"/>
      <c r="E410" s="61"/>
      <c r="F410" s="61"/>
      <c r="G410" s="61"/>
    </row>
    <row r="411" spans="1:48" ht="14.45" customHeight="1">
      <c r="A411" s="1004"/>
      <c r="B411" s="107"/>
      <c r="C411" s="1004"/>
      <c r="D411" s="61"/>
      <c r="E411" s="61"/>
      <c r="F411" s="61"/>
      <c r="G411" s="61"/>
    </row>
    <row r="412" spans="1:48" s="9" customFormat="1" ht="14.45" customHeight="1">
      <c r="A412" s="1004"/>
      <c r="B412" s="1004"/>
      <c r="C412" s="1004"/>
      <c r="D412" s="61"/>
      <c r="E412" s="61"/>
      <c r="F412" s="61"/>
      <c r="G412" s="61"/>
      <c r="H412" s="61"/>
      <c r="I412" s="61"/>
      <c r="J412" s="61"/>
      <c r="K412" s="61"/>
      <c r="L412" s="61"/>
      <c r="M412" s="61"/>
      <c r="N412" s="61"/>
      <c r="O412" s="61"/>
    </row>
    <row r="413" spans="1:48" s="9" customFormat="1" ht="14.45" customHeight="1">
      <c r="A413" s="1005">
        <v>10.1</v>
      </c>
      <c r="B413" s="1005" t="s">
        <v>363</v>
      </c>
      <c r="C413" s="1005"/>
      <c r="D413" s="85"/>
      <c r="E413" s="85"/>
      <c r="F413" s="85"/>
      <c r="G413" s="85"/>
      <c r="H413" s="85"/>
      <c r="I413" s="85"/>
      <c r="J413" s="85"/>
      <c r="K413" s="85"/>
      <c r="L413" s="85"/>
      <c r="M413" s="85"/>
      <c r="N413" s="85"/>
      <c r="O413" s="85"/>
    </row>
    <row r="414" spans="1:48" s="9" customFormat="1" ht="14.45" customHeight="1">
      <c r="A414" s="1004"/>
      <c r="B414" s="1004" t="s">
        <v>364</v>
      </c>
      <c r="C414" s="1004"/>
      <c r="D414" s="61"/>
      <c r="E414" s="61"/>
      <c r="F414" s="61"/>
      <c r="G414" s="61"/>
      <c r="H414" s="61"/>
      <c r="I414" s="61"/>
      <c r="J414" s="61"/>
      <c r="K414" s="61"/>
      <c r="L414" s="61"/>
      <c r="M414" s="61"/>
      <c r="N414" s="61"/>
      <c r="O414" s="61"/>
    </row>
    <row r="415" spans="1:48" s="9" customFormat="1" ht="14.45" customHeight="1">
      <c r="A415" s="1004"/>
      <c r="B415" s="1302" t="s">
        <v>101</v>
      </c>
      <c r="C415" s="1004"/>
      <c r="D415" s="61"/>
      <c r="E415" s="61"/>
      <c r="F415" s="61"/>
      <c r="G415" s="61"/>
      <c r="H415" s="61"/>
      <c r="I415" s="61"/>
      <c r="J415" s="61"/>
      <c r="K415" s="61"/>
      <c r="L415" s="61"/>
      <c r="M415" s="61"/>
      <c r="N415" s="61"/>
      <c r="O415" s="61"/>
    </row>
    <row r="416" spans="1:48" s="9" customFormat="1" ht="14.45" customHeight="1">
      <c r="A416" s="1004"/>
      <c r="B416" s="50"/>
      <c r="C416" s="1004"/>
      <c r="D416" s="61"/>
      <c r="E416" s="61"/>
      <c r="F416" s="61"/>
      <c r="G416" s="61"/>
      <c r="H416" s="61"/>
      <c r="I416" s="61"/>
      <c r="J416" s="61"/>
      <c r="K416" s="61"/>
      <c r="L416" s="61"/>
      <c r="M416" s="61"/>
      <c r="N416" s="61"/>
      <c r="O416" s="61"/>
    </row>
    <row r="417" spans="1:15" s="9" customFormat="1" ht="14.45" customHeight="1">
      <c r="A417" s="1005">
        <v>10.199999999999999</v>
      </c>
      <c r="B417" s="1005" t="s">
        <v>365</v>
      </c>
      <c r="C417" s="1005"/>
      <c r="D417" s="85"/>
      <c r="E417" s="85"/>
      <c r="F417" s="85"/>
      <c r="G417" s="85"/>
      <c r="H417" s="85"/>
      <c r="I417" s="85"/>
      <c r="J417" s="85"/>
      <c r="K417" s="85"/>
      <c r="L417" s="85"/>
      <c r="M417" s="85"/>
      <c r="N417" s="85"/>
      <c r="O417" s="85"/>
    </row>
    <row r="418" spans="1:15" s="9" customFormat="1" ht="36.75" customHeight="1">
      <c r="B418" s="1168" t="s">
        <v>2290</v>
      </c>
      <c r="C418" s="1168"/>
      <c r="D418" s="1168"/>
      <c r="E418" s="1168"/>
      <c r="F418" s="1168"/>
      <c r="G418" s="1168"/>
      <c r="H418" s="61"/>
      <c r="I418" s="61"/>
      <c r="J418" s="61"/>
      <c r="K418" s="61"/>
      <c r="L418" s="61"/>
      <c r="M418" s="61"/>
      <c r="N418" s="61"/>
      <c r="O418" s="61"/>
    </row>
    <row r="419" spans="1:15" s="9" customFormat="1" ht="10.5" customHeight="1">
      <c r="B419" s="1004"/>
      <c r="C419" s="1004"/>
      <c r="D419" s="61"/>
      <c r="E419" s="61"/>
      <c r="F419" s="61"/>
      <c r="G419" s="61"/>
      <c r="H419" s="61"/>
      <c r="I419" s="61"/>
      <c r="J419" s="61"/>
      <c r="K419" s="61"/>
      <c r="L419" s="61"/>
      <c r="M419" s="61"/>
      <c r="N419" s="61"/>
      <c r="O419" s="61"/>
    </row>
    <row r="420" spans="1:15" s="9" customFormat="1" ht="14.45" customHeight="1">
      <c r="A420" s="1004"/>
      <c r="B420" s="1169" t="s">
        <v>236</v>
      </c>
      <c r="C420" s="1170"/>
      <c r="D420" s="1170"/>
      <c r="E420" s="1170"/>
      <c r="F420" s="1170"/>
      <c r="G420" s="1171"/>
      <c r="H420" s="61"/>
      <c r="I420" s="61"/>
      <c r="J420" s="61"/>
      <c r="K420" s="61"/>
      <c r="L420" s="61"/>
      <c r="M420" s="61"/>
      <c r="N420" s="61"/>
      <c r="O420" s="61"/>
    </row>
    <row r="421" spans="1:15" s="9" customFormat="1" ht="14.45" customHeight="1">
      <c r="A421" s="1004"/>
      <c r="B421" s="1172"/>
      <c r="C421" s="1173"/>
      <c r="D421" s="1173"/>
      <c r="E421" s="1173"/>
      <c r="F421" s="1173"/>
      <c r="G421" s="1174"/>
      <c r="H421" s="61"/>
      <c r="I421" s="61"/>
      <c r="J421" s="61"/>
      <c r="K421" s="61"/>
      <c r="L421" s="61"/>
      <c r="M421" s="61"/>
      <c r="N421" s="61"/>
      <c r="O421" s="61"/>
    </row>
    <row r="422" spans="1:15" s="9" customFormat="1" ht="14.45" customHeight="1">
      <c r="A422" s="1004"/>
      <c r="B422" s="1172"/>
      <c r="C422" s="1173"/>
      <c r="D422" s="1173"/>
      <c r="E422" s="1173"/>
      <c r="F422" s="1173"/>
      <c r="G422" s="1174"/>
      <c r="H422" s="61"/>
      <c r="I422" s="61"/>
      <c r="J422" s="61"/>
      <c r="K422" s="61"/>
      <c r="L422" s="61"/>
      <c r="M422" s="61"/>
      <c r="N422" s="61"/>
      <c r="O422" s="61"/>
    </row>
    <row r="423" spans="1:15" s="9" customFormat="1" ht="14.45" customHeight="1">
      <c r="A423" s="1004"/>
      <c r="B423" s="1175"/>
      <c r="C423" s="1176"/>
      <c r="D423" s="1176"/>
      <c r="E423" s="1176"/>
      <c r="F423" s="1176"/>
      <c r="G423" s="1177"/>
      <c r="H423" s="61"/>
      <c r="I423" s="61"/>
      <c r="J423" s="61"/>
      <c r="K423" s="61"/>
      <c r="L423" s="61"/>
      <c r="M423" s="61"/>
      <c r="N423" s="61"/>
      <c r="O423" s="61"/>
    </row>
    <row r="424" spans="1:15" s="9" customFormat="1" ht="14.45" customHeight="1">
      <c r="A424" s="1004"/>
      <c r="B424" s="1004"/>
      <c r="C424" s="1004"/>
      <c r="D424" s="61"/>
      <c r="E424" s="61"/>
      <c r="F424" s="61"/>
      <c r="G424" s="61"/>
      <c r="H424" s="61"/>
      <c r="I424" s="61"/>
      <c r="J424" s="61"/>
      <c r="K424" s="61"/>
      <c r="L424" s="61"/>
      <c r="M424" s="61"/>
      <c r="N424" s="61"/>
      <c r="O424" s="61"/>
    </row>
    <row r="425" spans="1:15" s="9" customFormat="1" ht="14.45" hidden="1" customHeight="1"/>
    <row r="426" spans="1:15" s="9" customFormat="1" ht="14.45" hidden="1" customHeight="1"/>
    <row r="427" spans="1:15" s="9" customFormat="1" ht="14.45" hidden="1" customHeight="1"/>
    <row r="428" spans="1:15" s="9" customFormat="1" ht="14.45" hidden="1" customHeight="1"/>
    <row r="429" spans="1:15" s="9" customFormat="1" ht="14.45" hidden="1" customHeight="1"/>
    <row r="430" spans="1:15" s="9" customFormat="1" ht="14.45" hidden="1" customHeight="1"/>
    <row r="431" spans="1:15" s="9" customFormat="1" ht="14.45" hidden="1" customHeight="1"/>
    <row r="432" spans="1:15" ht="14.45" hidden="1" customHeight="1">
      <c r="A432" s="9"/>
      <c r="B432" s="9"/>
      <c r="C432" s="9"/>
      <c r="D432" s="9"/>
      <c r="E432" s="9"/>
      <c r="F432" s="9"/>
      <c r="G432" s="9"/>
      <c r="H432" s="9"/>
      <c r="I432" s="9"/>
      <c r="J432" s="9"/>
      <c r="K432" s="9"/>
      <c r="L432" s="9"/>
      <c r="M432" s="9"/>
      <c r="N432" s="9"/>
      <c r="O432" s="9"/>
    </row>
    <row r="433" spans="1:15" ht="14.45" hidden="1" customHeight="1">
      <c r="A433" s="9"/>
      <c r="B433" s="9"/>
      <c r="C433" s="9"/>
      <c r="D433" s="9"/>
      <c r="E433" s="9"/>
      <c r="F433" s="9"/>
      <c r="G433" s="9"/>
      <c r="H433" s="9"/>
      <c r="I433" s="9"/>
      <c r="J433" s="9"/>
      <c r="K433" s="9"/>
      <c r="L433" s="9"/>
      <c r="M433" s="9"/>
      <c r="N433" s="9"/>
      <c r="O433" s="9"/>
    </row>
    <row r="434" spans="1:15" ht="14.45" hidden="1" customHeight="1">
      <c r="A434" s="9"/>
      <c r="B434" s="9"/>
      <c r="C434" s="9"/>
      <c r="D434" s="9"/>
      <c r="E434" s="9"/>
      <c r="F434" s="9"/>
      <c r="G434" s="9"/>
      <c r="H434" s="9"/>
      <c r="I434" s="9"/>
      <c r="J434" s="9"/>
      <c r="K434" s="9"/>
      <c r="L434" s="9"/>
      <c r="M434" s="9"/>
      <c r="N434" s="9"/>
      <c r="O434" s="9"/>
    </row>
    <row r="435" spans="1:15" ht="14.45" hidden="1" customHeight="1">
      <c r="A435" s="9"/>
      <c r="B435" s="9"/>
      <c r="C435" s="9"/>
      <c r="D435" s="9"/>
      <c r="E435" s="9"/>
      <c r="F435" s="9"/>
      <c r="G435" s="9"/>
      <c r="H435" s="9"/>
      <c r="I435" s="9"/>
      <c r="J435" s="9"/>
      <c r="K435" s="9"/>
      <c r="L435" s="9"/>
      <c r="M435" s="9"/>
      <c r="N435" s="9"/>
      <c r="O435" s="9"/>
    </row>
    <row r="436" spans="1:15" ht="14.45" hidden="1" customHeight="1">
      <c r="A436" s="9"/>
      <c r="B436" s="9"/>
      <c r="C436" s="9"/>
      <c r="D436" s="9"/>
      <c r="E436" s="9"/>
      <c r="F436" s="9"/>
      <c r="G436" s="9"/>
      <c r="H436" s="9"/>
      <c r="I436" s="9"/>
      <c r="J436" s="9"/>
      <c r="K436" s="9"/>
      <c r="L436" s="9"/>
      <c r="M436" s="9"/>
      <c r="N436" s="9"/>
      <c r="O436" s="9"/>
    </row>
    <row r="437" spans="1:15" ht="14.45" hidden="1" customHeight="1">
      <c r="A437" s="9"/>
      <c r="B437" s="9"/>
      <c r="C437" s="9"/>
      <c r="D437" s="9"/>
      <c r="E437" s="9"/>
      <c r="F437" s="9"/>
      <c r="G437" s="9"/>
      <c r="H437" s="9"/>
      <c r="I437" s="9"/>
      <c r="J437" s="9"/>
      <c r="K437" s="9"/>
      <c r="L437" s="9"/>
      <c r="M437" s="9"/>
      <c r="N437" s="9"/>
      <c r="O437" s="9"/>
    </row>
    <row r="438" spans="1:15" ht="14.45" hidden="1" customHeight="1">
      <c r="A438" s="9"/>
      <c r="B438" s="9"/>
      <c r="C438" s="9"/>
      <c r="D438" s="9"/>
      <c r="E438" s="9"/>
      <c r="F438" s="9"/>
      <c r="G438" s="9"/>
      <c r="H438" s="9"/>
      <c r="I438" s="9"/>
      <c r="J438" s="9"/>
      <c r="K438" s="9"/>
      <c r="L438" s="9"/>
      <c r="M438" s="9"/>
      <c r="N438" s="9"/>
      <c r="O438" s="9"/>
    </row>
    <row r="439" spans="1:15" ht="14.45" hidden="1" customHeight="1">
      <c r="A439" s="9"/>
      <c r="B439" s="9"/>
      <c r="C439" s="9"/>
      <c r="D439" s="9"/>
      <c r="E439" s="9"/>
      <c r="F439" s="9"/>
      <c r="G439" s="9"/>
      <c r="H439" s="9"/>
      <c r="I439" s="9"/>
      <c r="J439" s="9"/>
      <c r="K439" s="9"/>
      <c r="L439" s="9"/>
      <c r="M439" s="9"/>
      <c r="N439" s="9"/>
      <c r="O439" s="9"/>
    </row>
    <row r="440" spans="1:15" ht="14.45" hidden="1" customHeight="1">
      <c r="A440" s="9"/>
      <c r="B440" s="9"/>
      <c r="C440" s="9"/>
      <c r="D440" s="9"/>
      <c r="E440" s="9"/>
      <c r="F440" s="9"/>
      <c r="G440" s="9"/>
      <c r="H440" s="9"/>
      <c r="I440" s="9"/>
      <c r="J440" s="9"/>
      <c r="K440" s="9"/>
      <c r="L440" s="9"/>
      <c r="M440" s="9"/>
      <c r="N440" s="9"/>
      <c r="O440" s="9"/>
    </row>
    <row r="441" spans="1:15" ht="14.45" hidden="1" customHeight="1">
      <c r="A441" s="9"/>
      <c r="B441" s="9"/>
      <c r="C441" s="9"/>
      <c r="D441" s="9"/>
      <c r="E441" s="9"/>
      <c r="F441" s="9"/>
      <c r="G441" s="9"/>
      <c r="H441" s="9"/>
      <c r="I441" s="9"/>
      <c r="J441" s="9"/>
      <c r="K441" s="9"/>
      <c r="L441" s="9"/>
      <c r="M441" s="9"/>
      <c r="N441" s="9"/>
      <c r="O441" s="9"/>
    </row>
    <row r="442" spans="1:15" ht="14.45" hidden="1" customHeight="1">
      <c r="A442" s="9"/>
      <c r="B442" s="9"/>
      <c r="C442" s="9"/>
      <c r="D442" s="9"/>
      <c r="E442" s="9"/>
      <c r="F442" s="9"/>
      <c r="G442" s="9"/>
      <c r="H442" s="9"/>
      <c r="I442" s="9"/>
      <c r="J442" s="9"/>
      <c r="K442" s="9"/>
      <c r="L442" s="9"/>
      <c r="M442" s="9"/>
      <c r="N442" s="9"/>
      <c r="O442" s="9"/>
    </row>
    <row r="443" spans="1:15" ht="14.45" hidden="1" customHeight="1">
      <c r="A443" s="9"/>
      <c r="B443" s="9"/>
      <c r="C443" s="9"/>
      <c r="D443" s="9"/>
      <c r="E443" s="9"/>
      <c r="F443" s="9"/>
      <c r="G443" s="9"/>
      <c r="H443" s="9"/>
      <c r="I443" s="9"/>
      <c r="J443" s="9"/>
      <c r="K443" s="9"/>
      <c r="L443" s="9"/>
      <c r="M443" s="9"/>
      <c r="N443" s="9"/>
      <c r="O443" s="9"/>
    </row>
    <row r="444" spans="1:15" ht="14.45" hidden="1" customHeight="1">
      <c r="A444" s="9"/>
      <c r="B444" s="9"/>
      <c r="C444" s="9"/>
      <c r="D444" s="9"/>
      <c r="E444" s="9"/>
      <c r="F444" s="9"/>
      <c r="G444" s="9"/>
      <c r="H444" s="9"/>
      <c r="I444" s="9"/>
      <c r="J444" s="9"/>
      <c r="K444" s="9"/>
      <c r="L444" s="9"/>
      <c r="M444" s="9"/>
      <c r="N444" s="9"/>
      <c r="O444" s="9"/>
    </row>
    <row r="445" spans="1:15" ht="14.45" hidden="1" customHeight="1">
      <c r="A445" s="9"/>
      <c r="B445" s="9"/>
      <c r="C445" s="9"/>
      <c r="D445" s="9"/>
      <c r="E445" s="9"/>
      <c r="F445" s="9"/>
      <c r="G445" s="9"/>
      <c r="H445" s="9"/>
      <c r="I445" s="9"/>
      <c r="J445" s="9"/>
      <c r="K445" s="9"/>
      <c r="L445" s="9"/>
      <c r="M445" s="9"/>
      <c r="N445" s="9"/>
      <c r="O445" s="9"/>
    </row>
    <row r="446" spans="1:15" ht="14.45" hidden="1" customHeight="1">
      <c r="A446" s="9"/>
      <c r="B446" s="9"/>
      <c r="C446" s="9"/>
      <c r="D446" s="9"/>
      <c r="E446" s="9"/>
      <c r="F446" s="9"/>
      <c r="G446" s="9"/>
      <c r="H446" s="9"/>
      <c r="I446" s="9"/>
      <c r="J446" s="9"/>
      <c r="K446" s="9"/>
      <c r="L446" s="9"/>
      <c r="M446" s="9"/>
      <c r="N446" s="9"/>
      <c r="O446" s="9"/>
    </row>
    <row r="447" spans="1:15" ht="14.45" hidden="1" customHeight="1"/>
    <row r="448" spans="1:15"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sheetData>
  <mergeCells count="315">
    <mergeCell ref="B418:G418"/>
    <mergeCell ref="B420:G423"/>
    <mergeCell ref="Q403:X403"/>
    <mergeCell ref="Y403:AF403"/>
    <mergeCell ref="AG403:AN403"/>
    <mergeCell ref="AO403:AV403"/>
    <mergeCell ref="B404:G407"/>
    <mergeCell ref="Q408:X408"/>
    <mergeCell ref="Y408:AF408"/>
    <mergeCell ref="AG408:AN408"/>
    <mergeCell ref="AO408:AV408"/>
    <mergeCell ref="B397:G400"/>
    <mergeCell ref="Q400:X400"/>
    <mergeCell ref="Y400:AF400"/>
    <mergeCell ref="AG400:AN400"/>
    <mergeCell ref="AO400:AV400"/>
    <mergeCell ref="B402:G403"/>
    <mergeCell ref="Q402:X402"/>
    <mergeCell ref="Y402:AF402"/>
    <mergeCell ref="AG402:AN402"/>
    <mergeCell ref="AO402:AV402"/>
    <mergeCell ref="Q394:X394"/>
    <mergeCell ref="Y394:AF394"/>
    <mergeCell ref="AG394:AN394"/>
    <mergeCell ref="AO394:AV394"/>
    <mergeCell ref="B395:F396"/>
    <mergeCell ref="Q395:X395"/>
    <mergeCell ref="Y395:AF395"/>
    <mergeCell ref="AG395:AN395"/>
    <mergeCell ref="AO395:AV395"/>
    <mergeCell ref="Y388:AF388"/>
    <mergeCell ref="AG388:AN388"/>
    <mergeCell ref="AO388:AV388"/>
    <mergeCell ref="D391:H392"/>
    <mergeCell ref="Q392:X392"/>
    <mergeCell ref="Y392:AF392"/>
    <mergeCell ref="AG392:AN392"/>
    <mergeCell ref="AO392:AV392"/>
    <mergeCell ref="AO384:AV384"/>
    <mergeCell ref="Y385:AF385"/>
    <mergeCell ref="AG385:AN385"/>
    <mergeCell ref="AO385:AV385"/>
    <mergeCell ref="Y386:AF386"/>
    <mergeCell ref="AG386:AN386"/>
    <mergeCell ref="AO386:AV386"/>
    <mergeCell ref="B368:G369"/>
    <mergeCell ref="B370:G373"/>
    <mergeCell ref="B376:G377"/>
    <mergeCell ref="Q384:X384"/>
    <mergeCell ref="Y384:AF384"/>
    <mergeCell ref="AG384:AN384"/>
    <mergeCell ref="B345:G348"/>
    <mergeCell ref="B351:G351"/>
    <mergeCell ref="B352:G352"/>
    <mergeCell ref="B354:G357"/>
    <mergeCell ref="B360:G360"/>
    <mergeCell ref="B362:G365"/>
    <mergeCell ref="B309:G312"/>
    <mergeCell ref="B315:G315"/>
    <mergeCell ref="B317:G320"/>
    <mergeCell ref="B326:G329"/>
    <mergeCell ref="B337:G340"/>
    <mergeCell ref="B343:G343"/>
    <mergeCell ref="Q296:X296"/>
    <mergeCell ref="Y296:AF296"/>
    <mergeCell ref="AG296:AN296"/>
    <mergeCell ref="AO296:AV296"/>
    <mergeCell ref="B301:G304"/>
    <mergeCell ref="B307:G307"/>
    <mergeCell ref="B269:G270"/>
    <mergeCell ref="B272:G275"/>
    <mergeCell ref="B277:G278"/>
    <mergeCell ref="B280:G283"/>
    <mergeCell ref="B286:F288"/>
    <mergeCell ref="B291:G294"/>
    <mergeCell ref="B243:F244"/>
    <mergeCell ref="B245:G248"/>
    <mergeCell ref="B252:F252"/>
    <mergeCell ref="B255:G258"/>
    <mergeCell ref="B261:I262"/>
    <mergeCell ref="B264:G267"/>
    <mergeCell ref="B236:G239"/>
    <mergeCell ref="Q239:X239"/>
    <mergeCell ref="Y239:AF239"/>
    <mergeCell ref="AG239:AN239"/>
    <mergeCell ref="AO239:AV239"/>
    <mergeCell ref="Q241:X241"/>
    <mergeCell ref="Y241:AF241"/>
    <mergeCell ref="AG241:AN241"/>
    <mergeCell ref="AO241:AV241"/>
    <mergeCell ref="B227:G230"/>
    <mergeCell ref="Q230:X230"/>
    <mergeCell ref="Y230:AF230"/>
    <mergeCell ref="AG230:AN230"/>
    <mergeCell ref="AO230:AV230"/>
    <mergeCell ref="B233:F234"/>
    <mergeCell ref="B219:G222"/>
    <mergeCell ref="Q222:X222"/>
    <mergeCell ref="Y222:AF222"/>
    <mergeCell ref="AG222:AN222"/>
    <mergeCell ref="AO222:AV222"/>
    <mergeCell ref="B225:F225"/>
    <mergeCell ref="B209:G212"/>
    <mergeCell ref="Q212:X212"/>
    <mergeCell ref="Y212:AF212"/>
    <mergeCell ref="AG212:AN212"/>
    <mergeCell ref="AO212:AV212"/>
    <mergeCell ref="B215:F217"/>
    <mergeCell ref="AO203:AV203"/>
    <mergeCell ref="Q205:X205"/>
    <mergeCell ref="Y205:AF205"/>
    <mergeCell ref="AG205:AN205"/>
    <mergeCell ref="AO205:AV205"/>
    <mergeCell ref="B207:F207"/>
    <mergeCell ref="B188:F189"/>
    <mergeCell ref="B191:G194"/>
    <mergeCell ref="B200:G203"/>
    <mergeCell ref="Q203:X203"/>
    <mergeCell ref="Y203:AF203"/>
    <mergeCell ref="AG203:AN203"/>
    <mergeCell ref="B179:F180"/>
    <mergeCell ref="B182:G185"/>
    <mergeCell ref="Q185:X185"/>
    <mergeCell ref="Y185:AF185"/>
    <mergeCell ref="AG185:AN185"/>
    <mergeCell ref="AO185:AV185"/>
    <mergeCell ref="B162:G165"/>
    <mergeCell ref="Q165:X165"/>
    <mergeCell ref="Y165:AF165"/>
    <mergeCell ref="AG165:AN165"/>
    <mergeCell ref="AO165:AV165"/>
    <mergeCell ref="B173:G176"/>
    <mergeCell ref="Q176:X176"/>
    <mergeCell ref="Y176:AF176"/>
    <mergeCell ref="AG176:AN176"/>
    <mergeCell ref="AO176:AV176"/>
    <mergeCell ref="B153:G156"/>
    <mergeCell ref="Q156:X156"/>
    <mergeCell ref="Y156:AF156"/>
    <mergeCell ref="AG156:AN156"/>
    <mergeCell ref="AO156:AV156"/>
    <mergeCell ref="B159:F160"/>
    <mergeCell ref="B137:G140"/>
    <mergeCell ref="Q140:X140"/>
    <mergeCell ref="Y140:AF140"/>
    <mergeCell ref="AG140:AN140"/>
    <mergeCell ref="AO140:AV140"/>
    <mergeCell ref="Q142:X142"/>
    <mergeCell ref="Y142:AF142"/>
    <mergeCell ref="AG142:AN142"/>
    <mergeCell ref="AO142:AV142"/>
    <mergeCell ref="B124:G127"/>
    <mergeCell ref="Q127:X127"/>
    <mergeCell ref="Y127:AF127"/>
    <mergeCell ref="AG127:AN127"/>
    <mergeCell ref="AO127:AV127"/>
    <mergeCell ref="B130:G130"/>
    <mergeCell ref="B106:G107"/>
    <mergeCell ref="B109:G110"/>
    <mergeCell ref="B112:G113"/>
    <mergeCell ref="B115:G116"/>
    <mergeCell ref="B118:G119"/>
    <mergeCell ref="B122:G122"/>
    <mergeCell ref="B98:G99"/>
    <mergeCell ref="Q101:X101"/>
    <mergeCell ref="Y101:AF101"/>
    <mergeCell ref="AG101:AN101"/>
    <mergeCell ref="AO101:AV101"/>
    <mergeCell ref="B103:G103"/>
    <mergeCell ref="B77:F78"/>
    <mergeCell ref="B80:G81"/>
    <mergeCell ref="B83:F84"/>
    <mergeCell ref="B86:G87"/>
    <mergeCell ref="B89:F90"/>
    <mergeCell ref="B92:G93"/>
    <mergeCell ref="B69:F69"/>
    <mergeCell ref="B71:G74"/>
    <mergeCell ref="Q74:X74"/>
    <mergeCell ref="Y74:AF74"/>
    <mergeCell ref="AG74:AN74"/>
    <mergeCell ref="AO74:AV74"/>
    <mergeCell ref="B61:D61"/>
    <mergeCell ref="B63:G66"/>
    <mergeCell ref="Q66:X66"/>
    <mergeCell ref="Y66:AF66"/>
    <mergeCell ref="AG66:AN66"/>
    <mergeCell ref="AO66:AV66"/>
    <mergeCell ref="B55:G56"/>
    <mergeCell ref="Q59:X59"/>
    <mergeCell ref="Y59:AF59"/>
    <mergeCell ref="AG59:AN59"/>
    <mergeCell ref="AO59:AV59"/>
    <mergeCell ref="Q60:X60"/>
    <mergeCell ref="Y60:AF60"/>
    <mergeCell ref="AG60:AN60"/>
    <mergeCell ref="AO60:AV60"/>
    <mergeCell ref="B49:G52"/>
    <mergeCell ref="Q52:X52"/>
    <mergeCell ref="Y52:AF52"/>
    <mergeCell ref="AG52:AN52"/>
    <mergeCell ref="AO52:AV52"/>
    <mergeCell ref="Q53:X53"/>
    <mergeCell ref="Y53:AF53"/>
    <mergeCell ref="AG53:AN53"/>
    <mergeCell ref="AO53:AV53"/>
    <mergeCell ref="B47:G48"/>
    <mergeCell ref="Q47:X47"/>
    <mergeCell ref="Y47:AF47"/>
    <mergeCell ref="AG47:AN47"/>
    <mergeCell ref="AO47:AV47"/>
    <mergeCell ref="Q48:X48"/>
    <mergeCell ref="Y48:AF48"/>
    <mergeCell ref="AG48:AN48"/>
    <mergeCell ref="AO48:AV48"/>
    <mergeCell ref="A45:C45"/>
    <mergeCell ref="Q45:X45"/>
    <mergeCell ref="Y45:AF45"/>
    <mergeCell ref="AG45:AN45"/>
    <mergeCell ref="AO45:AV45"/>
    <mergeCell ref="Q46:X46"/>
    <mergeCell ref="Y46:AF46"/>
    <mergeCell ref="AG46:AN46"/>
    <mergeCell ref="AO46:AV46"/>
    <mergeCell ref="B40:F40"/>
    <mergeCell ref="Q40:X40"/>
    <mergeCell ref="Y40:AF40"/>
    <mergeCell ref="AG40:AN40"/>
    <mergeCell ref="AO40:AV40"/>
    <mergeCell ref="B41:G44"/>
    <mergeCell ref="Q44:X44"/>
    <mergeCell ref="Y44:AF44"/>
    <mergeCell ref="AG44:AN44"/>
    <mergeCell ref="AO44:AV44"/>
    <mergeCell ref="A38:C38"/>
    <mergeCell ref="Q38:X38"/>
    <mergeCell ref="Y38:AF38"/>
    <mergeCell ref="AG38:AN38"/>
    <mergeCell ref="AO38:AV38"/>
    <mergeCell ref="Q39:X39"/>
    <mergeCell ref="Y39:AF39"/>
    <mergeCell ref="AG39:AN39"/>
    <mergeCell ref="AO39:AV39"/>
    <mergeCell ref="Q33:X33"/>
    <mergeCell ref="Y33:AF33"/>
    <mergeCell ref="AG33:AN33"/>
    <mergeCell ref="AO33:AV33"/>
    <mergeCell ref="B34:G37"/>
    <mergeCell ref="Q37:X37"/>
    <mergeCell ref="Y37:AF37"/>
    <mergeCell ref="AG37:AN37"/>
    <mergeCell ref="AO37:AV37"/>
    <mergeCell ref="Q31:X31"/>
    <mergeCell ref="Y31:AF31"/>
    <mergeCell ref="AG31:AN31"/>
    <mergeCell ref="AO31:AV31"/>
    <mergeCell ref="Q32:X32"/>
    <mergeCell ref="Y32:AF32"/>
    <mergeCell ref="AG32:AN32"/>
    <mergeCell ref="AO32:AV32"/>
    <mergeCell ref="B27:G30"/>
    <mergeCell ref="Q27:X27"/>
    <mergeCell ref="Y27:AF27"/>
    <mergeCell ref="AG27:AN27"/>
    <mergeCell ref="AO27:AV27"/>
    <mergeCell ref="Q30:X30"/>
    <mergeCell ref="Y30:AF30"/>
    <mergeCell ref="AG30:AN30"/>
    <mergeCell ref="AO30:AV30"/>
    <mergeCell ref="B25:E26"/>
    <mergeCell ref="Q25:X25"/>
    <mergeCell ref="Y25:AF25"/>
    <mergeCell ref="AG25:AN25"/>
    <mergeCell ref="AO25:AV25"/>
    <mergeCell ref="Q26:X26"/>
    <mergeCell ref="Y26:AF26"/>
    <mergeCell ref="AG26:AN26"/>
    <mergeCell ref="AO26:AV26"/>
    <mergeCell ref="Q22:X22"/>
    <mergeCell ref="Y22:AF22"/>
    <mergeCell ref="AG22:AN22"/>
    <mergeCell ref="AO22:AV22"/>
    <mergeCell ref="Q24:X24"/>
    <mergeCell ref="Y24:AF24"/>
    <mergeCell ref="AG24:AN24"/>
    <mergeCell ref="AO24:AV24"/>
    <mergeCell ref="Q20:X20"/>
    <mergeCell ref="Y20:AF20"/>
    <mergeCell ref="AG20:AN20"/>
    <mergeCell ref="AO20:AV20"/>
    <mergeCell ref="Q21:X21"/>
    <mergeCell ref="Y21:AF21"/>
    <mergeCell ref="AG21:AN21"/>
    <mergeCell ref="AO21:AV21"/>
    <mergeCell ref="B18:G18"/>
    <mergeCell ref="Q18:X18"/>
    <mergeCell ref="Y18:AF18"/>
    <mergeCell ref="AG18:AN18"/>
    <mergeCell ref="AO18:AV18"/>
    <mergeCell ref="B19:G22"/>
    <mergeCell ref="Q19:X19"/>
    <mergeCell ref="Y19:AF19"/>
    <mergeCell ref="AG19:AN19"/>
    <mergeCell ref="AO19:AV19"/>
    <mergeCell ref="B14:G14"/>
    <mergeCell ref="B15:G15"/>
    <mergeCell ref="Q17:X17"/>
    <mergeCell ref="Y17:AF17"/>
    <mergeCell ref="AG17:AN17"/>
    <mergeCell ref="AO17:AV17"/>
    <mergeCell ref="B3:D3"/>
    <mergeCell ref="B7:G7"/>
    <mergeCell ref="B8:F8"/>
    <mergeCell ref="B10:F10"/>
    <mergeCell ref="B11:G11"/>
    <mergeCell ref="B13:C13"/>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7CD00-C825-44E4-8FD7-8BA850601B89}">
  <dimension ref="A1:AD180"/>
  <sheetViews>
    <sheetView showGridLines="0" workbookViewId="0">
      <selection activeCell="B5" sqref="B5"/>
    </sheetView>
  </sheetViews>
  <sheetFormatPr defaultColWidth="0" defaultRowHeight="15" zeroHeight="1"/>
  <cols>
    <col min="1" max="1" width="33.85546875" customWidth="1"/>
    <col min="2" max="2" width="27.85546875" customWidth="1"/>
    <col min="3" max="3" width="15.140625" customWidth="1"/>
    <col min="4" max="4" width="17.5703125" customWidth="1"/>
    <col min="5" max="5" width="16.42578125" customWidth="1"/>
    <col min="6" max="9" width="18.140625" customWidth="1"/>
    <col min="10" max="10" width="4" customWidth="1"/>
    <col min="11" max="16384" width="9.140625" hidden="1"/>
  </cols>
  <sheetData>
    <row r="1" spans="1:26" s="9" customFormat="1">
      <c r="A1" s="57" t="s">
        <v>2291</v>
      </c>
      <c r="B1" s="89"/>
      <c r="C1" s="89"/>
      <c r="D1" s="89"/>
      <c r="F1" s="274"/>
      <c r="G1" s="274"/>
      <c r="H1" s="274"/>
      <c r="I1" s="274" t="str">
        <f>Instructions!$N$1</f>
        <v>OMB Approval No. 3245-0062</v>
      </c>
    </row>
    <row r="2" spans="1:26" s="9" customFormat="1">
      <c r="A2" s="57" t="s">
        <v>11</v>
      </c>
      <c r="B2" s="142">
        <f>Overview!B43</f>
        <v>45628</v>
      </c>
      <c r="C2" s="57"/>
      <c r="D2" s="57"/>
      <c r="F2" s="274"/>
      <c r="G2" s="274"/>
      <c r="H2" s="274"/>
      <c r="I2" s="1026" t="str">
        <f>Instructions!$N$2</f>
        <v>Expiration Date 2/28/2026</v>
      </c>
    </row>
    <row r="3" spans="1:26" s="9" customFormat="1" ht="25.5" customHeight="1">
      <c r="A3" s="1053"/>
      <c r="B3" s="1053"/>
      <c r="C3" s="1053"/>
      <c r="D3" s="1053"/>
      <c r="E3" s="1053"/>
      <c r="F3" s="1053"/>
      <c r="G3" s="1025"/>
      <c r="H3" s="385"/>
      <c r="I3" s="385"/>
      <c r="J3" s="385"/>
    </row>
    <row r="4" spans="1:26" s="9" customFormat="1">
      <c r="A4" s="1027" t="s">
        <v>15</v>
      </c>
      <c r="B4" s="101" t="str">
        <f>Overview!B7</f>
        <v>Applicant Fund Name</v>
      </c>
      <c r="C4" s="101"/>
      <c r="D4" s="101"/>
      <c r="E4" s="101"/>
      <c r="F4" s="101" t="s">
        <v>2</v>
      </c>
      <c r="G4" s="101"/>
      <c r="H4" s="101" t="s">
        <v>2</v>
      </c>
      <c r="I4" s="101" t="s">
        <v>2</v>
      </c>
      <c r="J4" s="384"/>
    </row>
    <row r="5" spans="1:26" s="9" customFormat="1">
      <c r="A5" s="21"/>
    </row>
    <row r="6" spans="1:26" s="9" customFormat="1" ht="27.95" customHeight="1">
      <c r="A6" s="1239" t="s">
        <v>2292</v>
      </c>
      <c r="B6" s="1239"/>
      <c r="C6" s="1239"/>
      <c r="D6" s="1239"/>
      <c r="E6" s="1239"/>
      <c r="F6" s="1239"/>
      <c r="G6" s="1239"/>
      <c r="H6" s="1239"/>
      <c r="I6" s="1239"/>
      <c r="J6" s="93"/>
    </row>
    <row r="7" spans="1:26" s="9" customFormat="1" ht="51.6" customHeight="1">
      <c r="A7" s="1240" t="s">
        <v>2293</v>
      </c>
      <c r="B7" s="1240"/>
      <c r="C7" s="1240"/>
      <c r="D7" s="1240"/>
      <c r="E7" s="1240"/>
      <c r="F7" s="1240"/>
      <c r="G7" s="1240"/>
      <c r="H7" s="1240"/>
      <c r="I7" s="1240"/>
      <c r="J7" s="93"/>
    </row>
    <row r="8" spans="1:26" s="9" customFormat="1" ht="39" customHeight="1" thickBot="1">
      <c r="A8" s="1241" t="s">
        <v>2294</v>
      </c>
      <c r="B8" s="1241"/>
      <c r="C8" s="1241"/>
      <c r="D8" s="1241"/>
      <c r="E8" s="1241"/>
      <c r="F8" s="1241"/>
      <c r="G8" s="1241"/>
      <c r="H8" s="1241"/>
      <c r="I8" s="1241"/>
      <c r="J8" s="93"/>
    </row>
    <row r="9" spans="1:26" s="17" customFormat="1" ht="24" customHeight="1" thickBot="1">
      <c r="A9" s="1028" t="s">
        <v>2295</v>
      </c>
      <c r="B9" s="1028" t="s">
        <v>29</v>
      </c>
      <c r="C9" s="1028" t="s">
        <v>2296</v>
      </c>
      <c r="D9" s="1028" t="s">
        <v>2297</v>
      </c>
      <c r="E9" s="1028" t="s">
        <v>411</v>
      </c>
      <c r="F9" s="1028" t="s">
        <v>412</v>
      </c>
      <c r="G9" s="1028" t="s">
        <v>2298</v>
      </c>
      <c r="H9" s="1028" t="s">
        <v>2299</v>
      </c>
      <c r="I9" s="1028" t="s">
        <v>2300</v>
      </c>
      <c r="J9" s="95"/>
      <c r="K9" s="95"/>
      <c r="L9" s="95"/>
      <c r="M9" s="95"/>
      <c r="N9" s="95"/>
      <c r="O9" s="95"/>
      <c r="P9" s="95"/>
      <c r="Q9" s="95"/>
      <c r="R9" s="95"/>
      <c r="S9" s="95"/>
      <c r="T9" s="95"/>
      <c r="U9" s="95"/>
      <c r="V9" s="95"/>
      <c r="W9" s="95"/>
      <c r="X9" s="95"/>
      <c r="Y9" s="95"/>
      <c r="Z9" s="95"/>
    </row>
    <row r="10" spans="1:26" s="18" customFormat="1" ht="10.5">
      <c r="A10" s="1029"/>
      <c r="B10" s="1029"/>
      <c r="C10" s="1030"/>
      <c r="D10" s="1030"/>
      <c r="E10" s="1030"/>
      <c r="F10" s="1030"/>
      <c r="G10" s="1031"/>
      <c r="H10" s="1030"/>
      <c r="I10" s="1030"/>
      <c r="J10" s="19"/>
      <c r="K10" s="19"/>
      <c r="L10" s="19"/>
      <c r="M10" s="19"/>
      <c r="N10" s="19"/>
      <c r="O10" s="19"/>
      <c r="P10" s="19"/>
      <c r="Q10" s="19"/>
      <c r="R10" s="19"/>
      <c r="S10" s="19"/>
      <c r="T10" s="19"/>
      <c r="U10" s="19"/>
      <c r="V10" s="19"/>
      <c r="W10" s="19"/>
      <c r="X10" s="19"/>
      <c r="Y10" s="19"/>
      <c r="Z10" s="19"/>
    </row>
    <row r="11" spans="1:26" s="18" customFormat="1" ht="10.5">
      <c r="A11" s="434"/>
      <c r="B11" s="1029"/>
      <c r="C11" s="1030"/>
      <c r="D11" s="1030"/>
      <c r="E11" s="1030"/>
      <c r="F11" s="1030"/>
      <c r="G11" s="1031"/>
      <c r="H11" s="1030"/>
      <c r="I11" s="1030"/>
      <c r="J11" s="19"/>
      <c r="K11" s="19"/>
      <c r="L11" s="19"/>
      <c r="M11" s="19"/>
      <c r="N11" s="19"/>
      <c r="O11" s="19"/>
      <c r="P11" s="19"/>
      <c r="Q11" s="19"/>
      <c r="R11" s="19"/>
      <c r="S11" s="19"/>
      <c r="T11" s="19"/>
      <c r="U11" s="19"/>
      <c r="V11" s="19"/>
      <c r="W11" s="19"/>
      <c r="X11" s="19"/>
      <c r="Y11" s="19"/>
      <c r="Z11" s="19"/>
    </row>
    <row r="12" spans="1:26" s="18" customFormat="1" ht="10.5">
      <c r="A12" s="434"/>
      <c r="B12" s="1029"/>
      <c r="C12" s="1030"/>
      <c r="D12" s="1030"/>
      <c r="E12" s="1030"/>
      <c r="F12" s="1030"/>
      <c r="G12" s="1031"/>
      <c r="H12" s="1030"/>
      <c r="I12" s="1030"/>
      <c r="J12" s="19"/>
      <c r="K12" s="19"/>
      <c r="L12" s="19"/>
      <c r="M12" s="19"/>
      <c r="N12" s="19"/>
      <c r="O12" s="19"/>
      <c r="P12" s="19"/>
      <c r="Q12" s="19"/>
      <c r="R12" s="19"/>
      <c r="S12" s="19"/>
      <c r="T12" s="19"/>
      <c r="U12" s="19"/>
      <c r="V12" s="19"/>
      <c r="W12" s="19"/>
      <c r="X12" s="19"/>
      <c r="Y12" s="19"/>
      <c r="Z12" s="19"/>
    </row>
    <row r="13" spans="1:26" s="18" customFormat="1" ht="10.5">
      <c r="A13" s="434"/>
      <c r="B13" s="1029"/>
      <c r="C13" s="1030"/>
      <c r="D13" s="1030"/>
      <c r="E13" s="1030"/>
      <c r="F13" s="1030"/>
      <c r="G13" s="1031"/>
      <c r="H13" s="1030"/>
      <c r="I13" s="1030"/>
      <c r="J13" s="19"/>
      <c r="K13" s="19"/>
      <c r="L13" s="19"/>
      <c r="M13" s="19"/>
      <c r="N13" s="19"/>
      <c r="O13" s="19"/>
      <c r="P13" s="19"/>
      <c r="Q13" s="19"/>
      <c r="R13" s="19"/>
      <c r="S13" s="19"/>
      <c r="T13" s="19"/>
      <c r="U13" s="19"/>
      <c r="V13" s="19"/>
      <c r="W13" s="19"/>
      <c r="X13" s="19"/>
      <c r="Y13" s="19"/>
      <c r="Z13" s="19"/>
    </row>
    <row r="14" spans="1:26" s="18" customFormat="1" ht="10.5">
      <c r="A14" s="434"/>
      <c r="B14" s="1029"/>
      <c r="C14" s="1030"/>
      <c r="D14" s="1030"/>
      <c r="E14" s="1030"/>
      <c r="F14" s="1030"/>
      <c r="G14" s="1031"/>
      <c r="H14" s="1030"/>
      <c r="I14" s="1030"/>
      <c r="J14" s="19"/>
      <c r="K14" s="19"/>
      <c r="L14" s="19"/>
      <c r="M14" s="19"/>
      <c r="N14" s="19"/>
      <c r="O14" s="19"/>
      <c r="P14" s="19"/>
      <c r="Q14" s="19"/>
      <c r="R14" s="19"/>
      <c r="S14" s="19"/>
      <c r="T14" s="19"/>
      <c r="U14" s="19"/>
      <c r="V14" s="19"/>
      <c r="W14" s="19"/>
      <c r="X14" s="19"/>
      <c r="Y14" s="19"/>
      <c r="Z14" s="19"/>
    </row>
    <row r="15" spans="1:26" s="18" customFormat="1" ht="10.5">
      <c r="A15" s="434"/>
      <c r="B15" s="1029"/>
      <c r="C15" s="1030"/>
      <c r="D15" s="1030"/>
      <c r="E15" s="1030"/>
      <c r="F15" s="1030"/>
      <c r="G15" s="1031"/>
      <c r="H15" s="1030"/>
      <c r="I15" s="1030"/>
      <c r="J15" s="19"/>
      <c r="K15" s="19"/>
      <c r="L15" s="19"/>
      <c r="M15" s="19"/>
      <c r="N15" s="19"/>
      <c r="O15" s="19"/>
      <c r="P15" s="19"/>
      <c r="Q15" s="19"/>
      <c r="R15" s="19"/>
      <c r="S15" s="19"/>
      <c r="T15" s="19"/>
      <c r="U15" s="19"/>
      <c r="V15" s="19"/>
      <c r="W15" s="19"/>
      <c r="X15" s="19"/>
      <c r="Y15" s="19"/>
      <c r="Z15" s="19"/>
    </row>
    <row r="16" spans="1:26" s="18" customFormat="1" ht="10.5">
      <c r="A16" s="434"/>
      <c r="B16" s="1029"/>
      <c r="C16" s="1030"/>
      <c r="D16" s="1030"/>
      <c r="E16" s="1030"/>
      <c r="F16" s="1030"/>
      <c r="G16" s="1031"/>
      <c r="H16" s="1030"/>
      <c r="I16" s="1030"/>
      <c r="J16" s="19"/>
      <c r="K16" s="19"/>
      <c r="L16" s="19"/>
      <c r="M16" s="19"/>
      <c r="N16" s="19"/>
      <c r="O16" s="19"/>
      <c r="P16" s="19"/>
      <c r="Q16" s="19"/>
      <c r="R16" s="19"/>
      <c r="S16" s="19"/>
      <c r="T16" s="19"/>
      <c r="U16" s="19"/>
      <c r="V16" s="19"/>
      <c r="W16" s="19"/>
      <c r="X16" s="19"/>
      <c r="Y16" s="19"/>
      <c r="Z16" s="19"/>
    </row>
    <row r="17" spans="1:26" s="18" customFormat="1" ht="10.5">
      <c r="A17" s="434"/>
      <c r="B17" s="1029"/>
      <c r="C17" s="1030"/>
      <c r="D17" s="1030"/>
      <c r="E17" s="1030"/>
      <c r="F17" s="1030"/>
      <c r="G17" s="1031"/>
      <c r="H17" s="1030"/>
      <c r="I17" s="1030"/>
      <c r="J17" s="19"/>
      <c r="K17" s="19"/>
      <c r="L17" s="19"/>
      <c r="M17" s="19"/>
      <c r="N17" s="19"/>
      <c r="O17" s="19"/>
      <c r="P17" s="19"/>
      <c r="Q17" s="19"/>
      <c r="R17" s="19"/>
      <c r="S17" s="19"/>
      <c r="T17" s="19"/>
      <c r="U17" s="19"/>
      <c r="V17" s="19"/>
      <c r="W17" s="19"/>
      <c r="X17" s="19"/>
      <c r="Y17" s="19"/>
      <c r="Z17" s="19"/>
    </row>
    <row r="18" spans="1:26" s="18" customFormat="1" ht="10.5">
      <c r="A18" s="434"/>
      <c r="B18" s="1029"/>
      <c r="C18" s="1030"/>
      <c r="D18" s="1030"/>
      <c r="E18" s="1030"/>
      <c r="F18" s="1030"/>
      <c r="G18" s="1031"/>
      <c r="H18" s="1030"/>
      <c r="I18" s="1030"/>
      <c r="J18" s="19"/>
      <c r="K18" s="19"/>
      <c r="L18" s="19"/>
      <c r="M18" s="19"/>
      <c r="N18" s="19"/>
      <c r="O18" s="19"/>
      <c r="P18" s="19"/>
      <c r="Q18" s="19"/>
      <c r="R18" s="19"/>
      <c r="S18" s="19"/>
      <c r="T18" s="19"/>
      <c r="U18" s="19"/>
      <c r="V18" s="19"/>
      <c r="W18" s="19"/>
      <c r="X18" s="19"/>
      <c r="Y18" s="19"/>
      <c r="Z18" s="19"/>
    </row>
    <row r="19" spans="1:26" s="18" customFormat="1" ht="10.5">
      <c r="A19" s="434"/>
      <c r="B19" s="1029"/>
      <c r="C19" s="1030"/>
      <c r="D19" s="1030"/>
      <c r="E19" s="1030"/>
      <c r="F19" s="1030"/>
      <c r="G19" s="1031"/>
      <c r="H19" s="1030"/>
      <c r="I19" s="1030"/>
      <c r="J19" s="19"/>
      <c r="K19" s="19"/>
      <c r="L19" s="19"/>
      <c r="M19" s="19"/>
      <c r="N19" s="19"/>
      <c r="O19" s="19"/>
      <c r="P19" s="19"/>
      <c r="Q19" s="19"/>
      <c r="R19" s="19"/>
      <c r="S19" s="19"/>
      <c r="T19" s="19"/>
      <c r="U19" s="19"/>
      <c r="V19" s="19"/>
      <c r="W19" s="19"/>
      <c r="X19" s="19"/>
      <c r="Y19" s="19"/>
      <c r="Z19" s="19"/>
    </row>
    <row r="20" spans="1:26" s="18" customFormat="1" ht="10.5">
      <c r="A20" s="434"/>
      <c r="B20" s="1029"/>
      <c r="C20" s="1030"/>
      <c r="D20" s="1030"/>
      <c r="E20" s="1030"/>
      <c r="F20" s="1030"/>
      <c r="G20" s="1031"/>
      <c r="H20" s="1030"/>
      <c r="I20" s="1030"/>
      <c r="J20" s="19"/>
      <c r="K20" s="19"/>
      <c r="L20" s="19"/>
      <c r="M20" s="19"/>
      <c r="N20" s="19"/>
      <c r="O20" s="19"/>
      <c r="P20" s="19"/>
      <c r="Q20" s="19"/>
      <c r="R20" s="19"/>
      <c r="S20" s="19"/>
      <c r="T20" s="19"/>
      <c r="U20" s="19"/>
      <c r="V20" s="19"/>
      <c r="W20" s="19"/>
      <c r="X20" s="19"/>
      <c r="Y20" s="19"/>
      <c r="Z20" s="19"/>
    </row>
    <row r="21" spans="1:26" s="18" customFormat="1" ht="10.5">
      <c r="A21" s="434"/>
      <c r="B21" s="1029"/>
      <c r="C21" s="1030"/>
      <c r="D21" s="1030"/>
      <c r="E21" s="1030"/>
      <c r="F21" s="1030"/>
      <c r="G21" s="1031"/>
      <c r="H21" s="1030"/>
      <c r="I21" s="1030"/>
      <c r="J21" s="19"/>
      <c r="K21" s="19"/>
      <c r="L21" s="19"/>
      <c r="M21" s="19"/>
      <c r="N21" s="19"/>
      <c r="O21" s="19"/>
      <c r="P21" s="19"/>
      <c r="Q21" s="19"/>
      <c r="R21" s="19"/>
      <c r="S21" s="19"/>
      <c r="T21" s="19"/>
      <c r="U21" s="19"/>
      <c r="V21" s="19"/>
      <c r="W21" s="19"/>
      <c r="X21" s="19"/>
      <c r="Y21" s="19"/>
      <c r="Z21" s="19"/>
    </row>
    <row r="22" spans="1:26" s="18" customFormat="1" ht="10.5">
      <c r="A22" s="434"/>
      <c r="B22" s="1029"/>
      <c r="C22" s="1030"/>
      <c r="D22" s="1030"/>
      <c r="E22" s="1030"/>
      <c r="F22" s="1030"/>
      <c r="G22" s="1031"/>
      <c r="H22" s="1030"/>
      <c r="I22" s="1030"/>
      <c r="J22" s="19"/>
      <c r="K22" s="19"/>
      <c r="L22" s="19"/>
      <c r="M22" s="19"/>
      <c r="N22" s="19"/>
      <c r="O22" s="19"/>
      <c r="P22" s="19"/>
      <c r="Q22" s="19"/>
      <c r="R22" s="19"/>
      <c r="S22" s="19"/>
      <c r="T22" s="19"/>
      <c r="U22" s="19"/>
      <c r="V22" s="19"/>
      <c r="W22" s="19"/>
      <c r="X22" s="19"/>
      <c r="Y22" s="19"/>
      <c r="Z22" s="19"/>
    </row>
    <row r="23" spans="1:26" s="18" customFormat="1" ht="10.5">
      <c r="A23" s="434"/>
      <c r="B23" s="1029"/>
      <c r="C23" s="1030"/>
      <c r="D23" s="1030"/>
      <c r="E23" s="1030"/>
      <c r="F23" s="1030"/>
      <c r="G23" s="1031"/>
      <c r="H23" s="1030"/>
      <c r="I23" s="1030"/>
      <c r="J23" s="19"/>
      <c r="K23" s="19"/>
      <c r="L23" s="19"/>
      <c r="M23" s="19"/>
      <c r="N23" s="19"/>
      <c r="O23" s="19"/>
      <c r="P23" s="19"/>
      <c r="Q23" s="19"/>
      <c r="R23" s="19"/>
      <c r="S23" s="19"/>
      <c r="T23" s="19"/>
      <c r="U23" s="19"/>
      <c r="V23" s="19"/>
      <c r="W23" s="19"/>
      <c r="X23" s="19"/>
      <c r="Y23" s="19"/>
      <c r="Z23" s="19"/>
    </row>
    <row r="24" spans="1:26" s="18" customFormat="1" ht="10.5">
      <c r="A24" s="434"/>
      <c r="B24" s="1029"/>
      <c r="C24" s="1030"/>
      <c r="D24" s="1030"/>
      <c r="E24" s="1030"/>
      <c r="F24" s="1030"/>
      <c r="G24" s="1031"/>
      <c r="H24" s="1030"/>
      <c r="I24" s="1030"/>
      <c r="J24" s="19"/>
      <c r="K24" s="19"/>
      <c r="L24" s="19"/>
      <c r="M24" s="19"/>
      <c r="N24" s="19"/>
      <c r="O24" s="19"/>
      <c r="P24" s="19"/>
      <c r="Q24" s="19"/>
      <c r="R24" s="19"/>
      <c r="S24" s="19"/>
      <c r="T24" s="19"/>
      <c r="U24" s="19"/>
      <c r="V24" s="19"/>
      <c r="W24" s="19"/>
      <c r="X24" s="19"/>
      <c r="Y24" s="19"/>
      <c r="Z24" s="19"/>
    </row>
    <row r="25" spans="1:26" s="18" customFormat="1" ht="10.5">
      <c r="A25" s="434"/>
      <c r="B25" s="1029"/>
      <c r="C25" s="1030"/>
      <c r="D25" s="1030"/>
      <c r="E25" s="1030"/>
      <c r="F25" s="1030"/>
      <c r="G25" s="1031"/>
      <c r="H25" s="1030"/>
      <c r="I25" s="1030"/>
      <c r="J25" s="19"/>
      <c r="K25" s="19"/>
      <c r="L25" s="19"/>
      <c r="M25" s="19"/>
      <c r="N25" s="19"/>
      <c r="O25" s="19"/>
      <c r="P25" s="19"/>
      <c r="Q25" s="19"/>
      <c r="R25" s="19"/>
      <c r="S25" s="19"/>
      <c r="T25" s="19"/>
      <c r="U25" s="19"/>
      <c r="V25" s="19"/>
      <c r="W25" s="19"/>
      <c r="X25" s="19"/>
      <c r="Y25" s="19"/>
      <c r="Z25" s="19"/>
    </row>
    <row r="26" spans="1:26" s="18" customFormat="1" ht="10.5">
      <c r="A26" s="434"/>
      <c r="B26" s="1029"/>
      <c r="C26" s="1030"/>
      <c r="D26" s="1030"/>
      <c r="E26" s="1030"/>
      <c r="F26" s="1030"/>
      <c r="G26" s="1031"/>
      <c r="H26" s="1030"/>
      <c r="I26" s="1030"/>
      <c r="J26" s="19"/>
      <c r="K26" s="19"/>
      <c r="L26" s="19"/>
      <c r="M26" s="19"/>
      <c r="N26" s="19"/>
      <c r="O26" s="19"/>
      <c r="P26" s="19"/>
      <c r="Q26" s="19"/>
      <c r="R26" s="19"/>
      <c r="S26" s="19"/>
      <c r="T26" s="19"/>
      <c r="U26" s="19"/>
      <c r="V26" s="19"/>
      <c r="W26" s="19"/>
      <c r="X26" s="19"/>
      <c r="Y26" s="19"/>
      <c r="Z26" s="19"/>
    </row>
    <row r="27" spans="1:26" s="18" customFormat="1" ht="10.5">
      <c r="A27" s="434"/>
      <c r="B27" s="1029"/>
      <c r="C27" s="1030"/>
      <c r="D27" s="1030"/>
      <c r="E27" s="1030"/>
      <c r="F27" s="1030"/>
      <c r="G27" s="1031"/>
      <c r="H27" s="1030"/>
      <c r="I27" s="1030"/>
      <c r="J27" s="19"/>
      <c r="K27" s="19"/>
      <c r="L27" s="19"/>
      <c r="M27" s="19"/>
      <c r="N27" s="19"/>
      <c r="O27" s="19"/>
      <c r="P27" s="19"/>
      <c r="Q27" s="19"/>
      <c r="R27" s="19"/>
      <c r="S27" s="19"/>
      <c r="T27" s="19"/>
      <c r="U27" s="19"/>
      <c r="V27" s="19"/>
      <c r="W27" s="19"/>
      <c r="X27" s="19"/>
      <c r="Y27" s="19"/>
      <c r="Z27" s="19"/>
    </row>
    <row r="28" spans="1:26" s="18" customFormat="1" ht="10.5">
      <c r="A28" s="434"/>
      <c r="B28" s="1029"/>
      <c r="C28" s="1030"/>
      <c r="D28" s="1030"/>
      <c r="E28" s="1030"/>
      <c r="F28" s="1030"/>
      <c r="G28" s="1031"/>
      <c r="H28" s="1030"/>
      <c r="I28" s="1030"/>
      <c r="J28" s="19"/>
      <c r="K28" s="19"/>
      <c r="L28" s="19"/>
      <c r="M28" s="19"/>
      <c r="N28" s="19"/>
      <c r="O28" s="19"/>
      <c r="P28" s="19"/>
      <c r="Q28" s="19"/>
      <c r="R28" s="19"/>
      <c r="S28" s="19"/>
      <c r="T28" s="19"/>
      <c r="U28" s="19"/>
      <c r="V28" s="19"/>
      <c r="W28" s="19"/>
      <c r="X28" s="19"/>
      <c r="Y28" s="19"/>
      <c r="Z28" s="19"/>
    </row>
    <row r="29" spans="1:26" s="18" customFormat="1" ht="10.5">
      <c r="A29" s="434"/>
      <c r="B29" s="1029"/>
      <c r="C29" s="1030"/>
      <c r="D29" s="1030"/>
      <c r="E29" s="1030"/>
      <c r="F29" s="1030"/>
      <c r="G29" s="1031"/>
      <c r="H29" s="1030"/>
      <c r="I29" s="1030"/>
      <c r="J29" s="19"/>
      <c r="K29" s="19"/>
      <c r="L29" s="19"/>
      <c r="M29" s="19"/>
      <c r="N29" s="19"/>
      <c r="O29" s="19"/>
      <c r="P29" s="19"/>
      <c r="Q29" s="19"/>
      <c r="R29" s="19"/>
      <c r="S29" s="19"/>
      <c r="T29" s="19"/>
      <c r="U29" s="19"/>
      <c r="V29" s="19"/>
      <c r="W29" s="19"/>
      <c r="X29" s="19"/>
      <c r="Y29" s="19"/>
      <c r="Z29" s="19"/>
    </row>
    <row r="30" spans="1:26" s="18" customFormat="1" ht="10.5">
      <c r="A30" s="434"/>
      <c r="B30" s="1029"/>
      <c r="C30" s="1030"/>
      <c r="D30" s="1030"/>
      <c r="E30" s="1030"/>
      <c r="F30" s="1030"/>
      <c r="G30" s="1031"/>
      <c r="H30" s="1030"/>
      <c r="I30" s="1030"/>
      <c r="J30" s="19"/>
      <c r="K30" s="19"/>
      <c r="L30" s="19"/>
      <c r="M30" s="19"/>
      <c r="N30" s="19"/>
      <c r="O30" s="19"/>
      <c r="P30" s="19"/>
      <c r="Q30" s="19"/>
      <c r="R30" s="19"/>
      <c r="S30" s="19"/>
      <c r="T30" s="19"/>
      <c r="U30" s="19"/>
      <c r="V30" s="19"/>
      <c r="W30" s="19"/>
      <c r="X30" s="19"/>
      <c r="Y30" s="19"/>
      <c r="Z30" s="19"/>
    </row>
    <row r="31" spans="1:26" s="18" customFormat="1" ht="10.5">
      <c r="A31" s="434"/>
      <c r="B31" s="1029"/>
      <c r="C31" s="1030"/>
      <c r="D31" s="1030"/>
      <c r="E31" s="1030"/>
      <c r="F31" s="1030"/>
      <c r="G31" s="1031"/>
      <c r="H31" s="1030"/>
      <c r="I31" s="1030"/>
      <c r="J31" s="19"/>
      <c r="K31" s="19"/>
      <c r="L31" s="19"/>
      <c r="M31" s="19"/>
      <c r="N31" s="19"/>
      <c r="O31" s="19"/>
      <c r="P31" s="19"/>
      <c r="Q31" s="19"/>
      <c r="R31" s="19"/>
      <c r="S31" s="19"/>
      <c r="T31" s="19"/>
      <c r="U31" s="19"/>
      <c r="V31" s="19"/>
      <c r="W31" s="19"/>
      <c r="X31" s="19"/>
      <c r="Y31" s="19"/>
      <c r="Z31" s="19"/>
    </row>
    <row r="32" spans="1:26" s="18" customFormat="1" ht="10.5">
      <c r="A32" s="434"/>
      <c r="B32" s="1029"/>
      <c r="C32" s="1030"/>
      <c r="D32" s="1030"/>
      <c r="E32" s="1030"/>
      <c r="F32" s="1030"/>
      <c r="G32" s="1031"/>
      <c r="H32" s="1030"/>
      <c r="I32" s="1030"/>
      <c r="J32" s="19"/>
      <c r="K32" s="19"/>
      <c r="L32" s="19"/>
      <c r="M32" s="19"/>
      <c r="N32" s="19"/>
      <c r="O32" s="19"/>
      <c r="P32" s="19"/>
      <c r="Q32" s="19"/>
      <c r="R32" s="19"/>
      <c r="S32" s="19"/>
      <c r="T32" s="19"/>
      <c r="U32" s="19"/>
      <c r="V32" s="19"/>
      <c r="W32" s="19"/>
      <c r="X32" s="19"/>
      <c r="Y32" s="19"/>
      <c r="Z32" s="19"/>
    </row>
    <row r="33" spans="1:30" s="18" customFormat="1" ht="10.5">
      <c r="A33" s="434"/>
      <c r="B33" s="1029"/>
      <c r="C33" s="1030"/>
      <c r="D33" s="1030"/>
      <c r="E33" s="1030"/>
      <c r="F33" s="1030"/>
      <c r="G33" s="1031"/>
      <c r="H33" s="1030"/>
      <c r="I33" s="1030"/>
      <c r="J33" s="19"/>
      <c r="K33" s="19"/>
      <c r="L33" s="19"/>
      <c r="M33" s="19"/>
      <c r="N33" s="19"/>
      <c r="O33" s="19"/>
      <c r="P33" s="19"/>
      <c r="Q33" s="19"/>
      <c r="R33" s="19"/>
      <c r="S33" s="19"/>
      <c r="T33" s="19"/>
      <c r="U33" s="19"/>
      <c r="V33" s="19"/>
      <c r="W33" s="19"/>
      <c r="X33" s="19"/>
      <c r="Y33" s="19"/>
      <c r="Z33" s="19"/>
    </row>
    <row r="34" spans="1:30" s="18" customFormat="1" ht="10.5">
      <c r="A34" s="434"/>
      <c r="B34" s="1029"/>
      <c r="C34" s="1030"/>
      <c r="D34" s="1030"/>
      <c r="E34" s="1030"/>
      <c r="F34" s="1030"/>
      <c r="G34" s="1031"/>
      <c r="H34" s="1030"/>
      <c r="I34" s="1030"/>
      <c r="J34" s="19"/>
      <c r="K34" s="19"/>
      <c r="L34" s="19"/>
      <c r="M34" s="19"/>
      <c r="N34" s="19"/>
      <c r="O34" s="19"/>
      <c r="P34" s="19"/>
      <c r="Q34" s="19"/>
      <c r="R34" s="19"/>
      <c r="S34" s="19"/>
      <c r="T34" s="19"/>
      <c r="U34" s="19"/>
      <c r="V34" s="19"/>
      <c r="W34" s="19"/>
      <c r="X34" s="19"/>
      <c r="Y34" s="19"/>
      <c r="Z34" s="19"/>
    </row>
    <row r="35" spans="1:30" s="18" customFormat="1" ht="10.5">
      <c r="A35" s="434"/>
      <c r="B35" s="1029"/>
      <c r="C35" s="1030"/>
      <c r="D35" s="1030"/>
      <c r="E35" s="1030"/>
      <c r="F35" s="1030"/>
      <c r="G35" s="1031"/>
      <c r="H35" s="1030"/>
      <c r="I35" s="1030"/>
      <c r="J35" s="19"/>
      <c r="K35" s="19"/>
      <c r="L35" s="19"/>
      <c r="M35" s="19"/>
      <c r="N35" s="19"/>
      <c r="O35" s="19"/>
      <c r="P35" s="19"/>
      <c r="Q35" s="19"/>
      <c r="R35" s="19"/>
      <c r="S35" s="19"/>
      <c r="T35" s="19"/>
      <c r="U35" s="19"/>
      <c r="V35" s="19"/>
      <c r="W35" s="19"/>
      <c r="X35" s="19"/>
      <c r="Y35" s="19"/>
      <c r="Z35" s="19"/>
    </row>
    <row r="36" spans="1:30" s="18" customFormat="1" ht="10.5">
      <c r="A36" s="434"/>
      <c r="B36" s="1029"/>
      <c r="C36" s="1030"/>
      <c r="D36" s="1030"/>
      <c r="E36" s="1030"/>
      <c r="F36" s="1030"/>
      <c r="G36" s="1031"/>
      <c r="H36" s="1030"/>
      <c r="I36" s="1030"/>
      <c r="J36" s="19"/>
      <c r="K36" s="19"/>
      <c r="L36" s="19"/>
      <c r="M36" s="19"/>
      <c r="N36" s="19"/>
      <c r="O36" s="19"/>
      <c r="P36" s="19"/>
      <c r="Q36" s="19"/>
      <c r="R36" s="19"/>
      <c r="S36" s="19"/>
      <c r="T36" s="19"/>
      <c r="U36" s="19"/>
      <c r="V36" s="19"/>
      <c r="W36" s="19"/>
      <c r="X36" s="19"/>
      <c r="Y36" s="19"/>
      <c r="Z36" s="19"/>
    </row>
    <row r="37" spans="1:30" s="18" customFormat="1" ht="10.5">
      <c r="A37" s="434"/>
      <c r="B37" s="1029"/>
      <c r="C37" s="1030"/>
      <c r="D37" s="1030"/>
      <c r="E37" s="1030"/>
      <c r="F37" s="1030"/>
      <c r="G37" s="1031"/>
      <c r="H37" s="1030"/>
      <c r="I37" s="1030"/>
      <c r="J37" s="19"/>
      <c r="K37" s="19"/>
      <c r="L37" s="19"/>
      <c r="M37" s="19"/>
      <c r="N37" s="19"/>
      <c r="O37" s="19"/>
      <c r="P37" s="19"/>
      <c r="Q37" s="19"/>
      <c r="R37" s="19"/>
      <c r="S37" s="19"/>
      <c r="T37" s="19"/>
      <c r="U37" s="19"/>
      <c r="V37" s="19"/>
      <c r="W37" s="19"/>
      <c r="X37" s="19"/>
      <c r="Y37" s="19"/>
      <c r="Z37" s="19"/>
    </row>
    <row r="38" spans="1:30" s="18" customFormat="1" ht="10.5">
      <c r="A38" s="434"/>
      <c r="B38" s="1029"/>
      <c r="C38" s="1030"/>
      <c r="D38" s="1030"/>
      <c r="E38" s="1030"/>
      <c r="F38" s="1030"/>
      <c r="G38" s="1031"/>
      <c r="H38" s="1030"/>
      <c r="I38" s="1030"/>
      <c r="J38" s="19"/>
      <c r="K38" s="19"/>
      <c r="L38" s="19"/>
      <c r="M38" s="19"/>
      <c r="N38" s="19"/>
      <c r="O38" s="19"/>
      <c r="P38" s="19"/>
      <c r="Q38" s="19"/>
      <c r="R38" s="19"/>
      <c r="S38" s="19"/>
      <c r="T38" s="19"/>
      <c r="U38" s="19"/>
      <c r="V38" s="19"/>
      <c r="W38" s="19"/>
      <c r="X38" s="19"/>
      <c r="Y38" s="19"/>
      <c r="Z38" s="19"/>
    </row>
    <row r="39" spans="1:30" s="18" customFormat="1" ht="10.5">
      <c r="A39" s="434"/>
      <c r="B39" s="1029"/>
      <c r="C39" s="1030"/>
      <c r="D39" s="1030"/>
      <c r="E39" s="1030"/>
      <c r="F39" s="1030"/>
      <c r="G39" s="1031"/>
      <c r="H39" s="1030"/>
      <c r="I39" s="1030"/>
      <c r="J39" s="19"/>
      <c r="K39" s="19"/>
      <c r="L39" s="19"/>
      <c r="M39" s="19"/>
      <c r="N39" s="19"/>
      <c r="O39" s="19"/>
      <c r="P39" s="19"/>
      <c r="Q39" s="19"/>
      <c r="R39" s="19"/>
      <c r="S39" s="19"/>
      <c r="T39" s="19"/>
      <c r="U39" s="19"/>
      <c r="V39" s="19"/>
      <c r="W39" s="19"/>
      <c r="X39" s="19"/>
      <c r="Y39" s="19"/>
      <c r="Z39" s="19"/>
    </row>
    <row r="40" spans="1:30" s="18" customFormat="1" ht="10.5">
      <c r="A40" s="434"/>
      <c r="B40" s="1029"/>
      <c r="C40" s="1030"/>
      <c r="D40" s="1030"/>
      <c r="E40" s="1030"/>
      <c r="F40" s="1030"/>
      <c r="G40" s="1031"/>
      <c r="H40" s="1030"/>
      <c r="I40" s="1030"/>
      <c r="J40" s="19"/>
      <c r="K40" s="19"/>
      <c r="L40" s="19"/>
      <c r="M40" s="19"/>
      <c r="N40" s="19"/>
      <c r="O40" s="19"/>
      <c r="P40" s="19"/>
      <c r="Q40" s="19"/>
      <c r="R40" s="19"/>
      <c r="S40" s="19"/>
      <c r="T40" s="19"/>
      <c r="U40" s="19"/>
      <c r="V40" s="19"/>
      <c r="W40" s="19"/>
      <c r="X40" s="19"/>
      <c r="Y40" s="19"/>
      <c r="Z40" s="19"/>
    </row>
    <row r="41" spans="1:30" s="18" customFormat="1" ht="10.5">
      <c r="A41" s="434"/>
      <c r="B41" s="1029"/>
      <c r="C41" s="1030"/>
      <c r="D41" s="1030"/>
      <c r="E41" s="1030"/>
      <c r="F41" s="1030"/>
      <c r="G41" s="1031"/>
      <c r="H41" s="1030"/>
      <c r="I41" s="1030"/>
      <c r="J41" s="19"/>
      <c r="K41" s="19"/>
      <c r="L41" s="19"/>
      <c r="M41" s="19"/>
      <c r="N41" s="19"/>
      <c r="O41" s="19"/>
      <c r="P41" s="19"/>
      <c r="Q41" s="19"/>
      <c r="R41" s="19"/>
      <c r="S41" s="19"/>
      <c r="T41" s="19"/>
      <c r="U41" s="19"/>
      <c r="V41" s="19"/>
      <c r="W41" s="19"/>
      <c r="X41" s="19"/>
      <c r="Y41" s="19"/>
      <c r="Z41" s="19"/>
    </row>
    <row r="42" spans="1:30" s="18" customFormat="1" ht="11.25" thickBot="1">
      <c r="A42" s="434"/>
      <c r="B42" s="1029"/>
      <c r="C42" s="1030"/>
      <c r="D42" s="1030"/>
      <c r="E42" s="1030"/>
      <c r="F42" s="1030"/>
      <c r="G42" s="1031"/>
      <c r="H42" s="1030"/>
      <c r="I42" s="1030"/>
      <c r="J42" s="19"/>
      <c r="K42" s="19"/>
      <c r="L42" s="19"/>
      <c r="M42" s="19"/>
      <c r="N42" s="19"/>
      <c r="O42" s="19"/>
      <c r="P42" s="19"/>
      <c r="Q42" s="19"/>
      <c r="R42" s="19"/>
      <c r="S42" s="19"/>
      <c r="T42" s="19"/>
      <c r="U42" s="19"/>
      <c r="V42" s="19"/>
      <c r="W42" s="19"/>
      <c r="X42" s="19"/>
      <c r="Y42" s="19"/>
      <c r="Z42" s="19"/>
    </row>
    <row r="43" spans="1:30" s="18" customFormat="1" ht="10.5">
      <c r="A43" s="1032" t="s">
        <v>2301</v>
      </c>
      <c r="B43" s="1032"/>
      <c r="C43" s="1033"/>
      <c r="D43" s="1033"/>
      <c r="E43" s="1033"/>
      <c r="F43" s="1033"/>
      <c r="G43" s="1033"/>
      <c r="H43" s="1033"/>
      <c r="I43" s="1033"/>
      <c r="K43" s="19"/>
      <c r="L43" s="19"/>
      <c r="M43" s="19"/>
      <c r="N43" s="19"/>
      <c r="O43" s="19"/>
      <c r="P43" s="19"/>
      <c r="Q43" s="19"/>
      <c r="R43" s="19"/>
      <c r="S43" s="19"/>
      <c r="T43" s="19"/>
      <c r="U43" s="19"/>
      <c r="V43" s="19"/>
      <c r="W43" s="19"/>
      <c r="X43" s="19"/>
      <c r="Y43" s="19"/>
      <c r="Z43" s="19"/>
      <c r="AA43" s="19"/>
      <c r="AB43" s="19"/>
      <c r="AC43" s="19"/>
      <c r="AD43" s="19"/>
    </row>
    <row r="44" spans="1:30" s="18" customFormat="1" ht="10.5" hidden="1"/>
    <row r="45" spans="1:30" s="18" customFormat="1" ht="10.5" hidden="1"/>
    <row r="46" spans="1:30" s="18" customFormat="1" ht="10.5" hidden="1"/>
    <row r="47" spans="1:30" s="18" customFormat="1" ht="10.5" hidden="1">
      <c r="A47" s="1034"/>
      <c r="B47" s="1034"/>
      <c r="C47" s="1034"/>
      <c r="D47" s="1034"/>
      <c r="E47" s="1034"/>
      <c r="F47" s="1034"/>
      <c r="G47" s="1034"/>
      <c r="H47" s="1034"/>
      <c r="I47" s="1034"/>
    </row>
    <row r="48" spans="1:30" s="18" customFormat="1" ht="69.75" hidden="1" customHeight="1">
      <c r="A48" s="1238"/>
      <c r="B48" s="1238"/>
      <c r="C48" s="1238"/>
      <c r="D48" s="1238"/>
      <c r="E48" s="1238"/>
      <c r="F48" s="1238"/>
      <c r="G48" s="917"/>
    </row>
    <row r="49" spans="1:15" s="18" customFormat="1" ht="10.5" hidden="1">
      <c r="A49" s="383"/>
      <c r="B49" s="383"/>
      <c r="C49" s="383"/>
      <c r="D49" s="383"/>
      <c r="E49" s="383"/>
      <c r="F49" s="383"/>
      <c r="G49" s="383"/>
      <c r="H49" s="383"/>
      <c r="I49" s="383"/>
    </row>
    <row r="50" spans="1:15" s="18" customFormat="1" ht="10.5" hidden="1">
      <c r="A50" s="1034"/>
      <c r="B50" s="1034"/>
      <c r="C50" s="1034"/>
      <c r="D50" s="1034"/>
      <c r="E50" s="1034"/>
      <c r="F50" s="1034"/>
      <c r="G50" s="1034"/>
      <c r="H50" s="1034"/>
      <c r="I50" s="1034"/>
    </row>
    <row r="51" spans="1:15" s="18" customFormat="1" ht="71.25" hidden="1" customHeight="1">
      <c r="A51" s="1238"/>
      <c r="B51" s="1238"/>
      <c r="C51" s="1238"/>
      <c r="D51" s="1238"/>
      <c r="E51" s="1238"/>
      <c r="F51" s="1238"/>
      <c r="G51" s="917"/>
    </row>
    <row r="52" spans="1:15" s="18" customFormat="1" ht="10.5" hidden="1">
      <c r="A52" s="383"/>
      <c r="B52" s="383"/>
      <c r="C52" s="383"/>
      <c r="D52" s="383"/>
      <c r="E52" s="383"/>
      <c r="F52" s="383"/>
      <c r="G52" s="383"/>
      <c r="H52" s="383"/>
      <c r="I52" s="383"/>
    </row>
    <row r="53" spans="1:15" s="18" customFormat="1" ht="10.5" hidden="1"/>
    <row r="54" spans="1:15" s="18" customFormat="1" ht="10.5" hidden="1">
      <c r="A54" s="1034"/>
      <c r="B54" s="1034"/>
      <c r="C54" s="1034"/>
      <c r="D54" s="1034"/>
      <c r="E54" s="1034"/>
      <c r="F54" s="1034"/>
      <c r="G54" s="1034"/>
      <c r="H54" s="1034"/>
      <c r="I54" s="1034"/>
    </row>
    <row r="55" spans="1:15" s="18" customFormat="1" ht="50.25" hidden="1" customHeight="1">
      <c r="A55" s="1238"/>
      <c r="B55" s="1238"/>
      <c r="C55" s="1238"/>
      <c r="D55" s="1238"/>
      <c r="E55" s="1238"/>
      <c r="F55" s="1238"/>
      <c r="G55" s="917"/>
    </row>
    <row r="56" spans="1:15" s="18" customFormat="1" ht="10.5" hidden="1"/>
    <row r="57" spans="1:15" s="18" customFormat="1" ht="10.5" hidden="1"/>
    <row r="58" spans="1:15" s="18" customFormat="1" ht="10.5" hidden="1"/>
    <row r="59" spans="1:15" hidden="1">
      <c r="J59" s="18"/>
      <c r="K59" s="18"/>
      <c r="L59" s="18"/>
      <c r="M59" s="18"/>
      <c r="N59" s="18"/>
      <c r="O59" s="18"/>
    </row>
    <row r="60" spans="1:15" hidden="1">
      <c r="J60" s="18"/>
      <c r="K60" s="18"/>
      <c r="L60" s="18"/>
      <c r="M60" s="18"/>
      <c r="N60" s="18"/>
      <c r="O60" s="18"/>
    </row>
    <row r="61" spans="1:15" hidden="1">
      <c r="J61" s="18"/>
      <c r="K61" s="18"/>
      <c r="L61" s="18"/>
      <c r="M61" s="18"/>
      <c r="N61" s="18"/>
      <c r="O61" s="18"/>
    </row>
    <row r="62" spans="1:15" hidden="1">
      <c r="J62" s="18"/>
      <c r="K62" s="18"/>
      <c r="L62" s="18"/>
      <c r="M62" s="18"/>
      <c r="N62" s="18"/>
      <c r="O62" s="18"/>
    </row>
    <row r="63" spans="1:15" hidden="1">
      <c r="J63" s="18"/>
      <c r="K63" s="18"/>
      <c r="L63" s="18"/>
      <c r="M63" s="18"/>
      <c r="N63" s="18"/>
      <c r="O63" s="18"/>
    </row>
    <row r="64" spans="1:15" hidden="1">
      <c r="J64" s="18"/>
      <c r="K64" s="18"/>
      <c r="L64" s="18"/>
      <c r="M64" s="18"/>
      <c r="N64" s="18"/>
      <c r="O64" s="18"/>
    </row>
    <row r="65" spans="10:15" hidden="1">
      <c r="J65" s="18"/>
      <c r="K65" s="18"/>
      <c r="L65" s="18"/>
      <c r="M65" s="18"/>
      <c r="N65" s="18"/>
      <c r="O65" s="18"/>
    </row>
    <row r="66" spans="10:15" hidden="1">
      <c r="J66" s="18"/>
      <c r="K66" s="18"/>
      <c r="L66" s="18"/>
      <c r="M66" s="18"/>
      <c r="N66" s="18"/>
      <c r="O66" s="18"/>
    </row>
    <row r="67" spans="10:15" hidden="1">
      <c r="J67" s="18"/>
      <c r="K67" s="18"/>
      <c r="L67" s="18"/>
      <c r="M67" s="18"/>
      <c r="N67" s="18"/>
      <c r="O67" s="18"/>
    </row>
    <row r="68" spans="10:15" hidden="1">
      <c r="J68" s="18"/>
      <c r="K68" s="18"/>
      <c r="L68" s="18"/>
      <c r="M68" s="18"/>
      <c r="N68" s="18"/>
      <c r="O68" s="18"/>
    </row>
    <row r="69" spans="10:15" hidden="1">
      <c r="J69" s="18"/>
      <c r="K69" s="18"/>
      <c r="L69" s="18"/>
      <c r="M69" s="18"/>
      <c r="N69" s="18"/>
      <c r="O69" s="18"/>
    </row>
    <row r="70" spans="10:15" hidden="1">
      <c r="J70" s="18"/>
      <c r="K70" s="18"/>
      <c r="L70" s="18"/>
      <c r="M70" s="18"/>
      <c r="N70" s="18"/>
      <c r="O70" s="18"/>
    </row>
    <row r="71" spans="10:15" hidden="1">
      <c r="J71" s="18"/>
      <c r="K71" s="18"/>
      <c r="L71" s="18"/>
      <c r="M71" s="18"/>
      <c r="N71" s="18"/>
      <c r="O71" s="18"/>
    </row>
    <row r="72" spans="10:15" hidden="1">
      <c r="J72" s="18"/>
      <c r="K72" s="18"/>
      <c r="L72" s="18"/>
      <c r="M72" s="18"/>
      <c r="N72" s="18"/>
      <c r="O72" s="18"/>
    </row>
    <row r="73" spans="10:15" hidden="1">
      <c r="J73" s="18"/>
      <c r="K73" s="18"/>
      <c r="L73" s="18"/>
      <c r="M73" s="18"/>
      <c r="N73" s="18"/>
      <c r="O73" s="18"/>
    </row>
    <row r="74" spans="10:15" hidden="1">
      <c r="J74" s="18"/>
      <c r="K74" s="18"/>
      <c r="L74" s="18"/>
      <c r="M74" s="18"/>
      <c r="N74" s="18"/>
      <c r="O74" s="18"/>
    </row>
    <row r="75" spans="10:15" hidden="1">
      <c r="J75" s="18"/>
      <c r="K75" s="18"/>
      <c r="L75" s="18"/>
      <c r="M75" s="18"/>
      <c r="N75" s="18"/>
      <c r="O75" s="18"/>
    </row>
    <row r="76" spans="10:15" hidden="1">
      <c r="J76" s="18"/>
      <c r="K76" s="18"/>
      <c r="L76" s="18"/>
      <c r="M76" s="18"/>
      <c r="N76" s="18"/>
      <c r="O76" s="18"/>
    </row>
    <row r="77" spans="10:15" hidden="1">
      <c r="J77" s="18"/>
      <c r="K77" s="18"/>
      <c r="L77" s="18"/>
      <c r="M77" s="18"/>
      <c r="N77" s="18"/>
      <c r="O77" s="18"/>
    </row>
    <row r="78" spans="10:15" hidden="1">
      <c r="J78" s="18"/>
      <c r="K78" s="18"/>
      <c r="L78" s="18"/>
      <c r="M78" s="18"/>
      <c r="N78" s="18"/>
      <c r="O78" s="18"/>
    </row>
    <row r="79" spans="10:15" hidden="1">
      <c r="J79" s="18"/>
      <c r="K79" s="18"/>
      <c r="L79" s="18"/>
      <c r="M79" s="18"/>
      <c r="N79" s="18"/>
      <c r="O79" s="18"/>
    </row>
    <row r="80" spans="10:15" hidden="1">
      <c r="J80" s="18"/>
      <c r="K80" s="18"/>
      <c r="L80" s="18"/>
      <c r="M80" s="18"/>
      <c r="N80" s="18"/>
      <c r="O80" s="18"/>
    </row>
    <row r="81" spans="10:15" hidden="1">
      <c r="J81" s="18"/>
      <c r="K81" s="18"/>
      <c r="L81" s="18"/>
      <c r="M81" s="18"/>
      <c r="N81" s="18"/>
      <c r="O81" s="18"/>
    </row>
    <row r="82" spans="10:15" hidden="1">
      <c r="J82" s="18"/>
      <c r="K82" s="18"/>
      <c r="L82" s="18"/>
      <c r="M82" s="18"/>
      <c r="N82" s="18"/>
      <c r="O82" s="18"/>
    </row>
    <row r="83" spans="10:15" hidden="1">
      <c r="J83" s="18"/>
      <c r="K83" s="18"/>
      <c r="L83" s="18"/>
      <c r="M83" s="18"/>
      <c r="N83" s="18"/>
      <c r="O83" s="18"/>
    </row>
    <row r="84" spans="10:15" hidden="1">
      <c r="J84" s="18"/>
      <c r="K84" s="18"/>
      <c r="L84" s="18"/>
      <c r="M84" s="18"/>
      <c r="N84" s="18"/>
      <c r="O84" s="18"/>
    </row>
    <row r="85" spans="10:15" hidden="1">
      <c r="J85" s="18"/>
      <c r="K85" s="18"/>
      <c r="L85" s="18"/>
      <c r="M85" s="18"/>
      <c r="N85" s="18"/>
      <c r="O85" s="18"/>
    </row>
    <row r="86" spans="10:15" hidden="1">
      <c r="J86" s="18"/>
      <c r="K86" s="18"/>
      <c r="L86" s="18"/>
      <c r="M86" s="18"/>
      <c r="N86" s="18"/>
      <c r="O86" s="18"/>
    </row>
    <row r="87" spans="10:15" hidden="1">
      <c r="J87" s="18"/>
      <c r="K87" s="18"/>
      <c r="L87" s="18"/>
      <c r="M87" s="18"/>
      <c r="N87" s="18"/>
      <c r="O87" s="18"/>
    </row>
    <row r="88" spans="10:15" hidden="1">
      <c r="J88" s="18"/>
      <c r="K88" s="18"/>
      <c r="L88" s="18"/>
      <c r="M88" s="18"/>
      <c r="N88" s="18"/>
      <c r="O88" s="18"/>
    </row>
    <row r="89" spans="10:15" hidden="1">
      <c r="J89" s="18"/>
      <c r="K89" s="18"/>
      <c r="L89" s="18"/>
      <c r="M89" s="18"/>
      <c r="N89" s="18"/>
      <c r="O89" s="18"/>
    </row>
    <row r="90" spans="10:15" hidden="1">
      <c r="J90" s="18"/>
      <c r="K90" s="18"/>
      <c r="L90" s="18"/>
      <c r="M90" s="18"/>
      <c r="N90" s="18"/>
      <c r="O90" s="18"/>
    </row>
    <row r="91" spans="10:15" hidden="1">
      <c r="J91" s="18"/>
      <c r="K91" s="18"/>
      <c r="L91" s="18"/>
      <c r="M91" s="18"/>
      <c r="N91" s="18"/>
      <c r="O91" s="18"/>
    </row>
    <row r="92" spans="10:15" hidden="1">
      <c r="J92" s="18"/>
      <c r="K92" s="18"/>
      <c r="L92" s="18"/>
      <c r="M92" s="18"/>
      <c r="N92" s="18"/>
      <c r="O92" s="18"/>
    </row>
    <row r="93" spans="10:15" hidden="1">
      <c r="J93" s="18"/>
      <c r="K93" s="18"/>
      <c r="L93" s="18"/>
      <c r="M93" s="18"/>
      <c r="N93" s="18"/>
      <c r="O93" s="18"/>
    </row>
    <row r="94" spans="10:15" hidden="1">
      <c r="J94" s="18"/>
      <c r="K94" s="18"/>
      <c r="L94" s="18"/>
      <c r="M94" s="18"/>
      <c r="N94" s="18"/>
      <c r="O94" s="18"/>
    </row>
    <row r="95" spans="10:15" hidden="1">
      <c r="J95" s="18"/>
      <c r="K95" s="18"/>
      <c r="L95" s="18"/>
      <c r="M95" s="18"/>
      <c r="N95" s="18"/>
      <c r="O95" s="18"/>
    </row>
    <row r="96" spans="10:15" hidden="1">
      <c r="J96" s="18"/>
      <c r="K96" s="18"/>
      <c r="L96" s="18"/>
      <c r="M96" s="18"/>
      <c r="N96" s="18"/>
      <c r="O96" s="18"/>
    </row>
    <row r="97" spans="10:15" hidden="1">
      <c r="J97" s="18"/>
      <c r="K97" s="18"/>
      <c r="L97" s="18"/>
      <c r="M97" s="18"/>
      <c r="N97" s="18"/>
      <c r="O97" s="18"/>
    </row>
    <row r="98" spans="10:15" hidden="1">
      <c r="J98" s="18"/>
      <c r="K98" s="18"/>
      <c r="L98" s="18"/>
      <c r="M98" s="18"/>
      <c r="N98" s="18"/>
      <c r="O98" s="18"/>
    </row>
    <row r="99" spans="10:15" hidden="1">
      <c r="J99" s="18"/>
      <c r="K99" s="18"/>
      <c r="L99" s="18"/>
      <c r="M99" s="18"/>
      <c r="N99" s="18"/>
      <c r="O99" s="18"/>
    </row>
    <row r="100" spans="10:15" hidden="1">
      <c r="J100" s="18"/>
      <c r="K100" s="18"/>
      <c r="L100" s="18"/>
      <c r="M100" s="18"/>
      <c r="N100" s="18"/>
      <c r="O100" s="18"/>
    </row>
    <row r="101" spans="10:15" hidden="1">
      <c r="J101" s="18"/>
      <c r="K101" s="18"/>
      <c r="L101" s="18"/>
      <c r="M101" s="18"/>
      <c r="N101" s="18"/>
      <c r="O101" s="18"/>
    </row>
    <row r="102" spans="10:15" hidden="1">
      <c r="J102" s="18"/>
      <c r="K102" s="18"/>
      <c r="L102" s="18"/>
      <c r="M102" s="18"/>
      <c r="N102" s="18"/>
      <c r="O102" s="18"/>
    </row>
    <row r="103" spans="10:15" hidden="1">
      <c r="J103" s="18"/>
      <c r="K103" s="18"/>
      <c r="L103" s="18"/>
      <c r="M103" s="18"/>
      <c r="N103" s="18"/>
      <c r="O103" s="18"/>
    </row>
    <row r="104" spans="10:15" hidden="1">
      <c r="J104" s="18"/>
      <c r="K104" s="18"/>
      <c r="L104" s="18"/>
      <c r="M104" s="18"/>
      <c r="N104" s="18"/>
      <c r="O104" s="18"/>
    </row>
    <row r="105" spans="10:15" hidden="1">
      <c r="J105" s="18"/>
      <c r="K105" s="18"/>
      <c r="L105" s="18"/>
      <c r="M105" s="18"/>
      <c r="N105" s="18"/>
      <c r="O105" s="18"/>
    </row>
    <row r="106" spans="10:15" hidden="1">
      <c r="J106" s="18"/>
      <c r="K106" s="18"/>
      <c r="L106" s="18"/>
      <c r="M106" s="18"/>
      <c r="N106" s="18"/>
      <c r="O106" s="18"/>
    </row>
    <row r="107" spans="10:15" hidden="1">
      <c r="J107" s="18"/>
      <c r="K107" s="18"/>
      <c r="L107" s="18"/>
      <c r="M107" s="18"/>
      <c r="N107" s="18"/>
      <c r="O107" s="18"/>
    </row>
    <row r="108" spans="10:15" hidden="1">
      <c r="J108" s="18"/>
      <c r="K108" s="18"/>
      <c r="L108" s="18"/>
      <c r="M108" s="18"/>
      <c r="N108" s="18"/>
      <c r="O108" s="18"/>
    </row>
    <row r="109" spans="10:15" hidden="1">
      <c r="J109" s="18"/>
      <c r="K109" s="18"/>
      <c r="L109" s="18"/>
      <c r="M109" s="18"/>
      <c r="N109" s="18"/>
      <c r="O109" s="18"/>
    </row>
    <row r="110" spans="10:15" hidden="1">
      <c r="J110" s="18"/>
      <c r="K110" s="18"/>
      <c r="L110" s="18"/>
      <c r="M110" s="18"/>
      <c r="N110" s="18"/>
      <c r="O110" s="18"/>
    </row>
    <row r="111" spans="10:15" hidden="1">
      <c r="J111" s="18"/>
      <c r="K111" s="18"/>
      <c r="L111" s="18"/>
      <c r="M111" s="18"/>
      <c r="N111" s="18"/>
      <c r="O111" s="18"/>
    </row>
    <row r="112" spans="10:15" hidden="1">
      <c r="J112" s="18"/>
      <c r="K112" s="18"/>
      <c r="L112" s="18"/>
      <c r="M112" s="18"/>
      <c r="N112" s="18"/>
      <c r="O112" s="18"/>
    </row>
    <row r="113" spans="10:15" hidden="1">
      <c r="J113" s="18"/>
      <c r="K113" s="18"/>
      <c r="L113" s="18"/>
      <c r="M113" s="18"/>
      <c r="N113" s="18"/>
      <c r="O113" s="18"/>
    </row>
    <row r="114" spans="10:15" hidden="1">
      <c r="J114" s="18"/>
      <c r="K114" s="18"/>
      <c r="L114" s="18"/>
      <c r="M114" s="18"/>
      <c r="N114" s="18"/>
      <c r="O114" s="18"/>
    </row>
    <row r="115" spans="10:15" hidden="1">
      <c r="J115" s="18"/>
      <c r="K115" s="18"/>
      <c r="L115" s="18"/>
      <c r="M115" s="18"/>
      <c r="N115" s="18"/>
      <c r="O115" s="18"/>
    </row>
    <row r="116" spans="10:15" hidden="1">
      <c r="J116" s="18"/>
      <c r="K116" s="18"/>
      <c r="L116" s="18"/>
      <c r="M116" s="18"/>
      <c r="N116" s="18"/>
      <c r="O116" s="18"/>
    </row>
    <row r="117" spans="10:15" hidden="1">
      <c r="J117" s="18"/>
      <c r="K117" s="18"/>
      <c r="L117" s="18"/>
      <c r="M117" s="18"/>
      <c r="N117" s="18"/>
      <c r="O117" s="18"/>
    </row>
    <row r="118" spans="10:15" hidden="1">
      <c r="J118" s="18"/>
      <c r="K118" s="18"/>
      <c r="L118" s="18"/>
      <c r="M118" s="18"/>
      <c r="N118" s="18"/>
      <c r="O118" s="18"/>
    </row>
    <row r="119" spans="10:15" hidden="1">
      <c r="J119" s="18"/>
      <c r="K119" s="18"/>
      <c r="L119" s="18"/>
      <c r="M119" s="18"/>
      <c r="N119" s="18"/>
      <c r="O119" s="18"/>
    </row>
    <row r="120" spans="10:15" hidden="1">
      <c r="J120" s="18"/>
      <c r="K120" s="18"/>
      <c r="L120" s="18"/>
      <c r="M120" s="18"/>
      <c r="N120" s="18"/>
      <c r="O120" s="18"/>
    </row>
    <row r="121" spans="10:15" hidden="1">
      <c r="J121" s="18"/>
      <c r="K121" s="18"/>
      <c r="L121" s="18"/>
      <c r="M121" s="18"/>
      <c r="N121" s="18"/>
      <c r="O121" s="18"/>
    </row>
    <row r="122" spans="10:15" hidden="1">
      <c r="J122" s="18"/>
      <c r="K122" s="18"/>
      <c r="L122" s="18"/>
      <c r="M122" s="18"/>
      <c r="N122" s="18"/>
      <c r="O122" s="18"/>
    </row>
    <row r="123" spans="10:15" hidden="1">
      <c r="J123" s="18"/>
      <c r="K123" s="18"/>
      <c r="L123" s="18"/>
      <c r="M123" s="18"/>
      <c r="N123" s="18"/>
      <c r="O123" s="18"/>
    </row>
    <row r="124" spans="10:15" hidden="1">
      <c r="J124" s="18"/>
      <c r="K124" s="18"/>
      <c r="L124" s="18"/>
      <c r="M124" s="18"/>
      <c r="N124" s="18"/>
      <c r="O124" s="18"/>
    </row>
    <row r="125" spans="10:15" hidden="1">
      <c r="J125" s="18"/>
      <c r="K125" s="18"/>
      <c r="L125" s="18"/>
      <c r="M125" s="18"/>
      <c r="N125" s="18"/>
      <c r="O125" s="18"/>
    </row>
    <row r="126" spans="10:15" hidden="1">
      <c r="J126" s="18"/>
      <c r="K126" s="18"/>
      <c r="L126" s="18"/>
      <c r="M126" s="18"/>
      <c r="N126" s="18"/>
      <c r="O126" s="18"/>
    </row>
    <row r="127" spans="10:15" hidden="1">
      <c r="J127" s="18"/>
      <c r="K127" s="18"/>
      <c r="L127" s="18"/>
      <c r="M127" s="18"/>
      <c r="N127" s="18"/>
      <c r="O127" s="18"/>
    </row>
    <row r="128" spans="10:15" hidden="1">
      <c r="J128" s="18"/>
      <c r="K128" s="18"/>
      <c r="L128" s="18"/>
      <c r="M128" s="18"/>
      <c r="N128" s="18"/>
      <c r="O128" s="18"/>
    </row>
    <row r="129" spans="10:15" hidden="1">
      <c r="J129" s="18"/>
      <c r="K129" s="18"/>
      <c r="L129" s="18"/>
      <c r="M129" s="18"/>
      <c r="N129" s="18"/>
      <c r="O129" s="18"/>
    </row>
    <row r="130" spans="10:15" hidden="1">
      <c r="J130" s="18"/>
      <c r="K130" s="18"/>
      <c r="L130" s="18"/>
      <c r="M130" s="18"/>
      <c r="N130" s="18"/>
      <c r="O130" s="18"/>
    </row>
    <row r="131" spans="10:15" hidden="1">
      <c r="J131" s="18"/>
      <c r="K131" s="18"/>
      <c r="L131" s="18"/>
      <c r="M131" s="18"/>
      <c r="N131" s="18"/>
      <c r="O131" s="18"/>
    </row>
    <row r="132" spans="10:15" hidden="1">
      <c r="J132" s="18"/>
      <c r="K132" s="18"/>
      <c r="L132" s="18"/>
      <c r="M132" s="18"/>
      <c r="N132" s="18"/>
      <c r="O132" s="18"/>
    </row>
    <row r="133" spans="10:15" hidden="1">
      <c r="J133" s="18"/>
      <c r="K133" s="18"/>
      <c r="L133" s="18"/>
      <c r="M133" s="18"/>
      <c r="N133" s="18"/>
      <c r="O133" s="18"/>
    </row>
    <row r="134" spans="10:15" hidden="1">
      <c r="J134" s="18"/>
      <c r="K134" s="18"/>
      <c r="L134" s="18"/>
      <c r="M134" s="18"/>
      <c r="N134" s="18"/>
      <c r="O134" s="18"/>
    </row>
    <row r="135" spans="10:15" hidden="1">
      <c r="J135" s="18"/>
      <c r="K135" s="18"/>
      <c r="L135" s="18"/>
      <c r="M135" s="18"/>
      <c r="N135" s="18"/>
      <c r="O135" s="18"/>
    </row>
    <row r="136" spans="10:15" hidden="1">
      <c r="J136" s="18"/>
      <c r="K136" s="18"/>
      <c r="L136" s="18"/>
      <c r="M136" s="18"/>
      <c r="N136" s="18"/>
      <c r="O136" s="18"/>
    </row>
    <row r="137" spans="10:15" hidden="1">
      <c r="J137" s="18"/>
      <c r="K137" s="18"/>
      <c r="L137" s="18"/>
      <c r="M137" s="18"/>
      <c r="N137" s="18"/>
      <c r="O137" s="18"/>
    </row>
    <row r="138" spans="10:15" hidden="1">
      <c r="J138" s="18"/>
      <c r="K138" s="18"/>
      <c r="L138" s="18"/>
      <c r="M138" s="18"/>
      <c r="N138" s="18"/>
      <c r="O138" s="18"/>
    </row>
    <row r="139" spans="10:15" hidden="1">
      <c r="J139" s="18"/>
      <c r="K139" s="18"/>
      <c r="L139" s="18"/>
      <c r="M139" s="18"/>
      <c r="N139" s="18"/>
      <c r="O139" s="18"/>
    </row>
    <row r="140" spans="10:15" hidden="1">
      <c r="J140" s="18"/>
      <c r="K140" s="18"/>
      <c r="L140" s="18"/>
      <c r="M140" s="18"/>
      <c r="N140" s="18"/>
      <c r="O140" s="18"/>
    </row>
    <row r="141" spans="10:15" hidden="1">
      <c r="J141" s="18"/>
      <c r="K141" s="18"/>
      <c r="L141" s="18"/>
      <c r="M141" s="18"/>
      <c r="N141" s="18"/>
      <c r="O141" s="18"/>
    </row>
    <row r="142" spans="10:15" hidden="1">
      <c r="J142" s="18"/>
      <c r="K142" s="18"/>
      <c r="L142" s="18"/>
      <c r="M142" s="18"/>
      <c r="N142" s="18"/>
      <c r="O142" s="18"/>
    </row>
    <row r="143" spans="10:15" hidden="1">
      <c r="J143" s="18"/>
      <c r="K143" s="18"/>
      <c r="L143" s="18"/>
      <c r="M143" s="18"/>
      <c r="N143" s="18"/>
      <c r="O143" s="18"/>
    </row>
    <row r="144" spans="10:15" hidden="1">
      <c r="J144" s="18"/>
      <c r="K144" s="18"/>
      <c r="L144" s="18"/>
      <c r="M144" s="18"/>
      <c r="N144" s="18"/>
      <c r="O144" s="18"/>
    </row>
    <row r="145" spans="10:15" hidden="1">
      <c r="J145" s="18"/>
      <c r="K145" s="18"/>
      <c r="L145" s="18"/>
      <c r="M145" s="18"/>
      <c r="N145" s="18"/>
      <c r="O145" s="18"/>
    </row>
    <row r="146" spans="10:15" hidden="1">
      <c r="J146" s="18"/>
      <c r="K146" s="18"/>
      <c r="L146" s="18"/>
      <c r="M146" s="18"/>
      <c r="N146" s="18"/>
      <c r="O146" s="18"/>
    </row>
    <row r="147" spans="10:15" hidden="1">
      <c r="J147" s="18"/>
      <c r="K147" s="18"/>
      <c r="L147" s="18"/>
      <c r="M147" s="18"/>
      <c r="N147" s="18"/>
      <c r="O147" s="18"/>
    </row>
    <row r="148" spans="10:15" hidden="1">
      <c r="J148" s="18"/>
      <c r="K148" s="18"/>
      <c r="L148" s="18"/>
      <c r="M148" s="18"/>
      <c r="N148" s="18"/>
      <c r="O148" s="18"/>
    </row>
    <row r="149" spans="10:15" hidden="1">
      <c r="J149" s="18"/>
      <c r="K149" s="18"/>
      <c r="L149" s="18"/>
      <c r="M149" s="18"/>
      <c r="N149" s="18"/>
      <c r="O149" s="18"/>
    </row>
    <row r="150" spans="10:15" hidden="1">
      <c r="J150" s="18"/>
      <c r="K150" s="18"/>
      <c r="L150" s="18"/>
      <c r="M150" s="18"/>
      <c r="N150" s="18"/>
      <c r="O150" s="18"/>
    </row>
    <row r="151" spans="10:15" hidden="1">
      <c r="J151" s="18"/>
      <c r="K151" s="18"/>
      <c r="L151" s="18"/>
      <c r="M151" s="18"/>
      <c r="N151" s="18"/>
      <c r="O151" s="18"/>
    </row>
    <row r="152" spans="10:15" hidden="1">
      <c r="J152" s="18"/>
      <c r="K152" s="18"/>
      <c r="L152" s="18"/>
      <c r="M152" s="18"/>
      <c r="N152" s="18"/>
      <c r="O152" s="18"/>
    </row>
    <row r="153" spans="10:15" hidden="1">
      <c r="J153" s="18"/>
      <c r="K153" s="18"/>
      <c r="L153" s="18"/>
      <c r="M153" s="18"/>
      <c r="N153" s="18"/>
      <c r="O153" s="18"/>
    </row>
    <row r="154" spans="10:15" hidden="1">
      <c r="J154" s="18"/>
      <c r="K154" s="18"/>
      <c r="L154" s="18"/>
      <c r="M154" s="18"/>
      <c r="N154" s="18"/>
      <c r="O154" s="18"/>
    </row>
    <row r="155" spans="10:15" hidden="1">
      <c r="J155" s="18"/>
      <c r="K155" s="18"/>
      <c r="L155" s="18"/>
      <c r="M155" s="18"/>
      <c r="N155" s="18"/>
      <c r="O155" s="18"/>
    </row>
    <row r="156" spans="10:15" hidden="1">
      <c r="J156" s="18"/>
      <c r="K156" s="18"/>
      <c r="L156" s="18"/>
      <c r="M156" s="18"/>
      <c r="N156" s="18"/>
      <c r="O156" s="18"/>
    </row>
    <row r="157" spans="10:15" hidden="1">
      <c r="J157" s="18"/>
      <c r="K157" s="18"/>
      <c r="L157" s="18"/>
      <c r="M157" s="18"/>
      <c r="N157" s="18"/>
      <c r="O157" s="18"/>
    </row>
    <row r="158" spans="10:15" hidden="1">
      <c r="J158" s="18"/>
      <c r="K158" s="18"/>
      <c r="L158" s="18"/>
      <c r="M158" s="18"/>
      <c r="N158" s="18"/>
      <c r="O158" s="18"/>
    </row>
    <row r="159" spans="10:15" hidden="1">
      <c r="J159" s="18"/>
      <c r="K159" s="18"/>
      <c r="L159" s="18"/>
      <c r="M159" s="18"/>
      <c r="N159" s="18"/>
      <c r="O159" s="18"/>
    </row>
    <row r="160" spans="10:15" hidden="1">
      <c r="J160" s="18"/>
      <c r="K160" s="18"/>
      <c r="L160" s="18"/>
      <c r="M160" s="18"/>
      <c r="N160" s="18"/>
      <c r="O160" s="18"/>
    </row>
    <row r="161" spans="10:15" hidden="1">
      <c r="J161" s="18"/>
      <c r="K161" s="18"/>
      <c r="L161" s="18"/>
      <c r="M161" s="18"/>
      <c r="N161" s="18"/>
      <c r="O161" s="18"/>
    </row>
    <row r="162" spans="10:15" hidden="1">
      <c r="J162" s="18"/>
      <c r="K162" s="18"/>
      <c r="L162" s="18"/>
      <c r="M162" s="18"/>
      <c r="N162" s="18"/>
      <c r="O162" s="18"/>
    </row>
    <row r="163" spans="10:15" hidden="1">
      <c r="J163" s="18"/>
      <c r="K163" s="18"/>
      <c r="L163" s="18"/>
      <c r="M163" s="18"/>
      <c r="N163" s="18"/>
      <c r="O163" s="18"/>
    </row>
    <row r="164" spans="10:15" hidden="1">
      <c r="J164" s="18"/>
      <c r="K164" s="18"/>
      <c r="L164" s="18"/>
      <c r="M164" s="18"/>
      <c r="N164" s="18"/>
      <c r="O164" s="18"/>
    </row>
    <row r="165" spans="10:15" hidden="1">
      <c r="J165" s="18"/>
      <c r="K165" s="18"/>
      <c r="L165" s="18"/>
      <c r="M165" s="18"/>
      <c r="N165" s="18"/>
      <c r="O165" s="18"/>
    </row>
    <row r="166" spans="10:15" hidden="1">
      <c r="J166" s="18"/>
      <c r="K166" s="18"/>
      <c r="L166" s="18"/>
      <c r="M166" s="18"/>
      <c r="N166" s="18"/>
      <c r="O166" s="18"/>
    </row>
    <row r="167" spans="10:15" hidden="1">
      <c r="J167" s="18"/>
      <c r="K167" s="18"/>
      <c r="L167" s="18"/>
      <c r="M167" s="18"/>
      <c r="N167" s="18"/>
      <c r="O167" s="18"/>
    </row>
    <row r="168" spans="10:15" hidden="1">
      <c r="J168" s="18"/>
      <c r="K168" s="18"/>
      <c r="L168" s="18"/>
      <c r="M168" s="18"/>
      <c r="N168" s="18"/>
      <c r="O168" s="18"/>
    </row>
    <row r="169" spans="10:15" hidden="1">
      <c r="J169" s="18"/>
      <c r="K169" s="18"/>
      <c r="L169" s="18"/>
      <c r="M169" s="18"/>
      <c r="N169" s="18"/>
      <c r="O169" s="18"/>
    </row>
    <row r="170" spans="10:15" hidden="1">
      <c r="J170" s="18"/>
      <c r="K170" s="18"/>
      <c r="L170" s="18"/>
      <c r="M170" s="18"/>
      <c r="N170" s="18"/>
      <c r="O170" s="18"/>
    </row>
    <row r="171" spans="10:15" hidden="1">
      <c r="J171" s="18"/>
      <c r="K171" s="18"/>
      <c r="L171" s="18"/>
      <c r="M171" s="18"/>
      <c r="N171" s="18"/>
      <c r="O171" s="18"/>
    </row>
    <row r="172" spans="10:15" hidden="1">
      <c r="J172" s="18"/>
      <c r="K172" s="18"/>
      <c r="L172" s="18"/>
      <c r="M172" s="18"/>
      <c r="N172" s="18"/>
      <c r="O172" s="18"/>
    </row>
    <row r="173" spans="10:15" hidden="1">
      <c r="J173" s="18"/>
      <c r="K173" s="18"/>
      <c r="L173" s="18"/>
      <c r="M173" s="18"/>
      <c r="N173" s="18"/>
      <c r="O173" s="18"/>
    </row>
    <row r="174" spans="10:15" hidden="1">
      <c r="J174" s="18"/>
      <c r="K174" s="18"/>
      <c r="L174" s="18"/>
      <c r="M174" s="18"/>
      <c r="N174" s="18"/>
      <c r="O174" s="18"/>
    </row>
    <row r="175" spans="10:15" hidden="1">
      <c r="J175" s="18"/>
      <c r="K175" s="18"/>
      <c r="L175" s="18"/>
      <c r="M175" s="18"/>
      <c r="N175" s="18"/>
      <c r="O175" s="18"/>
    </row>
    <row r="176" spans="10:15" hidden="1">
      <c r="J176" s="18"/>
      <c r="K176" s="18"/>
      <c r="L176" s="18"/>
      <c r="M176" s="18"/>
      <c r="N176" s="18"/>
      <c r="O176" s="18"/>
    </row>
    <row r="177" spans="10:15" hidden="1">
      <c r="J177" s="18"/>
      <c r="K177" s="18"/>
      <c r="L177" s="18"/>
      <c r="M177" s="18"/>
      <c r="N177" s="18"/>
      <c r="O177" s="18"/>
    </row>
    <row r="178" spans="10:15" hidden="1">
      <c r="J178" s="18"/>
      <c r="K178" s="18"/>
      <c r="L178" s="18"/>
      <c r="M178" s="18"/>
      <c r="N178" s="18"/>
      <c r="O178" s="18"/>
    </row>
    <row r="179" spans="10:15" hidden="1">
      <c r="J179" s="18"/>
      <c r="K179" s="18"/>
      <c r="L179" s="18"/>
      <c r="M179" s="18"/>
      <c r="N179" s="18"/>
      <c r="O179" s="18"/>
    </row>
    <row r="180" spans="10:15" hidden="1">
      <c r="J180" s="18"/>
      <c r="K180" s="18"/>
      <c r="L180" s="18"/>
      <c r="M180" s="18"/>
      <c r="N180" s="18"/>
      <c r="O180" s="18"/>
    </row>
  </sheetData>
  <mergeCells count="7">
    <mergeCell ref="A55:F55"/>
    <mergeCell ref="A3:F3"/>
    <mergeCell ref="A6:I6"/>
    <mergeCell ref="A7:I7"/>
    <mergeCell ref="A8:I8"/>
    <mergeCell ref="A48:F48"/>
    <mergeCell ref="A51:F51"/>
  </mergeCells>
  <dataValidations disablePrompts="1" count="1">
    <dataValidation type="date" allowBlank="1" showInputMessage="1" showErrorMessage="1" sqref="G10:G42" xr:uid="{12F07536-1940-45F5-B4FF-025ECB44EED7}">
      <formula1>1</formula1>
      <formula2>58441</formula2>
    </dataValidation>
  </dataValidations>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505A-12E6-41BF-84AF-09D3B3D02BFE}">
  <dimension ref="A1:AC208"/>
  <sheetViews>
    <sheetView showGridLines="0" workbookViewId="0">
      <selection activeCell="B5" sqref="B5"/>
    </sheetView>
  </sheetViews>
  <sheetFormatPr defaultColWidth="0" defaultRowHeight="15" zeroHeight="1"/>
  <cols>
    <col min="1" max="1" width="29.28515625" customWidth="1"/>
    <col min="2" max="2" width="28.85546875" customWidth="1"/>
    <col min="3" max="3" width="15.140625" customWidth="1"/>
    <col min="4" max="4" width="17.5703125" customWidth="1"/>
    <col min="5" max="5" width="16.42578125" customWidth="1"/>
    <col min="6" max="6" width="18.140625" customWidth="1"/>
    <col min="7" max="7" width="2.7109375" customWidth="1"/>
    <col min="8" max="16384" width="9.140625" hidden="1"/>
  </cols>
  <sheetData>
    <row r="1" spans="1:25" s="9" customFormat="1">
      <c r="A1" s="57" t="s">
        <v>301</v>
      </c>
      <c r="B1" s="89"/>
      <c r="C1" s="89"/>
      <c r="D1" s="89"/>
      <c r="F1" s="274" t="str">
        <f>Instructions!$N$1</f>
        <v>OMB Approval No. 3245-0062</v>
      </c>
      <c r="G1" s="275"/>
      <c r="H1" s="275"/>
    </row>
    <row r="2" spans="1:25" s="9" customFormat="1">
      <c r="A2" s="57" t="s">
        <v>11</v>
      </c>
      <c r="B2" s="142">
        <f>Overview!B43</f>
        <v>45628</v>
      </c>
      <c r="C2" s="57"/>
      <c r="D2" s="57"/>
      <c r="F2" s="1026" t="str">
        <f>Instructions!$N$2</f>
        <v>Expiration Date 2/28/2026</v>
      </c>
      <c r="G2" s="275"/>
      <c r="H2" s="275"/>
    </row>
    <row r="3" spans="1:25" s="9" customFormat="1" ht="25.5" customHeight="1">
      <c r="A3" s="586"/>
      <c r="B3" s="586"/>
      <c r="C3" s="586"/>
      <c r="D3" s="586"/>
      <c r="E3" s="586"/>
      <c r="F3" s="586"/>
      <c r="G3" s="385"/>
      <c r="H3" s="385"/>
      <c r="I3" s="385"/>
    </row>
    <row r="4" spans="1:25" s="9" customFormat="1">
      <c r="A4" s="1027" t="s">
        <v>15</v>
      </c>
      <c r="B4" s="101" t="str">
        <f>Overview!B7</f>
        <v>Applicant Fund Name</v>
      </c>
      <c r="C4" s="101"/>
      <c r="D4" s="101"/>
      <c r="E4" s="101"/>
      <c r="F4" s="113" t="s">
        <v>2</v>
      </c>
      <c r="G4" s="384"/>
      <c r="H4" s="384"/>
      <c r="I4" s="384"/>
    </row>
    <row r="5" spans="1:25" s="9" customFormat="1">
      <c r="A5" s="21"/>
    </row>
    <row r="6" spans="1:25" s="9" customFormat="1" ht="185.25" customHeight="1" thickBot="1">
      <c r="A6" s="1241" t="s">
        <v>2302</v>
      </c>
      <c r="B6" s="1241"/>
      <c r="C6" s="1241"/>
      <c r="D6" s="1241"/>
      <c r="E6" s="1241"/>
      <c r="F6" s="1241"/>
      <c r="H6" s="93"/>
      <c r="I6" s="93"/>
    </row>
    <row r="7" spans="1:25" s="17" customFormat="1" ht="24" customHeight="1" thickBot="1">
      <c r="A7" s="1028" t="s">
        <v>2303</v>
      </c>
      <c r="B7" s="1028" t="s">
        <v>1860</v>
      </c>
      <c r="C7" s="1028" t="s">
        <v>1859</v>
      </c>
      <c r="D7" s="1028" t="s">
        <v>2304</v>
      </c>
      <c r="E7" s="1028" t="s">
        <v>2305</v>
      </c>
      <c r="F7" s="1028" t="s">
        <v>2306</v>
      </c>
      <c r="G7" s="95"/>
      <c r="H7" s="95"/>
      <c r="I7" s="95"/>
      <c r="J7" s="95"/>
      <c r="K7" s="95"/>
      <c r="L7" s="95"/>
      <c r="M7" s="95"/>
      <c r="N7" s="95"/>
      <c r="O7" s="95"/>
      <c r="P7" s="95"/>
      <c r="Q7" s="95"/>
      <c r="R7" s="95"/>
      <c r="S7" s="95"/>
      <c r="T7" s="95"/>
      <c r="U7" s="95"/>
      <c r="V7" s="95"/>
      <c r="W7" s="95"/>
      <c r="X7" s="95"/>
      <c r="Y7" s="95"/>
    </row>
    <row r="8" spans="1:25" s="18" customFormat="1" ht="10.5">
      <c r="A8" s="1029"/>
      <c r="B8" s="1029"/>
      <c r="C8" s="1029"/>
      <c r="D8" s="1029"/>
      <c r="E8" s="1030">
        <v>0</v>
      </c>
      <c r="F8" s="1030">
        <v>0</v>
      </c>
      <c r="G8" s="19"/>
      <c r="H8" s="19"/>
      <c r="I8" s="19"/>
      <c r="J8" s="19"/>
      <c r="K8" s="19"/>
      <c r="L8" s="19"/>
      <c r="M8" s="19"/>
      <c r="N8" s="19"/>
      <c r="O8" s="19"/>
      <c r="P8" s="19"/>
      <c r="Q8" s="19"/>
      <c r="R8" s="19"/>
      <c r="S8" s="19"/>
      <c r="T8" s="19"/>
      <c r="U8" s="19"/>
      <c r="V8" s="19"/>
      <c r="W8" s="19"/>
      <c r="X8" s="19"/>
      <c r="Y8" s="19"/>
    </row>
    <row r="9" spans="1:25" s="18" customFormat="1" ht="10.5">
      <c r="A9" s="434"/>
      <c r="B9" s="1029"/>
      <c r="C9" s="1029"/>
      <c r="D9" s="1029"/>
      <c r="E9" s="1035"/>
      <c r="F9" s="1035"/>
      <c r="G9" s="19"/>
      <c r="H9" s="19"/>
      <c r="I9" s="19"/>
      <c r="J9" s="19"/>
      <c r="K9" s="19"/>
      <c r="L9" s="19"/>
      <c r="M9" s="19"/>
      <c r="N9" s="19"/>
      <c r="O9" s="19"/>
      <c r="P9" s="19"/>
      <c r="Q9" s="19"/>
      <c r="R9" s="19"/>
      <c r="S9" s="19"/>
      <c r="T9" s="19"/>
      <c r="U9" s="19"/>
      <c r="V9" s="19"/>
      <c r="W9" s="19"/>
      <c r="X9" s="19"/>
      <c r="Y9" s="19"/>
    </row>
    <row r="10" spans="1:25" s="18" customFormat="1" ht="10.5">
      <c r="A10" s="434"/>
      <c r="B10" s="1029"/>
      <c r="C10" s="1029"/>
      <c r="D10" s="1029"/>
      <c r="E10" s="1035"/>
      <c r="F10" s="1035"/>
      <c r="G10" s="19"/>
      <c r="H10" s="19"/>
      <c r="I10" s="19"/>
      <c r="J10" s="19"/>
      <c r="K10" s="19"/>
      <c r="L10" s="19"/>
      <c r="M10" s="19"/>
      <c r="N10" s="19"/>
      <c r="O10" s="19"/>
      <c r="P10" s="19"/>
      <c r="Q10" s="19"/>
      <c r="R10" s="19"/>
      <c r="S10" s="19"/>
      <c r="T10" s="19"/>
      <c r="U10" s="19"/>
      <c r="V10" s="19"/>
      <c r="W10" s="19"/>
      <c r="X10" s="19"/>
      <c r="Y10" s="19"/>
    </row>
    <row r="11" spans="1:25" s="18" customFormat="1" ht="10.5">
      <c r="A11" s="434"/>
      <c r="B11" s="1029"/>
      <c r="C11" s="1029"/>
      <c r="D11" s="1029"/>
      <c r="E11" s="1035"/>
      <c r="F11" s="1035"/>
      <c r="G11" s="19"/>
      <c r="H11" s="19"/>
      <c r="I11" s="19"/>
      <c r="J11" s="19"/>
      <c r="K11" s="19"/>
      <c r="L11" s="19"/>
      <c r="M11" s="19"/>
      <c r="N11" s="19"/>
      <c r="O11" s="19"/>
      <c r="P11" s="19"/>
      <c r="Q11" s="19"/>
      <c r="R11" s="19"/>
      <c r="S11" s="19"/>
      <c r="T11" s="19"/>
      <c r="U11" s="19"/>
      <c r="V11" s="19"/>
      <c r="W11" s="19"/>
      <c r="X11" s="19"/>
      <c r="Y11" s="19"/>
    </row>
    <row r="12" spans="1:25" s="18" customFormat="1" ht="10.5">
      <c r="A12" s="434"/>
      <c r="B12" s="1029"/>
      <c r="C12" s="1029"/>
      <c r="D12" s="1029"/>
      <c r="E12" s="1035"/>
      <c r="F12" s="1035"/>
      <c r="G12" s="19"/>
      <c r="H12" s="19"/>
      <c r="I12" s="19"/>
      <c r="J12" s="19"/>
      <c r="K12" s="19"/>
      <c r="L12" s="19"/>
      <c r="M12" s="19"/>
      <c r="N12" s="19"/>
      <c r="O12" s="19"/>
      <c r="P12" s="19"/>
      <c r="Q12" s="19"/>
      <c r="R12" s="19"/>
      <c r="S12" s="19"/>
      <c r="T12" s="19"/>
      <c r="U12" s="19"/>
      <c r="V12" s="19"/>
      <c r="W12" s="19"/>
      <c r="X12" s="19"/>
      <c r="Y12" s="19"/>
    </row>
    <row r="13" spans="1:25" s="18" customFormat="1" ht="10.5">
      <c r="A13" s="434"/>
      <c r="B13" s="1029"/>
      <c r="C13" s="1029"/>
      <c r="D13" s="1029"/>
      <c r="E13" s="1035"/>
      <c r="F13" s="1035"/>
      <c r="G13" s="19"/>
      <c r="H13" s="19"/>
      <c r="I13" s="19"/>
      <c r="J13" s="19"/>
      <c r="K13" s="19"/>
      <c r="L13" s="19"/>
      <c r="M13" s="19"/>
      <c r="N13" s="19"/>
      <c r="O13" s="19"/>
      <c r="P13" s="19"/>
      <c r="Q13" s="19"/>
      <c r="R13" s="19"/>
      <c r="S13" s="19"/>
      <c r="T13" s="19"/>
      <c r="U13" s="19"/>
      <c r="V13" s="19"/>
      <c r="W13" s="19"/>
      <c r="X13" s="19"/>
      <c r="Y13" s="19"/>
    </row>
    <row r="14" spans="1:25" s="18" customFormat="1" ht="10.5">
      <c r="A14" s="434"/>
      <c r="B14" s="1029"/>
      <c r="C14" s="1029"/>
      <c r="D14" s="1029"/>
      <c r="E14" s="1035"/>
      <c r="F14" s="1035"/>
      <c r="G14" s="19"/>
      <c r="H14" s="19"/>
      <c r="I14" s="19"/>
      <c r="J14" s="19"/>
      <c r="K14" s="19"/>
      <c r="L14" s="19"/>
      <c r="M14" s="19"/>
      <c r="N14" s="19"/>
      <c r="O14" s="19"/>
      <c r="P14" s="19"/>
      <c r="Q14" s="19"/>
      <c r="R14" s="19"/>
      <c r="S14" s="19"/>
      <c r="T14" s="19"/>
      <c r="U14" s="19"/>
      <c r="V14" s="19"/>
      <c r="W14" s="19"/>
      <c r="X14" s="19"/>
      <c r="Y14" s="19"/>
    </row>
    <row r="15" spans="1:25" s="18" customFormat="1" ht="10.5">
      <c r="A15" s="434"/>
      <c r="B15" s="1029"/>
      <c r="C15" s="1029"/>
      <c r="D15" s="1029"/>
      <c r="E15" s="1035"/>
      <c r="F15" s="1035"/>
      <c r="G15" s="19"/>
      <c r="H15" s="19"/>
      <c r="I15" s="19"/>
      <c r="J15" s="19"/>
      <c r="K15" s="19"/>
      <c r="L15" s="19"/>
      <c r="M15" s="19"/>
      <c r="N15" s="19"/>
      <c r="O15" s="19"/>
      <c r="P15" s="19"/>
      <c r="Q15" s="19"/>
      <c r="R15" s="19"/>
      <c r="S15" s="19"/>
      <c r="T15" s="19"/>
      <c r="U15" s="19"/>
      <c r="V15" s="19"/>
      <c r="W15" s="19"/>
      <c r="X15" s="19"/>
      <c r="Y15" s="19"/>
    </row>
    <row r="16" spans="1:25" s="18" customFormat="1" ht="10.5">
      <c r="A16" s="434"/>
      <c r="B16" s="1029"/>
      <c r="C16" s="1029"/>
      <c r="D16" s="1029"/>
      <c r="E16" s="1035"/>
      <c r="F16" s="1035"/>
      <c r="G16" s="19"/>
      <c r="H16" s="19"/>
      <c r="I16" s="19"/>
      <c r="J16" s="19"/>
      <c r="K16" s="19"/>
      <c r="L16" s="19"/>
      <c r="M16" s="19"/>
      <c r="N16" s="19"/>
      <c r="O16" s="19"/>
      <c r="P16" s="19"/>
      <c r="Q16" s="19"/>
      <c r="R16" s="19"/>
      <c r="S16" s="19"/>
      <c r="T16" s="19"/>
      <c r="U16" s="19"/>
      <c r="V16" s="19"/>
      <c r="W16" s="19"/>
      <c r="X16" s="19"/>
      <c r="Y16" s="19"/>
    </row>
    <row r="17" spans="1:25" s="18" customFormat="1" ht="10.5">
      <c r="A17" s="434"/>
      <c r="B17" s="1029"/>
      <c r="C17" s="1029"/>
      <c r="D17" s="1029"/>
      <c r="E17" s="1035"/>
      <c r="F17" s="1035"/>
      <c r="G17" s="19"/>
      <c r="H17" s="19"/>
      <c r="I17" s="19"/>
      <c r="J17" s="19"/>
      <c r="K17" s="19"/>
      <c r="L17" s="19"/>
      <c r="M17" s="19"/>
      <c r="N17" s="19"/>
      <c r="O17" s="19"/>
      <c r="P17" s="19"/>
      <c r="Q17" s="19"/>
      <c r="R17" s="19"/>
      <c r="S17" s="19"/>
      <c r="T17" s="19"/>
      <c r="U17" s="19"/>
      <c r="V17" s="19"/>
      <c r="W17" s="19"/>
      <c r="X17" s="19"/>
      <c r="Y17" s="19"/>
    </row>
    <row r="18" spans="1:25" s="18" customFormat="1" ht="10.5">
      <c r="A18" s="434"/>
      <c r="B18" s="1029"/>
      <c r="C18" s="1029"/>
      <c r="D18" s="1029"/>
      <c r="E18" s="1035"/>
      <c r="F18" s="1035"/>
      <c r="G18" s="19"/>
      <c r="H18" s="19"/>
      <c r="I18" s="19"/>
      <c r="J18" s="19"/>
      <c r="K18" s="19"/>
      <c r="L18" s="19"/>
      <c r="M18" s="19"/>
      <c r="N18" s="19"/>
      <c r="O18" s="19"/>
      <c r="P18" s="19"/>
      <c r="Q18" s="19"/>
      <c r="R18" s="19"/>
      <c r="S18" s="19"/>
      <c r="T18" s="19"/>
      <c r="U18" s="19"/>
      <c r="V18" s="19"/>
      <c r="W18" s="19"/>
      <c r="X18" s="19"/>
      <c r="Y18" s="19"/>
    </row>
    <row r="19" spans="1:25" s="18" customFormat="1" ht="10.5">
      <c r="A19" s="434"/>
      <c r="B19" s="1029"/>
      <c r="C19" s="1029"/>
      <c r="D19" s="1029"/>
      <c r="E19" s="1035"/>
      <c r="F19" s="1035"/>
      <c r="G19" s="19"/>
      <c r="H19" s="19"/>
      <c r="I19" s="19"/>
      <c r="J19" s="19"/>
      <c r="K19" s="19"/>
      <c r="L19" s="19"/>
      <c r="M19" s="19"/>
      <c r="N19" s="19"/>
      <c r="O19" s="19"/>
      <c r="P19" s="19"/>
      <c r="Q19" s="19"/>
      <c r="R19" s="19"/>
      <c r="S19" s="19"/>
      <c r="T19" s="19"/>
      <c r="U19" s="19"/>
      <c r="V19" s="19"/>
      <c r="W19" s="19"/>
      <c r="X19" s="19"/>
      <c r="Y19" s="19"/>
    </row>
    <row r="20" spans="1:25" s="18" customFormat="1" ht="10.5">
      <c r="A20" s="434"/>
      <c r="B20" s="1029"/>
      <c r="C20" s="1029"/>
      <c r="D20" s="1029"/>
      <c r="E20" s="1035"/>
      <c r="F20" s="1035"/>
      <c r="G20" s="19"/>
      <c r="H20" s="19"/>
      <c r="I20" s="19"/>
      <c r="J20" s="19"/>
      <c r="K20" s="19"/>
      <c r="L20" s="19"/>
      <c r="M20" s="19"/>
      <c r="N20" s="19"/>
      <c r="O20" s="19"/>
      <c r="P20" s="19"/>
      <c r="Q20" s="19"/>
      <c r="R20" s="19"/>
      <c r="S20" s="19"/>
      <c r="T20" s="19"/>
      <c r="U20" s="19"/>
      <c r="V20" s="19"/>
      <c r="W20" s="19"/>
      <c r="X20" s="19"/>
      <c r="Y20" s="19"/>
    </row>
    <row r="21" spans="1:25" s="18" customFormat="1" ht="10.5">
      <c r="A21" s="434"/>
      <c r="B21" s="1029"/>
      <c r="C21" s="1029"/>
      <c r="D21" s="1029"/>
      <c r="E21" s="1035"/>
      <c r="F21" s="1035"/>
      <c r="G21" s="19"/>
      <c r="H21" s="19"/>
      <c r="I21" s="19"/>
      <c r="J21" s="19"/>
      <c r="K21" s="19"/>
      <c r="L21" s="19"/>
      <c r="M21" s="19"/>
      <c r="N21" s="19"/>
      <c r="O21" s="19"/>
      <c r="P21" s="19"/>
      <c r="Q21" s="19"/>
      <c r="R21" s="19"/>
      <c r="S21" s="19"/>
      <c r="T21" s="19"/>
      <c r="U21" s="19"/>
      <c r="V21" s="19"/>
      <c r="W21" s="19"/>
      <c r="X21" s="19"/>
      <c r="Y21" s="19"/>
    </row>
    <row r="22" spans="1:25" s="18" customFormat="1" ht="10.5">
      <c r="A22" s="434"/>
      <c r="B22" s="1029"/>
      <c r="C22" s="1029"/>
      <c r="D22" s="1029"/>
      <c r="E22" s="1035"/>
      <c r="F22" s="1035"/>
      <c r="G22" s="19"/>
      <c r="H22" s="19"/>
      <c r="I22" s="19"/>
      <c r="J22" s="19"/>
      <c r="K22" s="19"/>
      <c r="L22" s="19"/>
      <c r="M22" s="19"/>
      <c r="N22" s="19"/>
      <c r="O22" s="19"/>
      <c r="P22" s="19"/>
      <c r="Q22" s="19"/>
      <c r="R22" s="19"/>
      <c r="S22" s="19"/>
      <c r="T22" s="19"/>
      <c r="U22" s="19"/>
      <c r="V22" s="19"/>
      <c r="W22" s="19"/>
      <c r="X22" s="19"/>
      <c r="Y22" s="19"/>
    </row>
    <row r="23" spans="1:25" s="18" customFormat="1" ht="10.5">
      <c r="A23" s="434"/>
      <c r="B23" s="1029"/>
      <c r="C23" s="1029"/>
      <c r="D23" s="1029"/>
      <c r="E23" s="1035"/>
      <c r="F23" s="1035"/>
      <c r="G23" s="19"/>
      <c r="H23" s="19"/>
      <c r="I23" s="19"/>
      <c r="J23" s="19"/>
      <c r="K23" s="19"/>
      <c r="L23" s="19"/>
      <c r="M23" s="19"/>
      <c r="N23" s="19"/>
      <c r="O23" s="19"/>
      <c r="P23" s="19"/>
      <c r="Q23" s="19"/>
      <c r="R23" s="19"/>
      <c r="S23" s="19"/>
      <c r="T23" s="19"/>
      <c r="U23" s="19"/>
      <c r="V23" s="19"/>
      <c r="W23" s="19"/>
      <c r="X23" s="19"/>
      <c r="Y23" s="19"/>
    </row>
    <row r="24" spans="1:25" s="18" customFormat="1" ht="10.5">
      <c r="A24" s="434"/>
      <c r="B24" s="1029"/>
      <c r="C24" s="1029"/>
      <c r="D24" s="1029"/>
      <c r="E24" s="1035"/>
      <c r="F24" s="1035"/>
      <c r="G24" s="19"/>
      <c r="H24" s="19"/>
      <c r="I24" s="19"/>
      <c r="J24" s="19"/>
      <c r="K24" s="19"/>
      <c r="L24" s="19"/>
      <c r="M24" s="19"/>
      <c r="N24" s="19"/>
      <c r="O24" s="19"/>
      <c r="P24" s="19"/>
      <c r="Q24" s="19"/>
      <c r="R24" s="19"/>
      <c r="S24" s="19"/>
      <c r="T24" s="19"/>
      <c r="U24" s="19"/>
      <c r="V24" s="19"/>
      <c r="W24" s="19"/>
      <c r="X24" s="19"/>
      <c r="Y24" s="19"/>
    </row>
    <row r="25" spans="1:25" s="18" customFormat="1" ht="10.5">
      <c r="A25" s="434"/>
      <c r="B25" s="1029"/>
      <c r="C25" s="1029"/>
      <c r="D25" s="1029"/>
      <c r="E25" s="1035"/>
      <c r="F25" s="1035"/>
      <c r="G25" s="19"/>
      <c r="H25" s="19"/>
      <c r="I25" s="19"/>
      <c r="J25" s="19"/>
      <c r="K25" s="19"/>
      <c r="L25" s="19"/>
      <c r="M25" s="19"/>
      <c r="N25" s="19"/>
      <c r="O25" s="19"/>
      <c r="P25" s="19"/>
      <c r="Q25" s="19"/>
      <c r="R25" s="19"/>
      <c r="S25" s="19"/>
      <c r="T25" s="19"/>
      <c r="U25" s="19"/>
      <c r="V25" s="19"/>
      <c r="W25" s="19"/>
      <c r="X25" s="19"/>
      <c r="Y25" s="19"/>
    </row>
    <row r="26" spans="1:25" s="18" customFormat="1" ht="10.5">
      <c r="A26" s="434"/>
      <c r="B26" s="1029"/>
      <c r="C26" s="1029"/>
      <c r="D26" s="1029"/>
      <c r="E26" s="1035"/>
      <c r="F26" s="1035"/>
      <c r="G26" s="19"/>
      <c r="H26" s="19"/>
      <c r="I26" s="19"/>
      <c r="J26" s="19"/>
      <c r="K26" s="19"/>
      <c r="L26" s="19"/>
      <c r="M26" s="19"/>
      <c r="N26" s="19"/>
      <c r="O26" s="19"/>
      <c r="P26" s="19"/>
      <c r="Q26" s="19"/>
      <c r="R26" s="19"/>
      <c r="S26" s="19"/>
      <c r="T26" s="19"/>
      <c r="U26" s="19"/>
      <c r="V26" s="19"/>
      <c r="W26" s="19"/>
      <c r="X26" s="19"/>
      <c r="Y26" s="19"/>
    </row>
    <row r="27" spans="1:25" s="18" customFormat="1" ht="10.5">
      <c r="A27" s="434"/>
      <c r="B27" s="1029"/>
      <c r="C27" s="1029"/>
      <c r="D27" s="1029"/>
      <c r="E27" s="1035"/>
      <c r="F27" s="1035"/>
      <c r="G27" s="19"/>
      <c r="H27" s="19"/>
      <c r="I27" s="19"/>
      <c r="J27" s="19"/>
      <c r="K27" s="19"/>
      <c r="L27" s="19"/>
      <c r="M27" s="19"/>
      <c r="N27" s="19"/>
      <c r="O27" s="19"/>
      <c r="P27" s="19"/>
      <c r="Q27" s="19"/>
      <c r="R27" s="19"/>
      <c r="S27" s="19"/>
      <c r="T27" s="19"/>
      <c r="U27" s="19"/>
      <c r="V27" s="19"/>
      <c r="W27" s="19"/>
      <c r="X27" s="19"/>
      <c r="Y27" s="19"/>
    </row>
    <row r="28" spans="1:25" s="18" customFormat="1" ht="10.5">
      <c r="A28" s="434"/>
      <c r="B28" s="1029"/>
      <c r="C28" s="1029"/>
      <c r="D28" s="1029"/>
      <c r="E28" s="1035"/>
      <c r="F28" s="1035"/>
      <c r="G28" s="19"/>
      <c r="H28" s="19"/>
      <c r="I28" s="19"/>
      <c r="J28" s="19"/>
      <c r="K28" s="19"/>
      <c r="L28" s="19"/>
      <c r="M28" s="19"/>
      <c r="N28" s="19"/>
      <c r="O28" s="19"/>
      <c r="P28" s="19"/>
      <c r="Q28" s="19"/>
      <c r="R28" s="19"/>
      <c r="S28" s="19"/>
      <c r="T28" s="19"/>
      <c r="U28" s="19"/>
      <c r="V28" s="19"/>
      <c r="W28" s="19"/>
      <c r="X28" s="19"/>
      <c r="Y28" s="19"/>
    </row>
    <row r="29" spans="1:25" s="18" customFormat="1" ht="10.5">
      <c r="A29" s="434"/>
      <c r="B29" s="1029"/>
      <c r="C29" s="1029"/>
      <c r="D29" s="1029"/>
      <c r="E29" s="1035"/>
      <c r="F29" s="1035"/>
      <c r="G29" s="19"/>
      <c r="H29" s="19"/>
      <c r="I29" s="19"/>
      <c r="J29" s="19"/>
      <c r="K29" s="19"/>
      <c r="L29" s="19"/>
      <c r="M29" s="19"/>
      <c r="N29" s="19"/>
      <c r="O29" s="19"/>
      <c r="P29" s="19"/>
      <c r="Q29" s="19"/>
      <c r="R29" s="19"/>
      <c r="S29" s="19"/>
      <c r="T29" s="19"/>
      <c r="U29" s="19"/>
      <c r="V29" s="19"/>
      <c r="W29" s="19"/>
      <c r="X29" s="19"/>
      <c r="Y29" s="19"/>
    </row>
    <row r="30" spans="1:25" s="18" customFormat="1" ht="10.5">
      <c r="A30" s="434"/>
      <c r="B30" s="1029"/>
      <c r="C30" s="1029"/>
      <c r="D30" s="1029"/>
      <c r="E30" s="1035"/>
      <c r="F30" s="1035"/>
      <c r="G30" s="19"/>
      <c r="H30" s="19"/>
      <c r="I30" s="19"/>
      <c r="J30" s="19"/>
      <c r="K30" s="19"/>
      <c r="L30" s="19"/>
      <c r="M30" s="19"/>
      <c r="N30" s="19"/>
      <c r="O30" s="19"/>
      <c r="P30" s="19"/>
      <c r="Q30" s="19"/>
      <c r="R30" s="19"/>
      <c r="S30" s="19"/>
      <c r="T30" s="19"/>
      <c r="U30" s="19"/>
      <c r="V30" s="19"/>
      <c r="W30" s="19"/>
      <c r="X30" s="19"/>
      <c r="Y30" s="19"/>
    </row>
    <row r="31" spans="1:25" s="18" customFormat="1" ht="10.5">
      <c r="A31" s="434"/>
      <c r="B31" s="1029"/>
      <c r="C31" s="1029"/>
      <c r="D31" s="1029"/>
      <c r="E31" s="1035"/>
      <c r="F31" s="1035"/>
      <c r="G31" s="19"/>
      <c r="H31" s="19"/>
      <c r="I31" s="19"/>
      <c r="J31" s="19"/>
      <c r="K31" s="19"/>
      <c r="L31" s="19"/>
      <c r="M31" s="19"/>
      <c r="N31" s="19"/>
      <c r="O31" s="19"/>
      <c r="P31" s="19"/>
      <c r="Q31" s="19"/>
      <c r="R31" s="19"/>
      <c r="S31" s="19"/>
      <c r="T31" s="19"/>
      <c r="U31" s="19"/>
      <c r="V31" s="19"/>
      <c r="W31" s="19"/>
      <c r="X31" s="19"/>
      <c r="Y31" s="19"/>
    </row>
    <row r="32" spans="1:25" s="18" customFormat="1" ht="10.5">
      <c r="A32" s="434"/>
      <c r="B32" s="1029"/>
      <c r="C32" s="1029"/>
      <c r="D32" s="1029"/>
      <c r="E32" s="1035"/>
      <c r="F32" s="1035"/>
      <c r="G32" s="19"/>
      <c r="H32" s="19"/>
      <c r="I32" s="19"/>
      <c r="J32" s="19"/>
      <c r="K32" s="19"/>
      <c r="L32" s="19"/>
      <c r="M32" s="19"/>
      <c r="N32" s="19"/>
      <c r="O32" s="19"/>
      <c r="P32" s="19"/>
      <c r="Q32" s="19"/>
      <c r="R32" s="19"/>
      <c r="S32" s="19"/>
      <c r="T32" s="19"/>
      <c r="U32" s="19"/>
      <c r="V32" s="19"/>
      <c r="W32" s="19"/>
      <c r="X32" s="19"/>
      <c r="Y32" s="19"/>
    </row>
    <row r="33" spans="1:25" s="18" customFormat="1" ht="10.5">
      <c r="A33" s="434"/>
      <c r="B33" s="1029"/>
      <c r="C33" s="1029"/>
      <c r="D33" s="1029"/>
      <c r="E33" s="1035"/>
      <c r="F33" s="1035"/>
      <c r="G33" s="19"/>
      <c r="H33" s="19"/>
      <c r="I33" s="19"/>
      <c r="J33" s="19"/>
      <c r="K33" s="19"/>
      <c r="L33" s="19"/>
      <c r="M33" s="19"/>
      <c r="N33" s="19"/>
      <c r="O33" s="19"/>
      <c r="P33" s="19"/>
      <c r="Q33" s="19"/>
      <c r="R33" s="19"/>
      <c r="S33" s="19"/>
      <c r="T33" s="19"/>
      <c r="U33" s="19"/>
      <c r="V33" s="19"/>
      <c r="W33" s="19"/>
      <c r="X33" s="19"/>
      <c r="Y33" s="19"/>
    </row>
    <row r="34" spans="1:25" s="18" customFormat="1" ht="10.5">
      <c r="A34" s="434"/>
      <c r="B34" s="1029"/>
      <c r="C34" s="1029"/>
      <c r="D34" s="1029"/>
      <c r="E34" s="1035"/>
      <c r="F34" s="1035"/>
      <c r="G34" s="19"/>
      <c r="H34" s="19"/>
      <c r="I34" s="19"/>
      <c r="J34" s="19"/>
      <c r="K34" s="19"/>
      <c r="L34" s="19"/>
      <c r="M34" s="19"/>
      <c r="N34" s="19"/>
      <c r="O34" s="19"/>
      <c r="P34" s="19"/>
      <c r="Q34" s="19"/>
      <c r="R34" s="19"/>
      <c r="S34" s="19"/>
      <c r="T34" s="19"/>
      <c r="U34" s="19"/>
      <c r="V34" s="19"/>
      <c r="W34" s="19"/>
      <c r="X34" s="19"/>
      <c r="Y34" s="19"/>
    </row>
    <row r="35" spans="1:25" s="18" customFormat="1" ht="10.5">
      <c r="A35" s="434"/>
      <c r="B35" s="1029"/>
      <c r="C35" s="1029"/>
      <c r="D35" s="1029"/>
      <c r="E35" s="1035"/>
      <c r="F35" s="1035"/>
      <c r="G35" s="19"/>
      <c r="H35" s="19"/>
      <c r="I35" s="19"/>
      <c r="J35" s="19"/>
      <c r="K35" s="19"/>
      <c r="L35" s="19"/>
      <c r="M35" s="19"/>
      <c r="N35" s="19"/>
      <c r="O35" s="19"/>
      <c r="P35" s="19"/>
      <c r="Q35" s="19"/>
      <c r="R35" s="19"/>
      <c r="S35" s="19"/>
      <c r="T35" s="19"/>
      <c r="U35" s="19"/>
      <c r="V35" s="19"/>
      <c r="W35" s="19"/>
      <c r="X35" s="19"/>
      <c r="Y35" s="19"/>
    </row>
    <row r="36" spans="1:25" s="18" customFormat="1" ht="10.5">
      <c r="A36" s="434"/>
      <c r="B36" s="1029"/>
      <c r="C36" s="1029"/>
      <c r="D36" s="1029"/>
      <c r="E36" s="1035"/>
      <c r="F36" s="1035"/>
      <c r="G36" s="19"/>
      <c r="H36" s="19"/>
      <c r="I36" s="19"/>
      <c r="J36" s="19"/>
      <c r="K36" s="19"/>
      <c r="L36" s="19"/>
      <c r="M36" s="19"/>
      <c r="N36" s="19"/>
      <c r="O36" s="19"/>
      <c r="P36" s="19"/>
      <c r="Q36" s="19"/>
      <c r="R36" s="19"/>
      <c r="S36" s="19"/>
      <c r="T36" s="19"/>
      <c r="U36" s="19"/>
      <c r="V36" s="19"/>
      <c r="W36" s="19"/>
      <c r="X36" s="19"/>
      <c r="Y36" s="19"/>
    </row>
    <row r="37" spans="1:25" s="18" customFormat="1" ht="10.5">
      <c r="A37" s="434"/>
      <c r="B37" s="1029"/>
      <c r="C37" s="1029"/>
      <c r="D37" s="1029"/>
      <c r="E37" s="1035"/>
      <c r="F37" s="1035"/>
      <c r="G37" s="19"/>
      <c r="H37" s="19"/>
      <c r="I37" s="19"/>
      <c r="J37" s="19"/>
      <c r="K37" s="19"/>
      <c r="L37" s="19"/>
      <c r="M37" s="19"/>
      <c r="N37" s="19"/>
      <c r="O37" s="19"/>
      <c r="P37" s="19"/>
      <c r="Q37" s="19"/>
      <c r="R37" s="19"/>
      <c r="S37" s="19"/>
      <c r="T37" s="19"/>
      <c r="U37" s="19"/>
      <c r="V37" s="19"/>
      <c r="W37" s="19"/>
      <c r="X37" s="19"/>
      <c r="Y37" s="19"/>
    </row>
    <row r="38" spans="1:25" s="18" customFormat="1" ht="10.5">
      <c r="A38" s="434"/>
      <c r="B38" s="1029"/>
      <c r="C38" s="1029"/>
      <c r="D38" s="1029"/>
      <c r="E38" s="1035"/>
      <c r="F38" s="1035"/>
      <c r="G38" s="19"/>
      <c r="H38" s="19"/>
      <c r="I38" s="19"/>
      <c r="J38" s="19"/>
      <c r="K38" s="19"/>
      <c r="L38" s="19"/>
      <c r="M38" s="19"/>
      <c r="N38" s="19"/>
      <c r="O38" s="19"/>
      <c r="P38" s="19"/>
      <c r="Q38" s="19"/>
      <c r="R38" s="19"/>
      <c r="S38" s="19"/>
      <c r="T38" s="19"/>
      <c r="U38" s="19"/>
      <c r="V38" s="19"/>
      <c r="W38" s="19"/>
      <c r="X38" s="19"/>
      <c r="Y38" s="19"/>
    </row>
    <row r="39" spans="1:25" s="18" customFormat="1" ht="10.5">
      <c r="A39" s="434"/>
      <c r="B39" s="1029"/>
      <c r="C39" s="1029"/>
      <c r="D39" s="1029"/>
      <c r="E39" s="1035"/>
      <c r="F39" s="1035"/>
      <c r="G39" s="19"/>
      <c r="H39" s="19"/>
      <c r="I39" s="19"/>
      <c r="J39" s="19"/>
      <c r="K39" s="19"/>
      <c r="L39" s="19"/>
      <c r="M39" s="19"/>
      <c r="N39" s="19"/>
      <c r="O39" s="19"/>
      <c r="P39" s="19"/>
      <c r="Q39" s="19"/>
      <c r="R39" s="19"/>
      <c r="S39" s="19"/>
      <c r="T39" s="19"/>
      <c r="U39" s="19"/>
      <c r="V39" s="19"/>
      <c r="W39" s="19"/>
      <c r="X39" s="19"/>
      <c r="Y39" s="19"/>
    </row>
    <row r="40" spans="1:25" s="18" customFormat="1" ht="10.5">
      <c r="A40" s="434"/>
      <c r="B40" s="1029"/>
      <c r="C40" s="1029"/>
      <c r="D40" s="1029"/>
      <c r="E40" s="1035"/>
      <c r="F40" s="1035"/>
      <c r="G40" s="19"/>
      <c r="H40" s="19"/>
      <c r="I40" s="19"/>
      <c r="J40" s="19"/>
      <c r="K40" s="19"/>
      <c r="L40" s="19"/>
      <c r="M40" s="19"/>
      <c r="N40" s="19"/>
      <c r="O40" s="19"/>
      <c r="P40" s="19"/>
      <c r="Q40" s="19"/>
      <c r="R40" s="19"/>
      <c r="S40" s="19"/>
      <c r="T40" s="19"/>
      <c r="U40" s="19"/>
      <c r="V40" s="19"/>
      <c r="W40" s="19"/>
      <c r="X40" s="19"/>
      <c r="Y40" s="19"/>
    </row>
    <row r="41" spans="1:25" s="18" customFormat="1" ht="10.5">
      <c r="A41" s="434"/>
      <c r="B41" s="1029"/>
      <c r="C41" s="1029"/>
      <c r="D41" s="1029"/>
      <c r="E41" s="1035"/>
      <c r="F41" s="1035"/>
      <c r="G41" s="19"/>
      <c r="H41" s="19"/>
      <c r="I41" s="19"/>
      <c r="J41" s="19"/>
      <c r="K41" s="19"/>
      <c r="L41" s="19"/>
      <c r="M41" s="19"/>
      <c r="N41" s="19"/>
      <c r="O41" s="19"/>
      <c r="P41" s="19"/>
      <c r="Q41" s="19"/>
      <c r="R41" s="19"/>
      <c r="S41" s="19"/>
      <c r="T41" s="19"/>
      <c r="U41" s="19"/>
      <c r="V41" s="19"/>
      <c r="W41" s="19"/>
      <c r="X41" s="19"/>
      <c r="Y41" s="19"/>
    </row>
    <row r="42" spans="1:25" s="18" customFormat="1" ht="10.5">
      <c r="A42" s="434"/>
      <c r="B42" s="1029"/>
      <c r="C42" s="1029"/>
      <c r="D42" s="1029"/>
      <c r="E42" s="1035"/>
      <c r="F42" s="1035"/>
      <c r="G42" s="19"/>
      <c r="H42" s="19"/>
      <c r="I42" s="19"/>
      <c r="J42" s="19"/>
      <c r="K42" s="19"/>
      <c r="L42" s="19"/>
      <c r="M42" s="19"/>
      <c r="N42" s="19"/>
      <c r="O42" s="19"/>
      <c r="P42" s="19"/>
      <c r="Q42" s="19"/>
      <c r="R42" s="19"/>
      <c r="S42" s="19"/>
      <c r="T42" s="19"/>
      <c r="U42" s="19"/>
      <c r="V42" s="19"/>
      <c r="W42" s="19"/>
      <c r="X42" s="19"/>
      <c r="Y42" s="19"/>
    </row>
    <row r="43" spans="1:25" s="18" customFormat="1" ht="10.5">
      <c r="A43" s="434"/>
      <c r="B43" s="1029"/>
      <c r="C43" s="1029"/>
      <c r="D43" s="1029"/>
      <c r="E43" s="1035"/>
      <c r="F43" s="1035"/>
      <c r="G43" s="19"/>
      <c r="H43" s="19"/>
      <c r="I43" s="19"/>
      <c r="J43" s="19"/>
      <c r="K43" s="19"/>
      <c r="L43" s="19"/>
      <c r="M43" s="19"/>
      <c r="N43" s="19"/>
      <c r="O43" s="19"/>
      <c r="P43" s="19"/>
      <c r="Q43" s="19"/>
      <c r="R43" s="19"/>
      <c r="S43" s="19"/>
      <c r="T43" s="19"/>
      <c r="U43" s="19"/>
      <c r="V43" s="19"/>
      <c r="W43" s="19"/>
      <c r="X43" s="19"/>
      <c r="Y43" s="19"/>
    </row>
    <row r="44" spans="1:25" s="18" customFormat="1" ht="10.5">
      <c r="A44" s="434"/>
      <c r="B44" s="1029"/>
      <c r="C44" s="1029"/>
      <c r="D44" s="1029"/>
      <c r="E44" s="1035"/>
      <c r="F44" s="1035"/>
      <c r="G44" s="19"/>
      <c r="H44" s="19"/>
      <c r="I44" s="19"/>
      <c r="J44" s="19"/>
      <c r="K44" s="19"/>
      <c r="L44" s="19"/>
      <c r="M44" s="19"/>
      <c r="N44" s="19"/>
      <c r="O44" s="19"/>
      <c r="P44" s="19"/>
      <c r="Q44" s="19"/>
      <c r="R44" s="19"/>
      <c r="S44" s="19"/>
      <c r="T44" s="19"/>
      <c r="U44" s="19"/>
      <c r="V44" s="19"/>
      <c r="W44" s="19"/>
      <c r="X44" s="19"/>
      <c r="Y44" s="19"/>
    </row>
    <row r="45" spans="1:25" s="18" customFormat="1" ht="10.5">
      <c r="A45" s="434"/>
      <c r="B45" s="1029"/>
      <c r="C45" s="1029"/>
      <c r="D45" s="1029"/>
      <c r="E45" s="1035"/>
      <c r="F45" s="1035"/>
      <c r="G45" s="19"/>
      <c r="H45" s="19"/>
      <c r="I45" s="19"/>
      <c r="J45" s="19"/>
      <c r="K45" s="19"/>
      <c r="L45" s="19"/>
      <c r="M45" s="19"/>
      <c r="N45" s="19"/>
      <c r="O45" s="19"/>
      <c r="P45" s="19"/>
      <c r="Q45" s="19"/>
      <c r="R45" s="19"/>
      <c r="S45" s="19"/>
      <c r="T45" s="19"/>
      <c r="U45" s="19"/>
      <c r="V45" s="19"/>
      <c r="W45" s="19"/>
      <c r="X45" s="19"/>
      <c r="Y45" s="19"/>
    </row>
    <row r="46" spans="1:25" s="18" customFormat="1" ht="10.5">
      <c r="A46" s="434"/>
      <c r="B46" s="1029"/>
      <c r="C46" s="1029"/>
      <c r="D46" s="1029"/>
      <c r="E46" s="1035"/>
      <c r="F46" s="1035"/>
      <c r="G46" s="19"/>
      <c r="H46" s="19"/>
      <c r="I46" s="19"/>
      <c r="J46" s="19"/>
      <c r="K46" s="19"/>
      <c r="L46" s="19"/>
      <c r="M46" s="19"/>
      <c r="N46" s="19"/>
      <c r="O46" s="19"/>
      <c r="P46" s="19"/>
      <c r="Q46" s="19"/>
      <c r="R46" s="19"/>
      <c r="S46" s="19"/>
      <c r="T46" s="19"/>
      <c r="U46" s="19"/>
      <c r="V46" s="19"/>
      <c r="W46" s="19"/>
      <c r="X46" s="19"/>
      <c r="Y46" s="19"/>
    </row>
    <row r="47" spans="1:25" s="18" customFormat="1" ht="10.5">
      <c r="A47" s="434"/>
      <c r="B47" s="1029"/>
      <c r="C47" s="1029"/>
      <c r="D47" s="1029"/>
      <c r="E47" s="1035"/>
      <c r="F47" s="1035"/>
      <c r="G47" s="19"/>
      <c r="H47" s="19"/>
      <c r="I47" s="19"/>
      <c r="J47" s="19"/>
      <c r="K47" s="19"/>
      <c r="L47" s="19"/>
      <c r="M47" s="19"/>
      <c r="N47" s="19"/>
      <c r="O47" s="19"/>
      <c r="P47" s="19"/>
      <c r="Q47" s="19"/>
      <c r="R47" s="19"/>
      <c r="S47" s="19"/>
      <c r="T47" s="19"/>
      <c r="U47" s="19"/>
      <c r="V47" s="19"/>
      <c r="W47" s="19"/>
      <c r="X47" s="19"/>
      <c r="Y47" s="19"/>
    </row>
    <row r="48" spans="1:25" s="18" customFormat="1" ht="10.5">
      <c r="A48" s="434"/>
      <c r="B48" s="1029"/>
      <c r="C48" s="1029"/>
      <c r="D48" s="1029"/>
      <c r="E48" s="1035"/>
      <c r="F48" s="1035"/>
      <c r="G48" s="19"/>
      <c r="H48" s="19"/>
      <c r="I48" s="19"/>
      <c r="J48" s="19"/>
      <c r="K48" s="19"/>
      <c r="L48" s="19"/>
      <c r="M48" s="19"/>
      <c r="N48" s="19"/>
      <c r="O48" s="19"/>
      <c r="P48" s="19"/>
      <c r="Q48" s="19"/>
      <c r="R48" s="19"/>
      <c r="S48" s="19"/>
      <c r="T48" s="19"/>
      <c r="U48" s="19"/>
      <c r="V48" s="19"/>
      <c r="W48" s="19"/>
      <c r="X48" s="19"/>
      <c r="Y48" s="19"/>
    </row>
    <row r="49" spans="1:25" s="18" customFormat="1" ht="10.5">
      <c r="A49" s="434"/>
      <c r="B49" s="1029"/>
      <c r="C49" s="1029"/>
      <c r="D49" s="1029"/>
      <c r="E49" s="1035"/>
      <c r="F49" s="1035"/>
      <c r="G49" s="19"/>
      <c r="H49" s="19"/>
      <c r="I49" s="19"/>
      <c r="J49" s="19"/>
      <c r="K49" s="19"/>
      <c r="L49" s="19"/>
      <c r="M49" s="19"/>
      <c r="N49" s="19"/>
      <c r="O49" s="19"/>
      <c r="P49" s="19"/>
      <c r="Q49" s="19"/>
      <c r="R49" s="19"/>
      <c r="S49" s="19"/>
      <c r="T49" s="19"/>
      <c r="U49" s="19"/>
      <c r="V49" s="19"/>
      <c r="W49" s="19"/>
      <c r="X49" s="19"/>
      <c r="Y49" s="19"/>
    </row>
    <row r="50" spans="1:25" s="18" customFormat="1" ht="10.5">
      <c r="A50" s="434"/>
      <c r="B50" s="1029"/>
      <c r="C50" s="1029"/>
      <c r="D50" s="1029"/>
      <c r="E50" s="1035"/>
      <c r="F50" s="1035"/>
      <c r="G50" s="19"/>
      <c r="H50" s="19"/>
      <c r="I50" s="19"/>
      <c r="J50" s="19"/>
      <c r="K50" s="19"/>
      <c r="L50" s="19"/>
      <c r="M50" s="19"/>
      <c r="N50" s="19"/>
      <c r="O50" s="19"/>
      <c r="P50" s="19"/>
      <c r="Q50" s="19"/>
      <c r="R50" s="19"/>
      <c r="S50" s="19"/>
      <c r="T50" s="19"/>
      <c r="U50" s="19"/>
      <c r="V50" s="19"/>
      <c r="W50" s="19"/>
      <c r="X50" s="19"/>
      <c r="Y50" s="19"/>
    </row>
    <row r="51" spans="1:25" s="18" customFormat="1" ht="10.5">
      <c r="A51" s="434"/>
      <c r="B51" s="1029"/>
      <c r="C51" s="1029"/>
      <c r="D51" s="1029"/>
      <c r="E51" s="1035"/>
      <c r="F51" s="1035"/>
      <c r="G51" s="19"/>
      <c r="H51" s="19"/>
      <c r="I51" s="19"/>
      <c r="J51" s="19"/>
      <c r="K51" s="19"/>
      <c r="L51" s="19"/>
      <c r="M51" s="19"/>
      <c r="N51" s="19"/>
      <c r="O51" s="19"/>
      <c r="P51" s="19"/>
      <c r="Q51" s="19"/>
      <c r="R51" s="19"/>
      <c r="S51" s="19"/>
      <c r="T51" s="19"/>
      <c r="U51" s="19"/>
      <c r="V51" s="19"/>
      <c r="W51" s="19"/>
      <c r="X51" s="19"/>
      <c r="Y51" s="19"/>
    </row>
    <row r="52" spans="1:25" s="18" customFormat="1" ht="10.5">
      <c r="A52" s="434"/>
      <c r="B52" s="1029"/>
      <c r="C52" s="1029"/>
      <c r="D52" s="1029"/>
      <c r="E52" s="1035"/>
      <c r="F52" s="1035"/>
      <c r="G52" s="19"/>
      <c r="H52" s="19"/>
      <c r="I52" s="19"/>
      <c r="J52" s="19"/>
      <c r="K52" s="19"/>
      <c r="L52" s="19"/>
      <c r="M52" s="19"/>
      <c r="N52" s="19"/>
      <c r="O52" s="19"/>
      <c r="P52" s="19"/>
      <c r="Q52" s="19"/>
      <c r="R52" s="19"/>
      <c r="S52" s="19"/>
      <c r="T52" s="19"/>
      <c r="U52" s="19"/>
      <c r="V52" s="19"/>
      <c r="W52" s="19"/>
      <c r="X52" s="19"/>
      <c r="Y52" s="19"/>
    </row>
    <row r="53" spans="1:25" s="18" customFormat="1" ht="10.5">
      <c r="A53" s="434"/>
      <c r="B53" s="1029"/>
      <c r="C53" s="1029"/>
      <c r="D53" s="1029"/>
      <c r="E53" s="1035"/>
      <c r="F53" s="1035"/>
      <c r="G53" s="19"/>
      <c r="H53" s="19"/>
      <c r="I53" s="19"/>
      <c r="J53" s="19"/>
      <c r="K53" s="19"/>
      <c r="L53" s="19"/>
      <c r="M53" s="19"/>
      <c r="N53" s="19"/>
      <c r="O53" s="19"/>
      <c r="P53" s="19"/>
      <c r="Q53" s="19"/>
      <c r="R53" s="19"/>
      <c r="S53" s="19"/>
      <c r="T53" s="19"/>
      <c r="U53" s="19"/>
      <c r="V53" s="19"/>
      <c r="W53" s="19"/>
      <c r="X53" s="19"/>
      <c r="Y53" s="19"/>
    </row>
    <row r="54" spans="1:25" s="18" customFormat="1" ht="10.5">
      <c r="A54" s="434"/>
      <c r="B54" s="1029"/>
      <c r="C54" s="1029"/>
      <c r="D54" s="1029"/>
      <c r="E54" s="1035"/>
      <c r="F54" s="1035"/>
      <c r="G54" s="19"/>
      <c r="H54" s="19"/>
      <c r="I54" s="19"/>
      <c r="J54" s="19"/>
      <c r="K54" s="19"/>
      <c r="L54" s="19"/>
      <c r="M54" s="19"/>
      <c r="N54" s="19"/>
      <c r="O54" s="19"/>
      <c r="P54" s="19"/>
      <c r="Q54" s="19"/>
      <c r="R54" s="19"/>
      <c r="S54" s="19"/>
      <c r="T54" s="19"/>
      <c r="U54" s="19"/>
      <c r="V54" s="19"/>
      <c r="W54" s="19"/>
      <c r="X54" s="19"/>
      <c r="Y54" s="19"/>
    </row>
    <row r="55" spans="1:25" s="18" customFormat="1" ht="10.5">
      <c r="A55" s="434"/>
      <c r="B55" s="1029"/>
      <c r="C55" s="1029"/>
      <c r="D55" s="1029"/>
      <c r="E55" s="1035"/>
      <c r="F55" s="1035"/>
      <c r="G55" s="19"/>
      <c r="H55" s="19"/>
      <c r="I55" s="19"/>
      <c r="J55" s="19"/>
      <c r="K55" s="19"/>
      <c r="L55" s="19"/>
      <c r="M55" s="19"/>
      <c r="N55" s="19"/>
      <c r="O55" s="19"/>
      <c r="P55" s="19"/>
      <c r="Q55" s="19"/>
      <c r="R55" s="19"/>
      <c r="S55" s="19"/>
      <c r="T55" s="19"/>
      <c r="U55" s="19"/>
      <c r="V55" s="19"/>
      <c r="W55" s="19"/>
      <c r="X55" s="19"/>
      <c r="Y55" s="19"/>
    </row>
    <row r="56" spans="1:25" s="18" customFormat="1" ht="10.5">
      <c r="A56" s="434"/>
      <c r="B56" s="1029"/>
      <c r="C56" s="1029"/>
      <c r="D56" s="1029"/>
      <c r="E56" s="1035"/>
      <c r="F56" s="1035"/>
      <c r="G56" s="19"/>
      <c r="H56" s="19"/>
      <c r="I56" s="19"/>
      <c r="J56" s="19"/>
      <c r="K56" s="19"/>
      <c r="L56" s="19"/>
      <c r="M56" s="19"/>
      <c r="N56" s="19"/>
      <c r="O56" s="19"/>
      <c r="P56" s="19"/>
      <c r="Q56" s="19"/>
      <c r="R56" s="19"/>
      <c r="S56" s="19"/>
      <c r="T56" s="19"/>
      <c r="U56" s="19"/>
      <c r="V56" s="19"/>
      <c r="W56" s="19"/>
      <c r="X56" s="19"/>
      <c r="Y56" s="19"/>
    </row>
    <row r="57" spans="1:25" s="18" customFormat="1" ht="10.5">
      <c r="A57" s="434"/>
      <c r="B57" s="1029"/>
      <c r="C57" s="1029"/>
      <c r="D57" s="1029"/>
      <c r="E57" s="1035"/>
      <c r="F57" s="1035"/>
      <c r="G57" s="19"/>
      <c r="H57" s="19"/>
      <c r="I57" s="19"/>
      <c r="J57" s="19"/>
      <c r="K57" s="19"/>
      <c r="L57" s="19"/>
      <c r="M57" s="19"/>
      <c r="N57" s="19"/>
      <c r="O57" s="19"/>
      <c r="P57" s="19"/>
      <c r="Q57" s="19"/>
      <c r="R57" s="19"/>
      <c r="S57" s="19"/>
      <c r="T57" s="19"/>
      <c r="U57" s="19"/>
      <c r="V57" s="19"/>
      <c r="W57" s="19"/>
      <c r="X57" s="19"/>
      <c r="Y57" s="19"/>
    </row>
    <row r="58" spans="1:25" s="18" customFormat="1" ht="10.5">
      <c r="A58" s="434"/>
      <c r="B58" s="1029"/>
      <c r="C58" s="1029"/>
      <c r="D58" s="1029"/>
      <c r="E58" s="1035"/>
      <c r="F58" s="1035"/>
      <c r="G58" s="19"/>
      <c r="H58" s="19"/>
      <c r="I58" s="19"/>
      <c r="J58" s="19"/>
      <c r="K58" s="19"/>
      <c r="L58" s="19"/>
      <c r="M58" s="19"/>
      <c r="N58" s="19"/>
      <c r="O58" s="19"/>
      <c r="P58" s="19"/>
      <c r="Q58" s="19"/>
      <c r="R58" s="19"/>
      <c r="S58" s="19"/>
      <c r="T58" s="19"/>
      <c r="U58" s="19"/>
      <c r="V58" s="19"/>
      <c r="W58" s="19"/>
      <c r="X58" s="19"/>
      <c r="Y58" s="19"/>
    </row>
    <row r="59" spans="1:25" s="18" customFormat="1" ht="10.5">
      <c r="A59" s="434"/>
      <c r="B59" s="1029"/>
      <c r="C59" s="1029"/>
      <c r="D59" s="1029"/>
      <c r="E59" s="1035"/>
      <c r="F59" s="1035"/>
      <c r="G59" s="19"/>
      <c r="H59" s="19"/>
      <c r="I59" s="19"/>
      <c r="J59" s="19"/>
      <c r="K59" s="19"/>
      <c r="L59" s="19"/>
      <c r="M59" s="19"/>
      <c r="N59" s="19"/>
      <c r="O59" s="19"/>
      <c r="P59" s="19"/>
      <c r="Q59" s="19"/>
      <c r="R59" s="19"/>
      <c r="S59" s="19"/>
      <c r="T59" s="19"/>
      <c r="U59" s="19"/>
      <c r="V59" s="19"/>
      <c r="W59" s="19"/>
      <c r="X59" s="19"/>
      <c r="Y59" s="19"/>
    </row>
    <row r="60" spans="1:25" s="18" customFormat="1" ht="10.5">
      <c r="A60" s="434"/>
      <c r="B60" s="1029"/>
      <c r="C60" s="1029"/>
      <c r="D60" s="1029"/>
      <c r="E60" s="1035"/>
      <c r="F60" s="1035"/>
      <c r="G60" s="19"/>
      <c r="H60" s="19"/>
      <c r="I60" s="19"/>
      <c r="J60" s="19"/>
      <c r="K60" s="19"/>
      <c r="L60" s="19"/>
      <c r="M60" s="19"/>
      <c r="N60" s="19"/>
      <c r="O60" s="19"/>
      <c r="P60" s="19"/>
      <c r="Q60" s="19"/>
      <c r="R60" s="19"/>
      <c r="S60" s="19"/>
      <c r="T60" s="19"/>
      <c r="U60" s="19"/>
      <c r="V60" s="19"/>
      <c r="W60" s="19"/>
      <c r="X60" s="19"/>
      <c r="Y60" s="19"/>
    </row>
    <row r="61" spans="1:25" s="18" customFormat="1" ht="10.5">
      <c r="A61" s="434"/>
      <c r="B61" s="1029"/>
      <c r="C61" s="1029"/>
      <c r="D61" s="1029"/>
      <c r="E61" s="1035"/>
      <c r="F61" s="1035"/>
      <c r="G61" s="19"/>
      <c r="H61" s="19"/>
      <c r="I61" s="19"/>
      <c r="J61" s="19"/>
      <c r="K61" s="19"/>
      <c r="L61" s="19"/>
      <c r="M61" s="19"/>
      <c r="N61" s="19"/>
      <c r="O61" s="19"/>
      <c r="P61" s="19"/>
      <c r="Q61" s="19"/>
      <c r="R61" s="19"/>
      <c r="S61" s="19"/>
      <c r="T61" s="19"/>
      <c r="U61" s="19"/>
      <c r="V61" s="19"/>
      <c r="W61" s="19"/>
      <c r="X61" s="19"/>
      <c r="Y61" s="19"/>
    </row>
    <row r="62" spans="1:25" s="18" customFormat="1" ht="10.5">
      <c r="A62" s="434"/>
      <c r="B62" s="1029"/>
      <c r="C62" s="1029"/>
      <c r="D62" s="1029"/>
      <c r="E62" s="1035"/>
      <c r="F62" s="1035"/>
      <c r="G62" s="19"/>
      <c r="H62" s="19"/>
      <c r="I62" s="19"/>
      <c r="J62" s="19"/>
      <c r="K62" s="19"/>
      <c r="L62" s="19"/>
      <c r="M62" s="19"/>
      <c r="N62" s="19"/>
      <c r="O62" s="19"/>
      <c r="P62" s="19"/>
      <c r="Q62" s="19"/>
      <c r="R62" s="19"/>
      <c r="S62" s="19"/>
      <c r="T62" s="19"/>
      <c r="U62" s="19"/>
      <c r="V62" s="19"/>
      <c r="W62" s="19"/>
      <c r="X62" s="19"/>
      <c r="Y62" s="19"/>
    </row>
    <row r="63" spans="1:25" s="18" customFormat="1" ht="10.5">
      <c r="A63" s="434"/>
      <c r="B63" s="1029"/>
      <c r="C63" s="1029"/>
      <c r="D63" s="1029"/>
      <c r="E63" s="1035"/>
      <c r="F63" s="1035"/>
      <c r="G63" s="19"/>
      <c r="H63" s="19"/>
      <c r="I63" s="19"/>
      <c r="J63" s="19"/>
      <c r="K63" s="19"/>
      <c r="L63" s="19"/>
      <c r="M63" s="19"/>
      <c r="N63" s="19"/>
      <c r="O63" s="19"/>
      <c r="P63" s="19"/>
      <c r="Q63" s="19"/>
      <c r="R63" s="19"/>
      <c r="S63" s="19"/>
      <c r="T63" s="19"/>
      <c r="U63" s="19"/>
      <c r="V63" s="19"/>
      <c r="W63" s="19"/>
      <c r="X63" s="19"/>
      <c r="Y63" s="19"/>
    </row>
    <row r="64" spans="1:25" s="18" customFormat="1" ht="10.5">
      <c r="A64" s="434"/>
      <c r="B64" s="1029"/>
      <c r="C64" s="1029"/>
      <c r="D64" s="1029"/>
      <c r="E64" s="1035"/>
      <c r="F64" s="1035"/>
      <c r="G64" s="19"/>
      <c r="H64" s="19"/>
      <c r="I64" s="19"/>
      <c r="J64" s="19"/>
      <c r="K64" s="19"/>
      <c r="L64" s="19"/>
      <c r="M64" s="19"/>
      <c r="N64" s="19"/>
      <c r="O64" s="19"/>
      <c r="P64" s="19"/>
      <c r="Q64" s="19"/>
      <c r="R64" s="19"/>
      <c r="S64" s="19"/>
      <c r="T64" s="19"/>
      <c r="U64" s="19"/>
      <c r="V64" s="19"/>
      <c r="W64" s="19"/>
      <c r="X64" s="19"/>
      <c r="Y64" s="19"/>
    </row>
    <row r="65" spans="1:29" s="18" customFormat="1" ht="10.5">
      <c r="A65" s="434"/>
      <c r="B65" s="1029"/>
      <c r="C65" s="1029"/>
      <c r="D65" s="1029"/>
      <c r="E65" s="1035"/>
      <c r="F65" s="1035"/>
      <c r="G65" s="19"/>
      <c r="H65" s="19"/>
      <c r="I65" s="19"/>
      <c r="J65" s="19"/>
      <c r="K65" s="19"/>
      <c r="L65" s="19"/>
      <c r="M65" s="19"/>
      <c r="N65" s="19"/>
      <c r="O65" s="19"/>
      <c r="P65" s="19"/>
      <c r="Q65" s="19"/>
      <c r="R65" s="19"/>
      <c r="S65" s="19"/>
      <c r="T65" s="19"/>
      <c r="U65" s="19"/>
      <c r="V65" s="19"/>
      <c r="W65" s="19"/>
      <c r="X65" s="19"/>
      <c r="Y65" s="19"/>
    </row>
    <row r="66" spans="1:29" s="18" customFormat="1" ht="10.5">
      <c r="A66" s="434"/>
      <c r="B66" s="1029"/>
      <c r="C66" s="1029"/>
      <c r="D66" s="1029"/>
      <c r="E66" s="1035"/>
      <c r="F66" s="1035"/>
      <c r="G66" s="19"/>
      <c r="H66" s="19"/>
      <c r="I66" s="19"/>
      <c r="J66" s="19"/>
      <c r="K66" s="19"/>
      <c r="L66" s="19"/>
      <c r="M66" s="19"/>
      <c r="N66" s="19"/>
      <c r="O66" s="19"/>
      <c r="P66" s="19"/>
      <c r="Q66" s="19"/>
      <c r="R66" s="19"/>
      <c r="S66" s="19"/>
      <c r="T66" s="19"/>
      <c r="U66" s="19"/>
      <c r="V66" s="19"/>
      <c r="W66" s="19"/>
      <c r="X66" s="19"/>
      <c r="Y66" s="19"/>
    </row>
    <row r="67" spans="1:29" s="18" customFormat="1" ht="10.5">
      <c r="A67" s="434"/>
      <c r="B67" s="1029"/>
      <c r="C67" s="1029"/>
      <c r="D67" s="1029"/>
      <c r="E67" s="1035"/>
      <c r="F67" s="1035"/>
      <c r="G67" s="19"/>
      <c r="H67" s="19"/>
      <c r="I67" s="19"/>
      <c r="J67" s="19"/>
      <c r="K67" s="19"/>
      <c r="L67" s="19"/>
      <c r="M67" s="19"/>
      <c r="N67" s="19"/>
      <c r="O67" s="19"/>
      <c r="P67" s="19"/>
      <c r="Q67" s="19"/>
      <c r="R67" s="19"/>
      <c r="S67" s="19"/>
      <c r="T67" s="19"/>
      <c r="U67" s="19"/>
      <c r="V67" s="19"/>
      <c r="W67" s="19"/>
      <c r="X67" s="19"/>
      <c r="Y67" s="19"/>
    </row>
    <row r="68" spans="1:29" s="18" customFormat="1" ht="10.5">
      <c r="A68" s="434"/>
      <c r="B68" s="1029"/>
      <c r="C68" s="1029"/>
      <c r="D68" s="1029"/>
      <c r="E68" s="1035"/>
      <c r="F68" s="1035"/>
      <c r="G68" s="19"/>
      <c r="H68" s="19"/>
      <c r="I68" s="19"/>
      <c r="J68" s="19"/>
      <c r="K68" s="19"/>
      <c r="L68" s="19"/>
      <c r="M68" s="19"/>
      <c r="N68" s="19"/>
      <c r="O68" s="19"/>
      <c r="P68" s="19"/>
      <c r="Q68" s="19"/>
      <c r="R68" s="19"/>
      <c r="S68" s="19"/>
      <c r="T68" s="19"/>
      <c r="U68" s="19"/>
      <c r="V68" s="19"/>
      <c r="W68" s="19"/>
      <c r="X68" s="19"/>
      <c r="Y68" s="19"/>
    </row>
    <row r="69" spans="1:29" s="18" customFormat="1" ht="10.5">
      <c r="A69" s="434"/>
      <c r="B69" s="1029"/>
      <c r="C69" s="1029"/>
      <c r="D69" s="1029"/>
      <c r="E69" s="1035"/>
      <c r="F69" s="1035"/>
      <c r="G69" s="19"/>
      <c r="H69" s="19"/>
      <c r="I69" s="19"/>
      <c r="J69" s="19"/>
      <c r="K69" s="19"/>
      <c r="L69" s="19"/>
      <c r="M69" s="19"/>
      <c r="N69" s="19"/>
      <c r="O69" s="19"/>
      <c r="P69" s="19"/>
      <c r="Q69" s="19"/>
      <c r="R69" s="19"/>
      <c r="S69" s="19"/>
      <c r="T69" s="19"/>
      <c r="U69" s="19"/>
      <c r="V69" s="19"/>
      <c r="W69" s="19"/>
      <c r="X69" s="19"/>
      <c r="Y69" s="19"/>
    </row>
    <row r="70" spans="1:29" s="18" customFormat="1" ht="11.25" thickBot="1">
      <c r="A70" s="1036"/>
      <c r="B70" s="1029"/>
      <c r="C70" s="1029"/>
      <c r="D70" s="1029"/>
      <c r="E70" s="1037"/>
      <c r="F70" s="1037"/>
      <c r="G70" s="19"/>
      <c r="H70" s="19"/>
      <c r="I70" s="19"/>
      <c r="J70" s="19"/>
      <c r="K70" s="19"/>
      <c r="L70" s="19"/>
      <c r="M70" s="19"/>
      <c r="N70" s="19"/>
      <c r="O70" s="19"/>
      <c r="P70" s="19"/>
      <c r="Q70" s="19"/>
      <c r="R70" s="19"/>
      <c r="S70" s="19"/>
      <c r="T70" s="19"/>
      <c r="U70" s="19"/>
      <c r="V70" s="19"/>
      <c r="W70" s="19"/>
      <c r="X70" s="19"/>
      <c r="Y70" s="19"/>
    </row>
    <row r="71" spans="1:29" s="18" customFormat="1" ht="10.5">
      <c r="A71" s="1032" t="s">
        <v>2301</v>
      </c>
      <c r="B71" s="1032"/>
      <c r="C71" s="1033"/>
      <c r="D71" s="1033"/>
      <c r="E71" s="1033"/>
      <c r="F71" s="1033"/>
      <c r="G71" s="19"/>
      <c r="H71" s="19"/>
      <c r="J71" s="19"/>
      <c r="K71" s="19"/>
      <c r="L71" s="19"/>
      <c r="M71" s="19"/>
      <c r="N71" s="19"/>
      <c r="O71" s="19"/>
      <c r="P71" s="19"/>
      <c r="Q71" s="19"/>
      <c r="R71" s="19"/>
      <c r="S71" s="19"/>
      <c r="T71" s="19"/>
      <c r="U71" s="19"/>
      <c r="V71" s="19"/>
      <c r="W71" s="19"/>
      <c r="X71" s="19"/>
      <c r="Y71" s="19"/>
      <c r="Z71" s="19"/>
      <c r="AA71" s="19"/>
      <c r="AB71" s="19"/>
      <c r="AC71" s="19"/>
    </row>
    <row r="72" spans="1:29" s="18" customFormat="1" ht="10.5" hidden="1"/>
    <row r="73" spans="1:29" s="18" customFormat="1" ht="10.5" hidden="1"/>
    <row r="74" spans="1:29" s="18" customFormat="1" ht="10.5" hidden="1"/>
    <row r="75" spans="1:29" s="18" customFormat="1" ht="10.5" hidden="1">
      <c r="A75" s="1034"/>
      <c r="B75" s="1034"/>
      <c r="C75" s="1034"/>
      <c r="D75" s="1034"/>
      <c r="E75" s="1034"/>
      <c r="F75" s="1034"/>
    </row>
    <row r="76" spans="1:29" s="18" customFormat="1" ht="69.75" hidden="1" customHeight="1">
      <c r="A76" s="1238"/>
      <c r="B76" s="1238"/>
      <c r="C76" s="1238"/>
      <c r="D76" s="1238"/>
      <c r="E76" s="1238"/>
      <c r="F76" s="1238"/>
    </row>
    <row r="77" spans="1:29" s="18" customFormat="1" ht="10.5" hidden="1">
      <c r="A77" s="383"/>
      <c r="B77" s="383"/>
      <c r="C77" s="383"/>
      <c r="D77" s="383"/>
      <c r="E77" s="383"/>
      <c r="F77" s="383"/>
    </row>
    <row r="78" spans="1:29" s="18" customFormat="1" ht="10.5" hidden="1">
      <c r="A78" s="1034"/>
      <c r="B78" s="1034"/>
      <c r="C78" s="1034"/>
      <c r="D78" s="1034"/>
      <c r="E78" s="1034"/>
      <c r="F78" s="1034"/>
    </row>
    <row r="79" spans="1:29" s="18" customFormat="1" ht="71.25" hidden="1" customHeight="1">
      <c r="A79" s="1238"/>
      <c r="B79" s="1238"/>
      <c r="C79" s="1238"/>
      <c r="D79" s="1238"/>
      <c r="E79" s="1238"/>
      <c r="F79" s="1238"/>
    </row>
    <row r="80" spans="1:29" s="18" customFormat="1" ht="10.5" hidden="1">
      <c r="A80" s="383"/>
      <c r="B80" s="383"/>
      <c r="C80" s="383"/>
      <c r="D80" s="383"/>
      <c r="E80" s="383"/>
      <c r="F80" s="383"/>
    </row>
    <row r="81" spans="1:14" s="18" customFormat="1" ht="10.5" hidden="1"/>
    <row r="82" spans="1:14" s="18" customFormat="1" ht="10.5" hidden="1">
      <c r="A82" s="1034"/>
      <c r="B82" s="1034"/>
      <c r="C82" s="1034"/>
      <c r="D82" s="1034"/>
      <c r="E82" s="1034"/>
      <c r="F82" s="1034"/>
    </row>
    <row r="83" spans="1:14" s="18" customFormat="1" ht="50.25" hidden="1" customHeight="1">
      <c r="A83" s="1238"/>
      <c r="B83" s="1238"/>
      <c r="C83" s="1238"/>
      <c r="D83" s="1238"/>
      <c r="E83" s="1238"/>
      <c r="F83" s="1238"/>
    </row>
    <row r="84" spans="1:14" s="18" customFormat="1" ht="10.5" hidden="1"/>
    <row r="85" spans="1:14" s="18" customFormat="1" ht="10.5" hidden="1"/>
    <row r="86" spans="1:14" s="18" customFormat="1" ht="10.5" hidden="1"/>
    <row r="87" spans="1:14" hidden="1">
      <c r="G87" s="18"/>
      <c r="H87" s="18"/>
      <c r="I87" s="18"/>
      <c r="J87" s="18"/>
      <c r="K87" s="18"/>
      <c r="L87" s="18"/>
      <c r="M87" s="18"/>
      <c r="N87" s="18"/>
    </row>
    <row r="88" spans="1:14" hidden="1">
      <c r="G88" s="18"/>
      <c r="H88" s="18"/>
      <c r="I88" s="18"/>
      <c r="J88" s="18"/>
      <c r="K88" s="18"/>
      <c r="L88" s="18"/>
      <c r="M88" s="18"/>
      <c r="N88" s="18"/>
    </row>
    <row r="89" spans="1:14" hidden="1">
      <c r="G89" s="18"/>
      <c r="H89" s="18"/>
      <c r="I89" s="18"/>
      <c r="J89" s="18"/>
      <c r="K89" s="18"/>
      <c r="L89" s="18"/>
      <c r="M89" s="18"/>
      <c r="N89" s="18"/>
    </row>
    <row r="90" spans="1:14" hidden="1">
      <c r="G90" s="18"/>
      <c r="H90" s="18"/>
      <c r="I90" s="18"/>
      <c r="J90" s="18"/>
      <c r="K90" s="18"/>
      <c r="L90" s="18"/>
      <c r="M90" s="18"/>
      <c r="N90" s="18"/>
    </row>
    <row r="91" spans="1:14" hidden="1">
      <c r="G91" s="18"/>
      <c r="H91" s="18"/>
      <c r="I91" s="18"/>
      <c r="J91" s="18"/>
      <c r="K91" s="18"/>
      <c r="L91" s="18"/>
      <c r="M91" s="18"/>
      <c r="N91" s="18"/>
    </row>
    <row r="92" spans="1:14" hidden="1">
      <c r="G92" s="18"/>
      <c r="H92" s="18"/>
      <c r="I92" s="18"/>
      <c r="J92" s="18"/>
      <c r="K92" s="18"/>
      <c r="L92" s="18"/>
      <c r="M92" s="18"/>
      <c r="N92" s="18"/>
    </row>
    <row r="93" spans="1:14" hidden="1">
      <c r="G93" s="18"/>
      <c r="H93" s="18"/>
      <c r="I93" s="18"/>
      <c r="J93" s="18"/>
      <c r="K93" s="18"/>
      <c r="L93" s="18"/>
      <c r="M93" s="18"/>
      <c r="N93" s="18"/>
    </row>
    <row r="94" spans="1:14" hidden="1">
      <c r="G94" s="18"/>
      <c r="H94" s="18"/>
      <c r="I94" s="18"/>
      <c r="J94" s="18"/>
      <c r="K94" s="18"/>
      <c r="L94" s="18"/>
      <c r="M94" s="18"/>
      <c r="N94" s="18"/>
    </row>
    <row r="95" spans="1:14" hidden="1">
      <c r="G95" s="18"/>
      <c r="H95" s="18"/>
      <c r="I95" s="18"/>
      <c r="J95" s="18"/>
      <c r="K95" s="18"/>
      <c r="L95" s="18"/>
      <c r="M95" s="18"/>
      <c r="N95" s="18"/>
    </row>
    <row r="96" spans="1:14" hidden="1">
      <c r="G96" s="18"/>
      <c r="H96" s="18"/>
      <c r="I96" s="18"/>
      <c r="J96" s="18"/>
      <c r="K96" s="18"/>
      <c r="L96" s="18"/>
      <c r="M96" s="18"/>
      <c r="N96" s="18"/>
    </row>
    <row r="97" spans="7:14" hidden="1">
      <c r="G97" s="18"/>
      <c r="H97" s="18"/>
      <c r="I97" s="18"/>
      <c r="J97" s="18"/>
      <c r="K97" s="18"/>
      <c r="L97" s="18"/>
      <c r="M97" s="18"/>
      <c r="N97" s="18"/>
    </row>
    <row r="98" spans="7:14" hidden="1">
      <c r="G98" s="18"/>
      <c r="H98" s="18"/>
      <c r="I98" s="18"/>
      <c r="J98" s="18"/>
      <c r="K98" s="18"/>
      <c r="L98" s="18"/>
      <c r="M98" s="18"/>
      <c r="N98" s="18"/>
    </row>
    <row r="99" spans="7:14" hidden="1">
      <c r="G99" s="18"/>
      <c r="H99" s="18"/>
      <c r="I99" s="18"/>
      <c r="J99" s="18"/>
      <c r="K99" s="18"/>
      <c r="L99" s="18"/>
      <c r="M99" s="18"/>
      <c r="N99" s="18"/>
    </row>
    <row r="100" spans="7:14" hidden="1">
      <c r="G100" s="18"/>
      <c r="H100" s="18"/>
      <c r="I100" s="18"/>
      <c r="J100" s="18"/>
      <c r="K100" s="18"/>
      <c r="L100" s="18"/>
      <c r="M100" s="18"/>
      <c r="N100" s="18"/>
    </row>
    <row r="101" spans="7:14" hidden="1">
      <c r="G101" s="18"/>
      <c r="H101" s="18"/>
      <c r="I101" s="18"/>
      <c r="J101" s="18"/>
      <c r="K101" s="18"/>
      <c r="L101" s="18"/>
      <c r="M101" s="18"/>
      <c r="N101" s="18"/>
    </row>
    <row r="102" spans="7:14" hidden="1">
      <c r="G102" s="18"/>
      <c r="H102" s="18"/>
      <c r="I102" s="18"/>
      <c r="J102" s="18"/>
      <c r="K102" s="18"/>
      <c r="L102" s="18"/>
      <c r="M102" s="18"/>
      <c r="N102" s="18"/>
    </row>
    <row r="103" spans="7:14" hidden="1">
      <c r="G103" s="18"/>
      <c r="H103" s="18"/>
      <c r="I103" s="18"/>
      <c r="J103" s="18"/>
      <c r="K103" s="18"/>
      <c r="L103" s="18"/>
      <c r="M103" s="18"/>
      <c r="N103" s="18"/>
    </row>
    <row r="104" spans="7:14" hidden="1">
      <c r="G104" s="18"/>
      <c r="H104" s="18"/>
      <c r="I104" s="18"/>
      <c r="J104" s="18"/>
      <c r="K104" s="18"/>
      <c r="L104" s="18"/>
      <c r="M104" s="18"/>
      <c r="N104" s="18"/>
    </row>
    <row r="105" spans="7:14" hidden="1">
      <c r="G105" s="18"/>
      <c r="H105" s="18"/>
      <c r="I105" s="18"/>
      <c r="J105" s="18"/>
      <c r="K105" s="18"/>
      <c r="L105" s="18"/>
      <c r="M105" s="18"/>
      <c r="N105" s="18"/>
    </row>
    <row r="106" spans="7:14" hidden="1">
      <c r="G106" s="18"/>
      <c r="H106" s="18"/>
      <c r="I106" s="18"/>
      <c r="J106" s="18"/>
      <c r="K106" s="18"/>
      <c r="L106" s="18"/>
      <c r="M106" s="18"/>
      <c r="N106" s="18"/>
    </row>
    <row r="107" spans="7:14" hidden="1">
      <c r="G107" s="18"/>
      <c r="H107" s="18"/>
      <c r="I107" s="18"/>
      <c r="J107" s="18"/>
      <c r="K107" s="18"/>
      <c r="L107" s="18"/>
      <c r="M107" s="18"/>
      <c r="N107" s="18"/>
    </row>
    <row r="108" spans="7:14" hidden="1">
      <c r="G108" s="18"/>
      <c r="H108" s="18"/>
      <c r="I108" s="18"/>
      <c r="J108" s="18"/>
      <c r="K108" s="18"/>
      <c r="L108" s="18"/>
      <c r="M108" s="18"/>
      <c r="N108" s="18"/>
    </row>
    <row r="109" spans="7:14" hidden="1">
      <c r="G109" s="18"/>
      <c r="H109" s="18"/>
      <c r="I109" s="18"/>
      <c r="J109" s="18"/>
      <c r="K109" s="18"/>
      <c r="L109" s="18"/>
      <c r="M109" s="18"/>
      <c r="N109" s="18"/>
    </row>
    <row r="110" spans="7:14" hidden="1">
      <c r="G110" s="18"/>
      <c r="H110" s="18"/>
      <c r="I110" s="18"/>
      <c r="J110" s="18"/>
      <c r="K110" s="18"/>
      <c r="L110" s="18"/>
      <c r="M110" s="18"/>
      <c r="N110" s="18"/>
    </row>
    <row r="111" spans="7:14" hidden="1">
      <c r="G111" s="18"/>
      <c r="H111" s="18"/>
      <c r="I111" s="18"/>
      <c r="J111" s="18"/>
      <c r="K111" s="18"/>
      <c r="L111" s="18"/>
      <c r="M111" s="18"/>
      <c r="N111" s="18"/>
    </row>
    <row r="112" spans="7:14" hidden="1">
      <c r="G112" s="18"/>
      <c r="H112" s="18"/>
      <c r="I112" s="18"/>
      <c r="J112" s="18"/>
      <c r="K112" s="18"/>
      <c r="L112" s="18"/>
      <c r="M112" s="18"/>
      <c r="N112" s="18"/>
    </row>
    <row r="113" spans="7:14" hidden="1">
      <c r="G113" s="18"/>
      <c r="H113" s="18"/>
      <c r="I113" s="18"/>
      <c r="J113" s="18"/>
      <c r="K113" s="18"/>
      <c r="L113" s="18"/>
      <c r="M113" s="18"/>
      <c r="N113" s="18"/>
    </row>
    <row r="114" spans="7:14" hidden="1">
      <c r="G114" s="18"/>
      <c r="H114" s="18"/>
      <c r="I114" s="18"/>
      <c r="J114" s="18"/>
      <c r="K114" s="18"/>
      <c r="L114" s="18"/>
      <c r="M114" s="18"/>
      <c r="N114" s="18"/>
    </row>
    <row r="115" spans="7:14" hidden="1">
      <c r="G115" s="18"/>
      <c r="H115" s="18"/>
      <c r="I115" s="18"/>
      <c r="J115" s="18"/>
      <c r="K115" s="18"/>
      <c r="L115" s="18"/>
      <c r="M115" s="18"/>
      <c r="N115" s="18"/>
    </row>
    <row r="116" spans="7:14" hidden="1">
      <c r="G116" s="18"/>
      <c r="H116" s="18"/>
      <c r="I116" s="18"/>
      <c r="J116" s="18"/>
      <c r="K116" s="18"/>
      <c r="L116" s="18"/>
      <c r="M116" s="18"/>
      <c r="N116" s="18"/>
    </row>
    <row r="117" spans="7:14" hidden="1">
      <c r="G117" s="18"/>
      <c r="H117" s="18"/>
      <c r="I117" s="18"/>
      <c r="J117" s="18"/>
      <c r="K117" s="18"/>
      <c r="L117" s="18"/>
      <c r="M117" s="18"/>
      <c r="N117" s="18"/>
    </row>
    <row r="118" spans="7:14" hidden="1">
      <c r="G118" s="18"/>
      <c r="H118" s="18"/>
      <c r="I118" s="18"/>
      <c r="J118" s="18"/>
      <c r="K118" s="18"/>
      <c r="L118" s="18"/>
      <c r="M118" s="18"/>
      <c r="N118" s="18"/>
    </row>
    <row r="119" spans="7:14" hidden="1">
      <c r="G119" s="18"/>
      <c r="H119" s="18"/>
      <c r="I119" s="18"/>
      <c r="J119" s="18"/>
      <c r="K119" s="18"/>
      <c r="L119" s="18"/>
      <c r="M119" s="18"/>
      <c r="N119" s="18"/>
    </row>
    <row r="120" spans="7:14" hidden="1">
      <c r="G120" s="18"/>
      <c r="H120" s="18"/>
      <c r="I120" s="18"/>
      <c r="J120" s="18"/>
      <c r="K120" s="18"/>
      <c r="L120" s="18"/>
      <c r="M120" s="18"/>
      <c r="N120" s="18"/>
    </row>
    <row r="121" spans="7:14" hidden="1">
      <c r="G121" s="18"/>
      <c r="H121" s="18"/>
      <c r="I121" s="18"/>
      <c r="J121" s="18"/>
      <c r="K121" s="18"/>
      <c r="L121" s="18"/>
      <c r="M121" s="18"/>
      <c r="N121" s="18"/>
    </row>
    <row r="122" spans="7:14" hidden="1">
      <c r="G122" s="18"/>
      <c r="H122" s="18"/>
      <c r="I122" s="18"/>
      <c r="J122" s="18"/>
      <c r="K122" s="18"/>
      <c r="L122" s="18"/>
      <c r="M122" s="18"/>
      <c r="N122" s="18"/>
    </row>
    <row r="123" spans="7:14" hidden="1">
      <c r="G123" s="18"/>
      <c r="H123" s="18"/>
      <c r="I123" s="18"/>
      <c r="J123" s="18"/>
      <c r="K123" s="18"/>
      <c r="L123" s="18"/>
      <c r="M123" s="18"/>
      <c r="N123" s="18"/>
    </row>
    <row r="124" spans="7:14" hidden="1">
      <c r="G124" s="18"/>
      <c r="H124" s="18"/>
      <c r="I124" s="18"/>
      <c r="J124" s="18"/>
      <c r="K124" s="18"/>
      <c r="L124" s="18"/>
      <c r="M124" s="18"/>
      <c r="N124" s="18"/>
    </row>
    <row r="125" spans="7:14" hidden="1">
      <c r="G125" s="18"/>
      <c r="H125" s="18"/>
      <c r="I125" s="18"/>
      <c r="J125" s="18"/>
      <c r="K125" s="18"/>
      <c r="L125" s="18"/>
      <c r="M125" s="18"/>
      <c r="N125" s="18"/>
    </row>
    <row r="126" spans="7:14" hidden="1">
      <c r="G126" s="18"/>
      <c r="H126" s="18"/>
      <c r="I126" s="18"/>
      <c r="J126" s="18"/>
      <c r="K126" s="18"/>
      <c r="L126" s="18"/>
      <c r="M126" s="18"/>
      <c r="N126" s="18"/>
    </row>
    <row r="127" spans="7:14" hidden="1">
      <c r="G127" s="18"/>
      <c r="H127" s="18"/>
      <c r="I127" s="18"/>
      <c r="J127" s="18"/>
      <c r="K127" s="18"/>
      <c r="L127" s="18"/>
      <c r="M127" s="18"/>
      <c r="N127" s="18"/>
    </row>
    <row r="128" spans="7:14" hidden="1">
      <c r="G128" s="18"/>
      <c r="H128" s="18"/>
      <c r="I128" s="18"/>
      <c r="J128" s="18"/>
      <c r="K128" s="18"/>
      <c r="L128" s="18"/>
      <c r="M128" s="18"/>
      <c r="N128" s="18"/>
    </row>
    <row r="129" spans="7:14" hidden="1">
      <c r="G129" s="18"/>
      <c r="H129" s="18"/>
      <c r="I129" s="18"/>
      <c r="J129" s="18"/>
      <c r="K129" s="18"/>
      <c r="L129" s="18"/>
      <c r="M129" s="18"/>
      <c r="N129" s="18"/>
    </row>
    <row r="130" spans="7:14" hidden="1">
      <c r="G130" s="18"/>
      <c r="H130" s="18"/>
      <c r="I130" s="18"/>
      <c r="J130" s="18"/>
      <c r="K130" s="18"/>
      <c r="L130" s="18"/>
      <c r="M130" s="18"/>
      <c r="N130" s="18"/>
    </row>
    <row r="131" spans="7:14" hidden="1">
      <c r="G131" s="18"/>
      <c r="H131" s="18"/>
      <c r="I131" s="18"/>
      <c r="J131" s="18"/>
      <c r="K131" s="18"/>
      <c r="L131" s="18"/>
      <c r="M131" s="18"/>
      <c r="N131" s="18"/>
    </row>
    <row r="132" spans="7:14" hidden="1">
      <c r="G132" s="18"/>
      <c r="H132" s="18"/>
      <c r="I132" s="18"/>
      <c r="J132" s="18"/>
      <c r="K132" s="18"/>
      <c r="L132" s="18"/>
      <c r="M132" s="18"/>
      <c r="N132" s="18"/>
    </row>
    <row r="133" spans="7:14" hidden="1">
      <c r="G133" s="18"/>
      <c r="H133" s="18"/>
      <c r="I133" s="18"/>
      <c r="J133" s="18"/>
      <c r="K133" s="18"/>
      <c r="L133" s="18"/>
      <c r="M133" s="18"/>
      <c r="N133" s="18"/>
    </row>
    <row r="134" spans="7:14" hidden="1">
      <c r="G134" s="18"/>
      <c r="H134" s="18"/>
      <c r="I134" s="18"/>
      <c r="J134" s="18"/>
      <c r="K134" s="18"/>
      <c r="L134" s="18"/>
      <c r="M134" s="18"/>
      <c r="N134" s="18"/>
    </row>
    <row r="135" spans="7:14" hidden="1">
      <c r="G135" s="18"/>
      <c r="H135" s="18"/>
      <c r="I135" s="18"/>
      <c r="J135" s="18"/>
      <c r="K135" s="18"/>
      <c r="L135" s="18"/>
      <c r="M135" s="18"/>
      <c r="N135" s="18"/>
    </row>
    <row r="136" spans="7:14" hidden="1">
      <c r="G136" s="18"/>
      <c r="H136" s="18"/>
      <c r="I136" s="18"/>
      <c r="J136" s="18"/>
      <c r="K136" s="18"/>
      <c r="L136" s="18"/>
      <c r="M136" s="18"/>
      <c r="N136" s="18"/>
    </row>
    <row r="137" spans="7:14" hidden="1">
      <c r="G137" s="18"/>
      <c r="H137" s="18"/>
      <c r="I137" s="18"/>
      <c r="J137" s="18"/>
      <c r="K137" s="18"/>
      <c r="L137" s="18"/>
      <c r="M137" s="18"/>
      <c r="N137" s="18"/>
    </row>
    <row r="138" spans="7:14" hidden="1">
      <c r="G138" s="18"/>
      <c r="H138" s="18"/>
      <c r="I138" s="18"/>
      <c r="J138" s="18"/>
      <c r="K138" s="18"/>
      <c r="L138" s="18"/>
      <c r="M138" s="18"/>
      <c r="N138" s="18"/>
    </row>
    <row r="139" spans="7:14" hidden="1">
      <c r="G139" s="18"/>
      <c r="H139" s="18"/>
      <c r="I139" s="18"/>
      <c r="J139" s="18"/>
      <c r="K139" s="18"/>
      <c r="L139" s="18"/>
      <c r="M139" s="18"/>
      <c r="N139" s="18"/>
    </row>
    <row r="140" spans="7:14" hidden="1">
      <c r="G140" s="18"/>
      <c r="H140" s="18"/>
      <c r="I140" s="18"/>
      <c r="J140" s="18"/>
      <c r="K140" s="18"/>
      <c r="L140" s="18"/>
      <c r="M140" s="18"/>
      <c r="N140" s="18"/>
    </row>
    <row r="141" spans="7:14" hidden="1">
      <c r="G141" s="18"/>
      <c r="H141" s="18"/>
      <c r="I141" s="18"/>
      <c r="J141" s="18"/>
      <c r="K141" s="18"/>
      <c r="L141" s="18"/>
      <c r="M141" s="18"/>
      <c r="N141" s="18"/>
    </row>
    <row r="142" spans="7:14" hidden="1">
      <c r="G142" s="18"/>
      <c r="H142" s="18"/>
      <c r="I142" s="18"/>
      <c r="J142" s="18"/>
      <c r="K142" s="18"/>
      <c r="L142" s="18"/>
      <c r="M142" s="18"/>
      <c r="N142" s="18"/>
    </row>
    <row r="143" spans="7:14" hidden="1">
      <c r="G143" s="18"/>
      <c r="H143" s="18"/>
      <c r="I143" s="18"/>
      <c r="J143" s="18"/>
      <c r="K143" s="18"/>
      <c r="L143" s="18"/>
      <c r="M143" s="18"/>
      <c r="N143" s="18"/>
    </row>
    <row r="144" spans="7:14" hidden="1">
      <c r="G144" s="18"/>
      <c r="H144" s="18"/>
      <c r="I144" s="18"/>
      <c r="J144" s="18"/>
      <c r="K144" s="18"/>
      <c r="L144" s="18"/>
      <c r="M144" s="18"/>
      <c r="N144" s="18"/>
    </row>
    <row r="145" spans="7:14" hidden="1">
      <c r="G145" s="18"/>
      <c r="H145" s="18"/>
      <c r="I145" s="18"/>
      <c r="J145" s="18"/>
      <c r="K145" s="18"/>
      <c r="L145" s="18"/>
      <c r="M145" s="18"/>
      <c r="N145" s="18"/>
    </row>
    <row r="146" spans="7:14" hidden="1">
      <c r="G146" s="18"/>
      <c r="H146" s="18"/>
      <c r="I146" s="18"/>
      <c r="J146" s="18"/>
      <c r="K146" s="18"/>
      <c r="L146" s="18"/>
      <c r="M146" s="18"/>
      <c r="N146" s="18"/>
    </row>
    <row r="147" spans="7:14" hidden="1">
      <c r="G147" s="18"/>
      <c r="H147" s="18"/>
      <c r="I147" s="18"/>
      <c r="J147" s="18"/>
      <c r="K147" s="18"/>
      <c r="L147" s="18"/>
      <c r="M147" s="18"/>
      <c r="N147" s="18"/>
    </row>
    <row r="148" spans="7:14" hidden="1">
      <c r="G148" s="18"/>
      <c r="H148" s="18"/>
      <c r="I148" s="18"/>
      <c r="J148" s="18"/>
      <c r="K148" s="18"/>
      <c r="L148" s="18"/>
      <c r="M148" s="18"/>
      <c r="N148" s="18"/>
    </row>
    <row r="149" spans="7:14" hidden="1">
      <c r="G149" s="18"/>
      <c r="H149" s="18"/>
      <c r="I149" s="18"/>
      <c r="J149" s="18"/>
      <c r="K149" s="18"/>
      <c r="L149" s="18"/>
      <c r="M149" s="18"/>
      <c r="N149" s="18"/>
    </row>
    <row r="150" spans="7:14" hidden="1">
      <c r="G150" s="18"/>
      <c r="H150" s="18"/>
      <c r="I150" s="18"/>
      <c r="J150" s="18"/>
      <c r="K150" s="18"/>
      <c r="L150" s="18"/>
      <c r="M150" s="18"/>
      <c r="N150" s="18"/>
    </row>
    <row r="151" spans="7:14" hidden="1">
      <c r="G151" s="18"/>
      <c r="H151" s="18"/>
      <c r="I151" s="18"/>
      <c r="J151" s="18"/>
      <c r="K151" s="18"/>
      <c r="L151" s="18"/>
      <c r="M151" s="18"/>
      <c r="N151" s="18"/>
    </row>
    <row r="152" spans="7:14" hidden="1">
      <c r="G152" s="18"/>
      <c r="H152" s="18"/>
      <c r="I152" s="18"/>
      <c r="J152" s="18"/>
      <c r="K152" s="18"/>
      <c r="L152" s="18"/>
      <c r="M152" s="18"/>
      <c r="N152" s="18"/>
    </row>
    <row r="153" spans="7:14" hidden="1">
      <c r="G153" s="18"/>
      <c r="H153" s="18"/>
      <c r="I153" s="18"/>
      <c r="J153" s="18"/>
      <c r="K153" s="18"/>
      <c r="L153" s="18"/>
      <c r="M153" s="18"/>
      <c r="N153" s="18"/>
    </row>
    <row r="154" spans="7:14" hidden="1">
      <c r="G154" s="18"/>
      <c r="H154" s="18"/>
      <c r="I154" s="18"/>
      <c r="J154" s="18"/>
      <c r="K154" s="18"/>
      <c r="L154" s="18"/>
      <c r="M154" s="18"/>
      <c r="N154" s="18"/>
    </row>
    <row r="155" spans="7:14" hidden="1">
      <c r="G155" s="18"/>
      <c r="H155" s="18"/>
      <c r="I155" s="18"/>
      <c r="J155" s="18"/>
      <c r="K155" s="18"/>
      <c r="L155" s="18"/>
      <c r="M155" s="18"/>
      <c r="N155" s="18"/>
    </row>
    <row r="156" spans="7:14" hidden="1">
      <c r="G156" s="18"/>
      <c r="H156" s="18"/>
      <c r="I156" s="18"/>
      <c r="J156" s="18"/>
      <c r="K156" s="18"/>
      <c r="L156" s="18"/>
      <c r="M156" s="18"/>
      <c r="N156" s="18"/>
    </row>
    <row r="157" spans="7:14" hidden="1">
      <c r="G157" s="18"/>
      <c r="H157" s="18"/>
      <c r="I157" s="18"/>
      <c r="J157" s="18"/>
      <c r="K157" s="18"/>
      <c r="L157" s="18"/>
      <c r="M157" s="18"/>
      <c r="N157" s="18"/>
    </row>
    <row r="158" spans="7:14" hidden="1">
      <c r="G158" s="18"/>
      <c r="H158" s="18"/>
      <c r="I158" s="18"/>
      <c r="J158" s="18"/>
      <c r="K158" s="18"/>
      <c r="L158" s="18"/>
      <c r="M158" s="18"/>
      <c r="N158" s="18"/>
    </row>
    <row r="159" spans="7:14" hidden="1">
      <c r="G159" s="18"/>
      <c r="H159" s="18"/>
      <c r="I159" s="18"/>
      <c r="J159" s="18"/>
      <c r="K159" s="18"/>
      <c r="L159" s="18"/>
      <c r="M159" s="18"/>
      <c r="N159" s="18"/>
    </row>
    <row r="160" spans="7:14" hidden="1">
      <c r="G160" s="18"/>
      <c r="H160" s="18"/>
      <c r="I160" s="18"/>
      <c r="J160" s="18"/>
      <c r="K160" s="18"/>
      <c r="L160" s="18"/>
      <c r="M160" s="18"/>
      <c r="N160" s="18"/>
    </row>
    <row r="161" spans="7:14" hidden="1">
      <c r="G161" s="18"/>
      <c r="H161" s="18"/>
      <c r="I161" s="18"/>
      <c r="J161" s="18"/>
      <c r="K161" s="18"/>
      <c r="L161" s="18"/>
      <c r="M161" s="18"/>
      <c r="N161" s="18"/>
    </row>
    <row r="162" spans="7:14" hidden="1">
      <c r="G162" s="18"/>
      <c r="H162" s="18"/>
      <c r="I162" s="18"/>
      <c r="J162" s="18"/>
      <c r="K162" s="18"/>
      <c r="L162" s="18"/>
      <c r="M162" s="18"/>
      <c r="N162" s="18"/>
    </row>
    <row r="163" spans="7:14" hidden="1">
      <c r="G163" s="18"/>
      <c r="H163" s="18"/>
      <c r="I163" s="18"/>
      <c r="J163" s="18"/>
      <c r="K163" s="18"/>
      <c r="L163" s="18"/>
      <c r="M163" s="18"/>
      <c r="N163" s="18"/>
    </row>
    <row r="164" spans="7:14" hidden="1">
      <c r="G164" s="18"/>
      <c r="H164" s="18"/>
      <c r="I164" s="18"/>
      <c r="J164" s="18"/>
      <c r="K164" s="18"/>
      <c r="L164" s="18"/>
      <c r="M164" s="18"/>
      <c r="N164" s="18"/>
    </row>
    <row r="165" spans="7:14" hidden="1">
      <c r="G165" s="18"/>
      <c r="H165" s="18"/>
      <c r="I165" s="18"/>
      <c r="J165" s="18"/>
      <c r="K165" s="18"/>
      <c r="L165" s="18"/>
      <c r="M165" s="18"/>
      <c r="N165" s="18"/>
    </row>
    <row r="166" spans="7:14" hidden="1">
      <c r="G166" s="18"/>
      <c r="H166" s="18"/>
      <c r="I166" s="18"/>
      <c r="J166" s="18"/>
      <c r="K166" s="18"/>
      <c r="L166" s="18"/>
      <c r="M166" s="18"/>
      <c r="N166" s="18"/>
    </row>
    <row r="167" spans="7:14" hidden="1">
      <c r="G167" s="18"/>
      <c r="H167" s="18"/>
      <c r="I167" s="18"/>
      <c r="J167" s="18"/>
      <c r="K167" s="18"/>
      <c r="L167" s="18"/>
      <c r="M167" s="18"/>
      <c r="N167" s="18"/>
    </row>
    <row r="168" spans="7:14" hidden="1">
      <c r="G168" s="18"/>
      <c r="H168" s="18"/>
      <c r="I168" s="18"/>
      <c r="J168" s="18"/>
      <c r="K168" s="18"/>
      <c r="L168" s="18"/>
      <c r="M168" s="18"/>
      <c r="N168" s="18"/>
    </row>
    <row r="169" spans="7:14" hidden="1">
      <c r="G169" s="18"/>
      <c r="H169" s="18"/>
      <c r="I169" s="18"/>
      <c r="J169" s="18"/>
      <c r="K169" s="18"/>
      <c r="L169" s="18"/>
      <c r="M169" s="18"/>
      <c r="N169" s="18"/>
    </row>
    <row r="170" spans="7:14" hidden="1">
      <c r="G170" s="18"/>
      <c r="H170" s="18"/>
      <c r="I170" s="18"/>
      <c r="J170" s="18"/>
      <c r="K170" s="18"/>
      <c r="L170" s="18"/>
      <c r="M170" s="18"/>
      <c r="N170" s="18"/>
    </row>
    <row r="171" spans="7:14" hidden="1">
      <c r="G171" s="18"/>
      <c r="H171" s="18"/>
      <c r="I171" s="18"/>
      <c r="J171" s="18"/>
      <c r="K171" s="18"/>
      <c r="L171" s="18"/>
      <c r="M171" s="18"/>
      <c r="N171" s="18"/>
    </row>
    <row r="172" spans="7:14" hidden="1">
      <c r="G172" s="18"/>
      <c r="H172" s="18"/>
      <c r="I172" s="18"/>
      <c r="J172" s="18"/>
      <c r="K172" s="18"/>
      <c r="L172" s="18"/>
      <c r="M172" s="18"/>
      <c r="N172" s="18"/>
    </row>
    <row r="173" spans="7:14" hidden="1">
      <c r="G173" s="18"/>
      <c r="H173" s="18"/>
      <c r="I173" s="18"/>
      <c r="J173" s="18"/>
      <c r="K173" s="18"/>
      <c r="L173" s="18"/>
      <c r="M173" s="18"/>
      <c r="N173" s="18"/>
    </row>
    <row r="174" spans="7:14" hidden="1">
      <c r="G174" s="18"/>
      <c r="H174" s="18"/>
      <c r="I174" s="18"/>
      <c r="J174" s="18"/>
      <c r="K174" s="18"/>
      <c r="L174" s="18"/>
      <c r="M174" s="18"/>
      <c r="N174" s="18"/>
    </row>
    <row r="175" spans="7:14" hidden="1">
      <c r="G175" s="18"/>
      <c r="H175" s="18"/>
      <c r="I175" s="18"/>
      <c r="J175" s="18"/>
      <c r="K175" s="18"/>
      <c r="L175" s="18"/>
      <c r="M175" s="18"/>
      <c r="N175" s="18"/>
    </row>
    <row r="176" spans="7:14" hidden="1">
      <c r="G176" s="18"/>
      <c r="H176" s="18"/>
      <c r="I176" s="18"/>
      <c r="J176" s="18"/>
      <c r="K176" s="18"/>
      <c r="L176" s="18"/>
      <c r="M176" s="18"/>
      <c r="N176" s="18"/>
    </row>
    <row r="177" spans="7:14" hidden="1">
      <c r="G177" s="18"/>
      <c r="H177" s="18"/>
      <c r="I177" s="18"/>
      <c r="J177" s="18"/>
      <c r="K177" s="18"/>
      <c r="L177" s="18"/>
      <c r="M177" s="18"/>
      <c r="N177" s="18"/>
    </row>
    <row r="178" spans="7:14" hidden="1">
      <c r="G178" s="18"/>
      <c r="H178" s="18"/>
      <c r="I178" s="18"/>
      <c r="J178" s="18"/>
      <c r="K178" s="18"/>
      <c r="L178" s="18"/>
      <c r="M178" s="18"/>
      <c r="N178" s="18"/>
    </row>
    <row r="179" spans="7:14" hidden="1">
      <c r="G179" s="18"/>
      <c r="H179" s="18"/>
      <c r="I179" s="18"/>
      <c r="J179" s="18"/>
      <c r="K179" s="18"/>
      <c r="L179" s="18"/>
      <c r="M179" s="18"/>
      <c r="N179" s="18"/>
    </row>
    <row r="180" spans="7:14" hidden="1">
      <c r="G180" s="18"/>
      <c r="H180" s="18"/>
      <c r="I180" s="18"/>
      <c r="J180" s="18"/>
      <c r="K180" s="18"/>
      <c r="L180" s="18"/>
      <c r="M180" s="18"/>
      <c r="N180" s="18"/>
    </row>
    <row r="181" spans="7:14" hidden="1">
      <c r="G181" s="18"/>
      <c r="H181" s="18"/>
      <c r="I181" s="18"/>
      <c r="J181" s="18"/>
      <c r="K181" s="18"/>
      <c r="L181" s="18"/>
      <c r="M181" s="18"/>
      <c r="N181" s="18"/>
    </row>
    <row r="182" spans="7:14" hidden="1">
      <c r="G182" s="18"/>
      <c r="H182" s="18"/>
      <c r="I182" s="18"/>
      <c r="J182" s="18"/>
      <c r="K182" s="18"/>
      <c r="L182" s="18"/>
      <c r="M182" s="18"/>
      <c r="N182" s="18"/>
    </row>
    <row r="183" spans="7:14" hidden="1">
      <c r="G183" s="18"/>
      <c r="H183" s="18"/>
      <c r="I183" s="18"/>
      <c r="J183" s="18"/>
      <c r="K183" s="18"/>
      <c r="L183" s="18"/>
      <c r="M183" s="18"/>
      <c r="N183" s="18"/>
    </row>
    <row r="184" spans="7:14" hidden="1">
      <c r="G184" s="18"/>
      <c r="H184" s="18"/>
      <c r="I184" s="18"/>
      <c r="J184" s="18"/>
      <c r="K184" s="18"/>
      <c r="L184" s="18"/>
      <c r="M184" s="18"/>
      <c r="N184" s="18"/>
    </row>
    <row r="185" spans="7:14" hidden="1">
      <c r="G185" s="18"/>
      <c r="H185" s="18"/>
      <c r="I185" s="18"/>
      <c r="J185" s="18"/>
      <c r="K185" s="18"/>
      <c r="L185" s="18"/>
      <c r="M185" s="18"/>
      <c r="N185" s="18"/>
    </row>
    <row r="186" spans="7:14" hidden="1">
      <c r="G186" s="18"/>
      <c r="H186" s="18"/>
      <c r="I186" s="18"/>
      <c r="J186" s="18"/>
      <c r="K186" s="18"/>
      <c r="L186" s="18"/>
      <c r="M186" s="18"/>
      <c r="N186" s="18"/>
    </row>
    <row r="187" spans="7:14" hidden="1">
      <c r="G187" s="18"/>
      <c r="H187" s="18"/>
      <c r="I187" s="18"/>
      <c r="J187" s="18"/>
      <c r="K187" s="18"/>
      <c r="L187" s="18"/>
      <c r="M187" s="18"/>
      <c r="N187" s="18"/>
    </row>
    <row r="188" spans="7:14" hidden="1">
      <c r="G188" s="18"/>
      <c r="H188" s="18"/>
      <c r="I188" s="18"/>
      <c r="J188" s="18"/>
      <c r="K188" s="18"/>
      <c r="L188" s="18"/>
      <c r="M188" s="18"/>
      <c r="N188" s="18"/>
    </row>
    <row r="189" spans="7:14" hidden="1">
      <c r="G189" s="18"/>
      <c r="H189" s="18"/>
      <c r="I189" s="18"/>
      <c r="J189" s="18"/>
      <c r="K189" s="18"/>
      <c r="L189" s="18"/>
      <c r="M189" s="18"/>
      <c r="N189" s="18"/>
    </row>
    <row r="190" spans="7:14" hidden="1">
      <c r="G190" s="18"/>
      <c r="H190" s="18"/>
      <c r="I190" s="18"/>
      <c r="J190" s="18"/>
      <c r="K190" s="18"/>
      <c r="L190" s="18"/>
      <c r="M190" s="18"/>
      <c r="N190" s="18"/>
    </row>
    <row r="191" spans="7:14" hidden="1">
      <c r="G191" s="18"/>
      <c r="H191" s="18"/>
      <c r="I191" s="18"/>
      <c r="J191" s="18"/>
      <c r="K191" s="18"/>
      <c r="L191" s="18"/>
      <c r="M191" s="18"/>
      <c r="N191" s="18"/>
    </row>
    <row r="192" spans="7:14" hidden="1">
      <c r="G192" s="18"/>
      <c r="H192" s="18"/>
      <c r="I192" s="18"/>
      <c r="J192" s="18"/>
      <c r="K192" s="18"/>
      <c r="L192" s="18"/>
      <c r="M192" s="18"/>
      <c r="N192" s="18"/>
    </row>
    <row r="193" spans="7:14" hidden="1">
      <c r="G193" s="18"/>
      <c r="H193" s="18"/>
      <c r="I193" s="18"/>
      <c r="J193" s="18"/>
      <c r="K193" s="18"/>
      <c r="L193" s="18"/>
      <c r="M193" s="18"/>
      <c r="N193" s="18"/>
    </row>
    <row r="194" spans="7:14" hidden="1">
      <c r="G194" s="18"/>
      <c r="H194" s="18"/>
      <c r="I194" s="18"/>
      <c r="J194" s="18"/>
      <c r="K194" s="18"/>
      <c r="L194" s="18"/>
      <c r="M194" s="18"/>
      <c r="N194" s="18"/>
    </row>
    <row r="195" spans="7:14" hidden="1">
      <c r="G195" s="18"/>
      <c r="H195" s="18"/>
      <c r="I195" s="18"/>
      <c r="J195" s="18"/>
      <c r="K195" s="18"/>
      <c r="L195" s="18"/>
      <c r="M195" s="18"/>
      <c r="N195" s="18"/>
    </row>
    <row r="196" spans="7:14" hidden="1">
      <c r="G196" s="18"/>
      <c r="H196" s="18"/>
      <c r="I196" s="18"/>
      <c r="J196" s="18"/>
      <c r="K196" s="18"/>
      <c r="L196" s="18"/>
      <c r="M196" s="18"/>
      <c r="N196" s="18"/>
    </row>
    <row r="197" spans="7:14" hidden="1">
      <c r="G197" s="18"/>
      <c r="H197" s="18"/>
      <c r="I197" s="18"/>
      <c r="J197" s="18"/>
      <c r="K197" s="18"/>
      <c r="L197" s="18"/>
      <c r="M197" s="18"/>
      <c r="N197" s="18"/>
    </row>
    <row r="198" spans="7:14" hidden="1">
      <c r="G198" s="18"/>
      <c r="H198" s="18"/>
      <c r="I198" s="18"/>
      <c r="J198" s="18"/>
      <c r="K198" s="18"/>
      <c r="L198" s="18"/>
      <c r="M198" s="18"/>
      <c r="N198" s="18"/>
    </row>
    <row r="199" spans="7:14" hidden="1">
      <c r="G199" s="18"/>
      <c r="H199" s="18"/>
      <c r="I199" s="18"/>
      <c r="J199" s="18"/>
      <c r="K199" s="18"/>
      <c r="L199" s="18"/>
      <c r="M199" s="18"/>
      <c r="N199" s="18"/>
    </row>
    <row r="200" spans="7:14" hidden="1">
      <c r="G200" s="18"/>
      <c r="H200" s="18"/>
      <c r="I200" s="18"/>
      <c r="J200" s="18"/>
      <c r="K200" s="18"/>
      <c r="L200" s="18"/>
      <c r="M200" s="18"/>
      <c r="N200" s="18"/>
    </row>
    <row r="201" spans="7:14" hidden="1">
      <c r="G201" s="18"/>
      <c r="H201" s="18"/>
      <c r="I201" s="18"/>
      <c r="J201" s="18"/>
      <c r="K201" s="18"/>
      <c r="L201" s="18"/>
      <c r="M201" s="18"/>
      <c r="N201" s="18"/>
    </row>
    <row r="202" spans="7:14" hidden="1">
      <c r="G202" s="18"/>
      <c r="H202" s="18"/>
      <c r="I202" s="18"/>
      <c r="J202" s="18"/>
      <c r="K202" s="18"/>
      <c r="L202" s="18"/>
      <c r="M202" s="18"/>
      <c r="N202" s="18"/>
    </row>
    <row r="203" spans="7:14" hidden="1">
      <c r="G203" s="18"/>
      <c r="H203" s="18"/>
      <c r="I203" s="18"/>
      <c r="J203" s="18"/>
      <c r="K203" s="18"/>
      <c r="L203" s="18"/>
      <c r="M203" s="18"/>
      <c r="N203" s="18"/>
    </row>
    <row r="204" spans="7:14" hidden="1">
      <c r="G204" s="18"/>
      <c r="H204" s="18"/>
      <c r="I204" s="18"/>
      <c r="J204" s="18"/>
      <c r="K204" s="18"/>
      <c r="L204" s="18"/>
      <c r="M204" s="18"/>
      <c r="N204" s="18"/>
    </row>
    <row r="205" spans="7:14" hidden="1">
      <c r="G205" s="18"/>
      <c r="H205" s="18"/>
      <c r="I205" s="18"/>
      <c r="J205" s="18"/>
      <c r="K205" s="18"/>
      <c r="L205" s="18"/>
      <c r="M205" s="18"/>
      <c r="N205" s="18"/>
    </row>
    <row r="206" spans="7:14" hidden="1">
      <c r="G206" s="18"/>
      <c r="H206" s="18"/>
      <c r="I206" s="18"/>
      <c r="J206" s="18"/>
      <c r="K206" s="18"/>
      <c r="L206" s="18"/>
      <c r="M206" s="18"/>
      <c r="N206" s="18"/>
    </row>
    <row r="207" spans="7:14" hidden="1">
      <c r="G207" s="18"/>
      <c r="H207" s="18"/>
      <c r="I207" s="18"/>
      <c r="J207" s="18"/>
      <c r="K207" s="18"/>
      <c r="L207" s="18"/>
      <c r="M207" s="18"/>
      <c r="N207" s="18"/>
    </row>
    <row r="208" spans="7:14" hidden="1">
      <c r="G208" s="18"/>
      <c r="H208" s="18"/>
      <c r="I208" s="18"/>
      <c r="J208" s="18"/>
      <c r="K208" s="18"/>
      <c r="L208" s="18"/>
      <c r="M208" s="18"/>
      <c r="N208" s="18"/>
    </row>
  </sheetData>
  <mergeCells count="4">
    <mergeCell ref="A6:F6"/>
    <mergeCell ref="A76:F76"/>
    <mergeCell ref="A79:F79"/>
    <mergeCell ref="A83:F83"/>
  </mergeCells>
  <dataValidations count="1">
    <dataValidation allowBlank="1" showInputMessage="1" showErrorMessage="1" prompt="Hard Circle:  firm, legally binding commitments from investors_x000a_Soft Circle:  non-binding indications of interest from prospective investors" sqref="C7" xr:uid="{23E72FB3-7A95-4764-A2C7-6A69F323DE80}"/>
  </dataValidations>
  <pageMargins left="0.7" right="0.7" top="0.75" bottom="0.75" header="0.3" footer="0.3"/>
  <pageSetup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4A9C92EC0F84D4D9562C98674581A8C" ma:contentTypeVersion="8" ma:contentTypeDescription="Create a new document." ma:contentTypeScope="" ma:versionID="1df3c28dd2bbce547d2870c859a29a87">
  <xsd:schema xmlns:xsd="http://www.w3.org/2001/XMLSchema" xmlns:xs="http://www.w3.org/2001/XMLSchema" xmlns:p="http://schemas.microsoft.com/office/2006/metadata/properties" xmlns:ns2="45e7b75f-eb96-46eb-9624-4c25d983eaa8" targetNamespace="http://schemas.microsoft.com/office/2006/metadata/properties" ma:root="true" ma:fieldsID="7ad920b7afb0dae2c00c3558c70d775b" ns2:_="">
    <xsd:import namespace="45e7b75f-eb96-46eb-9624-4c25d983eaa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e7b75f-eb96-46eb-9624-4c25d983ea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822015-2FA0-4E8E-9094-AAE52CF66E27}">
  <ds:schemaRefs>
    <ds:schemaRef ds:uri="http://schemas.microsoft.com/sharepoint/v3/contenttype/forms"/>
  </ds:schemaRefs>
</ds:datastoreItem>
</file>

<file path=customXml/itemProps2.xml><?xml version="1.0" encoding="utf-8"?>
<ds:datastoreItem xmlns:ds="http://schemas.openxmlformats.org/officeDocument/2006/customXml" ds:itemID="{34B4BA96-1B9A-4739-A5CD-8B3F35BB4990}">
  <ds:schemaRefs>
    <ds:schemaRef ds:uri="http://purl.org/dc/terms/"/>
    <ds:schemaRef ds:uri="45e7b75f-eb96-46eb-9624-4c25d983eaa8"/>
    <ds:schemaRef ds:uri="http://schemas.microsoft.com/office/2006/metadata/properties"/>
    <ds:schemaRef ds:uri="http://purl.org/dc/elements/1.1/"/>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918C388D-1B71-4847-89A6-9AB3F3E1BCAB}"/>
</file>

<file path=docMetadata/LabelInfo.xml><?xml version="1.0" encoding="utf-8"?>
<clbl:labelList xmlns:clbl="http://schemas.microsoft.com/office/2020/mipLabelMetadata">
  <clbl:label id="{3c89fd8a-7f68-4667-aa15-41ebf2208961}" enabled="0" method="" siteId="{3c89fd8a-7f68-4667-aa15-41ebf220896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177</vt:i4>
      </vt:variant>
    </vt:vector>
  </HeadingPairs>
  <TitlesOfParts>
    <vt:vector size="215" baseType="lpstr">
      <vt:lpstr>Instructions</vt:lpstr>
      <vt:lpstr>Subsequent Fund Certification</vt:lpstr>
      <vt:lpstr>Attachment Checklist</vt:lpstr>
      <vt:lpstr>Info Release</vt:lpstr>
      <vt:lpstr>Overview</vt:lpstr>
      <vt:lpstr>Fund Overview Table</vt:lpstr>
      <vt:lpstr>Narrative</vt:lpstr>
      <vt:lpstr>Staffing Chart</vt:lpstr>
      <vt:lpstr>Capitalization</vt:lpstr>
      <vt:lpstr>Principal Bios</vt:lpstr>
      <vt:lpstr>Applicant Economics and Time</vt:lpstr>
      <vt:lpstr>Firm and Service Providers</vt:lpstr>
      <vt:lpstr>Applicant Principals</vt:lpstr>
      <vt:lpstr>References</vt:lpstr>
      <vt:lpstr>Investment Track Record</vt:lpstr>
      <vt:lpstr>Historical Cash Flows</vt:lpstr>
      <vt:lpstr>Fund Cash Flows</vt:lpstr>
      <vt:lpstr>Small Business Impact</vt:lpstr>
      <vt:lpstr>Covenant Defaults</vt:lpstr>
      <vt:lpstr>Investment Track Record (2)</vt:lpstr>
      <vt:lpstr>Historical Cash Flows (2)</vt:lpstr>
      <vt:lpstr>Fund Cash Flows (2)</vt:lpstr>
      <vt:lpstr>Small Business Impact (2)</vt:lpstr>
      <vt:lpstr>Covenant Defaults (2)</vt:lpstr>
      <vt:lpstr>Investment Track Record (3)</vt:lpstr>
      <vt:lpstr>Historical Cash Flows (3)</vt:lpstr>
      <vt:lpstr>Fund Cash Flows (3)</vt:lpstr>
      <vt:lpstr>Small Business Impact (3)</vt:lpstr>
      <vt:lpstr>Covenant Defaults (3)</vt:lpstr>
      <vt:lpstr>Investment Track Record (4)</vt:lpstr>
      <vt:lpstr>Historical Cash Flows (4)</vt:lpstr>
      <vt:lpstr>Fund Cash Flows (4)</vt:lpstr>
      <vt:lpstr>Small Business Impact (4)</vt:lpstr>
      <vt:lpstr>Covenant Defaults (4)</vt:lpstr>
      <vt:lpstr>Fund Performance</vt:lpstr>
      <vt:lpstr>Alt. Investment Track Record</vt:lpstr>
      <vt:lpstr>NAICS Search</vt:lpstr>
      <vt:lpstr>Labels</vt:lpstr>
      <vt:lpstr>'Historical Cash Flows (2)'!CashFlowTbl</vt:lpstr>
      <vt:lpstr>'Historical Cash Flows (3)'!CashFlowTbl</vt:lpstr>
      <vt:lpstr>'Historical Cash Flows (4)'!CashFlowTbl</vt:lpstr>
      <vt:lpstr>CashFlowTbl</vt:lpstr>
      <vt:lpstr>'Historical Cash Flows (2)'!CoRU</vt:lpstr>
      <vt:lpstr>'Historical Cash Flows (3)'!CoRU</vt:lpstr>
      <vt:lpstr>'Historical Cash Flows (4)'!CoRU</vt:lpstr>
      <vt:lpstr>CoRU</vt:lpstr>
      <vt:lpstr>'Historical Cash Flows'!CurrentPay</vt:lpstr>
      <vt:lpstr>'Historical Cash Flows (2)'!CurrentPay</vt:lpstr>
      <vt:lpstr>'Historical Cash Flows (3)'!CurrentPay</vt:lpstr>
      <vt:lpstr>'Historical Cash Flows (4)'!CurrentPay</vt:lpstr>
      <vt:lpstr>'Historical Cash Flows'!DCL</vt:lpstr>
      <vt:lpstr>'Historical Cash Flows (2)'!DCL</vt:lpstr>
      <vt:lpstr>'Historical Cash Flows (3)'!DCL</vt:lpstr>
      <vt:lpstr>'Historical Cash Flows (4)'!DCL</vt:lpstr>
      <vt:lpstr>'Historical Cash Flows'!DEOF2F</vt:lpstr>
      <vt:lpstr>'Historical Cash Flows (2)'!DEOF2F</vt:lpstr>
      <vt:lpstr>'Historical Cash Flows (3)'!DEOF2F</vt:lpstr>
      <vt:lpstr>'Historical Cash Flows (4)'!DEOF2F</vt:lpstr>
      <vt:lpstr>'Historical Cash Flows'!DL</vt:lpstr>
      <vt:lpstr>'Historical Cash Flows (2)'!DL</vt:lpstr>
      <vt:lpstr>'Historical Cash Flows (3)'!DL</vt:lpstr>
      <vt:lpstr>'Historical Cash Flows (4)'!DL</vt:lpstr>
      <vt:lpstr>'Fund Cash Flows'!DPILP</vt:lpstr>
      <vt:lpstr>'Fund Cash Flows (2)'!DPILP</vt:lpstr>
      <vt:lpstr>'Fund Cash Flows (3)'!DPILP</vt:lpstr>
      <vt:lpstr>'Fund Cash Flows (4)'!DPILP</vt:lpstr>
      <vt:lpstr>'Historical Cash Flows (2)'!EBITDA</vt:lpstr>
      <vt:lpstr>'Historical Cash Flows (3)'!EBITDA</vt:lpstr>
      <vt:lpstr>'Historical Cash Flows (4)'!EBITDA</vt:lpstr>
      <vt:lpstr>EBITDA</vt:lpstr>
      <vt:lpstr>'Historical Cash Flows'!F2DInvestedCap</vt:lpstr>
      <vt:lpstr>'Historical Cash Flows (2)'!F2DInvestedCap</vt:lpstr>
      <vt:lpstr>'Historical Cash Flows (3)'!F2DInvestedCap</vt:lpstr>
      <vt:lpstr>'Historical Cash Flows (4)'!F2DInvestedCap</vt:lpstr>
      <vt:lpstr>'Fund Cash Flows'!Factor</vt:lpstr>
      <vt:lpstr>'Fund Cash Flows (2)'!Factor</vt:lpstr>
      <vt:lpstr>'Fund Cash Flows (3)'!Factor</vt:lpstr>
      <vt:lpstr>'Fund Cash Flows (4)'!Factor</vt:lpstr>
      <vt:lpstr>'Historical Cash Flows'!GainLoss</vt:lpstr>
      <vt:lpstr>'Historical Cash Flows (2)'!GainLoss</vt:lpstr>
      <vt:lpstr>'Historical Cash Flows (3)'!GainLoss</vt:lpstr>
      <vt:lpstr>'Historical Cash Flows (4)'!GainLoss</vt:lpstr>
      <vt:lpstr>'Historical Cash Flows'!GrossIRR</vt:lpstr>
      <vt:lpstr>'Historical Cash Flows (2)'!GrossIRR</vt:lpstr>
      <vt:lpstr>'Historical Cash Flows (3)'!GrossIRR</vt:lpstr>
      <vt:lpstr>'Historical Cash Flows (4)'!GrossIRR</vt:lpstr>
      <vt:lpstr>'Historical Cash Flows'!HoldPer</vt:lpstr>
      <vt:lpstr>'Historical Cash Flows (2)'!HoldPer</vt:lpstr>
      <vt:lpstr>'Historical Cash Flows (3)'!HoldPer</vt:lpstr>
      <vt:lpstr>'Historical Cash Flows (4)'!HoldPer</vt:lpstr>
      <vt:lpstr>'Historical Cash Flows (2)'!InitialDate</vt:lpstr>
      <vt:lpstr>'Historical Cash Flows (3)'!InitialDate</vt:lpstr>
      <vt:lpstr>'Historical Cash Flows (4)'!InitialDate</vt:lpstr>
      <vt:lpstr>InitialDate</vt:lpstr>
      <vt:lpstr>'Historical Cash Flows'!Instrument</vt:lpstr>
      <vt:lpstr>'Historical Cash Flows (2)'!Instrument</vt:lpstr>
      <vt:lpstr>'Historical Cash Flows (3)'!Instrument</vt:lpstr>
      <vt:lpstr>'Historical Cash Flows (4)'!Instrument</vt:lpstr>
      <vt:lpstr>'Fund Cash Flows'!MFeeEst</vt:lpstr>
      <vt:lpstr>'Fund Cash Flows (2)'!MFeeEst</vt:lpstr>
      <vt:lpstr>'Fund Cash Flows (3)'!MFeeEst</vt:lpstr>
      <vt:lpstr>'Fund Cash Flows (4)'!MFeeEst</vt:lpstr>
      <vt:lpstr>'Fund Cash Flows'!MFeeMenuNum</vt:lpstr>
      <vt:lpstr>'Fund Cash Flows (2)'!MFeeMenuNum</vt:lpstr>
      <vt:lpstr>'Fund Cash Flows (3)'!MFeeMenuNum</vt:lpstr>
      <vt:lpstr>'Fund Cash Flows (4)'!MFeeMenuNum</vt:lpstr>
      <vt:lpstr>'Historical Cash Flows'!MOIC</vt:lpstr>
      <vt:lpstr>'Historical Cash Flows (2)'!MOIC</vt:lpstr>
      <vt:lpstr>'Historical Cash Flows (3)'!MOIC</vt:lpstr>
      <vt:lpstr>'Historical Cash Flows (4)'!MOIC</vt:lpstr>
      <vt:lpstr>NAICSSearch</vt:lpstr>
      <vt:lpstr>'Fund Cash Flows'!NetLP</vt:lpstr>
      <vt:lpstr>'Fund Cash Flows (2)'!NetLP</vt:lpstr>
      <vt:lpstr>'Fund Cash Flows (3)'!NetLP</vt:lpstr>
      <vt:lpstr>'Fund Cash Flows (4)'!NetLP</vt:lpstr>
      <vt:lpstr>'Fund Cash Flows'!OtherDrawn</vt:lpstr>
      <vt:lpstr>'Fund Cash Flows (2)'!OtherDrawn</vt:lpstr>
      <vt:lpstr>'Fund Cash Flows (3)'!OtherDrawn</vt:lpstr>
      <vt:lpstr>'Fund Cash Flows (4)'!OtherDrawn</vt:lpstr>
      <vt:lpstr>'Fund Cash Flows'!PaidIn</vt:lpstr>
      <vt:lpstr>'Fund Cash Flows (2)'!PaidIn</vt:lpstr>
      <vt:lpstr>'Fund Cash Flows (3)'!PaidIn</vt:lpstr>
      <vt:lpstr>'Fund Cash Flows (4)'!PaidIn</vt:lpstr>
      <vt:lpstr>'Applicant Economics and Time'!Print_Area</vt:lpstr>
      <vt:lpstr>'Firm and Service Providers'!Print_Area</vt:lpstr>
      <vt:lpstr>'Fund Cash Flows'!Print_Area</vt:lpstr>
      <vt:lpstr>'Fund Cash Flows (2)'!Print_Area</vt:lpstr>
      <vt:lpstr>'Fund Cash Flows (3)'!Print_Area</vt:lpstr>
      <vt:lpstr>'Fund Cash Flows (4)'!Print_Area</vt:lpstr>
      <vt:lpstr>'Historical Cash Flows'!Print_Area</vt:lpstr>
      <vt:lpstr>'Historical Cash Flows (2)'!Print_Area</vt:lpstr>
      <vt:lpstr>'Historical Cash Flows (3)'!Print_Area</vt:lpstr>
      <vt:lpstr>'Historical Cash Flows (4)'!Print_Area</vt:lpstr>
      <vt:lpstr>'Info Release'!Print_Area</vt:lpstr>
      <vt:lpstr>'NAICS Search'!Print_Area</vt:lpstr>
      <vt:lpstr>'Historical Cash Flows'!Print_Titles</vt:lpstr>
      <vt:lpstr>'Historical Cash Flows (2)'!Print_Titles</vt:lpstr>
      <vt:lpstr>'Historical Cash Flows (3)'!Print_Titles</vt:lpstr>
      <vt:lpstr>'Historical Cash Flows (4)'!Print_Titles</vt:lpstr>
      <vt:lpstr>'Historical Cash Flows'!ProceedsIC</vt:lpstr>
      <vt:lpstr>'Historical Cash Flows (2)'!ProceedsIC</vt:lpstr>
      <vt:lpstr>'Historical Cash Flows (3)'!ProceedsIC</vt:lpstr>
      <vt:lpstr>'Historical Cash Flows (4)'!ProceedsIC</vt:lpstr>
      <vt:lpstr>'Historical Cash Flows'!ResidualIC</vt:lpstr>
      <vt:lpstr>'Historical Cash Flows (2)'!ResidualIC</vt:lpstr>
      <vt:lpstr>'Historical Cash Flows (3)'!ResidualIC</vt:lpstr>
      <vt:lpstr>'Historical Cash Flows (4)'!ResidualIC</vt:lpstr>
      <vt:lpstr>'Historical Cash Flows'!ResidualValue</vt:lpstr>
      <vt:lpstr>'Historical Cash Flows (2)'!ResidualValue</vt:lpstr>
      <vt:lpstr>'Historical Cash Flows (3)'!ResidualValue</vt:lpstr>
      <vt:lpstr>'Historical Cash Flows (4)'!ResidualValue</vt:lpstr>
      <vt:lpstr>'Historical Cash Flows'!ResValue</vt:lpstr>
      <vt:lpstr>'Historical Cash Flows (2)'!ResValue</vt:lpstr>
      <vt:lpstr>'Historical Cash Flows (3)'!ResValue</vt:lpstr>
      <vt:lpstr>'Historical Cash Flows (4)'!ResValue</vt:lpstr>
      <vt:lpstr>'Historical Cash Flows (2)'!Rev</vt:lpstr>
      <vt:lpstr>'Historical Cash Flows (3)'!Rev</vt:lpstr>
      <vt:lpstr>'Historical Cash Flows (4)'!Rev</vt:lpstr>
      <vt:lpstr>Rev</vt:lpstr>
      <vt:lpstr>'Fund Cash Flows'!RPILP</vt:lpstr>
      <vt:lpstr>'Fund Cash Flows (2)'!RPILP</vt:lpstr>
      <vt:lpstr>'Fund Cash Flows (3)'!RPILP</vt:lpstr>
      <vt:lpstr>'Fund Cash Flows (4)'!RPILP</vt:lpstr>
      <vt:lpstr>'Historical Cash Flows'!RU</vt:lpstr>
      <vt:lpstr>'Historical Cash Flows (2)'!RU</vt:lpstr>
      <vt:lpstr>'Historical Cash Flows (3)'!RU</vt:lpstr>
      <vt:lpstr>'Historical Cash Flows (4)'!RU</vt:lpstr>
      <vt:lpstr>'Fund Cash Flows'!SBADrawn</vt:lpstr>
      <vt:lpstr>'Fund Cash Flows (2)'!SBADrawn</vt:lpstr>
      <vt:lpstr>'Fund Cash Flows (3)'!SBADrawn</vt:lpstr>
      <vt:lpstr>'Fund Cash Flows (4)'!SBADrawn</vt:lpstr>
      <vt:lpstr>'Historical Cash Flows'!Source</vt:lpstr>
      <vt:lpstr>'Historical Cash Flows (2)'!Source</vt:lpstr>
      <vt:lpstr>'Historical Cash Flows (3)'!Source</vt:lpstr>
      <vt:lpstr>'Historical Cash Flows (4)'!Source</vt:lpstr>
      <vt:lpstr>'Fund Cash Flows'!TotalComCap</vt:lpstr>
      <vt:lpstr>'Fund Cash Flows (2)'!TotalComCap</vt:lpstr>
      <vt:lpstr>'Fund Cash Flows (3)'!TotalComCap</vt:lpstr>
      <vt:lpstr>'Fund Cash Flows (4)'!TotalComCap</vt:lpstr>
      <vt:lpstr>'Fund Cash Flows'!TotalDrawn</vt:lpstr>
      <vt:lpstr>'Fund Cash Flows (2)'!TotalDrawn</vt:lpstr>
      <vt:lpstr>'Fund Cash Flows (3)'!TotalDrawn</vt:lpstr>
      <vt:lpstr>'Fund Cash Flows (4)'!TotalDrawn</vt:lpstr>
      <vt:lpstr>'Historical Cash Flows'!TotalFinCost</vt:lpstr>
      <vt:lpstr>'Historical Cash Flows (2)'!TotalFinCost</vt:lpstr>
      <vt:lpstr>'Historical Cash Flows (3)'!TotalFinCost</vt:lpstr>
      <vt:lpstr>'Historical Cash Flows (4)'!TotalFinCost</vt:lpstr>
      <vt:lpstr>'Historical Cash Flows'!TotalProceeds</vt:lpstr>
      <vt:lpstr>'Historical Cash Flows (2)'!TotalProceeds</vt:lpstr>
      <vt:lpstr>'Historical Cash Flows (3)'!TotalProceeds</vt:lpstr>
      <vt:lpstr>'Historical Cash Flows (4)'!TotalProceeds</vt:lpstr>
      <vt:lpstr>'Fund Cash Flows'!TVPILP</vt:lpstr>
      <vt:lpstr>'Fund Cash Flows (2)'!TVPILP</vt:lpstr>
      <vt:lpstr>'Fund Cash Flows (3)'!TVPILP</vt:lpstr>
      <vt:lpstr>'Fund Cash Flows (4)'!TVPILP</vt:lpstr>
      <vt:lpstr>'Fund Cash Flows'!ULDPI</vt:lpstr>
      <vt:lpstr>'Fund Cash Flows (2)'!ULDPI</vt:lpstr>
      <vt:lpstr>'Fund Cash Flows (3)'!ULDPI</vt:lpstr>
      <vt:lpstr>'Fund Cash Flows (4)'!ULDPI</vt:lpstr>
      <vt:lpstr>'Fund Cash Flows'!ULNetIRR</vt:lpstr>
      <vt:lpstr>'Fund Cash Flows (2)'!ULNetIRR</vt:lpstr>
      <vt:lpstr>'Fund Cash Flows (3)'!ULNetIRR</vt:lpstr>
      <vt:lpstr>'Fund Cash Flows (4)'!ULNetIRR</vt:lpstr>
      <vt:lpstr>'Fund Cash Flows'!ULRPI</vt:lpstr>
      <vt:lpstr>'Fund Cash Flows (2)'!ULRPI</vt:lpstr>
      <vt:lpstr>'Fund Cash Flows (3)'!ULRPI</vt:lpstr>
      <vt:lpstr>'Fund Cash Flows (4)'!ULRPI</vt:lpstr>
      <vt:lpstr>'Fund Cash Flows'!ULTVPI</vt:lpstr>
      <vt:lpstr>'Fund Cash Flows (2)'!ULTVPI</vt:lpstr>
      <vt:lpstr>'Fund Cash Flows (3)'!ULTVPI</vt:lpstr>
      <vt:lpstr>'Fund Cash Flows (4)'!ULTVPI</vt:lpstr>
      <vt:lpstr>'Historical Cash Flows'!Valuationdate</vt:lpstr>
      <vt:lpstr>'Historical Cash Flows (2)'!ValuationDate</vt:lpstr>
      <vt:lpstr>'Historical Cash Flows (3)'!ValuationDate</vt:lpstr>
      <vt:lpstr>'Historical Cash Flows (4)'!ValuationDate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VanEyl, Paul M.</dc:creator>
  <cp:keywords>3.1</cp:keywords>
  <dc:description/>
  <cp:lastModifiedBy>Houston, Chad</cp:lastModifiedBy>
  <cp:revision/>
  <dcterms:created xsi:type="dcterms:W3CDTF">2022-11-15T22:19:32Z</dcterms:created>
  <dcterms:modified xsi:type="dcterms:W3CDTF">2026-02-12T21:03:17Z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0x010100A4A9C92EC0F84D4D9562C98674581A8C</vt:lpwstr>
  </property>
</Properties>
</file>