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J:\Maryland\Riverdale\ITD\IMC\5.7 050 PRA\ICR ACTIVE\VS\VS 0144 2026\IMC\"/>
    </mc:Choice>
  </mc:AlternateContent>
  <xr:revisionPtr revIDLastSave="0" documentId="13_ncr:1_{5C86D933-0567-4B01-84DC-EBA854E1D56D}" xr6:coauthVersionLast="47" xr6:coauthVersionMax="47" xr10:uidLastSave="{00000000-0000-0000-0000-000000000000}"/>
  <bookViews>
    <workbookView xWindow="68550" yWindow="735" windowWidth="25545" windowHeight="14460" tabRatio="456" xr2:uid="{F38D79EA-36B0-400D-84E7-32D0B3AB86E3}"/>
  </bookViews>
  <sheets>
    <sheet name="APHIS 71" sheetId="1" r:id="rId1"/>
    <sheet name="ROCIS Calculations" sheetId="4" r:id="rId2"/>
  </sheets>
  <definedNames>
    <definedName name="_xlnm.Print_Area" localSheetId="1">'ROCIS Calculations'!$A$1:$I$41</definedName>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6" i="1" l="1"/>
  <c r="E39" i="4" l="1"/>
  <c r="E2" i="4"/>
  <c r="B25" i="4"/>
  <c r="H14" i="4"/>
  <c r="B41" i="4"/>
  <c r="B40" i="4"/>
  <c r="B33" i="4"/>
  <c r="B32" i="4"/>
  <c r="E15" i="4"/>
  <c r="D15" i="4"/>
  <c r="E23" i="4"/>
  <c r="B24" i="4"/>
  <c r="D39" i="4"/>
  <c r="B38" i="4"/>
  <c r="E31" i="4"/>
  <c r="B30" i="4"/>
  <c r="B22" i="4"/>
  <c r="B17" i="4"/>
  <c r="B16" i="4"/>
  <c r="B14" i="4"/>
  <c r="E9" i="4" l="1"/>
  <c r="E8" i="4"/>
  <c r="E7" i="4"/>
  <c r="E6" i="4"/>
  <c r="E5" i="4"/>
  <c r="E4" i="4"/>
  <c r="E3" i="4"/>
  <c r="L6" i="1"/>
  <c r="L5" i="1"/>
  <c r="L8" i="1" l="1"/>
  <c r="L26" i="1"/>
  <c r="L27" i="1"/>
  <c r="L28" i="1"/>
  <c r="L29" i="1"/>
  <c r="L30" i="1"/>
  <c r="L31" i="1"/>
  <c r="L32" i="1"/>
  <c r="L33" i="1"/>
  <c r="L34" i="1"/>
  <c r="L35" i="1"/>
  <c r="L36" i="1"/>
  <c r="L22" i="1"/>
  <c r="D23" i="4" s="1"/>
  <c r="L23" i="1"/>
  <c r="L24" i="1"/>
  <c r="L25" i="1"/>
  <c r="D31" i="4" l="1"/>
  <c r="C39" i="4"/>
  <c r="B39" i="4"/>
  <c r="B36" i="4" l="1"/>
  <c r="B12" i="4"/>
  <c r="B13" i="4" s="1"/>
  <c r="B20" i="4" l="1"/>
  <c r="B28" i="4"/>
  <c r="L15" i="1" l="1"/>
  <c r="L17" i="1"/>
  <c r="L18" i="1"/>
  <c r="L20" i="1"/>
  <c r="L21" i="1"/>
  <c r="L14" i="1"/>
  <c r="B15" i="4" l="1"/>
  <c r="C15" i="4"/>
  <c r="C23" i="4"/>
  <c r="B23" i="4"/>
  <c r="C31" i="4"/>
  <c r="B31" i="4"/>
  <c r="L9" i="1"/>
  <c r="L10" i="1" s="1"/>
  <c r="B21" i="4" l="1"/>
  <c r="E10" i="4"/>
  <c r="B37" i="4"/>
  <c r="B29" i="4"/>
  <c r="B8" i="4" l="1"/>
  <c r="B7" i="4"/>
  <c r="B5" i="4"/>
  <c r="B9" i="4" l="1"/>
  <c r="B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<sst xmlns="http://schemas.openxmlformats.org/spreadsheetml/2006/main" count="147" uniqueCount="94">
  <si>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</si>
  <si>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</si>
  <si>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</si>
  <si>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</si>
  <si>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</si>
  <si>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</si>
  <si>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</si>
  <si>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</si>
  <si>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</si>
  <si>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</si>
  <si>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</si>
  <si>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</si>
  <si>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</si>
  <si>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</si>
  <si>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</si>
  <si>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</si>
  <si>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</si>
  <si>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</si>
  <si>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</si>
  <si>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</si>
  <si>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</si>
  <si>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</si>
  <si>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</si>
  <si>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</si>
  <si>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</si>
  <si>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</si>
  <si>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</si>
  <si>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</si>
  <si>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</si>
  <si>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</si>
  <si>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</si>
  <si>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</si>
  <si>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</si>
  <si>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SOCC</t>
  </si>
  <si>
    <t>AVG</t>
  </si>
  <si>
    <t>TITLE</t>
  </si>
  <si>
    <t>B = Responses per Respondent</t>
  </si>
  <si>
    <t>https://www.bls.gov/oes/current/oes_nat.htm#00-0000</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</si>
  <si>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</si>
  <si>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</si>
  <si>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</si>
  <si>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</si>
  <si>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</si>
  <si>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</si>
  <si>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</si>
  <si>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</si>
  <si>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</si>
  <si>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</si>
  <si>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</si>
  <si>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</si>
  <si>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</si>
  <si>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</si>
  <si>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</si>
  <si>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Total</t>
  </si>
  <si>
    <t>FG, Foreign Govt</t>
  </si>
  <si>
    <t>S1, State GovT</t>
  </si>
  <si>
    <t>S2, Local Govt</t>
  </si>
  <si>
    <t>S3, Tribal Govt</t>
  </si>
  <si>
    <t xml:space="preserve"> I, Individual or Household</t>
  </si>
  <si>
    <t>Foreign Govt</t>
  </si>
  <si>
    <t>3rd Party</t>
  </si>
  <si>
    <t>TOTAL RESPONDENTS</t>
  </si>
  <si>
    <t>0579-####</t>
  </si>
  <si>
    <t>mm/yyyy</t>
  </si>
  <si>
    <t>00-0000</t>
  </si>
  <si>
    <t>IMB utilizes this section.</t>
  </si>
  <si>
    <t>Additional line for ICR Title if title is too long.</t>
  </si>
  <si>
    <t>Instructions: Column L contains formulas and updates automatically as data is keyed starting in row 14.</t>
  </si>
  <si>
    <t>Instructions: Data populates automatically as it is keyed onto the APHIS 71 worksheet.</t>
  </si>
  <si>
    <t>PART I - ICR INFORMATION, POINT OF CONTACT, FEDERAL REGISTER NOTICE INFORMATION</t>
  </si>
  <si>
    <t>Average Hourly Salary Total for SS Q12 (Average will update once rows 3 thru 13 are updated.)</t>
  </si>
  <si>
    <t>Instructions: Please do not merge cells or word wrap.  If title is too long, continue entering in row 3.</t>
  </si>
  <si>
    <t>Will need to adjust formulas to the left when SF forms are included in ICR.</t>
  </si>
  <si>
    <t>Renewal</t>
  </si>
  <si>
    <t>D</t>
  </si>
  <si>
    <t>P1</t>
  </si>
  <si>
    <t>none</t>
  </si>
  <si>
    <t>paper/PDF</t>
  </si>
  <si>
    <t>x</t>
  </si>
  <si>
    <t>I</t>
  </si>
  <si>
    <t>0579-0144</t>
  </si>
  <si>
    <t>Importation of Poultry Meat and Other Poultry Products from Sinaloa and Sonora</t>
  </si>
  <si>
    <t>Poultry and Pork Transiting the United States from Mexico</t>
  </si>
  <si>
    <t>Foreign Meat Inspection Certificate</t>
  </si>
  <si>
    <t>9 CFR 94.30</t>
  </si>
  <si>
    <t>FG</t>
  </si>
  <si>
    <t>Application of Seals to Containers</t>
  </si>
  <si>
    <t>TP</t>
  </si>
  <si>
    <t>Pre-Arrival Notiification</t>
  </si>
  <si>
    <t>9 CFR 94.15; 9 CFR 94.33</t>
  </si>
  <si>
    <t>Nate Koval</t>
  </si>
  <si>
    <t>301-851-3300</t>
  </si>
  <si>
    <t>Vol. 99 No. 141 Pages 35266-35267</t>
  </si>
  <si>
    <t>APHIS–2025–0023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</si>
</sst>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000"/>
    <numFmt numFmtId="165" formatCode="_(* #,##0_);_(* \(#,##0\);_(* &quot;-&quot;??_);_(@_)"/>
    <numFmt numFmtId="166" formatCode="_(* #,##0.00000_);_(* \(#,##0.00000\);_(*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sz val="14"/>
      <name val="Arial"/>
      <family val="2"/>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sz val="7"/>
      <name val="Calibri"/>
      <family val="2"/>
      <scheme val="minor"/>
    </font>
    <font>
      <b/>
      <sz val="8"/>
      <color rgb="FF7030A0"/>
      <name val="Arial"/>
      <family val="2"/>
    </font>
    <font>
      <b/>
      <sz val="9"/>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10"/>
      <color theme="1"/>
      <name val="Calibri"/>
      <family val="2"/>
      <scheme val="minor"/>
    </font>
    <font>
      <b/>
      <sz val="8"/>
      <color rgb="FFC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style="medium">
        <color indexed="64"/>
      </top>
      <bottom style="thin">
        <color indexed="64"/>
      </bottom>
      <diagonal/>
    </border>
  </borders>
  <cellStyleXfs count="9">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1" fillId="0" borderId="0"/>
    <xf numFmtId="44" fontId="6" fillId="0" borderId="0" applyFont="0" applyFill="0" applyBorder="0" applyAlignment="0" applyProtection="0"/>
    <xf numFmtId="0" fontId="29" fillId="0" borderId="0" applyNumberFormat="0" applyFill="0" applyBorder="0" applyAlignment="0" applyProtection="0"/>
  </cellStyleXfs>
  <cellXfs count="155">
    <xf numFmtId="0" fontId="0" fillId="0" borderId="0" xfId="0"/>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2" fillId="0" borderId="0" xfId="6" applyFont="1" applyAlignment="1">
      <alignment vertical="center"/>
    </xf>
    <xf numFmtId="0" fontId="0" fillId="0" borderId="35" xfId="0" applyBorder="1" applyAlignment="1">
      <alignment horizontal="center"/>
    </xf>
    <xf numFmtId="0" fontId="2" fillId="0" borderId="36" xfId="0" applyFont="1" applyBorder="1" applyAlignment="1">
      <alignment horizontal="right"/>
    </xf>
    <xf numFmtId="3" fontId="0" fillId="0" borderId="37" xfId="0" applyNumberFormat="1" applyBorder="1" applyAlignment="1">
      <alignment horizont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1" fontId="0" fillId="0" borderId="40" xfId="0" applyNumberFormat="1" applyBorder="1" applyAlignment="1">
      <alignment horizontal="center"/>
    </xf>
    <xf numFmtId="164"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0" fontId="0" fillId="0" borderId="36" xfId="0" applyBorder="1"/>
    <xf numFmtId="0" fontId="0" fillId="0" borderId="39" xfId="0" applyBorder="1"/>
    <xf numFmtId="0" fontId="0" fillId="0" borderId="42" xfId="0" applyBorder="1"/>
    <xf numFmtId="0" fontId="0" fillId="0" borderId="40" xfId="0" applyBorder="1"/>
    <xf numFmtId="0" fontId="0" fillId="0" borderId="44" xfId="0" applyBorder="1"/>
    <xf numFmtId="0" fontId="0" fillId="0" borderId="45" xfId="0" applyBorder="1"/>
    <xf numFmtId="0" fontId="0" fillId="0" borderId="43" xfId="0" applyBorder="1" applyAlignment="1">
      <alignment horizontal="center"/>
    </xf>
    <xf numFmtId="0" fontId="14" fillId="0" borderId="13" xfId="0" applyFont="1" applyBorder="1"/>
    <xf numFmtId="0" fontId="14" fillId="0" borderId="13" xfId="0" applyFont="1" applyBorder="1" applyAlignment="1">
      <alignment horizontal="center"/>
    </xf>
    <xf numFmtId="0" fontId="2" fillId="0" borderId="38" xfId="0" applyFont="1" applyBorder="1" applyAlignment="1">
      <alignment horizontal="right"/>
    </xf>
    <xf numFmtId="0" fontId="2" fillId="0" borderId="35" xfId="0" applyFont="1" applyBorder="1" applyAlignment="1">
      <alignment horizontal="right"/>
    </xf>
    <xf numFmtId="0" fontId="2" fillId="0" borderId="41" xfId="0" applyFont="1" applyBorder="1" applyAlignment="1">
      <alignment horizontal="right"/>
    </xf>
    <xf numFmtId="0" fontId="0" fillId="0" borderId="39" xfId="0" applyBorder="1" applyAlignment="1">
      <alignment horizontal="left" indent="1"/>
    </xf>
    <xf numFmtId="0" fontId="15" fillId="2" borderId="6" xfId="0" applyFont="1" applyFill="1" applyBorder="1" applyAlignment="1">
      <alignment horizontal="left"/>
    </xf>
    <xf numFmtId="0" fontId="15" fillId="2" borderId="7" xfId="0" applyFont="1" applyFill="1" applyBorder="1" applyAlignment="1">
      <alignment horizontal="center"/>
    </xf>
    <xf numFmtId="0" fontId="15" fillId="2" borderId="7" xfId="0" applyFont="1" applyFill="1" applyBorder="1"/>
    <xf numFmtId="0" fontId="15" fillId="2" borderId="13" xfId="0" applyFont="1" applyFill="1" applyBorder="1"/>
    <xf numFmtId="0" fontId="14" fillId="2" borderId="12" xfId="0" applyFont="1" applyFill="1" applyBorder="1" applyAlignment="1">
      <alignment horizontal="center"/>
    </xf>
    <xf numFmtId="0" fontId="15" fillId="2" borderId="13" xfId="0" applyFont="1" applyFill="1" applyBorder="1" applyAlignment="1">
      <alignment horizontal="center"/>
    </xf>
    <xf numFmtId="0" fontId="14" fillId="2" borderId="15" xfId="0" applyFont="1" applyFill="1" applyBorder="1" applyAlignment="1">
      <alignment horizontal="center"/>
    </xf>
    <xf numFmtId="0" fontId="15" fillId="2" borderId="12" xfId="0" applyFont="1" applyFill="1" applyBorder="1"/>
    <xf numFmtId="0" fontId="14" fillId="2" borderId="13" xfId="0" applyFont="1" applyFill="1" applyBorder="1"/>
    <xf numFmtId="0" fontId="14" fillId="2" borderId="13" xfId="0" applyFont="1" applyFill="1" applyBorder="1" applyAlignment="1">
      <alignment horizontal="center"/>
    </xf>
    <xf numFmtId="0" fontId="14"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0" borderId="0" xfId="0" applyFont="1"/>
    <xf numFmtId="0" fontId="3" fillId="0" borderId="0" xfId="6" applyFont="1" applyAlignment="1">
      <alignment horizontal="center" vertical="center"/>
    </xf>
    <xf numFmtId="0" fontId="2" fillId="0" borderId="17" xfId="6" applyFont="1" applyBorder="1" applyAlignment="1">
      <alignment vertical="center"/>
    </xf>
    <xf numFmtId="49" fontId="17" fillId="0" borderId="18" xfId="6" applyNumberFormat="1" applyFont="1" applyBorder="1" applyAlignment="1">
      <alignment vertical="center"/>
    </xf>
    <xf numFmtId="0" fontId="19" fillId="0" borderId="0" xfId="6" applyFont="1" applyAlignment="1">
      <alignment horizontal="left" vertical="center"/>
    </xf>
    <xf numFmtId="0" fontId="9" fillId="0" borderId="19" xfId="6" applyFont="1" applyBorder="1" applyAlignment="1">
      <alignment vertical="center"/>
    </xf>
    <xf numFmtId="165" fontId="9" fillId="3" borderId="20" xfId="4" applyNumberFormat="1" applyFont="1" applyFill="1" applyBorder="1" applyAlignment="1">
      <alignment vertical="center"/>
    </xf>
    <xf numFmtId="0" fontId="3" fillId="0" borderId="0" xfId="6" applyFont="1" applyAlignment="1">
      <alignment vertical="center"/>
    </xf>
    <xf numFmtId="0" fontId="9" fillId="0" borderId="27" xfId="6" applyFont="1" applyBorder="1" applyAlignment="1">
      <alignment vertical="center"/>
    </xf>
    <xf numFmtId="166" fontId="9" fillId="0" borderId="28" xfId="4" applyNumberFormat="1" applyFont="1" applyBorder="1" applyAlignment="1">
      <alignment vertical="center"/>
    </xf>
    <xf numFmtId="0" fontId="18" fillId="4" borderId="17" xfId="6" applyFont="1" applyFill="1" applyBorder="1" applyAlignment="1">
      <alignment vertical="center"/>
    </xf>
    <xf numFmtId="0" fontId="18" fillId="4" borderId="24" xfId="6" applyFont="1" applyFill="1" applyBorder="1" applyAlignment="1">
      <alignment horizontal="center" vertical="center"/>
    </xf>
    <xf numFmtId="0" fontId="18" fillId="4" borderId="46" xfId="6" applyFont="1" applyFill="1" applyBorder="1" applyAlignment="1">
      <alignment horizontal="center" vertical="center" wrapText="1"/>
    </xf>
    <xf numFmtId="0" fontId="18" fillId="4" borderId="23" xfId="6" applyFont="1" applyFill="1" applyBorder="1" applyAlignment="1">
      <alignment horizontal="center" vertical="center" wrapText="1"/>
    </xf>
    <xf numFmtId="0" fontId="18" fillId="4" borderId="24" xfId="6" applyFont="1" applyFill="1" applyBorder="1" applyAlignment="1">
      <alignment horizontal="center" vertical="center" wrapText="1"/>
    </xf>
    <xf numFmtId="37" fontId="9" fillId="3" borderId="20" xfId="6" applyNumberFormat="1" applyFont="1" applyFill="1" applyBorder="1" applyAlignment="1">
      <alignment vertical="center"/>
    </xf>
    <xf numFmtId="0" fontId="9" fillId="0" borderId="25" xfId="6" applyFont="1" applyBorder="1" applyAlignment="1">
      <alignment vertical="center"/>
    </xf>
    <xf numFmtId="0" fontId="9" fillId="0" borderId="1" xfId="6" applyFont="1" applyBorder="1" applyAlignment="1">
      <alignment vertical="center"/>
    </xf>
    <xf numFmtId="0" fontId="9" fillId="0" borderId="26" xfId="6" applyFont="1" applyBorder="1" applyAlignment="1">
      <alignment vertical="center"/>
    </xf>
    <xf numFmtId="166" fontId="9" fillId="0" borderId="20" xfId="6" applyNumberFormat="1" applyFont="1" applyBorder="1" applyAlignment="1">
      <alignment vertical="center"/>
    </xf>
    <xf numFmtId="165" fontId="9" fillId="3" borderId="20" xfId="6" applyNumberFormat="1" applyFont="1" applyFill="1" applyBorder="1" applyAlignment="1">
      <alignment vertical="center"/>
    </xf>
    <xf numFmtId="165" fontId="9" fillId="3" borderId="28" xfId="6" applyNumberFormat="1" applyFont="1" applyFill="1" applyBorder="1" applyAlignment="1">
      <alignment vertical="center"/>
    </xf>
    <xf numFmtId="165" fontId="9" fillId="3" borderId="29" xfId="6" applyNumberFormat="1" applyFont="1" applyFill="1" applyBorder="1" applyAlignment="1">
      <alignment vertical="center"/>
    </xf>
    <xf numFmtId="165" fontId="9" fillId="3" borderId="30" xfId="6" applyNumberFormat="1" applyFont="1" applyFill="1" applyBorder="1" applyAlignment="1">
      <alignment vertical="center"/>
    </xf>
    <xf numFmtId="165" fontId="9" fillId="3" borderId="31" xfId="6" applyNumberFormat="1" applyFont="1" applyFill="1" applyBorder="1" applyAlignment="1">
      <alignment vertical="center"/>
    </xf>
    <xf numFmtId="0" fontId="9" fillId="0" borderId="17" xfId="6" applyFont="1" applyBorder="1" applyAlignment="1">
      <alignment vertical="center"/>
    </xf>
    <xf numFmtId="165" fontId="9" fillId="3" borderId="18" xfId="6" applyNumberFormat="1" applyFont="1" applyFill="1" applyBorder="1" applyAlignment="1">
      <alignment vertical="center"/>
    </xf>
    <xf numFmtId="165" fontId="9" fillId="0" borderId="33" xfId="6" applyNumberFormat="1" applyFont="1" applyBorder="1" applyAlignment="1">
      <alignment vertical="center"/>
    </xf>
    <xf numFmtId="165" fontId="9" fillId="0" borderId="16" xfId="6" applyNumberFormat="1" applyFont="1" applyBorder="1" applyAlignment="1">
      <alignment vertical="center"/>
    </xf>
    <xf numFmtId="165" fontId="9" fillId="0" borderId="34" xfId="6" applyNumberFormat="1" applyFont="1" applyBorder="1" applyAlignment="1">
      <alignment vertical="center"/>
    </xf>
    <xf numFmtId="165" fontId="9" fillId="0" borderId="29" xfId="6" applyNumberFormat="1" applyFont="1" applyBorder="1" applyAlignment="1">
      <alignment vertical="center"/>
    </xf>
    <xf numFmtId="165" fontId="9" fillId="0" borderId="30" xfId="6" applyNumberFormat="1" applyFont="1" applyBorder="1" applyAlignment="1">
      <alignment vertical="center"/>
    </xf>
    <xf numFmtId="165" fontId="9" fillId="0" borderId="31" xfId="6" applyNumberFormat="1" applyFont="1" applyBorder="1" applyAlignment="1">
      <alignment vertical="center"/>
    </xf>
    <xf numFmtId="0" fontId="9" fillId="0" borderId="13" xfId="6" applyFont="1" applyBorder="1" applyAlignment="1">
      <alignment vertical="center"/>
    </xf>
    <xf numFmtId="165" fontId="9" fillId="0" borderId="3" xfId="6" applyNumberFormat="1" applyFont="1" applyBorder="1" applyAlignment="1">
      <alignment vertical="center"/>
    </xf>
    <xf numFmtId="0" fontId="4" fillId="0" borderId="13" xfId="6" applyFont="1" applyBorder="1" applyAlignment="1">
      <alignment vertical="center"/>
    </xf>
    <xf numFmtId="165" fontId="4" fillId="0" borderId="3" xfId="6" applyNumberFormat="1" applyFont="1" applyBorder="1" applyAlignment="1">
      <alignment vertical="center"/>
    </xf>
    <xf numFmtId="0" fontId="21" fillId="0" borderId="5" xfId="6" applyFont="1" applyBorder="1" applyAlignment="1">
      <alignment horizontal="left" vertical="center"/>
    </xf>
    <xf numFmtId="0" fontId="21" fillId="0" borderId="32" xfId="6" applyFont="1" applyBorder="1" applyAlignment="1">
      <alignment vertical="center"/>
    </xf>
    <xf numFmtId="0" fontId="16" fillId="0" borderId="0" xfId="6" applyFont="1" applyAlignment="1">
      <alignment vertical="center"/>
    </xf>
    <xf numFmtId="0" fontId="10" fillId="0" borderId="6" xfId="6" applyFont="1" applyBorder="1" applyAlignment="1">
      <alignment vertical="center"/>
    </xf>
    <xf numFmtId="3" fontId="12" fillId="0" borderId="0" xfId="6" applyNumberFormat="1" applyFont="1" applyAlignment="1">
      <alignment vertical="center"/>
    </xf>
    <xf numFmtId="49" fontId="12" fillId="0" borderId="0" xfId="6" applyNumberFormat="1" applyFont="1" applyAlignment="1">
      <alignment vertical="center"/>
    </xf>
    <xf numFmtId="0" fontId="4" fillId="0" borderId="0" xfId="6" applyFont="1" applyAlignment="1">
      <alignment vertical="center"/>
    </xf>
    <xf numFmtId="165" fontId="4" fillId="0" borderId="0" xfId="6" applyNumberFormat="1" applyFont="1" applyAlignment="1">
      <alignment vertical="center"/>
    </xf>
    <xf numFmtId="0" fontId="20" fillId="5" borderId="22" xfId="6" applyFont="1" applyFill="1" applyBorder="1" applyAlignment="1">
      <alignment horizontal="center" vertical="center"/>
    </xf>
    <xf numFmtId="0" fontId="20" fillId="5" borderId="23" xfId="6" applyFont="1" applyFill="1" applyBorder="1" applyAlignment="1">
      <alignment horizontal="center" vertical="center"/>
    </xf>
    <xf numFmtId="0" fontId="20" fillId="5" borderId="24" xfId="6" applyFont="1" applyFill="1" applyBorder="1" applyAlignment="1">
      <alignment horizontal="center" vertical="center"/>
    </xf>
    <xf numFmtId="49" fontId="12" fillId="5" borderId="25" xfId="6" applyNumberFormat="1" applyFont="1" applyFill="1" applyBorder="1" applyAlignment="1">
      <alignment vertical="center"/>
    </xf>
    <xf numFmtId="0" fontId="12" fillId="5" borderId="26" xfId="6" applyFont="1" applyFill="1" applyBorder="1" applyAlignment="1">
      <alignment vertical="center"/>
    </xf>
    <xf numFmtId="0" fontId="12" fillId="5" borderId="25" xfId="6" applyFont="1" applyFill="1" applyBorder="1" applyAlignment="1">
      <alignment vertical="center"/>
    </xf>
    <xf numFmtId="0" fontId="5" fillId="0" borderId="0" xfId="0" applyFont="1"/>
    <xf numFmtId="0" fontId="5" fillId="0" borderId="0" xfId="0" applyFont="1" applyAlignment="1">
      <alignment horizontal="center"/>
    </xf>
    <xf numFmtId="0" fontId="10" fillId="5" borderId="2" xfId="6" applyFont="1" applyFill="1" applyBorder="1" applyAlignment="1">
      <alignment horizontal="right" vertical="center"/>
    </xf>
    <xf numFmtId="0" fontId="10" fillId="5" borderId="6" xfId="6" applyFont="1" applyFill="1" applyBorder="1" applyAlignment="1">
      <alignment horizontal="right" vertical="center"/>
    </xf>
    <xf numFmtId="0" fontId="10" fillId="5" borderId="2" xfId="6" applyFont="1" applyFill="1" applyBorder="1" applyAlignment="1">
      <alignment horizontal="center" vertical="center"/>
    </xf>
    <xf numFmtId="0" fontId="10" fillId="5" borderId="4" xfId="6" applyFont="1" applyFill="1" applyBorder="1" applyAlignment="1">
      <alignment horizontal="center" vertical="center"/>
    </xf>
    <xf numFmtId="0" fontId="23" fillId="5" borderId="19" xfId="6" applyFont="1" applyFill="1" applyBorder="1" applyAlignment="1">
      <alignment vertical="center"/>
    </xf>
    <xf numFmtId="0" fontId="23" fillId="5" borderId="20" xfId="6" applyFont="1" applyFill="1" applyBorder="1" applyAlignment="1">
      <alignment horizontal="center" vertical="center"/>
    </xf>
    <xf numFmtId="0" fontId="22" fillId="0" borderId="0" xfId="6" applyFont="1" applyAlignment="1">
      <alignment vertical="center"/>
    </xf>
    <xf numFmtId="0" fontId="13" fillId="0" borderId="0" xfId="6" applyFont="1" applyAlignment="1">
      <alignment vertical="center"/>
    </xf>
    <xf numFmtId="3" fontId="10" fillId="0" borderId="28" xfId="4" applyNumberFormat="1" applyFont="1" applyBorder="1" applyAlignment="1">
      <alignment horizontal="center" vertical="center"/>
    </xf>
    <xf numFmtId="0" fontId="0" fillId="3" borderId="36" xfId="0" applyFill="1" applyBorder="1" applyAlignment="1">
      <alignment horizontal="left" indent="1"/>
    </xf>
    <xf numFmtId="0" fontId="0" fillId="3" borderId="39" xfId="0" applyFill="1" applyBorder="1" applyAlignment="1">
      <alignment horizontal="left" indent="1"/>
    </xf>
    <xf numFmtId="14" fontId="0" fillId="3" borderId="39" xfId="0" applyNumberFormat="1" applyFill="1" applyBorder="1" applyAlignment="1">
      <alignment horizontal="left" indent="1"/>
    </xf>
    <xf numFmtId="0" fontId="14" fillId="3" borderId="3" xfId="0" applyFont="1" applyFill="1" applyBorder="1"/>
    <xf numFmtId="0" fontId="15" fillId="3" borderId="3" xfId="0" applyFont="1" applyFill="1" applyBorder="1" applyAlignment="1">
      <alignment horizontal="right"/>
    </xf>
    <xf numFmtId="0" fontId="14" fillId="3" borderId="3" xfId="0" applyFont="1" applyFill="1" applyBorder="1" applyAlignment="1">
      <alignment horizontal="left"/>
    </xf>
    <xf numFmtId="0" fontId="14" fillId="3" borderId="4" xfId="0" applyFont="1" applyFill="1" applyBorder="1" applyAlignment="1">
      <alignment horizontal="left"/>
    </xf>
    <xf numFmtId="0" fontId="14" fillId="3" borderId="7" xfId="0" applyFont="1" applyFill="1" applyBorder="1" applyAlignment="1">
      <alignment vertical="center"/>
    </xf>
    <xf numFmtId="0" fontId="14" fillId="3" borderId="7" xfId="0" applyFont="1" applyFill="1" applyBorder="1"/>
    <xf numFmtId="0" fontId="15" fillId="3" borderId="7" xfId="0" applyFont="1" applyFill="1" applyBorder="1" applyAlignment="1">
      <alignment horizontal="right"/>
    </xf>
    <xf numFmtId="0" fontId="14" fillId="3" borderId="7" xfId="0" applyFont="1" applyFill="1" applyBorder="1" applyAlignment="1">
      <alignment horizontal="center"/>
    </xf>
    <xf numFmtId="14" fontId="14" fillId="3" borderId="8" xfId="0" applyNumberFormat="1" applyFont="1" applyFill="1" applyBorder="1" applyAlignment="1">
      <alignment horizontal="left"/>
    </xf>
    <xf numFmtId="1" fontId="10" fillId="3" borderId="4" xfId="6" applyNumberFormat="1" applyFont="1" applyFill="1" applyBorder="1" applyAlignment="1">
      <alignment horizontal="center" vertical="center"/>
    </xf>
    <xf numFmtId="49" fontId="10" fillId="3" borderId="8" xfId="6" applyNumberFormat="1" applyFont="1" applyFill="1" applyBorder="1" applyAlignment="1">
      <alignment horizontal="center" vertical="center"/>
    </xf>
    <xf numFmtId="9" fontId="0" fillId="3" borderId="43" xfId="1" applyFont="1" applyFill="1" applyBorder="1" applyAlignment="1">
      <alignment horizontal="center"/>
    </xf>
    <xf numFmtId="9" fontId="0" fillId="3" borderId="40" xfId="1" applyFont="1" applyFill="1" applyBorder="1" applyAlignment="1">
      <alignment horizontal="center"/>
    </xf>
    <xf numFmtId="0" fontId="5" fillId="3" borderId="0" xfId="0" applyFont="1" applyFill="1"/>
    <xf numFmtId="0" fontId="15" fillId="0" borderId="2" xfId="0" applyFont="1" applyBorder="1" applyAlignment="1">
      <alignment horizontal="left" vertical="center" wrapText="1"/>
    </xf>
    <xf numFmtId="0" fontId="24" fillId="0" borderId="6" xfId="0" applyFont="1" applyBorder="1" applyAlignment="1">
      <alignment horizontal="left" vertical="center" wrapText="1"/>
    </xf>
    <xf numFmtId="0" fontId="25" fillId="0" borderId="0" xfId="6" applyFont="1" applyAlignment="1">
      <alignment vertical="center"/>
    </xf>
    <xf numFmtId="0" fontId="27" fillId="0" borderId="0" xfId="0" applyFont="1" applyAlignment="1">
      <alignment vertical="center"/>
    </xf>
    <xf numFmtId="0" fontId="15" fillId="0" borderId="12" xfId="0" applyFont="1" applyBorder="1" applyAlignment="1">
      <alignment horizontal="right" vertical="center"/>
    </xf>
    <xf numFmtId="0" fontId="15" fillId="0" borderId="13" xfId="0" applyFont="1" applyBorder="1" applyAlignment="1">
      <alignment horizontal="right" vertical="center"/>
    </xf>
    <xf numFmtId="0" fontId="5" fillId="0" borderId="0" xfId="0" applyFont="1" applyAlignment="1">
      <alignment wrapText="1"/>
    </xf>
    <xf numFmtId="0" fontId="28" fillId="0" borderId="11" xfId="0" applyFont="1" applyBorder="1" applyAlignment="1">
      <alignment horizontal="center" wrapText="1"/>
    </xf>
    <xf numFmtId="0" fontId="14" fillId="0" borderId="13" xfId="0" applyFont="1" applyBorder="1" applyAlignment="1">
      <alignment horizontal="left" vertical="center" indent="1"/>
    </xf>
    <xf numFmtId="0" fontId="27" fillId="0" borderId="0" xfId="0" applyFont="1"/>
    <xf numFmtId="0" fontId="12"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1" xfId="4" applyNumberFormat="1" applyFont="1" applyBorder="1" applyAlignment="1">
      <alignment horizontal="center" vertical="center"/>
    </xf>
    <xf numFmtId="44" fontId="12" fillId="5" borderId="1" xfId="5" applyFont="1" applyFill="1" applyBorder="1" applyAlignment="1">
      <alignment vertical="center"/>
    </xf>
    <xf numFmtId="14" fontId="14" fillId="0" borderId="14" xfId="0" applyNumberFormat="1" applyFont="1" applyBorder="1" applyAlignment="1">
      <alignment horizontal="left" vertical="center" indent="1"/>
    </xf>
    <xf numFmtId="49" fontId="26" fillId="3" borderId="33" xfId="6" applyNumberFormat="1" applyFont="1" applyFill="1" applyBorder="1" applyAlignment="1">
      <alignment vertical="center"/>
    </xf>
    <xf numFmtId="8" fontId="26" fillId="3" borderId="16" xfId="7" applyNumberFormat="1" applyFont="1" applyFill="1" applyBorder="1" applyAlignment="1">
      <alignment vertical="center"/>
    </xf>
    <xf numFmtId="0" fontId="29" fillId="3" borderId="26" xfId="8" applyFill="1" applyBorder="1" applyAlignment="1">
      <alignment vertical="center"/>
    </xf>
    <xf numFmtId="0" fontId="30" fillId="0" borderId="10" xfId="0" applyFont="1" applyBorder="1" applyAlignment="1">
      <alignment horizontal="center" vertical="center"/>
    </xf>
    <xf numFmtId="0" fontId="30" fillId="0" borderId="9" xfId="0" applyFont="1" applyBorder="1" applyAlignment="1">
      <alignment horizontal="center" vertical="center"/>
    </xf>
    <xf numFmtId="0" fontId="31" fillId="6" borderId="0" xfId="6" applyFont="1" applyFill="1" applyAlignment="1">
      <alignment vertical="center"/>
    </xf>
    <xf numFmtId="44" fontId="13" fillId="6" borderId="30" xfId="5" applyFont="1" applyFill="1" applyBorder="1" applyAlignment="1">
      <alignment vertical="center"/>
    </xf>
    <xf numFmtId="0" fontId="13" fillId="6" borderId="31" xfId="6" applyFont="1" applyFill="1" applyBorder="1" applyAlignment="1">
      <alignment vertical="center"/>
    </xf>
    <xf numFmtId="0" fontId="12" fillId="6" borderId="29" xfId="6" applyFont="1" applyFill="1" applyBorder="1" applyAlignment="1">
      <alignment vertical="center"/>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14" fontId="0" fillId="0" borderId="42" xfId="0" applyNumberFormat="1" applyBorder="1" applyAlignment="1">
      <alignment horizontal="left" indent="1"/>
    </xf>
  </cellXfs>
  <cellStyles count="9">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380998</xdr:colOff>
      <xdr:row>2</xdr:row>
      <xdr:rowOff>306917</xdr:rowOff>
    </xdr:from>
    <xdr:to>
      <xdr:col>13</xdr:col>
      <xdr:colOff>42333</xdr:colOff>
      <xdr:row>4</xdr:row>
      <xdr:rowOff>84668</xdr:rowOff>
    </xdr:to>
    <xdr:sp macro="" textlink="">
      <xdr:nvSpPr>
        <xdr:cNvPr id="2" name="Left Brace 1">
          <a:extLst>
            <a:ext uri="{FF2B5EF4-FFF2-40B4-BE49-F238E27FC236}">
              <a16:creationId xmlns:a16="http://schemas.microsoft.com/office/drawing/2014/main" id="{17B972F8-CACB-4AB0-9485-991539A98EE1}"/>
            </a:ext>
            <a:ext uri="{C183D7F6-B498-43B3-948B-1728B52AA6E4}">
              <adec:decorative xmlns:adec="http://schemas.microsoft.com/office/drawing/2017/decorative" val="1"/>
            </a:ext>
          </a:extLst>
        </xdr:cNvPr>
        <xdr:cNvSpPr/>
      </xdr:nvSpPr>
      <xdr:spPr>
        <a:xfrm>
          <a:off x="12488331" y="963084"/>
          <a:ext cx="275169" cy="391584"/>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395819</xdr:colOff>
      <xdr:row>1</xdr:row>
      <xdr:rowOff>4247</xdr:rowOff>
    </xdr:from>
    <xdr:to>
      <xdr:col>13</xdr:col>
      <xdr:colOff>57154</xdr:colOff>
      <xdr:row>2</xdr:row>
      <xdr:rowOff>46581</xdr:rowOff>
    </xdr:to>
    <xdr:sp macro="" textlink="">
      <xdr:nvSpPr>
        <xdr:cNvPr id="3" name="Left Brace 2">
          <a:extLst>
            <a:ext uri="{FF2B5EF4-FFF2-40B4-BE49-F238E27FC236}">
              <a16:creationId xmlns:a16="http://schemas.microsoft.com/office/drawing/2014/main" id="{339CD9F0-D2E8-4610-B2C6-CED0AC820A8E}"/>
            </a:ext>
            <a:ext uri="{C183D7F6-B498-43B3-948B-1728B52AA6E4}">
              <adec:decorative xmlns:adec="http://schemas.microsoft.com/office/drawing/2017/decorative" val="1"/>
            </a:ext>
          </a:extLst>
        </xdr:cNvPr>
        <xdr:cNvSpPr/>
      </xdr:nvSpPr>
      <xdr:spPr>
        <a:xfrm>
          <a:off x="12503152" y="311164"/>
          <a:ext cx="275169" cy="391584"/>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317499</xdr:colOff>
      <xdr:row>16</xdr:row>
      <xdr:rowOff>52918</xdr:rowOff>
    </xdr:from>
    <xdr:to>
      <xdr:col>6</xdr:col>
      <xdr:colOff>581024</xdr:colOff>
      <xdr:row>19</xdr:row>
      <xdr:rowOff>9526</xdr:rowOff>
    </xdr:to>
    <xdr:sp macro="" textlink="">
      <xdr:nvSpPr>
        <xdr:cNvPr id="2" name="Left Brace 1">
          <a:extLst>
            <a:ext uri="{FF2B5EF4-FFF2-40B4-BE49-F238E27FC236}">
              <a16:creationId xmlns:a16="http://schemas.microsoft.com/office/drawing/2014/main" id="{47952A37-D68D-46D6-8118-17112DA7749F}"/>
            </a:ext>
            <a:ext uri="{C183D7F6-B498-43B3-948B-1728B52AA6E4}">
              <adec:decorative xmlns:adec="http://schemas.microsoft.com/office/drawing/2017/decorative" val="1"/>
            </a:ext>
          </a:extLst>
        </xdr:cNvPr>
        <xdr:cNvSpPr/>
      </xdr:nvSpPr>
      <xdr:spPr>
        <a:xfrm>
          <a:off x="7661274" y="3100918"/>
          <a:ext cx="263525" cy="566208"/>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349244</xdr:colOff>
      <xdr:row>2</xdr:row>
      <xdr:rowOff>21167</xdr:rowOff>
    </xdr:from>
    <xdr:to>
      <xdr:col>9</xdr:col>
      <xdr:colOff>592667</xdr:colOff>
      <xdr:row>5</xdr:row>
      <xdr:rowOff>21167</xdr:rowOff>
    </xdr:to>
    <xdr:sp macro="" textlink="">
      <xdr:nvSpPr>
        <xdr:cNvPr id="3" name="Left Brace 2">
          <a:extLst>
            <a:ext uri="{FF2B5EF4-FFF2-40B4-BE49-F238E27FC236}">
              <a16:creationId xmlns:a16="http://schemas.microsoft.com/office/drawing/2014/main" id="{258C087E-70D1-4744-9D82-F886E42B31A2}"/>
            </a:ext>
            <a:ext uri="{C183D7F6-B498-43B3-948B-1728B52AA6E4}">
              <adec:decorative xmlns:adec="http://schemas.microsoft.com/office/drawing/2017/decorative" val="1"/>
            </a:ext>
          </a:extLst>
        </xdr:cNvPr>
        <xdr:cNvSpPr/>
      </xdr:nvSpPr>
      <xdr:spPr>
        <a:xfrm>
          <a:off x="12191994" y="402167"/>
          <a:ext cx="243423" cy="5715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ls.gov/oes/current/oes_nat.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36"/>
  <sheetViews>
    <sheetView tabSelected="1" zoomScale="80" zoomScaleNormal="80" zoomScaleSheetLayoutView="100" workbookViewId="0">
      <selection activeCell="E15" sqref="E15"/>
    </sheetView>
  </sheetViews>
  <sheetFormatPr defaultRowHeight="15" x14ac:dyDescent="0.25"/>
  <cols>
    <col min="1" max="1" width="40.7109375" style="100" customWidth="1"/>
    <col min="2" max="2" width="21.7109375" style="100" customWidth="1"/>
    <col min="3" max="4" width="12.7109375" style="134" customWidth="1"/>
    <col min="5" max="8" width="5.7109375" style="100" customWidth="1"/>
    <col min="9" max="12" width="15.7109375" style="101" customWidth="1"/>
  </cols>
  <sheetData>
    <row r="1" spans="1:14" ht="24" customHeight="1" thickBot="1" x14ac:dyDescent="0.3">
      <c r="A1" s="132" t="s">
        <v>51</v>
      </c>
      <c r="B1" s="136" t="s">
        <v>80</v>
      </c>
      <c r="C1" s="26"/>
      <c r="D1" s="26"/>
      <c r="E1" s="26"/>
      <c r="F1" s="26"/>
      <c r="G1" s="26"/>
      <c r="H1" s="26"/>
      <c r="I1" s="26"/>
      <c r="J1" s="27"/>
      <c r="K1" s="133" t="s">
        <v>3</v>
      </c>
      <c r="L1" s="142">
        <v>45783</v>
      </c>
    </row>
    <row r="2" spans="1:14" ht="45" customHeight="1" x14ac:dyDescent="0.25">
      <c r="A2" s="128" t="s">
        <v>26</v>
      </c>
      <c r="B2" s="152" t="s">
        <v>81</v>
      </c>
      <c r="C2" s="127"/>
      <c r="D2" s="114"/>
      <c r="E2" s="114"/>
      <c r="F2" s="114"/>
      <c r="G2" s="114"/>
      <c r="H2" s="114"/>
      <c r="I2" s="115"/>
      <c r="J2" s="116"/>
      <c r="K2" s="115"/>
      <c r="L2" s="117"/>
      <c r="N2" s="131" t="s">
        <v>71</v>
      </c>
    </row>
    <row r="3" spans="1:14" ht="36" customHeight="1" thickBot="1" x14ac:dyDescent="0.3">
      <c r="A3" s="129" t="s">
        <v>66</v>
      </c>
      <c r="B3" s="153" t="s">
        <v>82</v>
      </c>
      <c r="C3" s="118"/>
      <c r="D3" s="119"/>
      <c r="E3" s="119"/>
      <c r="F3" s="119"/>
      <c r="G3" s="119"/>
      <c r="H3" s="119"/>
      <c r="I3" s="120"/>
      <c r="J3" s="121"/>
      <c r="K3" s="120"/>
      <c r="L3" s="122"/>
    </row>
    <row r="4" spans="1:14" ht="21" customHeight="1" thickBot="1" x14ac:dyDescent="0.3">
      <c r="A4" s="32" t="s">
        <v>69</v>
      </c>
      <c r="B4" s="33"/>
      <c r="C4" s="34"/>
      <c r="D4" s="34"/>
      <c r="E4" s="35"/>
      <c r="F4" s="35"/>
      <c r="G4" s="35"/>
      <c r="H4" s="35"/>
      <c r="I4" s="35"/>
      <c r="J4" s="36"/>
      <c r="K4" s="37" t="s">
        <v>52</v>
      </c>
      <c r="L4" s="38"/>
      <c r="N4" s="131" t="s">
        <v>67</v>
      </c>
    </row>
    <row r="5" spans="1:14" x14ac:dyDescent="0.25">
      <c r="A5" s="29" t="s">
        <v>0</v>
      </c>
      <c r="B5" s="111" t="s">
        <v>73</v>
      </c>
      <c r="C5" s="19"/>
      <c r="D5" s="19"/>
      <c r="E5" s="19"/>
      <c r="F5" s="23"/>
      <c r="G5" s="23"/>
      <c r="H5" s="23"/>
      <c r="I5" s="24"/>
      <c r="J5" s="9"/>
      <c r="K5" s="10" t="s">
        <v>61</v>
      </c>
      <c r="L5" s="11">
        <f>SUMIF(G14:G36,"*X*",I14:I36)</f>
        <v>69</v>
      </c>
      <c r="N5" s="49"/>
    </row>
    <row r="6" spans="1:14" x14ac:dyDescent="0.25">
      <c r="A6" s="28" t="s">
        <v>1</v>
      </c>
      <c r="B6" s="112" t="s">
        <v>90</v>
      </c>
      <c r="C6" s="20"/>
      <c r="D6" s="20"/>
      <c r="E6" s="20"/>
      <c r="F6" s="20"/>
      <c r="G6" s="20"/>
      <c r="H6" s="20"/>
      <c r="I6" s="22"/>
      <c r="J6" s="12"/>
      <c r="K6" s="13" t="s">
        <v>15</v>
      </c>
      <c r="L6" s="14">
        <f>SUM(J14:J36)</f>
        <v>2096</v>
      </c>
    </row>
    <row r="7" spans="1:14" x14ac:dyDescent="0.25">
      <c r="A7" s="28" t="s">
        <v>2</v>
      </c>
      <c r="B7" s="112" t="s">
        <v>91</v>
      </c>
      <c r="C7" s="20"/>
      <c r="D7" s="20"/>
      <c r="E7" s="20"/>
      <c r="F7" s="20"/>
      <c r="G7" s="20"/>
      <c r="H7" s="20"/>
      <c r="I7" s="22"/>
      <c r="J7" s="12"/>
      <c r="K7" s="13" t="s">
        <v>16</v>
      </c>
      <c r="L7" s="126">
        <v>0.5</v>
      </c>
    </row>
    <row r="8" spans="1:14" x14ac:dyDescent="0.25">
      <c r="A8" s="28" t="s">
        <v>3</v>
      </c>
      <c r="B8" s="113">
        <v>45786</v>
      </c>
      <c r="C8" s="20"/>
      <c r="D8" s="20"/>
      <c r="E8" s="20"/>
      <c r="F8" s="20"/>
      <c r="G8" s="20"/>
      <c r="H8" s="20"/>
      <c r="I8" s="22"/>
      <c r="J8" s="12"/>
      <c r="K8" s="13" t="s">
        <v>17</v>
      </c>
      <c r="L8" s="15">
        <f>L6/L5</f>
        <v>30.376811594202898</v>
      </c>
    </row>
    <row r="9" spans="1:14" x14ac:dyDescent="0.25">
      <c r="A9" s="28" t="s">
        <v>4</v>
      </c>
      <c r="B9" s="31" t="s">
        <v>93</v>
      </c>
      <c r="C9" s="20"/>
      <c r="D9" s="20"/>
      <c r="E9" s="20"/>
      <c r="F9" s="20"/>
      <c r="G9" s="20"/>
      <c r="H9" s="20"/>
      <c r="I9" s="22"/>
      <c r="J9" s="12"/>
      <c r="K9" s="13" t="s">
        <v>18</v>
      </c>
      <c r="L9" s="14">
        <f>SUM(L14:L36)</f>
        <v>2094</v>
      </c>
    </row>
    <row r="10" spans="1:14" x14ac:dyDescent="0.25">
      <c r="A10" s="28" t="s">
        <v>5</v>
      </c>
      <c r="B10" s="31" t="s">
        <v>92</v>
      </c>
      <c r="C10" s="20"/>
      <c r="D10" s="20"/>
      <c r="E10" s="20"/>
      <c r="F10" s="20"/>
      <c r="G10" s="20"/>
      <c r="H10" s="20"/>
      <c r="I10" s="22"/>
      <c r="J10" s="12"/>
      <c r="K10" s="13" t="s">
        <v>19</v>
      </c>
      <c r="L10" s="16">
        <f>L9/L6</f>
        <v>0.99904580152671751</v>
      </c>
    </row>
    <row r="11" spans="1:14" ht="15.75" thickBot="1" x14ac:dyDescent="0.3">
      <c r="A11" s="30" t="s">
        <v>6</v>
      </c>
      <c r="B11" s="154">
        <v>45863</v>
      </c>
      <c r="C11" s="21"/>
      <c r="D11" s="21"/>
      <c r="E11" s="21"/>
      <c r="F11" s="21"/>
      <c r="G11" s="21"/>
      <c r="H11" s="21"/>
      <c r="I11" s="25"/>
      <c r="J11" s="17"/>
      <c r="K11" s="18" t="s">
        <v>20</v>
      </c>
      <c r="L11" s="125">
        <v>0.5</v>
      </c>
    </row>
    <row r="12" spans="1:14" ht="21" customHeight="1" thickBot="1" x14ac:dyDescent="0.3">
      <c r="A12" s="39" t="s">
        <v>25</v>
      </c>
      <c r="B12" s="40"/>
      <c r="C12" s="40"/>
      <c r="D12" s="40"/>
      <c r="E12" s="40"/>
      <c r="F12" s="40"/>
      <c r="G12" s="40"/>
      <c r="H12" s="40"/>
      <c r="I12" s="41"/>
      <c r="J12" s="41"/>
      <c r="K12" s="41"/>
      <c r="L12" s="42"/>
    </row>
    <row r="13" spans="1:14" ht="107.25" customHeight="1" thickBot="1" x14ac:dyDescent="0.3">
      <c r="A13" s="6" t="s">
        <v>7</v>
      </c>
      <c r="B13" s="6" t="s">
        <v>8</v>
      </c>
      <c r="C13" s="6" t="s">
        <v>13</v>
      </c>
      <c r="D13" s="6" t="s">
        <v>14</v>
      </c>
      <c r="E13" s="7" t="s">
        <v>9</v>
      </c>
      <c r="F13" s="7" t="s">
        <v>12</v>
      </c>
      <c r="G13" s="7" t="s">
        <v>11</v>
      </c>
      <c r="H13" s="7" t="s">
        <v>10</v>
      </c>
      <c r="I13" s="135" t="s">
        <v>24</v>
      </c>
      <c r="J13" s="6" t="s">
        <v>21</v>
      </c>
      <c r="K13" s="135" t="s">
        <v>22</v>
      </c>
      <c r="L13" s="6" t="s">
        <v>23</v>
      </c>
      <c r="M13" s="1"/>
    </row>
    <row r="14" spans="1:14" ht="39.950000000000003" customHeight="1" x14ac:dyDescent="0.25">
      <c r="A14" s="43" t="s">
        <v>83</v>
      </c>
      <c r="B14" s="44" t="s">
        <v>84</v>
      </c>
      <c r="C14" s="4" t="s">
        <v>76</v>
      </c>
      <c r="D14" s="4" t="s">
        <v>77</v>
      </c>
      <c r="E14" s="4" t="s">
        <v>74</v>
      </c>
      <c r="F14" s="4" t="s">
        <v>75</v>
      </c>
      <c r="G14" s="146" t="s">
        <v>78</v>
      </c>
      <c r="H14" s="4" t="s">
        <v>79</v>
      </c>
      <c r="I14" s="5">
        <v>68</v>
      </c>
      <c r="J14" s="5">
        <v>68</v>
      </c>
      <c r="K14" s="47">
        <v>1</v>
      </c>
      <c r="L14" s="5">
        <f>ROUNDUP(J14*K14,0)</f>
        <v>68</v>
      </c>
    </row>
    <row r="15" spans="1:14" ht="39.950000000000003" customHeight="1" x14ac:dyDescent="0.25">
      <c r="A15" s="43" t="s">
        <v>83</v>
      </c>
      <c r="B15" s="46" t="s">
        <v>84</v>
      </c>
      <c r="C15" s="46" t="s">
        <v>76</v>
      </c>
      <c r="D15" s="46" t="s">
        <v>77</v>
      </c>
      <c r="E15" s="2" t="s">
        <v>74</v>
      </c>
      <c r="F15" s="2" t="s">
        <v>85</v>
      </c>
      <c r="G15" s="147" t="s">
        <v>78</v>
      </c>
      <c r="H15" s="2" t="s">
        <v>79</v>
      </c>
      <c r="I15" s="3">
        <v>1</v>
      </c>
      <c r="J15" s="3">
        <v>1003</v>
      </c>
      <c r="K15" s="48">
        <v>1</v>
      </c>
      <c r="L15" s="5">
        <f t="shared" ref="L15:L21" si="0">ROUNDUP(J15*K15,0)</f>
        <v>1003</v>
      </c>
    </row>
    <row r="16" spans="1:14" ht="39.950000000000003" customHeight="1" x14ac:dyDescent="0.25">
      <c r="A16" s="43" t="s">
        <v>86</v>
      </c>
      <c r="B16" s="46" t="s">
        <v>84</v>
      </c>
      <c r="C16" s="46" t="s">
        <v>76</v>
      </c>
      <c r="D16" s="46" t="s">
        <v>77</v>
      </c>
      <c r="E16" s="2" t="s">
        <v>74</v>
      </c>
      <c r="F16" s="2" t="s">
        <v>85</v>
      </c>
      <c r="G16" s="147"/>
      <c r="H16" s="2" t="s">
        <v>87</v>
      </c>
      <c r="I16" s="3">
        <v>1</v>
      </c>
      <c r="J16" s="3">
        <v>1020</v>
      </c>
      <c r="K16" s="48">
        <v>1</v>
      </c>
      <c r="L16" s="5">
        <f t="shared" si="0"/>
        <v>1020</v>
      </c>
    </row>
    <row r="17" spans="1:12" ht="39.950000000000003" customHeight="1" x14ac:dyDescent="0.25">
      <c r="A17" s="43" t="s">
        <v>88</v>
      </c>
      <c r="B17" s="46" t="s">
        <v>89</v>
      </c>
      <c r="C17" s="46" t="s">
        <v>76</v>
      </c>
      <c r="D17" s="46" t="s">
        <v>77</v>
      </c>
      <c r="E17" s="2" t="s">
        <v>74</v>
      </c>
      <c r="F17" s="2" t="s">
        <v>75</v>
      </c>
      <c r="G17" s="147"/>
      <c r="H17" s="2" t="s">
        <v>79</v>
      </c>
      <c r="I17" s="3">
        <v>5</v>
      </c>
      <c r="J17" s="3">
        <v>5</v>
      </c>
      <c r="K17" s="48">
        <v>0.5</v>
      </c>
      <c r="L17" s="5">
        <f t="shared" si="0"/>
        <v>3</v>
      </c>
    </row>
    <row r="18" spans="1:12" ht="39.950000000000003" customHeight="1" x14ac:dyDescent="0.25">
      <c r="A18" s="45"/>
      <c r="B18" s="46"/>
      <c r="C18" s="46"/>
      <c r="D18" s="46"/>
      <c r="E18" s="2"/>
      <c r="F18" s="2"/>
      <c r="G18" s="147"/>
      <c r="H18" s="2"/>
      <c r="I18" s="3"/>
      <c r="J18" s="3"/>
      <c r="K18" s="48"/>
      <c r="L18" s="5">
        <f t="shared" si="0"/>
        <v>0</v>
      </c>
    </row>
    <row r="19" spans="1:12" ht="39.950000000000003" customHeight="1" x14ac:dyDescent="0.25">
      <c r="A19" s="45"/>
      <c r="B19" s="46"/>
      <c r="C19" s="46"/>
      <c r="D19" s="46"/>
      <c r="E19" s="2"/>
      <c r="F19" s="2"/>
      <c r="G19" s="147"/>
      <c r="H19" s="2"/>
      <c r="I19" s="3"/>
      <c r="J19" s="3"/>
      <c r="K19" s="48"/>
      <c r="L19" s="5"/>
    </row>
    <row r="20" spans="1:12" ht="39.950000000000003" customHeight="1" x14ac:dyDescent="0.25">
      <c r="A20" s="45"/>
      <c r="B20" s="46"/>
      <c r="C20" s="46"/>
      <c r="D20" s="46"/>
      <c r="E20" s="2"/>
      <c r="F20" s="2"/>
      <c r="G20" s="147"/>
      <c r="H20" s="2"/>
      <c r="I20" s="3"/>
      <c r="J20" s="3"/>
      <c r="K20" s="48"/>
      <c r="L20" s="5">
        <f t="shared" si="0"/>
        <v>0</v>
      </c>
    </row>
    <row r="21" spans="1:12" ht="39.950000000000003" customHeight="1" x14ac:dyDescent="0.25">
      <c r="A21" s="45"/>
      <c r="B21" s="46"/>
      <c r="C21" s="46"/>
      <c r="D21" s="46"/>
      <c r="E21" s="2"/>
      <c r="F21" s="2"/>
      <c r="G21" s="147"/>
      <c r="H21" s="2"/>
      <c r="I21" s="3"/>
      <c r="J21" s="3"/>
      <c r="K21" s="48"/>
      <c r="L21" s="5">
        <f t="shared" si="0"/>
        <v>0</v>
      </c>
    </row>
    <row r="22" spans="1:12" ht="39.950000000000003" customHeight="1" x14ac:dyDescent="0.25">
      <c r="A22" s="45"/>
      <c r="B22" s="46"/>
      <c r="C22" s="46"/>
      <c r="D22" s="46"/>
      <c r="E22" s="2"/>
      <c r="F22" s="2"/>
      <c r="G22" s="147"/>
      <c r="H22" s="2"/>
      <c r="I22" s="3"/>
      <c r="J22" s="3"/>
      <c r="K22" s="48"/>
      <c r="L22" s="5">
        <f t="shared" ref="L22:L27" si="1">ROUNDUP(J22*K22,0)</f>
        <v>0</v>
      </c>
    </row>
    <row r="23" spans="1:12" ht="39.950000000000003" customHeight="1" x14ac:dyDescent="0.25">
      <c r="A23" s="45"/>
      <c r="B23" s="46"/>
      <c r="C23" s="46"/>
      <c r="D23" s="46"/>
      <c r="E23" s="2"/>
      <c r="F23" s="2"/>
      <c r="G23" s="147"/>
      <c r="H23" s="2"/>
      <c r="I23" s="3"/>
      <c r="J23" s="3"/>
      <c r="K23" s="48"/>
      <c r="L23" s="5">
        <f t="shared" si="1"/>
        <v>0</v>
      </c>
    </row>
    <row r="24" spans="1:12" ht="39.950000000000003" customHeight="1" x14ac:dyDescent="0.25">
      <c r="A24" s="45"/>
      <c r="B24" s="46"/>
      <c r="C24" s="46"/>
      <c r="D24" s="46"/>
      <c r="E24" s="2"/>
      <c r="F24" s="2"/>
      <c r="G24" s="147"/>
      <c r="H24" s="2"/>
      <c r="I24" s="3"/>
      <c r="J24" s="3"/>
      <c r="K24" s="48"/>
      <c r="L24" s="5">
        <f t="shared" si="1"/>
        <v>0</v>
      </c>
    </row>
    <row r="25" spans="1:12" ht="39.950000000000003" customHeight="1" x14ac:dyDescent="0.25">
      <c r="A25" s="45"/>
      <c r="B25" s="46"/>
      <c r="C25" s="46"/>
      <c r="D25" s="46"/>
      <c r="E25" s="2"/>
      <c r="F25" s="2"/>
      <c r="G25" s="147"/>
      <c r="H25" s="2"/>
      <c r="I25" s="3"/>
      <c r="J25" s="3"/>
      <c r="K25" s="48"/>
      <c r="L25" s="5">
        <f t="shared" si="1"/>
        <v>0</v>
      </c>
    </row>
    <row r="26" spans="1:12" ht="39.950000000000003" customHeight="1" x14ac:dyDescent="0.25">
      <c r="A26" s="45"/>
      <c r="B26" s="46"/>
      <c r="C26" s="46"/>
      <c r="D26" s="46"/>
      <c r="E26" s="2"/>
      <c r="F26" s="2"/>
      <c r="G26" s="147"/>
      <c r="H26" s="2"/>
      <c r="I26" s="3"/>
      <c r="J26" s="3"/>
      <c r="K26" s="48"/>
      <c r="L26" s="5">
        <f t="shared" si="1"/>
        <v>0</v>
      </c>
    </row>
    <row r="27" spans="1:12" ht="39.950000000000003" customHeight="1" x14ac:dyDescent="0.25">
      <c r="A27" s="45"/>
      <c r="B27" s="46"/>
      <c r="C27" s="46"/>
      <c r="D27" s="46"/>
      <c r="E27" s="2"/>
      <c r="F27" s="2"/>
      <c r="G27" s="147"/>
      <c r="H27" s="2"/>
      <c r="I27" s="3"/>
      <c r="J27" s="3"/>
      <c r="K27" s="48"/>
      <c r="L27" s="5">
        <f t="shared" si="1"/>
        <v>0</v>
      </c>
    </row>
    <row r="28" spans="1:12" ht="39.950000000000003" customHeight="1" x14ac:dyDescent="0.25">
      <c r="A28" s="45"/>
      <c r="B28" s="46"/>
      <c r="C28" s="46"/>
      <c r="D28" s="46"/>
      <c r="E28" s="2"/>
      <c r="F28" s="2"/>
      <c r="G28" s="147"/>
      <c r="H28" s="2"/>
      <c r="I28" s="3"/>
      <c r="J28" s="3"/>
      <c r="K28" s="48"/>
      <c r="L28" s="5">
        <f t="shared" ref="L28:L36" si="2">ROUNDUP(J28*K28,0)</f>
        <v>0</v>
      </c>
    </row>
    <row r="29" spans="1:12" ht="39.950000000000003" customHeight="1" x14ac:dyDescent="0.25">
      <c r="A29" s="45"/>
      <c r="B29" s="46"/>
      <c r="C29" s="46"/>
      <c r="D29" s="46"/>
      <c r="E29" s="2"/>
      <c r="F29" s="2"/>
      <c r="G29" s="147"/>
      <c r="H29" s="2"/>
      <c r="I29" s="3"/>
      <c r="J29" s="3"/>
      <c r="K29" s="48"/>
      <c r="L29" s="5">
        <f t="shared" si="2"/>
        <v>0</v>
      </c>
    </row>
    <row r="30" spans="1:12" ht="39.950000000000003" customHeight="1" x14ac:dyDescent="0.25">
      <c r="A30" s="45"/>
      <c r="B30" s="46"/>
      <c r="C30" s="46"/>
      <c r="D30" s="46"/>
      <c r="E30" s="2"/>
      <c r="F30" s="2"/>
      <c r="G30" s="147"/>
      <c r="H30" s="2"/>
      <c r="I30" s="3"/>
      <c r="J30" s="3"/>
      <c r="K30" s="48"/>
      <c r="L30" s="5">
        <f t="shared" si="2"/>
        <v>0</v>
      </c>
    </row>
    <row r="31" spans="1:12" ht="39.950000000000003" customHeight="1" x14ac:dyDescent="0.25">
      <c r="A31" s="45"/>
      <c r="B31" s="46"/>
      <c r="C31" s="46"/>
      <c r="D31" s="46"/>
      <c r="E31" s="2"/>
      <c r="F31" s="2"/>
      <c r="G31" s="147"/>
      <c r="H31" s="2"/>
      <c r="I31" s="3"/>
      <c r="J31" s="3"/>
      <c r="K31" s="48"/>
      <c r="L31" s="5">
        <f t="shared" si="2"/>
        <v>0</v>
      </c>
    </row>
    <row r="32" spans="1:12" ht="39.950000000000003" customHeight="1" x14ac:dyDescent="0.25">
      <c r="A32" s="45"/>
      <c r="B32" s="46"/>
      <c r="C32" s="46"/>
      <c r="D32" s="46"/>
      <c r="E32" s="2"/>
      <c r="F32" s="2"/>
      <c r="G32" s="147"/>
      <c r="H32" s="2"/>
      <c r="I32" s="3"/>
      <c r="J32" s="3"/>
      <c r="K32" s="48"/>
      <c r="L32" s="5">
        <f t="shared" si="2"/>
        <v>0</v>
      </c>
    </row>
    <row r="33" spans="1:12" ht="39.950000000000003" customHeight="1" x14ac:dyDescent="0.25">
      <c r="A33" s="45"/>
      <c r="B33" s="46"/>
      <c r="C33" s="46"/>
      <c r="D33" s="46"/>
      <c r="E33" s="2"/>
      <c r="F33" s="2"/>
      <c r="G33" s="147"/>
      <c r="H33" s="2"/>
      <c r="I33" s="3"/>
      <c r="J33" s="3"/>
      <c r="K33" s="48"/>
      <c r="L33" s="5">
        <f t="shared" si="2"/>
        <v>0</v>
      </c>
    </row>
    <row r="34" spans="1:12" ht="39.950000000000003" customHeight="1" x14ac:dyDescent="0.25">
      <c r="A34" s="45"/>
      <c r="B34" s="46"/>
      <c r="C34" s="46"/>
      <c r="D34" s="46"/>
      <c r="E34" s="2"/>
      <c r="F34" s="2"/>
      <c r="G34" s="147"/>
      <c r="H34" s="2"/>
      <c r="I34" s="3"/>
      <c r="J34" s="3"/>
      <c r="K34" s="48"/>
      <c r="L34" s="5">
        <f t="shared" si="2"/>
        <v>0</v>
      </c>
    </row>
    <row r="35" spans="1:12" ht="39.950000000000003" customHeight="1" x14ac:dyDescent="0.25">
      <c r="A35" s="45"/>
      <c r="B35" s="46"/>
      <c r="C35" s="46"/>
      <c r="D35" s="46"/>
      <c r="E35" s="2"/>
      <c r="F35" s="2"/>
      <c r="G35" s="147"/>
      <c r="H35" s="2"/>
      <c r="I35" s="3"/>
      <c r="J35" s="3"/>
      <c r="K35" s="48"/>
      <c r="L35" s="5">
        <f t="shared" si="2"/>
        <v>0</v>
      </c>
    </row>
    <row r="36" spans="1:12" ht="39.950000000000003" customHeight="1" x14ac:dyDescent="0.25">
      <c r="A36" s="45"/>
      <c r="B36" s="46"/>
      <c r="C36" s="46"/>
      <c r="D36" s="46"/>
      <c r="E36" s="2"/>
      <c r="F36" s="2"/>
      <c r="G36" s="147"/>
      <c r="H36" s="2"/>
      <c r="I36" s="3"/>
      <c r="J36" s="3"/>
      <c r="K36" s="48"/>
      <c r="L36" s="5">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M41"/>
  <sheetViews>
    <sheetView zoomScaleNormal="100" zoomScaleSheetLayoutView="115" workbookViewId="0">
      <selection activeCell="I28" sqref="I28"/>
    </sheetView>
  </sheetViews>
  <sheetFormatPr defaultColWidth="9.140625" defaultRowHeight="9" customHeight="1" x14ac:dyDescent="0.25"/>
  <cols>
    <col min="1" max="1" width="40.42578125" style="8" customWidth="1"/>
    <col min="2" max="2" width="18.7109375" style="8" bestFit="1" customWidth="1"/>
    <col min="3" max="5" width="15.7109375" style="8" customWidth="1"/>
    <col min="6" max="6" width="3.85546875" style="8" customWidth="1"/>
    <col min="7" max="7" width="9.7109375" style="8" bestFit="1" customWidth="1"/>
    <col min="8" max="8" width="9.85546875" style="8" customWidth="1"/>
    <col min="9" max="9" width="90.7109375" style="8" customWidth="1"/>
    <col min="10" max="16384" width="9.140625" style="8"/>
  </cols>
  <sheetData>
    <row r="1" spans="1:13" ht="15" customHeight="1" x14ac:dyDescent="0.25">
      <c r="A1" s="102" t="s">
        <v>27</v>
      </c>
      <c r="B1" s="123" t="s">
        <v>62</v>
      </c>
      <c r="C1" s="50"/>
      <c r="D1" s="104" t="s">
        <v>31</v>
      </c>
      <c r="E1" s="105" t="s">
        <v>53</v>
      </c>
      <c r="G1" s="94" t="s">
        <v>33</v>
      </c>
      <c r="H1" s="95" t="s">
        <v>34</v>
      </c>
      <c r="I1" s="96" t="s">
        <v>35</v>
      </c>
    </row>
    <row r="2" spans="1:13" ht="15" customHeight="1" thickBot="1" x14ac:dyDescent="0.3">
      <c r="A2" s="103" t="s">
        <v>28</v>
      </c>
      <c r="B2" s="124" t="s">
        <v>63</v>
      </c>
      <c r="C2" s="50"/>
      <c r="D2" s="86" t="s">
        <v>54</v>
      </c>
      <c r="E2" s="139">
        <f>SUMIFS('APHIS 71'!I14:I51,'APHIS 71'!F14:F51,"FG",'APHIS 71'!G14:G51,"=?")</f>
        <v>1</v>
      </c>
      <c r="G2" s="143" t="s">
        <v>64</v>
      </c>
      <c r="H2" s="144">
        <v>29.37</v>
      </c>
      <c r="I2" s="145" t="s">
        <v>37</v>
      </c>
      <c r="J2" s="88"/>
    </row>
    <row r="3" spans="1:13" ht="15" customHeight="1" x14ac:dyDescent="0.25">
      <c r="A3" s="51"/>
      <c r="B3" s="52"/>
      <c r="C3" s="50"/>
      <c r="D3" s="86" t="s">
        <v>55</v>
      </c>
      <c r="E3" s="139">
        <f>SUMIFS('APHIS 71'!I14:I51,'APHIS 71'!F14:F51,"=S1",'APHIS 71'!G14:G51,"=?")</f>
        <v>0</v>
      </c>
      <c r="G3" s="97"/>
      <c r="H3" s="141"/>
      <c r="I3" s="98"/>
    </row>
    <row r="4" spans="1:13" ht="15" customHeight="1" x14ac:dyDescent="0.25">
      <c r="A4" s="106" t="s">
        <v>29</v>
      </c>
      <c r="B4" s="107" t="s">
        <v>30</v>
      </c>
      <c r="C4" s="53"/>
      <c r="D4" s="86" t="s">
        <v>56</v>
      </c>
      <c r="E4" s="139">
        <f>SUMIFS('APHIS 71'!I14:I51,'APHIS 71'!F14:F51,"=S2",'APHIS 71'!G14:G51,"=?")</f>
        <v>0</v>
      </c>
      <c r="F4" s="90"/>
      <c r="G4" s="97"/>
      <c r="H4" s="141"/>
      <c r="I4" s="98"/>
      <c r="K4" s="130" t="s">
        <v>65</v>
      </c>
    </row>
    <row r="5" spans="1:13" ht="15" customHeight="1" x14ac:dyDescent="0.25">
      <c r="A5" s="54" t="s">
        <v>32</v>
      </c>
      <c r="B5" s="55">
        <f>'APHIS 71'!L5</f>
        <v>69</v>
      </c>
      <c r="C5" s="56"/>
      <c r="D5" s="86" t="s">
        <v>57</v>
      </c>
      <c r="E5" s="139">
        <f>SUMIFS('APHIS 71'!I14:I51,'APHIS 71'!F14:F51,"=S3",'APHIS 71'!G14:G51,"=?")</f>
        <v>0</v>
      </c>
      <c r="G5" s="97"/>
      <c r="H5" s="141"/>
      <c r="I5" s="98"/>
    </row>
    <row r="6" spans="1:13" ht="15" customHeight="1" x14ac:dyDescent="0.25">
      <c r="A6" s="54" t="s">
        <v>36</v>
      </c>
      <c r="B6" s="55">
        <f>B7/B5</f>
        <v>30.376811594202898</v>
      </c>
      <c r="C6" s="56"/>
      <c r="D6" s="86" t="s">
        <v>39</v>
      </c>
      <c r="E6" s="139">
        <f>SUMIFS('APHIS 71'!I14:I51,'APHIS 71'!F14:F51,"=P1",'APHIS 71'!G14:G51,"=?")</f>
        <v>68</v>
      </c>
      <c r="G6" s="99"/>
      <c r="H6" s="141"/>
      <c r="I6" s="98"/>
    </row>
    <row r="7" spans="1:13" ht="15" customHeight="1" x14ac:dyDescent="0.25">
      <c r="A7" s="54" t="s">
        <v>38</v>
      </c>
      <c r="B7" s="55">
        <f>'APHIS 71'!L6</f>
        <v>2096</v>
      </c>
      <c r="C7" s="56"/>
      <c r="D7" s="86" t="s">
        <v>41</v>
      </c>
      <c r="E7" s="139">
        <f>SUMIFS('APHIS 71'!I14:I51,'APHIS 71'!F14:F51,"=P2",'APHIS 71'!G14:G51,"=?")</f>
        <v>0</v>
      </c>
      <c r="G7" s="99"/>
      <c r="H7" s="141"/>
      <c r="I7" s="98"/>
    </row>
    <row r="8" spans="1:13" ht="15" customHeight="1" x14ac:dyDescent="0.25">
      <c r="A8" s="54" t="s">
        <v>40</v>
      </c>
      <c r="B8" s="55">
        <f>'APHIS 71'!L9</f>
        <v>2094</v>
      </c>
      <c r="C8" s="56"/>
      <c r="D8" s="86" t="s">
        <v>42</v>
      </c>
      <c r="E8" s="139">
        <f>SUMIFS('APHIS 71'!I14:I51,'APHIS 71'!F14:F51,"=P3",'APHIS 71'!G14:G51,"=?")</f>
        <v>0</v>
      </c>
      <c r="G8" s="99"/>
      <c r="H8" s="141"/>
      <c r="I8" s="98"/>
    </row>
    <row r="9" spans="1:13" ht="15" customHeight="1" thickBot="1" x14ac:dyDescent="0.3">
      <c r="A9" s="57" t="s">
        <v>43</v>
      </c>
      <c r="B9" s="58">
        <f>B8/B7</f>
        <v>0.99904580152671751</v>
      </c>
      <c r="C9" s="56"/>
      <c r="D9" s="87" t="s">
        <v>58</v>
      </c>
      <c r="E9" s="140">
        <f>SUMIFS('APHIS 71'!I14:I51,'APHIS 71'!F14:F51,"=I",'APHIS 71'!G14:G51,"=?")</f>
        <v>0</v>
      </c>
      <c r="G9" s="99"/>
      <c r="H9" s="141"/>
      <c r="I9" s="98"/>
    </row>
    <row r="10" spans="1:13" ht="15" customHeight="1" thickBot="1" x14ac:dyDescent="0.3">
      <c r="A10" s="56"/>
      <c r="B10" s="56"/>
      <c r="C10" s="56"/>
      <c r="D10" s="89"/>
      <c r="E10" s="110">
        <f>SUM(E2:E9)</f>
        <v>69</v>
      </c>
      <c r="G10" s="99"/>
      <c r="H10" s="141"/>
      <c r="I10" s="98"/>
    </row>
    <row r="11" spans="1:13" ht="15" customHeight="1" x14ac:dyDescent="0.25">
      <c r="A11" s="59" t="s">
        <v>29</v>
      </c>
      <c r="B11" s="60" t="s">
        <v>59</v>
      </c>
      <c r="C11" s="61" t="s">
        <v>44</v>
      </c>
      <c r="D11" s="62" t="s">
        <v>45</v>
      </c>
      <c r="E11" s="63" t="s">
        <v>60</v>
      </c>
      <c r="F11" s="91"/>
      <c r="G11" s="99"/>
      <c r="H11" s="141"/>
      <c r="I11" s="98"/>
      <c r="M11" s="138"/>
    </row>
    <row r="12" spans="1:13" ht="15" customHeight="1" x14ac:dyDescent="0.25">
      <c r="A12" s="54" t="s">
        <v>32</v>
      </c>
      <c r="B12" s="64">
        <f>E2</f>
        <v>1</v>
      </c>
      <c r="C12" s="65"/>
      <c r="D12" s="66"/>
      <c r="E12" s="67"/>
      <c r="F12" s="91"/>
      <c r="G12" s="99"/>
      <c r="H12" s="141"/>
      <c r="I12" s="98"/>
    </row>
    <row r="13" spans="1:13" ht="15" customHeight="1" x14ac:dyDescent="0.25">
      <c r="A13" s="54" t="s">
        <v>36</v>
      </c>
      <c r="B13" s="68">
        <f>B14/B12</f>
        <v>2023</v>
      </c>
      <c r="C13" s="65"/>
      <c r="D13" s="66"/>
      <c r="E13" s="67"/>
      <c r="F13" s="91"/>
      <c r="G13" s="99"/>
      <c r="H13" s="141"/>
      <c r="I13" s="98"/>
      <c r="M13" s="138"/>
    </row>
    <row r="14" spans="1:13" ht="15" customHeight="1" thickBot="1" x14ac:dyDescent="0.3">
      <c r="A14" s="54" t="s">
        <v>38</v>
      </c>
      <c r="B14" s="69">
        <f>SUMIF('APHIS 71'!$F$14:$F$155,"=FG",'APHIS 71'!$J$14:$J$155)</f>
        <v>2023</v>
      </c>
      <c r="C14" s="65"/>
      <c r="D14" s="66"/>
      <c r="E14" s="67"/>
      <c r="G14" s="151"/>
      <c r="H14" s="149" t="e">
        <f>AVERAGE(H3:H13)</f>
        <v>#DIV/0!</v>
      </c>
      <c r="I14" s="150" t="s">
        <v>70</v>
      </c>
    </row>
    <row r="15" spans="1:13" ht="15" customHeight="1" thickBot="1" x14ac:dyDescent="0.3">
      <c r="A15" s="57" t="s">
        <v>40</v>
      </c>
      <c r="B15" s="70">
        <f>SUMIF('APHIS 71'!$F$14:$F$155,"=FG",'APHIS 71'!$L$14:$L$155)</f>
        <v>2023</v>
      </c>
      <c r="C15" s="71">
        <f>SUMIFS('APHIS 71'!$L$14:$L$155,'APHIS 71'!$F$14:$F$155,"=FG",'APHIS 71'!$H$14:$H$155,"=I")</f>
        <v>1003</v>
      </c>
      <c r="D15" s="72">
        <f>SUMIFS('APHIS 71'!$L$14:$L$155,'APHIS 71'!$F$14:$F$155,"=FG",'APHIS 71'!$H$14:$H$155,"=R")</f>
        <v>0</v>
      </c>
      <c r="E15" s="73">
        <f>SUMIFS('APHIS 71'!$L$14:$L$155,'APHIS 71'!$F$14:$F$155,"=FG",'APHIS 71'!$H$14:$H$155,"=TP")</f>
        <v>1020</v>
      </c>
    </row>
    <row r="16" spans="1:13" ht="15" customHeight="1" x14ac:dyDescent="0.25">
      <c r="A16" s="74" t="s">
        <v>46</v>
      </c>
      <c r="B16" s="75">
        <f>SUMIFS('APHIS 71'!$J$14:$J$155,'APHIS 71'!$F$14:$F$155,"=FG",'APHIS 71'!$E$14:$E$155,"=E")</f>
        <v>0</v>
      </c>
      <c r="C16" s="76"/>
      <c r="D16" s="77"/>
      <c r="E16" s="78"/>
    </row>
    <row r="17" spans="1:9" ht="15" customHeight="1" thickBot="1" x14ac:dyDescent="0.3">
      <c r="A17" s="57" t="s">
        <v>47</v>
      </c>
      <c r="B17" s="70">
        <f>SUMIFS('APHIS 71'!$L$14:$L$155,'APHIS 71'!$F$14:$F$155,"=FG",'APHIS 71'!$E$14:$E$155,"=E")</f>
        <v>0</v>
      </c>
      <c r="C17" s="79"/>
      <c r="D17" s="80"/>
      <c r="E17" s="81"/>
    </row>
    <row r="18" spans="1:9" ht="17.100000000000001" customHeight="1" thickBot="1" x14ac:dyDescent="0.3">
      <c r="A18" s="82"/>
      <c r="B18" s="82"/>
      <c r="C18" s="83"/>
      <c r="D18" s="83"/>
      <c r="E18" s="83"/>
      <c r="H18" s="137" t="s">
        <v>68</v>
      </c>
    </row>
    <row r="19" spans="1:9" ht="17.100000000000001" customHeight="1" x14ac:dyDescent="0.25">
      <c r="A19" s="59" t="s">
        <v>29</v>
      </c>
      <c r="B19" s="60" t="s">
        <v>48</v>
      </c>
      <c r="C19" s="61" t="s">
        <v>44</v>
      </c>
      <c r="D19" s="62" t="s">
        <v>45</v>
      </c>
      <c r="E19" s="63" t="s">
        <v>60</v>
      </c>
    </row>
    <row r="20" spans="1:9" ht="15" customHeight="1" x14ac:dyDescent="0.25">
      <c r="A20" s="54" t="s">
        <v>32</v>
      </c>
      <c r="B20" s="64">
        <f>SUM(E3:E5)</f>
        <v>0</v>
      </c>
      <c r="C20" s="65"/>
      <c r="D20" s="66"/>
      <c r="E20" s="67"/>
      <c r="I20" s="148" t="s">
        <v>72</v>
      </c>
    </row>
    <row r="21" spans="1:9" ht="15" customHeight="1" x14ac:dyDescent="0.25">
      <c r="A21" s="54" t="s">
        <v>36</v>
      </c>
      <c r="B21" s="68" t="e">
        <f>B22/B20</f>
        <v>#DIV/0!</v>
      </c>
      <c r="C21" s="65"/>
      <c r="D21" s="66"/>
      <c r="E21" s="67"/>
    </row>
    <row r="22" spans="1:9" ht="15" customHeight="1" x14ac:dyDescent="0.25">
      <c r="A22" s="54" t="s">
        <v>38</v>
      </c>
      <c r="B22" s="69">
        <f>SUMIF('APHIS 71'!$F$14:$F$155,"=S?",'APHIS 71'!$J$14:$J$155)</f>
        <v>0</v>
      </c>
      <c r="C22" s="65"/>
      <c r="D22" s="66"/>
      <c r="E22" s="67"/>
    </row>
    <row r="23" spans="1:9" ht="15" customHeight="1" thickBot="1" x14ac:dyDescent="0.3">
      <c r="A23" s="57" t="s">
        <v>40</v>
      </c>
      <c r="B23" s="70">
        <f>SUMIF('APHIS 71'!$F$14:$F$155,"=S?",'APHIS 71'!$L$14:$L$155)</f>
        <v>0</v>
      </c>
      <c r="C23" s="71">
        <f>SUMIFS('APHIS 71'!$L$14:$L$155,'APHIS 71'!$F$14:$F$155,"=S?",'APHIS 71'!$H$14:$H$155,"=I")</f>
        <v>0</v>
      </c>
      <c r="D23" s="72">
        <f>SUMIFS('APHIS 71'!$L$14:$L$155,'APHIS 71'!$F$14:$F$155,"=S?",'APHIS 71'!$H$14:$H$155,"=R")</f>
        <v>0</v>
      </c>
      <c r="E23" s="73">
        <f>SUMIFS('APHIS 71'!$L$14:$L$155,'APHIS 71'!$F$14:$F$155,"=S?",'APHIS 71'!$H$14:$H$155,"=TP")</f>
        <v>0</v>
      </c>
    </row>
    <row r="24" spans="1:9" ht="15" customHeight="1" x14ac:dyDescent="0.25">
      <c r="A24" s="74" t="s">
        <v>46</v>
      </c>
      <c r="B24" s="75">
        <f>SUMIFS('APHIS 71'!$J$14:$J$155,'APHIS 71'!$F$14:$F$155,"=S?",'APHIS 71'!$E$14:$E$155,"=E")</f>
        <v>0</v>
      </c>
      <c r="C24" s="76"/>
      <c r="D24" s="77"/>
      <c r="E24" s="78"/>
    </row>
    <row r="25" spans="1:9" ht="15" customHeight="1" thickBot="1" x14ac:dyDescent="0.3">
      <c r="A25" s="57" t="s">
        <v>47</v>
      </c>
      <c r="B25" s="70">
        <f>SUMIFS('APHIS 71'!$L$14:$L$155,'APHIS 71'!$F$14:$F$155,"=S?",'APHIS 71'!$E$14:$E$155,"=E")</f>
        <v>0</v>
      </c>
      <c r="C25" s="79"/>
      <c r="D25" s="80"/>
      <c r="E25" s="81"/>
    </row>
    <row r="26" spans="1:9" ht="17.100000000000001" customHeight="1" thickBot="1" x14ac:dyDescent="0.3">
      <c r="A26" s="84"/>
      <c r="B26" s="84"/>
      <c r="C26" s="85"/>
      <c r="D26" s="85"/>
      <c r="E26" s="85"/>
    </row>
    <row r="27" spans="1:9" ht="17.100000000000001" customHeight="1" x14ac:dyDescent="0.25">
      <c r="A27" s="59" t="s">
        <v>29</v>
      </c>
      <c r="B27" s="60" t="s">
        <v>49</v>
      </c>
      <c r="C27" s="61" t="s">
        <v>44</v>
      </c>
      <c r="D27" s="62" t="s">
        <v>45</v>
      </c>
      <c r="E27" s="63" t="s">
        <v>60</v>
      </c>
    </row>
    <row r="28" spans="1:9" ht="15" customHeight="1" x14ac:dyDescent="0.25">
      <c r="A28" s="54" t="s">
        <v>32</v>
      </c>
      <c r="B28" s="64">
        <f>SUM(E6:E8)</f>
        <v>68</v>
      </c>
      <c r="C28" s="65"/>
      <c r="D28" s="66"/>
      <c r="E28" s="67"/>
    </row>
    <row r="29" spans="1:9" ht="15" customHeight="1" x14ac:dyDescent="0.25">
      <c r="A29" s="54" t="s">
        <v>36</v>
      </c>
      <c r="B29" s="68">
        <f>B30/B28</f>
        <v>1.0735294117647058</v>
      </c>
      <c r="C29" s="65"/>
      <c r="D29" s="66"/>
      <c r="E29" s="67"/>
    </row>
    <row r="30" spans="1:9" ht="15" customHeight="1" x14ac:dyDescent="0.25">
      <c r="A30" s="54" t="s">
        <v>38</v>
      </c>
      <c r="B30" s="69">
        <f>SUMIF('APHIS 71'!$F$14:$F$155,"=P?",'APHIS 71'!$J$14:$J$155)</f>
        <v>73</v>
      </c>
      <c r="C30" s="65"/>
      <c r="D30" s="66"/>
      <c r="E30" s="67"/>
    </row>
    <row r="31" spans="1:9" ht="15" customHeight="1" thickBot="1" x14ac:dyDescent="0.3">
      <c r="A31" s="57" t="s">
        <v>40</v>
      </c>
      <c r="B31" s="70">
        <f>SUMIF('APHIS 71'!$F$14:$F$155,"=P?",'APHIS 71'!$L$14:$L$155)</f>
        <v>71</v>
      </c>
      <c r="C31" s="71">
        <f>SUMIFS('APHIS 71'!$L$14:$L$155,'APHIS 71'!$F$14:$F$155,"=P?",'APHIS 71'!$H$14:$H$155,"=I")</f>
        <v>71</v>
      </c>
      <c r="D31" s="72">
        <f>SUMIFS('APHIS 71'!$L$14:$L$155,'APHIS 71'!$F$14:$F$155,"=P?",'APHIS 71'!$H$14:$H$155,"=R")</f>
        <v>0</v>
      </c>
      <c r="E31" s="73">
        <f>SUMIFS('APHIS 71'!$L$14:$L$155,'APHIS 71'!$F$14:$F$155,"=P?",'APHIS 71'!$H$14:$H$155,"=TP")</f>
        <v>0</v>
      </c>
    </row>
    <row r="32" spans="1:9" ht="15" customHeight="1" x14ac:dyDescent="0.25">
      <c r="A32" s="74" t="s">
        <v>46</v>
      </c>
      <c r="B32" s="75">
        <f>SUMIFS('APHIS 71'!$J$14:$J$155,'APHIS 71'!$F$14:$F$155,"=P?",'APHIS 71'!$E$14:$E$155,"=E")</f>
        <v>0</v>
      </c>
      <c r="C32" s="76"/>
      <c r="D32" s="77"/>
      <c r="E32" s="78"/>
      <c r="G32" s="108"/>
      <c r="H32" s="109"/>
      <c r="I32" s="109"/>
    </row>
    <row r="33" spans="1:5" ht="15" customHeight="1" thickBot="1" x14ac:dyDescent="0.3">
      <c r="A33" s="57" t="s">
        <v>47</v>
      </c>
      <c r="B33" s="70">
        <f>SUMIFS('APHIS 71'!$L$14:$L$155,'APHIS 71'!$F$14:$F$155,"=P?",'APHIS 71'!$E$14:$E$155,"=E")</f>
        <v>0</v>
      </c>
      <c r="C33" s="79"/>
      <c r="D33" s="80"/>
      <c r="E33" s="81"/>
    </row>
    <row r="34" spans="1:5" ht="17.100000000000001" customHeight="1" thickBot="1" x14ac:dyDescent="0.3">
      <c r="A34" s="92"/>
      <c r="B34" s="92"/>
      <c r="C34" s="93"/>
      <c r="D34" s="93"/>
      <c r="E34" s="93"/>
    </row>
    <row r="35" spans="1:5" ht="17.100000000000001" customHeight="1" x14ac:dyDescent="0.25">
      <c r="A35" s="59" t="s">
        <v>29</v>
      </c>
      <c r="B35" s="60" t="s">
        <v>50</v>
      </c>
      <c r="C35" s="61" t="s">
        <v>44</v>
      </c>
      <c r="D35" s="62" t="s">
        <v>45</v>
      </c>
      <c r="E35" s="63" t="s">
        <v>60</v>
      </c>
    </row>
    <row r="36" spans="1:5" ht="15" customHeight="1" x14ac:dyDescent="0.25">
      <c r="A36" s="54" t="s">
        <v>32</v>
      </c>
      <c r="B36" s="64">
        <f>E9</f>
        <v>0</v>
      </c>
      <c r="C36" s="65"/>
      <c r="D36" s="66"/>
      <c r="E36" s="67"/>
    </row>
    <row r="37" spans="1:5" ht="15" customHeight="1" x14ac:dyDescent="0.25">
      <c r="A37" s="54" t="s">
        <v>36</v>
      </c>
      <c r="B37" s="68" t="e">
        <f>B38/B36</f>
        <v>#DIV/0!</v>
      </c>
      <c r="C37" s="65"/>
      <c r="D37" s="66"/>
      <c r="E37" s="67"/>
    </row>
    <row r="38" spans="1:5" ht="15" customHeight="1" x14ac:dyDescent="0.25">
      <c r="A38" s="54" t="s">
        <v>38</v>
      </c>
      <c r="B38" s="69">
        <f>SUMIF('APHIS 71'!$F$14:$F$155,"=I",'APHIS 71'!$J$14:$J$155)</f>
        <v>0</v>
      </c>
      <c r="C38" s="65"/>
      <c r="D38" s="66"/>
      <c r="E38" s="67"/>
    </row>
    <row r="39" spans="1:5" ht="15" customHeight="1" thickBot="1" x14ac:dyDescent="0.3">
      <c r="A39" s="57" t="s">
        <v>40</v>
      </c>
      <c r="B39" s="70">
        <f>SUMIF('APHIS 71'!$F$14:$F$155,"=I",'APHIS 71'!$L$14:$L$155)</f>
        <v>0</v>
      </c>
      <c r="C39" s="71">
        <f>SUMIFS('APHIS 71'!$L$14:$L$155,'APHIS 71'!$F$14:$F$155,"=I",'APHIS 71'!$H$14:$H$155,"=I")</f>
        <v>0</v>
      </c>
      <c r="D39" s="72">
        <f>SUMIFS('APHIS 71'!$L$14:$L$155,'APHIS 71'!$F$14:$F$155,"=I",'APHIS 71'!$H$14:$H$155,"=R")</f>
        <v>0</v>
      </c>
      <c r="E39" s="73">
        <f>SUMIFS('APHIS 71'!$L$14:$L$155,'APHIS 71'!$F$14:$F$155,"=I",'APHIS 71'!$H$14:$H$155,"=TP")</f>
        <v>0</v>
      </c>
    </row>
    <row r="40" spans="1:5" ht="15" customHeight="1" x14ac:dyDescent="0.25">
      <c r="A40" s="74" t="s">
        <v>46</v>
      </c>
      <c r="B40" s="75">
        <f>SUMIFS('APHIS 71'!$J$14:$J$155,'APHIS 71'!$F$14:$F$155,"=I",'APHIS 71'!$E$14:$E$155,"=E")</f>
        <v>0</v>
      </c>
      <c r="C40" s="76"/>
      <c r="D40" s="77"/>
      <c r="E40" s="78"/>
    </row>
    <row r="41" spans="1:5" ht="15" customHeight="1" thickBot="1" x14ac:dyDescent="0.3">
      <c r="A41" s="57" t="s">
        <v>47</v>
      </c>
      <c r="B41" s="70">
        <f>SUMIFS('APHIS 71'!$L$14:$L$155,'APHIS 71'!$F$14:$F$155,"=I",'APHIS 71'!$E$14:$E$155,"=E")</f>
        <v>0</v>
      </c>
      <c r="C41" s="79"/>
      <c r="D41" s="80"/>
      <c r="E41" s="81"/>
    </row>
  </sheetData>
  <hyperlinks>
    <hyperlink ref="I2" r:id="rId1" location="00-0000" xr:uid="{270A92D3-5D76-4639-83E1-9E257B2E5FE8}"/>
  </hyperlinks>
  <pageMargins left="0.7" right="0.7" top="0.75" bottom="0.75" header="0.3" footer="0.3"/>
  <pageSetup scale="95" orientation="landscape" r:id="rId2"/>
  <rowBreaks count="1" manualBreakCount="1">
    <brk id="34" max="8" man="1"/>
  </rowBreaks>
  <colBreaks count="1" manualBreakCount="1">
    <brk id="6" max="41"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ROCIS Calculations</vt:lpstr>
      <vt:lpstr>'ROCIS Calculations'!Print_Area</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 MRP-APHIS</cp:lastModifiedBy>
  <cp:lastPrinted>2022-04-25T18:52:28Z</cp:lastPrinted>
  <dcterms:created xsi:type="dcterms:W3CDTF">2021-07-01T18:06:57Z</dcterms:created>
  <dcterms:modified xsi:type="dcterms:W3CDTF">2026-03-12T16:14:46Z</dcterms:modified>
</cp:coreProperties>
</file>