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dagcc.sharepoint.com/sites/FNS-SNAS-RAD/Shared Documents/General/SNAS-RAD Studies/WIC Tribal Organizations and US Territories/Post Award/Deliverables/5 60 Day Notice, OMB, and IRB Approval/ICR to PRAO/withUpdatesBasedonNASS/Appendices/"/>
    </mc:Choice>
  </mc:AlternateContent>
  <xr:revisionPtr revIDLastSave="2" documentId="8_{153EC37C-B5FB-41C6-AA9B-12F31703359E}" xr6:coauthVersionLast="47" xr6:coauthVersionMax="47" xr10:uidLastSave="{8C6A7BC1-A508-4DFB-BA88-6D591AF5E58F}"/>
  <bookViews>
    <workbookView xWindow="-110" yWindow="-110" windowWidth="19420" windowHeight="10300" tabRatio="785" xr2:uid="{254FD371-9B9F-41DA-A429-61D31E5BDE26}"/>
  </bookViews>
  <sheets>
    <sheet name="Burden Table" sheetId="1" r:id="rId1"/>
    <sheet name="Wage Assumptions" sheetId="4" state="hidden" r:id="rId2"/>
    <sheet name="Minutes to Decimal Conversion" sheetId="3" state="hidden" r:id="rId3"/>
  </sheets>
  <definedNames>
    <definedName name="_xlnm._FilterDatabase" localSheetId="0" hidden="1">'Burden Table'!$B$3:$O$43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2" i="1" l="1"/>
  <c r="Q33" i="1"/>
  <c r="Q42" i="1"/>
  <c r="J42" i="1"/>
  <c r="I42" i="1"/>
  <c r="H42" i="1"/>
  <c r="G42" i="1"/>
  <c r="F42" i="1"/>
  <c r="E42" i="1"/>
  <c r="H32" i="1"/>
  <c r="J32" i="1" s="1"/>
  <c r="H33" i="1"/>
  <c r="J33" i="1" s="1"/>
  <c r="E5" i="4"/>
  <c r="H41" i="1"/>
  <c r="H34" i="1"/>
  <c r="M14" i="1"/>
  <c r="O14" i="1" s="1"/>
  <c r="M13" i="1"/>
  <c r="O13" i="1" s="1"/>
  <c r="H14" i="1"/>
  <c r="J14" i="1" s="1"/>
  <c r="Q14" i="1" s="1"/>
  <c r="H13" i="1"/>
  <c r="J13" i="1" s="1"/>
  <c r="Q13" i="1" s="1"/>
  <c r="K24" i="1"/>
  <c r="M5" i="1" l="1"/>
  <c r="M6" i="1"/>
  <c r="M7" i="1"/>
  <c r="M8" i="1"/>
  <c r="H7" i="1"/>
  <c r="J7" i="1" s="1"/>
  <c r="Q7" i="1" s="1"/>
  <c r="O23" i="1"/>
  <c r="H23" i="1"/>
  <c r="J23" i="1" s="1"/>
  <c r="Q23" i="1" s="1"/>
  <c r="M19" i="1"/>
  <c r="H19" i="1"/>
  <c r="J19" i="1" s="1"/>
  <c r="Q19" i="1" s="1"/>
  <c r="O6" i="1" l="1"/>
  <c r="O7" i="1"/>
  <c r="O5" i="1"/>
  <c r="M42" i="1"/>
  <c r="O8" i="1"/>
  <c r="O19" i="1"/>
  <c r="H8" i="1"/>
  <c r="J8" i="1" s="1"/>
  <c r="Q8" i="1" s="1"/>
  <c r="E39" i="1" l="1"/>
  <c r="E43" i="1" s="1"/>
  <c r="F39" i="1"/>
  <c r="F43" i="1" s="1"/>
  <c r="M34" i="1" l="1"/>
  <c r="M35" i="1"/>
  <c r="M36" i="1"/>
  <c r="M37" i="1"/>
  <c r="H35" i="1"/>
  <c r="J35" i="1" s="1"/>
  <c r="Q35" i="1" s="1"/>
  <c r="H36" i="1"/>
  <c r="J36" i="1" s="1"/>
  <c r="Q36" i="1" s="1"/>
  <c r="H37" i="1"/>
  <c r="J37" i="1" s="1"/>
  <c r="Q37" i="1" s="1"/>
  <c r="L43" i="1"/>
  <c r="K42" i="1"/>
  <c r="H30" i="1"/>
  <c r="J30" i="1" s="1"/>
  <c r="Q30" i="1" s="1"/>
  <c r="M26" i="1"/>
  <c r="M27" i="1"/>
  <c r="M28" i="1"/>
  <c r="M29" i="1"/>
  <c r="M30" i="1"/>
  <c r="M25" i="1"/>
  <c r="H26" i="1"/>
  <c r="J26" i="1" s="1"/>
  <c r="Q26" i="1" s="1"/>
  <c r="J27" i="1"/>
  <c r="Q27" i="1" s="1"/>
  <c r="H25" i="1"/>
  <c r="M10" i="1"/>
  <c r="M11" i="1"/>
  <c r="M12" i="1"/>
  <c r="M15" i="1"/>
  <c r="M16" i="1"/>
  <c r="M17" i="1"/>
  <c r="M18" i="1"/>
  <c r="M20" i="1"/>
  <c r="M21" i="1"/>
  <c r="M22" i="1"/>
  <c r="M9" i="1"/>
  <c r="M31" i="1" l="1"/>
  <c r="M38" i="1"/>
  <c r="J34" i="1"/>
  <c r="H38" i="1"/>
  <c r="J25" i="1"/>
  <c r="Q25" i="1" s="1"/>
  <c r="H31" i="1"/>
  <c r="M24" i="1"/>
  <c r="O18" i="1"/>
  <c r="O26" i="1"/>
  <c r="O36" i="1"/>
  <c r="O37" i="1"/>
  <c r="O29" i="1"/>
  <c r="O34" i="1"/>
  <c r="O35" i="1"/>
  <c r="O16" i="1"/>
  <c r="J41" i="1"/>
  <c r="O17" i="1"/>
  <c r="O12" i="1"/>
  <c r="O15" i="1"/>
  <c r="O22" i="1"/>
  <c r="O30" i="1"/>
  <c r="O21" i="1"/>
  <c r="O11" i="1"/>
  <c r="J29" i="1"/>
  <c r="Q29" i="1" s="1"/>
  <c r="O27" i="1"/>
  <c r="O25" i="1"/>
  <c r="O9" i="1"/>
  <c r="O20" i="1"/>
  <c r="O28" i="1"/>
  <c r="J28" i="1"/>
  <c r="Q28" i="1" s="1"/>
  <c r="O10" i="1"/>
  <c r="J38" i="1" l="1"/>
  <c r="I38" i="1" s="1"/>
  <c r="Q34" i="1"/>
  <c r="Q38" i="1" s="1"/>
  <c r="Q41" i="1"/>
  <c r="Q31" i="1"/>
  <c r="J31" i="1"/>
  <c r="I31" i="1" s="1"/>
  <c r="M39" i="1"/>
  <c r="M43" i="1" s="1"/>
  <c r="O38" i="1"/>
  <c r="N38" i="1" s="1"/>
  <c r="H9" i="1" l="1"/>
  <c r="J9" i="1" s="1"/>
  <c r="Q9" i="1" s="1"/>
  <c r="H10" i="1"/>
  <c r="J10" i="1" s="1"/>
  <c r="Q10" i="1" s="1"/>
  <c r="H11" i="1"/>
  <c r="J11" i="1" s="1"/>
  <c r="Q11" i="1" s="1"/>
  <c r="H12" i="1"/>
  <c r="J12" i="1" s="1"/>
  <c r="Q12" i="1" s="1"/>
  <c r="H15" i="1"/>
  <c r="J15" i="1" s="1"/>
  <c r="Q15" i="1" s="1"/>
  <c r="H16" i="1"/>
  <c r="H17" i="1"/>
  <c r="J17" i="1" s="1"/>
  <c r="Q17" i="1" s="1"/>
  <c r="H18" i="1"/>
  <c r="J18" i="1" s="1"/>
  <c r="Q18" i="1" s="1"/>
  <c r="H20" i="1"/>
  <c r="J20" i="1" s="1"/>
  <c r="Q20" i="1" s="1"/>
  <c r="H21" i="1"/>
  <c r="J21" i="1" s="1"/>
  <c r="Q21" i="1" s="1"/>
  <c r="H22" i="1"/>
  <c r="J22" i="1" s="1"/>
  <c r="Q22" i="1" s="1"/>
  <c r="H6" i="1"/>
  <c r="J6" i="1" s="1"/>
  <c r="Q6" i="1" s="1"/>
  <c r="K31" i="1"/>
  <c r="O31" i="1"/>
  <c r="N31" i="1" s="1"/>
  <c r="J16" i="1" l="1"/>
  <c r="Q16" i="1" s="1"/>
  <c r="H5" i="1"/>
  <c r="H24" i="1" s="1"/>
  <c r="J5" i="1" l="1"/>
  <c r="G31" i="1"/>
  <c r="J24" i="1" l="1"/>
  <c r="J39" i="1" s="1"/>
  <c r="J43" i="1" s="1"/>
  <c r="Q5" i="1"/>
  <c r="Q24" i="1" s="1"/>
  <c r="Q39" i="1" s="1"/>
  <c r="Q43" i="1" s="1"/>
  <c r="H39" i="1"/>
  <c r="H43" i="1" s="1"/>
  <c r="G24" i="1"/>
  <c r="K38" i="1"/>
  <c r="I24" i="1" l="1"/>
  <c r="Q44" i="1"/>
  <c r="Q45" i="1" s="1"/>
  <c r="I43" i="1"/>
  <c r="I39" i="1"/>
  <c r="K39" i="1"/>
  <c r="K43" i="1" s="1"/>
  <c r="K51" i="1" l="1"/>
  <c r="E4" i="4" l="1"/>
  <c r="E3" i="4"/>
  <c r="G38" i="1" l="1"/>
  <c r="C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G39" i="1" l="1"/>
  <c r="G43" i="1" l="1"/>
  <c r="K55" i="1"/>
  <c r="K53" i="1"/>
  <c r="K54" i="1" l="1"/>
  <c r="K52" i="1"/>
  <c r="N39" i="1" l="1"/>
  <c r="O39" i="1"/>
  <c r="O24" i="1"/>
  <c r="N24" i="1"/>
</calcChain>
</file>

<file path=xl/sharedStrings.xml><?xml version="1.0" encoding="utf-8"?>
<sst xmlns="http://schemas.openxmlformats.org/spreadsheetml/2006/main" count="96" uniqueCount="89">
  <si>
    <t xml:space="preserve">     </t>
  </si>
  <si>
    <t>Respondents</t>
  </si>
  <si>
    <t>Non-Respondents</t>
  </si>
  <si>
    <t>Respondent category</t>
  </si>
  <si>
    <t>Type of respondents</t>
  </si>
  <si>
    <t>Instruments</t>
  </si>
  <si>
    <r>
      <t>Sample Size</t>
    </r>
    <r>
      <rPr>
        <b/>
        <vertAlign val="superscript"/>
        <sz val="10"/>
        <color theme="1"/>
        <rFont val="Calibri"/>
        <family val="2"/>
        <scheme val="minor"/>
      </rPr>
      <t>a</t>
    </r>
  </si>
  <si>
    <t>Number of respondents</t>
  </si>
  <si>
    <t>Frequency of response</t>
  </si>
  <si>
    <t>Total Annual responses</t>
  </si>
  <si>
    <r>
      <t>Hours per response</t>
    </r>
    <r>
      <rPr>
        <b/>
        <vertAlign val="superscript"/>
        <sz val="10"/>
        <color theme="1"/>
        <rFont val="Calibri"/>
        <family val="2"/>
        <scheme val="minor"/>
      </rPr>
      <t>b</t>
    </r>
  </si>
  <si>
    <t>Annual burden (hours)</t>
  </si>
  <si>
    <t>Number of 
Non-respondents</t>
  </si>
  <si>
    <t>State, Local, and Tribal Government</t>
  </si>
  <si>
    <t>Subtotal for State, Local, and Tribal Government</t>
  </si>
  <si>
    <t xml:space="preserve">Number of respondents </t>
  </si>
  <si>
    <t>Number of responses per respondent</t>
  </si>
  <si>
    <t>Total responses</t>
  </si>
  <si>
    <t>Estimated time per response</t>
  </si>
  <si>
    <t>Footnotes:</t>
  </si>
  <si>
    <t>Total annual burden hours</t>
  </si>
  <si>
    <r>
      <t>a</t>
    </r>
    <r>
      <rPr>
        <sz val="11"/>
        <color theme="1"/>
        <rFont val="Calibri"/>
        <family val="2"/>
        <scheme val="minor"/>
      </rPr>
      <t>Numbers are always rounded up to the next whole</t>
    </r>
    <r>
      <rPr>
        <vertAlign val="superscript"/>
        <sz val="11"/>
        <color theme="1"/>
        <rFont val="Calibri"/>
        <family val="2"/>
        <scheme val="minor"/>
      </rPr>
      <t>.</t>
    </r>
  </si>
  <si>
    <r>
      <t>b</t>
    </r>
    <r>
      <rPr>
        <sz val="11"/>
        <color theme="1"/>
        <rFont val="Calibri"/>
        <family val="2"/>
        <scheme val="minor"/>
      </rPr>
      <t>Decimal values have been calculated by multiplying the decimal unit value of one minute (.0167) by the total number of minutes (Conversion of Minutes to Decimals)</t>
    </r>
  </si>
  <si>
    <t>Wage Assumptions</t>
  </si>
  <si>
    <t>Respondent Category</t>
  </si>
  <si>
    <t>Job Category</t>
  </si>
  <si>
    <t>Code</t>
  </si>
  <si>
    <t>Average Wage (Hourly)</t>
  </si>
  <si>
    <t xml:space="preserve">Wage Fully Loaded </t>
  </si>
  <si>
    <t>Note: source of wages https://www.bls.gov/oes/current/oes_nat.htm  Using average hourly wage * 1.33 (to obtain fully loaded wage)</t>
  </si>
  <si>
    <t>M</t>
  </si>
  <si>
    <t>D</t>
  </si>
  <si>
    <t>D_text</t>
  </si>
  <si>
    <t>Site visit: Planning meeting</t>
  </si>
  <si>
    <t>Site visit: Clinic initial email (WIC director to clinic manager)</t>
  </si>
  <si>
    <t>Site visit: WIC director debrief</t>
  </si>
  <si>
    <t>Virtual interview: Initial attempt</t>
  </si>
  <si>
    <t xml:space="preserve">WIC State agency staff </t>
  </si>
  <si>
    <t>Subtotal for WIC State agency staff</t>
  </si>
  <si>
    <t>WIC clinic staff</t>
  </si>
  <si>
    <t>WIC local agency staff</t>
  </si>
  <si>
    <t>Subtotal for WIC local agency staff</t>
  </si>
  <si>
    <t>Site visit: Clinic manager interivew (includes informed consent)</t>
  </si>
  <si>
    <t>Site visit: Frontline staff interview (includes informed consent)</t>
  </si>
  <si>
    <t>Introductory meeting: Initial email</t>
  </si>
  <si>
    <t>Introductory meeting: Site visit State agencies</t>
  </si>
  <si>
    <t>Introductory meeting: Virtual interview State agencies</t>
  </si>
  <si>
    <t>Site visit: WIC director interview (includes informed consent)</t>
  </si>
  <si>
    <t>Virtual interview (includes informed consent)</t>
  </si>
  <si>
    <t>Individuals/households</t>
  </si>
  <si>
    <t>WIC participants</t>
  </si>
  <si>
    <t>Subtotal for Individuals/households</t>
  </si>
  <si>
    <t>Informed consent for appointment observation</t>
  </si>
  <si>
    <t>Subtotal for WIC clinic staff</t>
  </si>
  <si>
    <t>Study notification email (RO to WIC director)</t>
  </si>
  <si>
    <t>Site visit: WIC director thank you note</t>
  </si>
  <si>
    <t>Introductory meeting: Reminder communications</t>
  </si>
  <si>
    <t>Virtual interview: Reminder communications</t>
  </si>
  <si>
    <t>Virtual interview: WIC director thank you note</t>
  </si>
  <si>
    <t>Site visit: Planning meeting scheduling email</t>
  </si>
  <si>
    <t>Site visit: Planning meeting reminder email</t>
  </si>
  <si>
    <t>Site visit: Clinic visit scheduling email (Westat to clinic manager)</t>
  </si>
  <si>
    <t>Site visit: Clinic visit planning meeting</t>
  </si>
  <si>
    <t>Individuals/households (WIC participants)</t>
  </si>
  <si>
    <t>State, Local, and Tribal Government (WIC directors)</t>
  </si>
  <si>
    <t>State, Local, and Tribal Government (WIC clinic staff)</t>
  </si>
  <si>
    <t>Management Occupations</t>
  </si>
  <si>
    <t>11-0000</t>
  </si>
  <si>
    <t>Healthcare Support Occupations</t>
  </si>
  <si>
    <t>31-0000</t>
  </si>
  <si>
    <t>Federal minimum wage</t>
  </si>
  <si>
    <t>n/a</t>
  </si>
  <si>
    <t>Hourly Rate (p)</t>
  </si>
  <si>
    <t>Total Annualized Cost</t>
  </si>
  <si>
    <t>Total Reporting Burden</t>
  </si>
  <si>
    <t>Additional 33% to Account for Fully Loaded Wage Rate</t>
  </si>
  <si>
    <t>TOTAL REPORTING BURDEN (FULLY LOADED)</t>
  </si>
  <si>
    <t>Pretesting: Clinic staff emails</t>
  </si>
  <si>
    <t>Pretesting: Clinic staff email guide</t>
  </si>
  <si>
    <t>Pretesting emails</t>
  </si>
  <si>
    <t>Pretest with former geographic state WIC directors</t>
  </si>
  <si>
    <t>Introductory meeting and communications</t>
  </si>
  <si>
    <t>Virtual interview: Communications and thank you note</t>
  </si>
  <si>
    <t>Pretesting emails: WIC Director interview guide</t>
  </si>
  <si>
    <t>Pretesting: WIC Director Interview (includes informed consent)</t>
  </si>
  <si>
    <t>Pretesting thank you note - WIC Director interview guide</t>
  </si>
  <si>
    <t>Cost</t>
  </si>
  <si>
    <r>
      <t>c</t>
    </r>
    <r>
      <rPr>
        <sz val="11"/>
        <color theme="1"/>
        <rFont val="Calibri"/>
        <family val="2"/>
        <scheme val="minor"/>
      </rPr>
      <t>All hourly wage rates are fully loaded. See Notes sheet for details.</t>
    </r>
  </si>
  <si>
    <r>
      <t>d</t>
    </r>
    <r>
      <rPr>
        <sz val="11"/>
        <color theme="1"/>
        <rFont val="Calibri"/>
        <family val="2"/>
        <scheme val="minor"/>
      </rPr>
      <t>Costs are rounded up to the next whole cent.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</si>
</sst>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#,##0.0000"/>
    <numFmt numFmtId="166" formatCode="0.00000"/>
    <numFmt numFmtId="167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 tint="-0.249977111117893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0" xfId="0" applyAlignment="1">
      <alignment horizontal="left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5" fillId="0" borderId="0" xfId="0" applyFont="1" applyAlignment="1">
      <alignment horizontal="left"/>
    </xf>
    <xf numFmtId="0" fontId="2" fillId="2" borderId="9" xfId="0" applyFont="1" applyFill="1" applyBorder="1" applyAlignment="1">
      <alignment horizontal="center" vertical="center" textRotation="90" wrapText="1"/>
    </xf>
    <xf numFmtId="0" fontId="2" fillId="2" borderId="10" xfId="0" applyFont="1" applyFill="1" applyBorder="1" applyAlignment="1">
      <alignment horizontal="center" vertical="center" textRotation="90" wrapText="1"/>
    </xf>
    <xf numFmtId="0" fontId="2" fillId="2" borderId="8" xfId="0" applyFont="1" applyFill="1" applyBorder="1" applyAlignment="1">
      <alignment horizontal="center" vertical="center" textRotation="90" wrapText="1"/>
    </xf>
    <xf numFmtId="0" fontId="2" fillId="2" borderId="11" xfId="0" applyFont="1" applyFill="1" applyBorder="1" applyAlignment="1">
      <alignment horizontal="center" vertical="center" textRotation="90" wrapText="1"/>
    </xf>
    <xf numFmtId="0" fontId="2" fillId="2" borderId="12" xfId="0" applyFont="1" applyFill="1" applyBorder="1" applyAlignment="1">
      <alignment horizontal="center" vertical="center" textRotation="90" wrapText="1"/>
    </xf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center" wrapText="1"/>
    </xf>
    <xf numFmtId="0" fontId="0" fillId="3" borderId="2" xfId="0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wrapText="1"/>
    </xf>
    <xf numFmtId="0" fontId="0" fillId="3" borderId="1" xfId="0" applyFill="1" applyBorder="1" applyAlignment="1">
      <alignment horizontal="left" wrapText="1"/>
    </xf>
    <xf numFmtId="0" fontId="0" fillId="4" borderId="1" xfId="0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8" fillId="0" borderId="22" xfId="0" applyFont="1" applyBorder="1" applyAlignment="1">
      <alignment horizontal="left" vertical="center" wrapText="1"/>
    </xf>
    <xf numFmtId="4" fontId="3" fillId="0" borderId="21" xfId="0" applyNumberFormat="1" applyFont="1" applyBorder="1" applyAlignment="1">
      <alignment horizontal="right" vertical="center"/>
    </xf>
    <xf numFmtId="4" fontId="3" fillId="0" borderId="18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10" fillId="0" borderId="1" xfId="0" applyFont="1" applyBorder="1"/>
    <xf numFmtId="0" fontId="11" fillId="0" borderId="12" xfId="0" applyFont="1" applyBorder="1" applyAlignment="1">
      <alignment horizontal="center"/>
    </xf>
    <xf numFmtId="0" fontId="11" fillId="0" borderId="13" xfId="0" applyFon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2" fontId="0" fillId="0" borderId="1" xfId="0" applyNumberFormat="1" applyBorder="1"/>
    <xf numFmtId="0" fontId="1" fillId="0" borderId="1" xfId="0" applyFont="1" applyBorder="1"/>
    <xf numFmtId="0" fontId="0" fillId="0" borderId="23" xfId="0" applyBorder="1"/>
    <xf numFmtId="164" fontId="0" fillId="0" borderId="0" xfId="0" applyNumberFormat="1"/>
    <xf numFmtId="164" fontId="0" fillId="0" borderId="1" xfId="0" applyNumberForma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0" fillId="0" borderId="8" xfId="0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164" fontId="0" fillId="4" borderId="1" xfId="0" applyNumberFormat="1" applyFill="1" applyBorder="1" applyAlignment="1">
      <alignment horizontal="center"/>
    </xf>
    <xf numFmtId="1" fontId="9" fillId="4" borderId="1" xfId="0" applyNumberFormat="1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4" borderId="1" xfId="0" applyNumberFormat="1" applyFill="1" applyBorder="1" applyAlignment="1">
      <alignment horizontal="center"/>
    </xf>
    <xf numFmtId="2" fontId="9" fillId="4" borderId="1" xfId="0" applyNumberFormat="1" applyFont="1" applyFill="1" applyBorder="1" applyAlignment="1">
      <alignment horizontal="center"/>
    </xf>
    <xf numFmtId="1" fontId="9" fillId="4" borderId="24" xfId="0" applyNumberFormat="1" applyFont="1" applyFill="1" applyBorder="1" applyAlignment="1">
      <alignment horizontal="center"/>
    </xf>
    <xf numFmtId="2" fontId="9" fillId="4" borderId="24" xfId="0" applyNumberFormat="1" applyFont="1" applyFill="1" applyBorder="1" applyAlignment="1">
      <alignment horizontal="center"/>
    </xf>
    <xf numFmtId="1" fontId="3" fillId="0" borderId="16" xfId="0" applyNumberFormat="1" applyFont="1" applyBorder="1" applyAlignment="1">
      <alignment horizontal="right" vertical="center"/>
    </xf>
    <xf numFmtId="1" fontId="3" fillId="0" borderId="18" xfId="0" applyNumberFormat="1" applyFont="1" applyBorder="1" applyAlignment="1">
      <alignment horizontal="right" vertical="center"/>
    </xf>
    <xf numFmtId="165" fontId="3" fillId="0" borderId="18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/>
    </xf>
    <xf numFmtId="166" fontId="9" fillId="4" borderId="24" xfId="0" applyNumberFormat="1" applyFont="1" applyFill="1" applyBorder="1" applyAlignment="1">
      <alignment horizontal="center"/>
    </xf>
    <xf numFmtId="0" fontId="0" fillId="3" borderId="25" xfId="0" applyFill="1" applyBorder="1" applyAlignment="1">
      <alignment horizontal="left" wrapText="1"/>
    </xf>
    <xf numFmtId="0" fontId="0" fillId="0" borderId="25" xfId="0" applyBorder="1" applyAlignment="1">
      <alignment horizontal="left"/>
    </xf>
    <xf numFmtId="0" fontId="9" fillId="0" borderId="25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10" fillId="0" borderId="8" xfId="0" applyFont="1" applyBorder="1"/>
    <xf numFmtId="49" fontId="0" fillId="0" borderId="8" xfId="0" applyNumberFormat="1" applyBorder="1" applyAlignment="1">
      <alignment horizontal="left"/>
    </xf>
    <xf numFmtId="2" fontId="0" fillId="0" borderId="8" xfId="0" applyNumberFormat="1" applyBorder="1"/>
    <xf numFmtId="0" fontId="2" fillId="5" borderId="0" xfId="0" applyFont="1" applyFill="1" applyAlignment="1">
      <alignment horizontal="center" vertical="center" textRotation="90" wrapText="1"/>
    </xf>
    <xf numFmtId="0" fontId="1" fillId="0" borderId="0" xfId="0" applyFont="1"/>
    <xf numFmtId="1" fontId="1" fillId="6" borderId="1" xfId="0" applyNumberFormat="1" applyFont="1" applyFill="1" applyBorder="1" applyAlignment="1">
      <alignment horizontal="center"/>
    </xf>
    <xf numFmtId="2" fontId="1" fillId="6" borderId="1" xfId="0" applyNumberFormat="1" applyFont="1" applyFill="1" applyBorder="1" applyAlignment="1">
      <alignment horizontal="center"/>
    </xf>
    <xf numFmtId="164" fontId="1" fillId="6" borderId="1" xfId="0" applyNumberFormat="1" applyFont="1" applyFill="1" applyBorder="1" applyAlignment="1">
      <alignment horizontal="center"/>
    </xf>
    <xf numFmtId="0" fontId="0" fillId="6" borderId="0" xfId="0" applyFill="1" applyAlignment="1">
      <alignment horizontal="center" vertical="center"/>
    </xf>
    <xf numFmtId="0" fontId="0" fillId="6" borderId="0" xfId="0" applyFill="1"/>
    <xf numFmtId="0" fontId="3" fillId="6" borderId="0" xfId="0" applyFont="1" applyFill="1" applyAlignment="1">
      <alignment horizontal="left" vertical="center"/>
    </xf>
    <xf numFmtId="0" fontId="0" fillId="6" borderId="0" xfId="0" applyFill="1" applyAlignment="1">
      <alignment horizontal="right" vertical="center"/>
    </xf>
    <xf numFmtId="2" fontId="0" fillId="6" borderId="0" xfId="0" applyNumberFormat="1" applyFill="1" applyAlignment="1">
      <alignment horizontal="center" vertical="center"/>
    </xf>
    <xf numFmtId="2" fontId="0" fillId="6" borderId="0" xfId="0" applyNumberFormat="1" applyFill="1"/>
    <xf numFmtId="0" fontId="0" fillId="0" borderId="27" xfId="0" applyBorder="1" applyAlignment="1">
      <alignment horizontal="center" vertical="center"/>
    </xf>
    <xf numFmtId="167" fontId="9" fillId="4" borderId="1" xfId="0" applyNumberFormat="1" applyFont="1" applyFill="1" applyBorder="1" applyAlignment="1">
      <alignment horizontal="center"/>
    </xf>
    <xf numFmtId="0" fontId="0" fillId="0" borderId="25" xfId="0" applyBorder="1" applyAlignment="1">
      <alignment horizontal="left" vertical="center" wrapText="1"/>
    </xf>
    <xf numFmtId="0" fontId="1" fillId="6" borderId="12" xfId="0" applyFont="1" applyFill="1" applyBorder="1" applyAlignment="1">
      <alignment horizontal="left" wrapText="1"/>
    </xf>
    <xf numFmtId="0" fontId="1" fillId="6" borderId="13" xfId="0" applyFont="1" applyFill="1" applyBorder="1" applyAlignment="1">
      <alignment horizontal="left" wrapText="1"/>
    </xf>
    <xf numFmtId="0" fontId="1" fillId="6" borderId="10" xfId="0" applyFont="1" applyFill="1" applyBorder="1" applyAlignment="1">
      <alignment horizontal="left" wrapText="1"/>
    </xf>
    <xf numFmtId="0" fontId="1" fillId="6" borderId="0" xfId="0" applyFont="1" applyFill="1" applyAlignment="1">
      <alignment horizontal="left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4" borderId="2" xfId="0" applyFill="1" applyBorder="1" applyAlignment="1">
      <alignment horizontal="left" vertical="center" wrapText="1"/>
    </xf>
    <xf numFmtId="0" fontId="0" fillId="4" borderId="28" xfId="0" applyFill="1" applyBorder="1" applyAlignment="1">
      <alignment horizontal="left" vertical="center" wrapText="1"/>
    </xf>
    <xf numFmtId="0" fontId="0" fillId="4" borderId="25" xfId="0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/>
    </xf>
    <xf numFmtId="0" fontId="3" fillId="0" borderId="19" xfId="0" applyFont="1" applyBorder="1" applyAlignment="1">
      <alignment horizontal="right" vertical="center"/>
    </xf>
    <xf numFmtId="0" fontId="3" fillId="0" borderId="20" xfId="0" applyFont="1" applyBorder="1" applyAlignment="1">
      <alignment horizontal="right" vertic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1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left" vertical="center"/>
    </xf>
    <xf numFmtId="0" fontId="0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FD725-7F1C-4332-B1DE-784EEB6D07B5}">
  <dimension ref="B1:Q56"/>
  <sheetViews>
    <sheetView tabSelected="1" topLeftCell="B1" zoomScaleNormal="100" workbookViewId="0">
      <pane xSplit="3" ySplit="3" topLeftCell="E46" activePane="bottomRight" state="frozen"/>
      <selection pane="topRight" activeCell="E1" sqref="E1"/>
      <selection pane="bottomLeft" activeCell="B4" sqref="B4"/>
      <selection pane="bottomRight" activeCell="E50" sqref="E50"/>
    </sheetView>
  </sheetViews>
  <sheetFormatPr defaultRowHeight="15" customHeight="1" x14ac:dyDescent="0.35"/>
  <cols>
    <col min="2" max="2" width="22.1796875" style="29" customWidth="1"/>
    <col min="3" max="3" width="22.81640625" style="29" customWidth="1"/>
    <col min="4" max="4" width="60.1796875" customWidth="1"/>
    <col min="5" max="8" width="9.54296875" style="5" customWidth="1"/>
    <col min="9" max="9" width="13.81640625" style="5" customWidth="1"/>
    <col min="10" max="14" width="9.1796875" style="5" customWidth="1"/>
    <col min="15" max="15" width="13.54296875" style="5" customWidth="1"/>
    <col min="16" max="16" width="8.1796875" customWidth="1"/>
  </cols>
  <sheetData>
    <row r="1" spans="2:17" thickBot="1" x14ac:dyDescent="0.4">
      <c r="B1" s="29" t="s">
        <v>0</v>
      </c>
    </row>
    <row r="2" spans="2:17" ht="14.5" x14ac:dyDescent="0.35">
      <c r="B2" s="21"/>
      <c r="C2" s="2"/>
      <c r="D2" s="2"/>
      <c r="E2" s="3"/>
      <c r="F2" s="94" t="s">
        <v>1</v>
      </c>
      <c r="G2" s="95"/>
      <c r="H2" s="95"/>
      <c r="I2" s="95"/>
      <c r="J2" s="96"/>
      <c r="K2" s="94" t="s">
        <v>2</v>
      </c>
      <c r="L2" s="95"/>
      <c r="M2" s="95"/>
      <c r="N2" s="95"/>
      <c r="O2" s="110"/>
      <c r="P2" s="102" t="s">
        <v>86</v>
      </c>
      <c r="Q2" s="102"/>
    </row>
    <row r="3" spans="2:17" ht="78" x14ac:dyDescent="0.35">
      <c r="B3" s="22" t="s">
        <v>3</v>
      </c>
      <c r="C3" s="4" t="s">
        <v>4</v>
      </c>
      <c r="D3" s="4" t="s">
        <v>5</v>
      </c>
      <c r="E3" s="13" t="s">
        <v>6</v>
      </c>
      <c r="F3" s="14" t="s">
        <v>7</v>
      </c>
      <c r="G3" s="15" t="s">
        <v>8</v>
      </c>
      <c r="H3" s="15" t="s">
        <v>9</v>
      </c>
      <c r="I3" s="15" t="s">
        <v>10</v>
      </c>
      <c r="J3" s="16" t="s">
        <v>11</v>
      </c>
      <c r="K3" s="14" t="s">
        <v>12</v>
      </c>
      <c r="L3" s="15" t="s">
        <v>8</v>
      </c>
      <c r="M3" s="15" t="s">
        <v>9</v>
      </c>
      <c r="N3" s="15" t="s">
        <v>10</v>
      </c>
      <c r="O3" s="17" t="s">
        <v>11</v>
      </c>
      <c r="P3" s="71" t="s">
        <v>72</v>
      </c>
      <c r="Q3" s="71" t="s">
        <v>73</v>
      </c>
    </row>
    <row r="4" spans="2:17" ht="14.5" x14ac:dyDescent="0.35">
      <c r="B4" s="10" t="s">
        <v>13</v>
      </c>
      <c r="C4" s="30"/>
      <c r="D4" s="10"/>
      <c r="E4" s="8"/>
      <c r="F4" s="8"/>
      <c r="G4" s="8"/>
      <c r="H4" s="8"/>
      <c r="I4" s="26"/>
      <c r="J4" s="8"/>
      <c r="K4" s="8"/>
      <c r="L4" s="8"/>
      <c r="M4" s="8"/>
      <c r="N4" s="8"/>
      <c r="O4" s="8"/>
      <c r="P4" s="8"/>
      <c r="Q4" s="8"/>
    </row>
    <row r="5" spans="2:17" ht="14.5" x14ac:dyDescent="0.35">
      <c r="B5" s="89" t="s">
        <v>13</v>
      </c>
      <c r="C5" s="98" t="s">
        <v>37</v>
      </c>
      <c r="D5" s="1" t="s">
        <v>83</v>
      </c>
      <c r="E5" s="54">
        <v>3</v>
      </c>
      <c r="F5" s="54">
        <v>3</v>
      </c>
      <c r="G5" s="9">
        <v>1</v>
      </c>
      <c r="H5" s="9">
        <f>F5*G5</f>
        <v>3</v>
      </c>
      <c r="I5" s="48">
        <v>0.25019999999999998</v>
      </c>
      <c r="J5" s="18">
        <f>H5*I5</f>
        <v>0.75059999999999993</v>
      </c>
      <c r="K5" s="9">
        <v>0</v>
      </c>
      <c r="L5" s="9">
        <v>0</v>
      </c>
      <c r="M5" s="9">
        <f t="shared" ref="M5:M8" si="0">K5*L5</f>
        <v>0</v>
      </c>
      <c r="N5" s="47">
        <v>0</v>
      </c>
      <c r="O5" s="9">
        <f t="shared" ref="O5:O8" si="1">N5*M5</f>
        <v>0</v>
      </c>
      <c r="P5" s="9">
        <v>68.150000000000006</v>
      </c>
      <c r="Q5" s="18">
        <f>J5*P5</f>
        <v>51.153390000000002</v>
      </c>
    </row>
    <row r="6" spans="2:17" ht="14.5" x14ac:dyDescent="0.35">
      <c r="B6" s="89"/>
      <c r="C6" s="99"/>
      <c r="D6" s="62" t="s">
        <v>84</v>
      </c>
      <c r="E6" s="54">
        <v>3</v>
      </c>
      <c r="F6" s="54">
        <v>3</v>
      </c>
      <c r="G6" s="9">
        <v>1</v>
      </c>
      <c r="H6" s="9">
        <f t="shared" ref="H6:H23" si="2">F6*G6</f>
        <v>3</v>
      </c>
      <c r="I6" s="47">
        <v>1.5</v>
      </c>
      <c r="J6" s="18">
        <f t="shared" ref="J6:J23" si="3">H6*I6</f>
        <v>4.5</v>
      </c>
      <c r="K6" s="9">
        <v>0</v>
      </c>
      <c r="L6" s="9">
        <v>0</v>
      </c>
      <c r="M6" s="9">
        <f t="shared" si="0"/>
        <v>0</v>
      </c>
      <c r="N6" s="47">
        <v>0</v>
      </c>
      <c r="O6" s="9">
        <f t="shared" si="1"/>
        <v>0</v>
      </c>
      <c r="P6" s="9">
        <v>68.150000000000006</v>
      </c>
      <c r="Q6" s="18">
        <f t="shared" ref="Q6:Q23" si="4">J6*P6</f>
        <v>306.67500000000001</v>
      </c>
    </row>
    <row r="7" spans="2:17" ht="14.5" x14ac:dyDescent="0.35">
      <c r="B7" s="89"/>
      <c r="C7" s="99"/>
      <c r="D7" s="62" t="s">
        <v>85</v>
      </c>
      <c r="E7" s="54">
        <v>3</v>
      </c>
      <c r="F7" s="54">
        <v>3</v>
      </c>
      <c r="G7" s="9">
        <v>1</v>
      </c>
      <c r="H7" s="9">
        <f t="shared" si="2"/>
        <v>3</v>
      </c>
      <c r="I7" s="47">
        <v>8.3500000000000005E-2</v>
      </c>
      <c r="J7" s="18">
        <f t="shared" si="3"/>
        <v>0.2505</v>
      </c>
      <c r="K7" s="9">
        <v>0</v>
      </c>
      <c r="L7" s="9">
        <v>0</v>
      </c>
      <c r="M7" s="9">
        <f t="shared" si="0"/>
        <v>0</v>
      </c>
      <c r="N7" s="47">
        <v>0</v>
      </c>
      <c r="O7" s="9">
        <f t="shared" si="1"/>
        <v>0</v>
      </c>
      <c r="P7" s="9">
        <v>68.150000000000006</v>
      </c>
      <c r="Q7" s="18">
        <f t="shared" si="4"/>
        <v>17.071575000000003</v>
      </c>
    </row>
    <row r="8" spans="2:17" ht="14.5" x14ac:dyDescent="0.35">
      <c r="B8" s="89"/>
      <c r="C8" s="99"/>
      <c r="D8" s="62" t="s">
        <v>54</v>
      </c>
      <c r="E8" s="54">
        <v>52</v>
      </c>
      <c r="F8" s="54">
        <v>52</v>
      </c>
      <c r="G8" s="9">
        <v>1</v>
      </c>
      <c r="H8" s="9">
        <f t="shared" si="2"/>
        <v>52</v>
      </c>
      <c r="I8" s="47">
        <v>8.3500000000000005E-2</v>
      </c>
      <c r="J8" s="18">
        <f t="shared" si="3"/>
        <v>4.3420000000000005</v>
      </c>
      <c r="K8" s="9">
        <v>0</v>
      </c>
      <c r="L8" s="9">
        <v>0</v>
      </c>
      <c r="M8" s="9">
        <f t="shared" si="0"/>
        <v>0</v>
      </c>
      <c r="N8" s="47">
        <v>0</v>
      </c>
      <c r="O8" s="9">
        <f t="shared" si="1"/>
        <v>0</v>
      </c>
      <c r="P8" s="9">
        <v>68.150000000000006</v>
      </c>
      <c r="Q8" s="18">
        <f t="shared" si="4"/>
        <v>295.90730000000008</v>
      </c>
    </row>
    <row r="9" spans="2:17" ht="14.5" x14ac:dyDescent="0.35">
      <c r="B9" s="89"/>
      <c r="C9" s="99"/>
      <c r="D9" s="62" t="s">
        <v>44</v>
      </c>
      <c r="E9" s="54">
        <v>37</v>
      </c>
      <c r="F9" s="54">
        <v>18</v>
      </c>
      <c r="G9" s="9">
        <v>1</v>
      </c>
      <c r="H9" s="9">
        <f t="shared" si="2"/>
        <v>18</v>
      </c>
      <c r="I9" s="48">
        <v>8.3500000000000005E-2</v>
      </c>
      <c r="J9" s="18">
        <f t="shared" si="3"/>
        <v>1.5030000000000001</v>
      </c>
      <c r="K9" s="9">
        <v>0</v>
      </c>
      <c r="L9" s="9">
        <v>0</v>
      </c>
      <c r="M9" s="9">
        <f>K9*L9</f>
        <v>0</v>
      </c>
      <c r="N9" s="47">
        <v>0</v>
      </c>
      <c r="O9" s="9">
        <f>N9*M9</f>
        <v>0</v>
      </c>
      <c r="P9" s="9">
        <v>68.150000000000006</v>
      </c>
      <c r="Q9" s="18">
        <f t="shared" si="4"/>
        <v>102.42945000000002</v>
      </c>
    </row>
    <row r="10" spans="2:17" ht="14.5" x14ac:dyDescent="0.35">
      <c r="B10" s="89"/>
      <c r="C10" s="99"/>
      <c r="D10" s="62" t="s">
        <v>56</v>
      </c>
      <c r="E10" s="54">
        <v>19</v>
      </c>
      <c r="F10" s="54">
        <v>10</v>
      </c>
      <c r="G10" s="9">
        <v>1</v>
      </c>
      <c r="H10" s="9">
        <f t="shared" si="2"/>
        <v>10</v>
      </c>
      <c r="I10" s="48">
        <v>8.3500000000000005E-2</v>
      </c>
      <c r="J10" s="18">
        <f t="shared" si="3"/>
        <v>0.83500000000000008</v>
      </c>
      <c r="K10" s="9">
        <v>0</v>
      </c>
      <c r="L10" s="9">
        <v>0</v>
      </c>
      <c r="M10" s="9">
        <f t="shared" ref="M10:M22" si="5">K10*L10</f>
        <v>0</v>
      </c>
      <c r="N10" s="47">
        <v>0</v>
      </c>
      <c r="O10" s="9">
        <f t="shared" ref="O10:O23" si="6">N10*M10</f>
        <v>0</v>
      </c>
      <c r="P10" s="9">
        <v>68.150000000000006</v>
      </c>
      <c r="Q10" s="18">
        <f t="shared" si="4"/>
        <v>56.905250000000009</v>
      </c>
    </row>
    <row r="11" spans="2:17" ht="14.5" x14ac:dyDescent="0.35">
      <c r="B11" s="89"/>
      <c r="C11" s="99"/>
      <c r="D11" s="62" t="s">
        <v>45</v>
      </c>
      <c r="E11" s="54">
        <v>20</v>
      </c>
      <c r="F11" s="54">
        <v>20</v>
      </c>
      <c r="G11" s="9">
        <v>1</v>
      </c>
      <c r="H11" s="9">
        <f t="shared" si="2"/>
        <v>20</v>
      </c>
      <c r="I11" s="47">
        <v>1</v>
      </c>
      <c r="J11" s="18">
        <f t="shared" si="3"/>
        <v>20</v>
      </c>
      <c r="K11" s="9">
        <v>0</v>
      </c>
      <c r="L11" s="9">
        <v>0</v>
      </c>
      <c r="M11" s="9">
        <f t="shared" si="5"/>
        <v>0</v>
      </c>
      <c r="N11" s="47">
        <v>0</v>
      </c>
      <c r="O11" s="9">
        <f t="shared" si="6"/>
        <v>0</v>
      </c>
      <c r="P11" s="9">
        <v>68.150000000000006</v>
      </c>
      <c r="Q11" s="18">
        <f t="shared" si="4"/>
        <v>1363</v>
      </c>
    </row>
    <row r="12" spans="2:17" ht="14.5" x14ac:dyDescent="0.35">
      <c r="B12" s="89"/>
      <c r="C12" s="99"/>
      <c r="D12" s="62" t="s">
        <v>46</v>
      </c>
      <c r="E12" s="54">
        <v>17</v>
      </c>
      <c r="F12" s="54">
        <v>17</v>
      </c>
      <c r="G12" s="9">
        <v>1</v>
      </c>
      <c r="H12" s="9">
        <f t="shared" si="2"/>
        <v>17</v>
      </c>
      <c r="I12" s="47">
        <v>0.5</v>
      </c>
      <c r="J12" s="18">
        <f t="shared" si="3"/>
        <v>8.5</v>
      </c>
      <c r="K12" s="9">
        <v>0</v>
      </c>
      <c r="L12" s="9">
        <v>0</v>
      </c>
      <c r="M12" s="9">
        <f t="shared" si="5"/>
        <v>0</v>
      </c>
      <c r="N12" s="47">
        <v>0</v>
      </c>
      <c r="O12" s="9">
        <f t="shared" si="6"/>
        <v>0</v>
      </c>
      <c r="P12" s="9">
        <v>68.150000000000006</v>
      </c>
      <c r="Q12" s="18">
        <f t="shared" si="4"/>
        <v>579.27500000000009</v>
      </c>
    </row>
    <row r="13" spans="2:17" ht="14.5" x14ac:dyDescent="0.35">
      <c r="B13" s="89"/>
      <c r="C13" s="99"/>
      <c r="D13" s="62" t="s">
        <v>59</v>
      </c>
      <c r="E13" s="54">
        <v>20</v>
      </c>
      <c r="F13" s="54">
        <v>10</v>
      </c>
      <c r="G13" s="9">
        <v>1</v>
      </c>
      <c r="H13" s="9">
        <f t="shared" si="2"/>
        <v>10</v>
      </c>
      <c r="I13" s="47">
        <v>8.3500000000000005E-2</v>
      </c>
      <c r="J13" s="18">
        <f t="shared" si="3"/>
        <v>0.83500000000000008</v>
      </c>
      <c r="K13" s="9">
        <v>0</v>
      </c>
      <c r="L13" s="9">
        <v>0</v>
      </c>
      <c r="M13" s="9">
        <f t="shared" si="5"/>
        <v>0</v>
      </c>
      <c r="N13" s="47">
        <v>0</v>
      </c>
      <c r="O13" s="9">
        <f t="shared" si="6"/>
        <v>0</v>
      </c>
      <c r="P13" s="9">
        <v>68.150000000000006</v>
      </c>
      <c r="Q13" s="18">
        <f t="shared" si="4"/>
        <v>56.905250000000009</v>
      </c>
    </row>
    <row r="14" spans="2:17" ht="14.5" x14ac:dyDescent="0.35">
      <c r="B14" s="89"/>
      <c r="C14" s="99"/>
      <c r="D14" s="62" t="s">
        <v>60</v>
      </c>
      <c r="E14" s="54">
        <v>10</v>
      </c>
      <c r="F14" s="54">
        <v>10</v>
      </c>
      <c r="G14" s="9">
        <v>1</v>
      </c>
      <c r="H14" s="9">
        <f t="shared" si="2"/>
        <v>10</v>
      </c>
      <c r="I14" s="47">
        <v>8.3500000000000005E-2</v>
      </c>
      <c r="J14" s="18">
        <f t="shared" si="3"/>
        <v>0.83500000000000008</v>
      </c>
      <c r="K14" s="9">
        <v>0</v>
      </c>
      <c r="L14" s="9">
        <v>0</v>
      </c>
      <c r="M14" s="9">
        <f t="shared" si="5"/>
        <v>0</v>
      </c>
      <c r="N14" s="47">
        <v>0</v>
      </c>
      <c r="O14" s="9">
        <f t="shared" si="6"/>
        <v>0</v>
      </c>
      <c r="P14" s="9">
        <v>68.150000000000006</v>
      </c>
      <c r="Q14" s="18">
        <f t="shared" si="4"/>
        <v>56.905250000000009</v>
      </c>
    </row>
    <row r="15" spans="2:17" ht="14.5" x14ac:dyDescent="0.35">
      <c r="B15" s="89"/>
      <c r="C15" s="99"/>
      <c r="D15" s="28" t="s">
        <v>33</v>
      </c>
      <c r="E15" s="54">
        <v>20</v>
      </c>
      <c r="F15" s="54">
        <v>20</v>
      </c>
      <c r="G15" s="9">
        <v>1</v>
      </c>
      <c r="H15" s="9">
        <f t="shared" si="2"/>
        <v>20</v>
      </c>
      <c r="I15" s="47">
        <v>1</v>
      </c>
      <c r="J15" s="18">
        <f t="shared" si="3"/>
        <v>20</v>
      </c>
      <c r="K15" s="9">
        <v>0</v>
      </c>
      <c r="L15" s="9">
        <v>0</v>
      </c>
      <c r="M15" s="9">
        <f t="shared" si="5"/>
        <v>0</v>
      </c>
      <c r="N15" s="47">
        <v>0</v>
      </c>
      <c r="O15" s="9">
        <f t="shared" si="6"/>
        <v>0</v>
      </c>
      <c r="P15" s="9">
        <v>68.150000000000006</v>
      </c>
      <c r="Q15" s="18">
        <f t="shared" si="4"/>
        <v>1363</v>
      </c>
    </row>
    <row r="16" spans="2:17" ht="14.5" x14ac:dyDescent="0.35">
      <c r="B16" s="89"/>
      <c r="C16" s="99"/>
      <c r="D16" s="28" t="s">
        <v>34</v>
      </c>
      <c r="E16" s="54">
        <v>25</v>
      </c>
      <c r="F16" s="54">
        <v>25</v>
      </c>
      <c r="G16" s="9">
        <v>1</v>
      </c>
      <c r="H16" s="9">
        <f t="shared" si="2"/>
        <v>25</v>
      </c>
      <c r="I16" s="47">
        <v>8.3500000000000005E-2</v>
      </c>
      <c r="J16" s="18">
        <f t="shared" si="3"/>
        <v>2.0874999999999999</v>
      </c>
      <c r="K16" s="9">
        <v>0</v>
      </c>
      <c r="L16" s="9">
        <v>0</v>
      </c>
      <c r="M16" s="9">
        <f t="shared" si="5"/>
        <v>0</v>
      </c>
      <c r="N16" s="47">
        <v>0</v>
      </c>
      <c r="O16" s="9">
        <f t="shared" si="6"/>
        <v>0</v>
      </c>
      <c r="P16" s="9">
        <v>68.150000000000006</v>
      </c>
      <c r="Q16" s="18">
        <f t="shared" si="4"/>
        <v>142.263125</v>
      </c>
    </row>
    <row r="17" spans="2:17" ht="14.5" x14ac:dyDescent="0.35">
      <c r="B17" s="89"/>
      <c r="C17" s="99"/>
      <c r="D17" s="28" t="s">
        <v>47</v>
      </c>
      <c r="E17" s="54">
        <v>20</v>
      </c>
      <c r="F17" s="54">
        <v>20</v>
      </c>
      <c r="G17" s="9">
        <v>1</v>
      </c>
      <c r="H17" s="9">
        <f t="shared" si="2"/>
        <v>20</v>
      </c>
      <c r="I17" s="47">
        <v>1.5</v>
      </c>
      <c r="J17" s="18">
        <f t="shared" si="3"/>
        <v>30</v>
      </c>
      <c r="K17" s="9">
        <v>0</v>
      </c>
      <c r="L17" s="9">
        <v>0</v>
      </c>
      <c r="M17" s="9">
        <f t="shared" si="5"/>
        <v>0</v>
      </c>
      <c r="N17" s="47">
        <v>0</v>
      </c>
      <c r="O17" s="9">
        <f t="shared" si="6"/>
        <v>0</v>
      </c>
      <c r="P17" s="9">
        <v>68.150000000000006</v>
      </c>
      <c r="Q17" s="18">
        <f t="shared" si="4"/>
        <v>2044.5000000000002</v>
      </c>
    </row>
    <row r="18" spans="2:17" ht="14.5" x14ac:dyDescent="0.35">
      <c r="B18" s="89"/>
      <c r="C18" s="99"/>
      <c r="D18" s="28" t="s">
        <v>35</v>
      </c>
      <c r="E18" s="54">
        <v>20</v>
      </c>
      <c r="F18" s="54">
        <v>20</v>
      </c>
      <c r="G18" s="9">
        <v>1</v>
      </c>
      <c r="H18" s="9">
        <f t="shared" si="2"/>
        <v>20</v>
      </c>
      <c r="I18" s="47">
        <v>1</v>
      </c>
      <c r="J18" s="18">
        <f t="shared" si="3"/>
        <v>20</v>
      </c>
      <c r="K18" s="9">
        <v>0</v>
      </c>
      <c r="L18" s="9">
        <v>0</v>
      </c>
      <c r="M18" s="9">
        <f t="shared" si="5"/>
        <v>0</v>
      </c>
      <c r="N18" s="47">
        <v>0</v>
      </c>
      <c r="O18" s="9">
        <f t="shared" si="6"/>
        <v>0</v>
      </c>
      <c r="P18" s="9">
        <v>68.150000000000006</v>
      </c>
      <c r="Q18" s="18">
        <f t="shared" si="4"/>
        <v>1363</v>
      </c>
    </row>
    <row r="19" spans="2:17" ht="14.5" x14ac:dyDescent="0.35">
      <c r="B19" s="89"/>
      <c r="C19" s="99"/>
      <c r="D19" s="28" t="s">
        <v>55</v>
      </c>
      <c r="E19" s="54">
        <v>20</v>
      </c>
      <c r="F19" s="54">
        <v>20</v>
      </c>
      <c r="G19" s="9">
        <v>1</v>
      </c>
      <c r="H19" s="9">
        <f t="shared" si="2"/>
        <v>20</v>
      </c>
      <c r="I19" s="47">
        <v>8.3500000000000005E-2</v>
      </c>
      <c r="J19" s="18">
        <f t="shared" si="3"/>
        <v>1.6700000000000002</v>
      </c>
      <c r="K19" s="9">
        <v>0</v>
      </c>
      <c r="L19" s="9">
        <v>0</v>
      </c>
      <c r="M19" s="9">
        <f t="shared" si="5"/>
        <v>0</v>
      </c>
      <c r="N19" s="47">
        <v>0</v>
      </c>
      <c r="O19" s="9">
        <f t="shared" si="6"/>
        <v>0</v>
      </c>
      <c r="P19" s="9">
        <v>68.150000000000006</v>
      </c>
      <c r="Q19" s="18">
        <f t="shared" si="4"/>
        <v>113.81050000000002</v>
      </c>
    </row>
    <row r="20" spans="2:17" ht="14.5" x14ac:dyDescent="0.35">
      <c r="B20" s="89"/>
      <c r="C20" s="99"/>
      <c r="D20" s="28" t="s">
        <v>36</v>
      </c>
      <c r="E20" s="54">
        <v>32</v>
      </c>
      <c r="F20" s="54">
        <v>16</v>
      </c>
      <c r="G20" s="9">
        <v>1</v>
      </c>
      <c r="H20" s="9">
        <f t="shared" si="2"/>
        <v>16</v>
      </c>
      <c r="I20" s="48">
        <v>0.16700000000000001</v>
      </c>
      <c r="J20" s="18">
        <f t="shared" si="3"/>
        <v>2.6720000000000002</v>
      </c>
      <c r="K20" s="9">
        <v>0</v>
      </c>
      <c r="L20" s="9">
        <v>0</v>
      </c>
      <c r="M20" s="9">
        <f t="shared" si="5"/>
        <v>0</v>
      </c>
      <c r="N20" s="47">
        <v>0</v>
      </c>
      <c r="O20" s="9">
        <f t="shared" si="6"/>
        <v>0</v>
      </c>
      <c r="P20" s="9">
        <v>68.150000000000006</v>
      </c>
      <c r="Q20" s="18">
        <f t="shared" si="4"/>
        <v>182.09680000000003</v>
      </c>
    </row>
    <row r="21" spans="2:17" ht="14.5" x14ac:dyDescent="0.35">
      <c r="B21" s="89"/>
      <c r="C21" s="99"/>
      <c r="D21" s="28" t="s">
        <v>57</v>
      </c>
      <c r="E21" s="54">
        <v>16</v>
      </c>
      <c r="F21" s="54">
        <v>8</v>
      </c>
      <c r="G21" s="9">
        <v>1</v>
      </c>
      <c r="H21" s="9">
        <f t="shared" si="2"/>
        <v>8</v>
      </c>
      <c r="I21" s="48">
        <v>8.3500000000000005E-2</v>
      </c>
      <c r="J21" s="18">
        <f t="shared" si="3"/>
        <v>0.66800000000000004</v>
      </c>
      <c r="K21" s="9">
        <v>0</v>
      </c>
      <c r="L21" s="9">
        <v>0</v>
      </c>
      <c r="M21" s="9">
        <f t="shared" si="5"/>
        <v>0</v>
      </c>
      <c r="N21" s="47">
        <v>0</v>
      </c>
      <c r="O21" s="9">
        <f t="shared" si="6"/>
        <v>0</v>
      </c>
      <c r="P21" s="9">
        <v>68.150000000000006</v>
      </c>
      <c r="Q21" s="18">
        <f t="shared" si="4"/>
        <v>45.524200000000008</v>
      </c>
    </row>
    <row r="22" spans="2:17" ht="14.5" x14ac:dyDescent="0.35">
      <c r="B22" s="89"/>
      <c r="C22" s="99"/>
      <c r="D22" s="28" t="s">
        <v>48</v>
      </c>
      <c r="E22" s="54">
        <v>32</v>
      </c>
      <c r="F22" s="54">
        <v>32</v>
      </c>
      <c r="G22" s="9">
        <v>1</v>
      </c>
      <c r="H22" s="9">
        <f t="shared" si="2"/>
        <v>32</v>
      </c>
      <c r="I22" s="47">
        <v>1.5</v>
      </c>
      <c r="J22" s="18">
        <f t="shared" si="3"/>
        <v>48</v>
      </c>
      <c r="K22" s="9">
        <v>0</v>
      </c>
      <c r="L22" s="9">
        <v>0</v>
      </c>
      <c r="M22" s="9">
        <f t="shared" si="5"/>
        <v>0</v>
      </c>
      <c r="N22" s="47">
        <v>0</v>
      </c>
      <c r="O22" s="9">
        <f t="shared" si="6"/>
        <v>0</v>
      </c>
      <c r="P22" s="9">
        <v>68.150000000000006</v>
      </c>
      <c r="Q22" s="18">
        <f t="shared" si="4"/>
        <v>3271.2000000000003</v>
      </c>
    </row>
    <row r="23" spans="2:17" ht="14.5" x14ac:dyDescent="0.35">
      <c r="B23" s="89"/>
      <c r="C23" s="100"/>
      <c r="D23" s="65" t="s">
        <v>58</v>
      </c>
      <c r="E23" s="54">
        <v>32</v>
      </c>
      <c r="F23" s="54">
        <v>32</v>
      </c>
      <c r="G23" s="9">
        <v>1</v>
      </c>
      <c r="H23" s="9">
        <f t="shared" si="2"/>
        <v>32</v>
      </c>
      <c r="I23" s="47">
        <v>8.3500000000000005E-2</v>
      </c>
      <c r="J23" s="18">
        <f t="shared" si="3"/>
        <v>2.6720000000000002</v>
      </c>
      <c r="K23" s="9">
        <v>0</v>
      </c>
      <c r="L23" s="9">
        <v>0</v>
      </c>
      <c r="M23" s="9">
        <v>0</v>
      </c>
      <c r="N23" s="47">
        <v>0</v>
      </c>
      <c r="O23" s="9">
        <f t="shared" si="6"/>
        <v>0</v>
      </c>
      <c r="P23" s="9">
        <v>68.150000000000006</v>
      </c>
      <c r="Q23" s="18">
        <f t="shared" si="4"/>
        <v>182.09680000000003</v>
      </c>
    </row>
    <row r="24" spans="2:17" ht="14.5" x14ac:dyDescent="0.35">
      <c r="B24" s="89"/>
      <c r="C24" s="91" t="s">
        <v>38</v>
      </c>
      <c r="D24" s="93"/>
      <c r="E24" s="55">
        <v>55</v>
      </c>
      <c r="F24" s="55">
        <v>55</v>
      </c>
      <c r="G24" s="25">
        <f>H24/F24</f>
        <v>6.163636363636364</v>
      </c>
      <c r="H24" s="55">
        <f>SUM(H5:H23)</f>
        <v>339</v>
      </c>
      <c r="I24" s="52">
        <f>J24/H24</f>
        <v>0.50183067846607665</v>
      </c>
      <c r="J24" s="25">
        <f>SUM(J5:J23)</f>
        <v>170.1206</v>
      </c>
      <c r="K24" s="55">
        <f>K17+K22</f>
        <v>0</v>
      </c>
      <c r="L24" s="24">
        <v>0</v>
      </c>
      <c r="M24" s="24">
        <f>SUM(M5:M23)</f>
        <v>0</v>
      </c>
      <c r="N24" s="24">
        <f ca="1">IF(AND(O24=0,M24=0),0,O24/M24)</f>
        <v>0</v>
      </c>
      <c r="O24" s="24">
        <f ca="1">SUM(O5:O24)</f>
        <v>0</v>
      </c>
      <c r="P24" s="24">
        <v>68.150000000000006</v>
      </c>
      <c r="Q24" s="25">
        <f>SUM(Q5:Q23)</f>
        <v>11593.71889</v>
      </c>
    </row>
    <row r="25" spans="2:17" ht="14.5" x14ac:dyDescent="0.35">
      <c r="B25" s="89"/>
      <c r="C25" s="97" t="s">
        <v>40</v>
      </c>
      <c r="D25" s="66" t="s">
        <v>79</v>
      </c>
      <c r="E25" s="67">
        <v>2</v>
      </c>
      <c r="F25" s="54">
        <v>2</v>
      </c>
      <c r="G25" s="9">
        <v>1</v>
      </c>
      <c r="H25" s="9">
        <f>F25*G25</f>
        <v>2</v>
      </c>
      <c r="I25" s="48">
        <v>0.16700000000000001</v>
      </c>
      <c r="J25" s="18">
        <f>I25*H25</f>
        <v>0.33400000000000002</v>
      </c>
      <c r="K25" s="9">
        <v>0</v>
      </c>
      <c r="L25" s="9">
        <v>0</v>
      </c>
      <c r="M25" s="9">
        <f>L25*K25</f>
        <v>0</v>
      </c>
      <c r="N25" s="54">
        <v>0</v>
      </c>
      <c r="O25" s="9">
        <f>N25*M25</f>
        <v>0</v>
      </c>
      <c r="P25" s="9">
        <v>68.150000000000006</v>
      </c>
      <c r="Q25" s="18">
        <f>J25*P25</f>
        <v>22.762100000000004</v>
      </c>
    </row>
    <row r="26" spans="2:17" ht="14.5" x14ac:dyDescent="0.35">
      <c r="B26" s="89"/>
      <c r="C26" s="89"/>
      <c r="D26" s="66" t="s">
        <v>80</v>
      </c>
      <c r="E26" s="5">
        <v>2</v>
      </c>
      <c r="F26" s="54">
        <v>2</v>
      </c>
      <c r="G26" s="9">
        <v>1</v>
      </c>
      <c r="H26" s="9">
        <f t="shared" ref="H26:H30" si="7">F26*G26</f>
        <v>2</v>
      </c>
      <c r="I26" s="48">
        <v>1.5</v>
      </c>
      <c r="J26" s="18">
        <f t="shared" ref="J26:J30" si="8">I26*H26</f>
        <v>3</v>
      </c>
      <c r="K26" s="9">
        <v>0</v>
      </c>
      <c r="L26" s="9">
        <v>0</v>
      </c>
      <c r="M26" s="9">
        <f t="shared" ref="M26:M30" si="9">L26*K26</f>
        <v>0</v>
      </c>
      <c r="N26" s="54">
        <v>0</v>
      </c>
      <c r="O26" s="9">
        <f t="shared" ref="O26:O30" si="10">N26*M26</f>
        <v>0</v>
      </c>
      <c r="P26" s="9">
        <v>68.150000000000006</v>
      </c>
      <c r="Q26" s="18">
        <f t="shared" ref="Q26:Q30" si="11">J26*P26</f>
        <v>204.45000000000002</v>
      </c>
    </row>
    <row r="27" spans="2:17" ht="14.5" x14ac:dyDescent="0.35">
      <c r="B27" s="89"/>
      <c r="C27" s="89"/>
      <c r="D27" s="66" t="s">
        <v>54</v>
      </c>
      <c r="E27" s="54">
        <v>5</v>
      </c>
      <c r="F27" s="54">
        <v>5</v>
      </c>
      <c r="G27" s="9">
        <v>1</v>
      </c>
      <c r="H27" s="9">
        <v>5</v>
      </c>
      <c r="I27" s="47">
        <v>8.3500000000000005E-2</v>
      </c>
      <c r="J27" s="18">
        <f t="shared" si="8"/>
        <v>0.41750000000000004</v>
      </c>
      <c r="K27" s="9">
        <v>0</v>
      </c>
      <c r="L27" s="9">
        <v>0</v>
      </c>
      <c r="M27" s="9">
        <f t="shared" si="9"/>
        <v>0</v>
      </c>
      <c r="N27" s="54">
        <v>0</v>
      </c>
      <c r="O27" s="9">
        <f t="shared" si="10"/>
        <v>0</v>
      </c>
      <c r="P27" s="9">
        <v>68.150000000000006</v>
      </c>
      <c r="Q27" s="18">
        <f t="shared" si="11"/>
        <v>28.452625000000005</v>
      </c>
    </row>
    <row r="28" spans="2:17" ht="14.5" x14ac:dyDescent="0.35">
      <c r="B28" s="89"/>
      <c r="C28" s="89"/>
      <c r="D28" s="65" t="s">
        <v>81</v>
      </c>
      <c r="E28" s="5">
        <v>5</v>
      </c>
      <c r="F28" s="54">
        <v>5</v>
      </c>
      <c r="G28" s="9">
        <v>1</v>
      </c>
      <c r="H28" s="9">
        <v>5</v>
      </c>
      <c r="I28" s="47">
        <v>0.66700000000000004</v>
      </c>
      <c r="J28" s="18">
        <f t="shared" si="8"/>
        <v>3.335</v>
      </c>
      <c r="K28" s="9">
        <v>0</v>
      </c>
      <c r="L28" s="9">
        <v>0</v>
      </c>
      <c r="M28" s="9">
        <f t="shared" si="9"/>
        <v>0</v>
      </c>
      <c r="N28" s="54">
        <v>0</v>
      </c>
      <c r="O28" s="9">
        <f t="shared" si="10"/>
        <v>0</v>
      </c>
      <c r="P28" s="9">
        <v>68.150000000000006</v>
      </c>
      <c r="Q28" s="18">
        <f t="shared" si="11"/>
        <v>227.28025000000002</v>
      </c>
    </row>
    <row r="29" spans="2:17" ht="14.5" x14ac:dyDescent="0.35">
      <c r="B29" s="89"/>
      <c r="C29" s="89"/>
      <c r="D29" s="65" t="s">
        <v>82</v>
      </c>
      <c r="E29" s="54">
        <v>5</v>
      </c>
      <c r="F29" s="54">
        <v>5</v>
      </c>
      <c r="G29" s="9">
        <v>1</v>
      </c>
      <c r="H29" s="9">
        <v>5</v>
      </c>
      <c r="I29" s="47">
        <v>0.16700000000000001</v>
      </c>
      <c r="J29" s="18">
        <f t="shared" si="8"/>
        <v>0.83500000000000008</v>
      </c>
      <c r="K29" s="9">
        <v>0</v>
      </c>
      <c r="L29" s="9">
        <v>0</v>
      </c>
      <c r="M29" s="9">
        <f t="shared" si="9"/>
        <v>0</v>
      </c>
      <c r="N29" s="54">
        <v>0</v>
      </c>
      <c r="O29" s="9">
        <f t="shared" si="10"/>
        <v>0</v>
      </c>
      <c r="P29" s="9">
        <v>68.150000000000006</v>
      </c>
      <c r="Q29" s="18">
        <f t="shared" si="11"/>
        <v>56.905250000000009</v>
      </c>
    </row>
    <row r="30" spans="2:17" ht="14.5" x14ac:dyDescent="0.35">
      <c r="B30" s="89"/>
      <c r="C30" s="89"/>
      <c r="D30" s="65" t="s">
        <v>48</v>
      </c>
      <c r="E30" s="54">
        <v>5</v>
      </c>
      <c r="F30" s="54">
        <v>5</v>
      </c>
      <c r="G30" s="9">
        <v>1</v>
      </c>
      <c r="H30" s="9">
        <f t="shared" si="7"/>
        <v>5</v>
      </c>
      <c r="I30" s="47">
        <v>1.5</v>
      </c>
      <c r="J30" s="18">
        <f t="shared" si="8"/>
        <v>7.5</v>
      </c>
      <c r="K30" s="9">
        <v>0</v>
      </c>
      <c r="L30" s="9">
        <v>0</v>
      </c>
      <c r="M30" s="9">
        <f t="shared" si="9"/>
        <v>0</v>
      </c>
      <c r="N30" s="54">
        <v>0</v>
      </c>
      <c r="O30" s="9">
        <f t="shared" si="10"/>
        <v>0</v>
      </c>
      <c r="P30" s="9">
        <v>68.150000000000006</v>
      </c>
      <c r="Q30" s="18">
        <f t="shared" si="11"/>
        <v>511.12500000000006</v>
      </c>
    </row>
    <row r="31" spans="2:17" ht="14.5" x14ac:dyDescent="0.35">
      <c r="B31" s="89"/>
      <c r="C31" s="91" t="s">
        <v>41</v>
      </c>
      <c r="D31" s="93"/>
      <c r="E31" s="55">
        <v>7</v>
      </c>
      <c r="F31" s="55">
        <v>7</v>
      </c>
      <c r="G31" s="25">
        <f>H31/F31</f>
        <v>3.4285714285714284</v>
      </c>
      <c r="H31" s="55">
        <f>SUM(H25:H30)</f>
        <v>24</v>
      </c>
      <c r="I31" s="52">
        <f>J31/H31</f>
        <v>0.64256250000000004</v>
      </c>
      <c r="J31" s="25">
        <f>SUM(J25:J30)</f>
        <v>15.4215</v>
      </c>
      <c r="K31" s="24">
        <f>SUM(K5:K6)</f>
        <v>0</v>
      </c>
      <c r="L31" s="24">
        <v>0</v>
      </c>
      <c r="M31" s="24">
        <f>SUM(M25:M30)</f>
        <v>0</v>
      </c>
      <c r="N31" s="24">
        <f>IF(AND(O31=0,M31=0),0,O31/M31)</f>
        <v>0</v>
      </c>
      <c r="O31" s="24">
        <f>SUM(O5:O6)</f>
        <v>0</v>
      </c>
      <c r="P31" s="24">
        <v>68.150000000000006</v>
      </c>
      <c r="Q31" s="25">
        <f>SUM(Q25:Q30)</f>
        <v>1050.9752250000001</v>
      </c>
    </row>
    <row r="32" spans="2:17" ht="14.5" x14ac:dyDescent="0.35">
      <c r="B32" s="89"/>
      <c r="C32" s="101" t="s">
        <v>39</v>
      </c>
      <c r="D32" s="84" t="s">
        <v>77</v>
      </c>
      <c r="E32" s="54">
        <v>3</v>
      </c>
      <c r="F32" s="54">
        <v>3</v>
      </c>
      <c r="G32" s="54">
        <v>1</v>
      </c>
      <c r="H32" s="9">
        <f>G32*F32</f>
        <v>3</v>
      </c>
      <c r="I32" s="47">
        <v>0.17</v>
      </c>
      <c r="J32" s="18">
        <f t="shared" ref="J32:J37" si="12">I32*H32</f>
        <v>0.51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19.059999999999999</v>
      </c>
      <c r="Q32" s="18">
        <f>P32*J32</f>
        <v>9.7205999999999992</v>
      </c>
    </row>
    <row r="33" spans="2:17" ht="14.5" x14ac:dyDescent="0.35">
      <c r="B33" s="89"/>
      <c r="C33" s="101"/>
      <c r="D33" s="84" t="s">
        <v>78</v>
      </c>
      <c r="E33" s="54">
        <v>3</v>
      </c>
      <c r="F33" s="54">
        <v>3</v>
      </c>
      <c r="G33" s="54">
        <v>1</v>
      </c>
      <c r="H33" s="9">
        <f>G33*F33</f>
        <v>3</v>
      </c>
      <c r="I33" s="47">
        <v>1</v>
      </c>
      <c r="J33" s="18">
        <f t="shared" si="12"/>
        <v>3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9">
        <v>19.059999999999999</v>
      </c>
      <c r="Q33" s="18">
        <f>P33*J33</f>
        <v>57.179999999999993</v>
      </c>
    </row>
    <row r="34" spans="2:17" ht="14.5" x14ac:dyDescent="0.35">
      <c r="B34" s="89"/>
      <c r="C34" s="101"/>
      <c r="D34" s="65" t="s">
        <v>61</v>
      </c>
      <c r="E34" s="50">
        <v>25</v>
      </c>
      <c r="F34" s="54">
        <v>25</v>
      </c>
      <c r="G34" s="9">
        <v>1</v>
      </c>
      <c r="H34" s="9">
        <f>G34*F34</f>
        <v>25</v>
      </c>
      <c r="I34" s="48">
        <v>8.3500000000000005E-2</v>
      </c>
      <c r="J34" s="18">
        <f t="shared" si="12"/>
        <v>2.0874999999999999</v>
      </c>
      <c r="K34" s="9">
        <v>0</v>
      </c>
      <c r="L34" s="9">
        <v>0</v>
      </c>
      <c r="M34" s="9">
        <f t="shared" ref="M34:M37" si="13">L34*K34</f>
        <v>0</v>
      </c>
      <c r="N34" s="9">
        <v>0</v>
      </c>
      <c r="O34" s="9">
        <f t="shared" ref="O34:O37" si="14">N34*M34</f>
        <v>0</v>
      </c>
      <c r="P34" s="9">
        <v>19.059999999999999</v>
      </c>
      <c r="Q34" s="18">
        <f>P34*J34</f>
        <v>39.787749999999996</v>
      </c>
    </row>
    <row r="35" spans="2:17" ht="14.5" x14ac:dyDescent="0.35">
      <c r="B35" s="89"/>
      <c r="C35" s="101"/>
      <c r="D35" s="65" t="s">
        <v>62</v>
      </c>
      <c r="E35" s="50">
        <v>25</v>
      </c>
      <c r="F35" s="54">
        <v>25</v>
      </c>
      <c r="G35" s="9">
        <v>1</v>
      </c>
      <c r="H35" s="9">
        <f t="shared" ref="H35:H37" si="15">G35*F35</f>
        <v>25</v>
      </c>
      <c r="I35" s="48">
        <v>1</v>
      </c>
      <c r="J35" s="18">
        <f t="shared" si="12"/>
        <v>25</v>
      </c>
      <c r="K35" s="9">
        <v>0</v>
      </c>
      <c r="L35" s="9">
        <v>0</v>
      </c>
      <c r="M35" s="9">
        <f t="shared" si="13"/>
        <v>0</v>
      </c>
      <c r="N35" s="9">
        <v>0</v>
      </c>
      <c r="O35" s="9">
        <f t="shared" si="14"/>
        <v>0</v>
      </c>
      <c r="P35" s="9">
        <v>19.059999999999999</v>
      </c>
      <c r="Q35" s="18">
        <f t="shared" ref="Q35:Q37" si="16">P35*J35</f>
        <v>476.49999999999994</v>
      </c>
    </row>
    <row r="36" spans="2:17" ht="14.5" x14ac:dyDescent="0.35">
      <c r="B36" s="89"/>
      <c r="C36" s="101"/>
      <c r="D36" s="65" t="s">
        <v>42</v>
      </c>
      <c r="E36" s="50">
        <v>25</v>
      </c>
      <c r="F36" s="54">
        <v>25</v>
      </c>
      <c r="G36" s="9">
        <v>1</v>
      </c>
      <c r="H36" s="9">
        <f t="shared" si="15"/>
        <v>25</v>
      </c>
      <c r="I36" s="48">
        <v>1</v>
      </c>
      <c r="J36" s="18">
        <f t="shared" si="12"/>
        <v>25</v>
      </c>
      <c r="K36" s="9">
        <v>0</v>
      </c>
      <c r="L36" s="9">
        <v>0</v>
      </c>
      <c r="M36" s="9">
        <f t="shared" si="13"/>
        <v>0</v>
      </c>
      <c r="N36" s="9">
        <v>0</v>
      </c>
      <c r="O36" s="9">
        <f t="shared" si="14"/>
        <v>0</v>
      </c>
      <c r="P36" s="9">
        <v>19.059999999999999</v>
      </c>
      <c r="Q36" s="18">
        <f t="shared" si="16"/>
        <v>476.49999999999994</v>
      </c>
    </row>
    <row r="37" spans="2:17" ht="14.5" x14ac:dyDescent="0.35">
      <c r="B37" s="89"/>
      <c r="C37" s="101"/>
      <c r="D37" s="65" t="s">
        <v>43</v>
      </c>
      <c r="E37" s="50">
        <v>50</v>
      </c>
      <c r="F37" s="54">
        <v>50</v>
      </c>
      <c r="G37" s="9">
        <v>1</v>
      </c>
      <c r="H37" s="9">
        <f t="shared" si="15"/>
        <v>50</v>
      </c>
      <c r="I37" s="48">
        <v>0.5</v>
      </c>
      <c r="J37" s="18">
        <f t="shared" si="12"/>
        <v>25</v>
      </c>
      <c r="K37" s="9">
        <v>0</v>
      </c>
      <c r="L37" s="9">
        <v>0</v>
      </c>
      <c r="M37" s="9">
        <f t="shared" si="13"/>
        <v>0</v>
      </c>
      <c r="N37" s="9">
        <v>0</v>
      </c>
      <c r="O37" s="9">
        <f t="shared" si="14"/>
        <v>0</v>
      </c>
      <c r="P37" s="9">
        <v>19.059999999999999</v>
      </c>
      <c r="Q37" s="18">
        <f t="shared" si="16"/>
        <v>476.49999999999994</v>
      </c>
    </row>
    <row r="38" spans="2:17" ht="14.4" customHeight="1" x14ac:dyDescent="0.35">
      <c r="B38" s="90"/>
      <c r="C38" s="91" t="s">
        <v>53</v>
      </c>
      <c r="D38" s="93"/>
      <c r="E38" s="53">
        <v>78</v>
      </c>
      <c r="F38" s="53">
        <v>78</v>
      </c>
      <c r="G38" s="56">
        <f>H38/F38</f>
        <v>1.6025641025641026</v>
      </c>
      <c r="H38" s="83">
        <f>SUM(H34:H37)</f>
        <v>125</v>
      </c>
      <c r="I38" s="52">
        <f>J38/H38</f>
        <v>0.61670000000000003</v>
      </c>
      <c r="J38" s="25">
        <f>SUM(J34:J37)</f>
        <v>77.087500000000006</v>
      </c>
      <c r="K38" s="24">
        <f>SUM(K34:K37)</f>
        <v>0</v>
      </c>
      <c r="L38" s="24">
        <v>0</v>
      </c>
      <c r="M38" s="24">
        <f>SUM(M34:M37)</f>
        <v>0</v>
      </c>
      <c r="N38" s="24">
        <f>IF(AND(O38=0,M38=0),0,O38/M38)</f>
        <v>0</v>
      </c>
      <c r="O38" s="24">
        <f>SUM(O34:O37)</f>
        <v>0</v>
      </c>
      <c r="P38" s="24">
        <v>19.059999999999999</v>
      </c>
      <c r="Q38" s="25">
        <f>SUM(Q34:Q37)</f>
        <v>1469.28775</v>
      </c>
    </row>
    <row r="39" spans="2:17" ht="14.5" x14ac:dyDescent="0.35">
      <c r="B39" s="11" t="s">
        <v>14</v>
      </c>
      <c r="C39" s="31"/>
      <c r="D39" s="11"/>
      <c r="E39" s="55">
        <f>SUM(E24+E31+E38)</f>
        <v>140</v>
      </c>
      <c r="F39" s="55">
        <f>ROUND(F24+F31+F38, 0)</f>
        <v>140</v>
      </c>
      <c r="G39" s="25">
        <f>H39/F39</f>
        <v>3.4857142857142858</v>
      </c>
      <c r="H39" s="55">
        <f>H24+H31+H38</f>
        <v>488</v>
      </c>
      <c r="I39" s="52">
        <f>J39/H39</f>
        <v>0.53817540983606549</v>
      </c>
      <c r="J39" s="25">
        <f>J24+J31+J38</f>
        <v>262.62959999999998</v>
      </c>
      <c r="K39" s="24">
        <f>K31+K38</f>
        <v>0</v>
      </c>
      <c r="L39" s="24">
        <v>0</v>
      </c>
      <c r="M39" s="24">
        <f>M38+M31+M24</f>
        <v>0</v>
      </c>
      <c r="N39" s="24">
        <f ca="1">IF(AND(O39=0,M39=0),0,O39/M39)</f>
        <v>0</v>
      </c>
      <c r="O39" s="55">
        <f ca="1">O24+O31+O38</f>
        <v>0</v>
      </c>
      <c r="P39" s="55"/>
      <c r="Q39" s="25">
        <f>Q38+Q31+Q24</f>
        <v>14113.981865</v>
      </c>
    </row>
    <row r="40" spans="2:17" ht="14.5" x14ac:dyDescent="0.35">
      <c r="B40" s="20" t="s">
        <v>49</v>
      </c>
      <c r="C40" s="64"/>
      <c r="D40" s="10"/>
      <c r="E40" s="26"/>
      <c r="F40" s="26"/>
      <c r="G40" s="27"/>
      <c r="H40" s="26"/>
      <c r="I40" s="27"/>
      <c r="J40" s="27"/>
      <c r="K40" s="26"/>
      <c r="L40" s="26"/>
      <c r="M40" s="26"/>
      <c r="N40" s="26"/>
      <c r="O40" s="26"/>
      <c r="P40" s="26"/>
      <c r="Q40" s="26"/>
    </row>
    <row r="41" spans="2:17" ht="14.5" x14ac:dyDescent="0.35">
      <c r="B41" s="82"/>
      <c r="C41" s="32" t="s">
        <v>50</v>
      </c>
      <c r="D41" s="28" t="s">
        <v>52</v>
      </c>
      <c r="E41" s="9">
        <v>70</v>
      </c>
      <c r="F41" s="9">
        <v>70</v>
      </c>
      <c r="G41" s="54">
        <v>1</v>
      </c>
      <c r="H41" s="54">
        <f t="shared" ref="H41" si="17">G41*F41</f>
        <v>70</v>
      </c>
      <c r="I41" s="47">
        <v>8.3500000000000005E-2</v>
      </c>
      <c r="J41" s="18">
        <f>I41*H41</f>
        <v>5.8450000000000006</v>
      </c>
      <c r="K41" s="9">
        <v>0</v>
      </c>
      <c r="L41" s="9">
        <v>0</v>
      </c>
      <c r="M41" s="9">
        <v>0</v>
      </c>
      <c r="N41" s="54">
        <v>0</v>
      </c>
      <c r="O41" s="9">
        <v>0</v>
      </c>
      <c r="P41" s="9">
        <v>7.25</v>
      </c>
      <c r="Q41" s="18">
        <f t="shared" ref="Q41" si="18">P41*J41</f>
        <v>42.376250000000006</v>
      </c>
    </row>
    <row r="42" spans="2:17" ht="15" customHeight="1" x14ac:dyDescent="0.35">
      <c r="B42" s="91" t="s">
        <v>51</v>
      </c>
      <c r="C42" s="92"/>
      <c r="D42" s="93"/>
      <c r="E42" s="57">
        <f t="shared" ref="E42:J42" si="19">E41</f>
        <v>70</v>
      </c>
      <c r="F42" s="58">
        <f t="shared" si="19"/>
        <v>70</v>
      </c>
      <c r="G42" s="58">
        <f t="shared" si="19"/>
        <v>1</v>
      </c>
      <c r="H42" s="57">
        <f t="shared" si="19"/>
        <v>70</v>
      </c>
      <c r="I42" s="63">
        <f t="shared" si="19"/>
        <v>8.3500000000000005E-2</v>
      </c>
      <c r="J42" s="58">
        <f t="shared" si="19"/>
        <v>5.8450000000000006</v>
      </c>
      <c r="K42" s="57">
        <f>SUM(K41:K41)</f>
        <v>0</v>
      </c>
      <c r="L42" s="57">
        <v>0</v>
      </c>
      <c r="M42" s="57">
        <f>SUM(M41:M41)</f>
        <v>0</v>
      </c>
      <c r="N42" s="57">
        <v>0</v>
      </c>
      <c r="O42" s="57">
        <v>0</v>
      </c>
      <c r="P42" s="57"/>
      <c r="Q42" s="25">
        <f>Q41</f>
        <v>42.376250000000006</v>
      </c>
    </row>
    <row r="43" spans="2:17" s="72" customFormat="1" ht="14.5" x14ac:dyDescent="0.35">
      <c r="B43" s="85" t="s">
        <v>74</v>
      </c>
      <c r="C43" s="86"/>
      <c r="D43" s="87"/>
      <c r="E43" s="73">
        <f>E39+E42</f>
        <v>210</v>
      </c>
      <c r="F43" s="73">
        <f>F39+F42</f>
        <v>210</v>
      </c>
      <c r="G43" s="74">
        <f>H43/F43</f>
        <v>2.657142857142857</v>
      </c>
      <c r="H43" s="73">
        <f>H39+H42</f>
        <v>558</v>
      </c>
      <c r="I43" s="75">
        <f>J43/H43</f>
        <v>0.48113727598566308</v>
      </c>
      <c r="J43" s="74">
        <f>J39+J42</f>
        <v>268.47460000000001</v>
      </c>
      <c r="K43" s="73">
        <f>K39+K42</f>
        <v>0</v>
      </c>
      <c r="L43" s="73">
        <f>L39+L42</f>
        <v>0</v>
      </c>
      <c r="M43" s="73">
        <f>M42+M39</f>
        <v>0</v>
      </c>
      <c r="N43" s="73">
        <v>0</v>
      </c>
      <c r="O43" s="73">
        <v>0</v>
      </c>
      <c r="P43" s="73"/>
      <c r="Q43" s="74">
        <f>Q42+Q39</f>
        <v>14156.358114999999</v>
      </c>
    </row>
    <row r="44" spans="2:17" ht="18.75" customHeight="1" x14ac:dyDescent="0.35">
      <c r="B44" s="88" t="s">
        <v>75</v>
      </c>
      <c r="C44" s="88"/>
      <c r="D44" s="88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7"/>
      <c r="Q44" s="81">
        <f>Q43*0.33</f>
        <v>4671.5981779499998</v>
      </c>
    </row>
    <row r="45" spans="2:17" ht="17.25" customHeight="1" x14ac:dyDescent="0.35">
      <c r="B45" s="88" t="s">
        <v>76</v>
      </c>
      <c r="C45" s="88"/>
      <c r="D45" s="88"/>
      <c r="E45" s="76"/>
      <c r="F45" s="76"/>
      <c r="G45" s="76"/>
      <c r="H45" s="76"/>
      <c r="I45" s="76"/>
      <c r="J45" s="76"/>
      <c r="K45" s="78"/>
      <c r="L45" s="76"/>
      <c r="M45" s="79"/>
      <c r="N45" s="80"/>
      <c r="O45" s="76"/>
      <c r="P45" s="77"/>
      <c r="Q45" s="81">
        <f>Q44+Q43</f>
        <v>18827.956292949999</v>
      </c>
    </row>
    <row r="46" spans="2:17" ht="14.5" x14ac:dyDescent="0.35">
      <c r="B46" s="19"/>
      <c r="K46" s="38"/>
      <c r="M46" s="7"/>
      <c r="N46" s="6"/>
    </row>
    <row r="47" spans="2:17" ht="14.5" x14ac:dyDescent="0.35">
      <c r="B47" s="19"/>
      <c r="K47" s="38"/>
      <c r="M47" s="7"/>
      <c r="N47" s="6"/>
    </row>
    <row r="48" spans="2:17" ht="16.5" customHeight="1" x14ac:dyDescent="0.35">
      <c r="B48" s="19"/>
      <c r="K48" s="38"/>
      <c r="M48" s="7"/>
      <c r="N48" s="6"/>
    </row>
    <row r="49" spans="2:13" ht="14.5" x14ac:dyDescent="0.35">
      <c r="B49" s="33" t="s">
        <v>19</v>
      </c>
      <c r="K49" s="38"/>
      <c r="M49" s="7"/>
    </row>
    <row r="50" spans="2:13" ht="17" thickBot="1" x14ac:dyDescent="0.4">
      <c r="B50" s="12" t="s">
        <v>21</v>
      </c>
      <c r="C50" s="34"/>
      <c r="M50" s="7"/>
    </row>
    <row r="51" spans="2:13" ht="16.5" x14ac:dyDescent="0.35">
      <c r="B51" s="12" t="s">
        <v>22</v>
      </c>
      <c r="C51" s="34"/>
      <c r="H51" s="23"/>
      <c r="I51" s="109" t="s">
        <v>15</v>
      </c>
      <c r="J51" s="109"/>
      <c r="K51" s="59">
        <f>E43</f>
        <v>210</v>
      </c>
    </row>
    <row r="52" spans="2:13" ht="16.5" x14ac:dyDescent="0.35">
      <c r="B52" s="111" t="s">
        <v>87</v>
      </c>
      <c r="C52" s="112"/>
      <c r="H52" s="105" t="s">
        <v>16</v>
      </c>
      <c r="I52" s="106"/>
      <c r="J52" s="106"/>
      <c r="K52" s="37">
        <f>K53/K51</f>
        <v>2.657142857142857</v>
      </c>
    </row>
    <row r="53" spans="2:13" ht="16.5" x14ac:dyDescent="0.35">
      <c r="B53" s="111" t="s">
        <v>88</v>
      </c>
      <c r="C53" s="112"/>
      <c r="H53" s="107" t="s">
        <v>17</v>
      </c>
      <c r="I53" s="108"/>
      <c r="J53" s="108"/>
      <c r="K53" s="60">
        <f>SUM(H43,M43)</f>
        <v>558</v>
      </c>
    </row>
    <row r="54" spans="2:13" ht="14.5" x14ac:dyDescent="0.35">
      <c r="B54" s="35"/>
      <c r="H54" s="107" t="s">
        <v>18</v>
      </c>
      <c r="I54" s="108"/>
      <c r="J54" s="108"/>
      <c r="K54" s="61">
        <f>K55/K53</f>
        <v>0.48113727598566308</v>
      </c>
    </row>
    <row r="55" spans="2:13" thickBot="1" x14ac:dyDescent="0.4">
      <c r="B55" s="35"/>
      <c r="H55" s="103" t="s">
        <v>20</v>
      </c>
      <c r="I55" s="104"/>
      <c r="J55" s="104"/>
      <c r="K55" s="36">
        <f>J43+O43</f>
        <v>268.47460000000001</v>
      </c>
    </row>
    <row r="56" spans="2:13" ht="14.5" x14ac:dyDescent="0.35">
      <c r="B56" s="35"/>
    </row>
  </sheetData>
  <autoFilter ref="B3:O43" xr:uid="{747FD725-7F1C-4332-B1DE-784EEB6D07B5}"/>
  <mergeCells count="19">
    <mergeCell ref="P2:Q2"/>
    <mergeCell ref="H55:J55"/>
    <mergeCell ref="H52:J52"/>
    <mergeCell ref="H53:J53"/>
    <mergeCell ref="H54:J54"/>
    <mergeCell ref="I51:J51"/>
    <mergeCell ref="K2:O2"/>
    <mergeCell ref="F2:J2"/>
    <mergeCell ref="C24:D24"/>
    <mergeCell ref="C25:C30"/>
    <mergeCell ref="C5:C23"/>
    <mergeCell ref="C32:C37"/>
    <mergeCell ref="B43:D43"/>
    <mergeCell ref="B44:D44"/>
    <mergeCell ref="B45:D45"/>
    <mergeCell ref="B5:B38"/>
    <mergeCell ref="B42:D42"/>
    <mergeCell ref="C31:D31"/>
    <mergeCell ref="C38:D38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B8599-15F1-4F06-84D7-4BA6EF94F426}">
  <dimension ref="A1:E13"/>
  <sheetViews>
    <sheetView zoomScale="120" zoomScaleNormal="120" workbookViewId="0">
      <selection activeCell="E10" sqref="E10"/>
    </sheetView>
  </sheetViews>
  <sheetFormatPr defaultRowHeight="14.5" x14ac:dyDescent="0.35"/>
  <cols>
    <col min="1" max="1" width="40.453125" customWidth="1"/>
    <col min="2" max="2" width="43.453125" customWidth="1"/>
    <col min="3" max="3" width="8.1796875" customWidth="1"/>
    <col min="4" max="4" width="13.1796875" bestFit="1" customWidth="1"/>
    <col min="5" max="5" width="17.81640625" bestFit="1" customWidth="1"/>
  </cols>
  <sheetData>
    <row r="1" spans="1:5" x14ac:dyDescent="0.35">
      <c r="A1" s="40" t="s">
        <v>23</v>
      </c>
      <c r="B1" s="41"/>
      <c r="C1" s="1"/>
    </row>
    <row r="2" spans="1:5" x14ac:dyDescent="0.35">
      <c r="A2" s="44" t="s">
        <v>24</v>
      </c>
      <c r="B2" s="44" t="s">
        <v>25</v>
      </c>
      <c r="C2" s="44" t="s">
        <v>26</v>
      </c>
      <c r="D2" s="44" t="s">
        <v>27</v>
      </c>
      <c r="E2" s="44" t="s">
        <v>28</v>
      </c>
    </row>
    <row r="3" spans="1:5" ht="29" x14ac:dyDescent="0.35">
      <c r="A3" s="49" t="s">
        <v>64</v>
      </c>
      <c r="B3" s="39" t="s">
        <v>66</v>
      </c>
      <c r="C3" s="42" t="s">
        <v>67</v>
      </c>
      <c r="D3" s="43">
        <v>68.150000000000006</v>
      </c>
      <c r="E3" s="43">
        <f>D3*1.33</f>
        <v>90.639500000000012</v>
      </c>
    </row>
    <row r="4" spans="1:5" ht="29" x14ac:dyDescent="0.35">
      <c r="A4" s="49" t="s">
        <v>65</v>
      </c>
      <c r="B4" s="68" t="s">
        <v>68</v>
      </c>
      <c r="C4" s="69" t="s">
        <v>69</v>
      </c>
      <c r="D4" s="70">
        <v>19.059999999999999</v>
      </c>
      <c r="E4" s="70">
        <f t="shared" ref="E4:E5" si="0">D4*1.33</f>
        <v>25.349799999999998</v>
      </c>
    </row>
    <row r="5" spans="1:5" x14ac:dyDescent="0.35">
      <c r="A5" s="51" t="s">
        <v>63</v>
      </c>
      <c r="B5" s="39" t="s">
        <v>70</v>
      </c>
      <c r="C5" s="42" t="s">
        <v>71</v>
      </c>
      <c r="D5" s="43">
        <v>7.25</v>
      </c>
      <c r="E5" s="43">
        <f t="shared" si="0"/>
        <v>9.6425000000000001</v>
      </c>
    </row>
    <row r="6" spans="1:5" ht="15" customHeight="1" x14ac:dyDescent="0.35">
      <c r="A6" s="45" t="s">
        <v>29</v>
      </c>
    </row>
    <row r="7" spans="1:5" x14ac:dyDescent="0.35">
      <c r="C7" s="1"/>
    </row>
    <row r="8" spans="1:5" x14ac:dyDescent="0.35">
      <c r="C8" s="1"/>
    </row>
    <row r="11" spans="1:5" x14ac:dyDescent="0.35">
      <c r="A11" s="1"/>
    </row>
    <row r="12" spans="1:5" x14ac:dyDescent="0.35">
      <c r="A12" s="1"/>
    </row>
    <row r="13" spans="1:5" x14ac:dyDescent="0.35">
      <c r="A13" s="1"/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50195-4ED6-4888-99CD-D513C741985B}">
  <dimension ref="A1:C61"/>
  <sheetViews>
    <sheetView workbookViewId="0">
      <selection activeCell="H19" sqref="H19"/>
    </sheetView>
  </sheetViews>
  <sheetFormatPr defaultRowHeight="14.5" x14ac:dyDescent="0.35"/>
  <cols>
    <col min="2" max="2" width="8.54296875" style="46"/>
  </cols>
  <sheetData>
    <row r="1" spans="1:3" x14ac:dyDescent="0.35">
      <c r="A1" t="s">
        <v>30</v>
      </c>
      <c r="B1" s="46" t="s">
        <v>31</v>
      </c>
      <c r="C1" t="s">
        <v>32</v>
      </c>
    </row>
    <row r="2" spans="1:3" x14ac:dyDescent="0.35">
      <c r="A2">
        <v>1</v>
      </c>
      <c r="B2" s="46">
        <v>1.67E-2</v>
      </c>
      <c r="C2" t="str">
        <f t="shared" ref="C2:C10" si="0">TEXT(B2,".####")</f>
        <v>.0167</v>
      </c>
    </row>
    <row r="3" spans="1:3" x14ac:dyDescent="0.35">
      <c r="A3">
        <v>2</v>
      </c>
      <c r="B3" s="46">
        <v>3.3399999999999999E-2</v>
      </c>
      <c r="C3" t="str">
        <f t="shared" si="0"/>
        <v>.0334</v>
      </c>
    </row>
    <row r="4" spans="1:3" x14ac:dyDescent="0.35">
      <c r="A4">
        <v>3</v>
      </c>
      <c r="B4" s="46">
        <v>5.0099999999999999E-2</v>
      </c>
      <c r="C4" t="str">
        <f t="shared" si="0"/>
        <v>.0501</v>
      </c>
    </row>
    <row r="5" spans="1:3" x14ac:dyDescent="0.35">
      <c r="A5">
        <v>4</v>
      </c>
      <c r="B5" s="46">
        <v>6.6799999999999998E-2</v>
      </c>
      <c r="C5" t="str">
        <f t="shared" si="0"/>
        <v>.0668</v>
      </c>
    </row>
    <row r="6" spans="1:3" x14ac:dyDescent="0.35">
      <c r="A6">
        <v>5</v>
      </c>
      <c r="B6" s="46">
        <v>8.3500000000000005E-2</v>
      </c>
      <c r="C6" t="str">
        <f t="shared" si="0"/>
        <v>.0835</v>
      </c>
    </row>
    <row r="7" spans="1:3" x14ac:dyDescent="0.35">
      <c r="A7">
        <v>6</v>
      </c>
      <c r="B7" s="46">
        <v>0.1002</v>
      </c>
      <c r="C7" t="str">
        <f t="shared" si="0"/>
        <v>.1002</v>
      </c>
    </row>
    <row r="8" spans="1:3" x14ac:dyDescent="0.35">
      <c r="A8">
        <v>7</v>
      </c>
      <c r="B8" s="46">
        <v>0.1169</v>
      </c>
      <c r="C8" t="str">
        <f t="shared" si="0"/>
        <v>.1169</v>
      </c>
    </row>
    <row r="9" spans="1:3" x14ac:dyDescent="0.35">
      <c r="A9">
        <v>8</v>
      </c>
      <c r="B9" s="46">
        <v>0.1336</v>
      </c>
      <c r="C9" t="str">
        <f t="shared" si="0"/>
        <v>.1336</v>
      </c>
    </row>
    <row r="10" spans="1:3" x14ac:dyDescent="0.35">
      <c r="A10">
        <v>9</v>
      </c>
      <c r="B10" s="46">
        <v>0.15029999999999999</v>
      </c>
      <c r="C10" t="str">
        <f t="shared" si="0"/>
        <v>.1503</v>
      </c>
    </row>
    <row r="11" spans="1:3" x14ac:dyDescent="0.35">
      <c r="A11">
        <v>10</v>
      </c>
      <c r="B11" s="46">
        <v>0.16700000000000001</v>
      </c>
      <c r="C11" t="str">
        <f>TEXT(B11,".###")</f>
        <v>.167</v>
      </c>
    </row>
    <row r="12" spans="1:3" x14ac:dyDescent="0.35">
      <c r="A12">
        <v>11</v>
      </c>
      <c r="B12" s="46">
        <v>0.1837</v>
      </c>
      <c r="C12" t="str">
        <f>TEXT(B12,".####")</f>
        <v>.1837</v>
      </c>
    </row>
    <row r="13" spans="1:3" x14ac:dyDescent="0.35">
      <c r="A13">
        <v>12</v>
      </c>
      <c r="B13" s="46">
        <v>0.20039999999999999</v>
      </c>
      <c r="C13" t="str">
        <f>TEXT(B13,".####")</f>
        <v>.2004</v>
      </c>
    </row>
    <row r="14" spans="1:3" x14ac:dyDescent="0.35">
      <c r="A14">
        <v>13</v>
      </c>
      <c r="B14" s="46">
        <v>0.21709999999999999</v>
      </c>
      <c r="C14" t="str">
        <f>TEXT(B14,".####")</f>
        <v>.2171</v>
      </c>
    </row>
    <row r="15" spans="1:3" x14ac:dyDescent="0.35">
      <c r="A15">
        <v>14</v>
      </c>
      <c r="B15" s="46">
        <v>0.23380000000000001</v>
      </c>
      <c r="C15" t="str">
        <f>TEXT(B15,".####")</f>
        <v>.2338</v>
      </c>
    </row>
    <row r="16" spans="1:3" x14ac:dyDescent="0.35">
      <c r="A16">
        <v>15</v>
      </c>
      <c r="B16" s="46">
        <v>0.25</v>
      </c>
      <c r="C16" t="str">
        <f>TEXT(B16,"0.##")</f>
        <v>0.25</v>
      </c>
    </row>
    <row r="17" spans="1:3" x14ac:dyDescent="0.35">
      <c r="A17">
        <v>16</v>
      </c>
      <c r="B17" s="46">
        <v>0.26719999999999999</v>
      </c>
      <c r="C17" t="str">
        <f>TEXT(B17,".####")</f>
        <v>.2672</v>
      </c>
    </row>
    <row r="18" spans="1:3" x14ac:dyDescent="0.35">
      <c r="A18">
        <v>17</v>
      </c>
      <c r="B18" s="46">
        <v>0.28389999999999999</v>
      </c>
      <c r="C18" t="str">
        <f>TEXT(B18,".####")</f>
        <v>.2839</v>
      </c>
    </row>
    <row r="19" spans="1:3" x14ac:dyDescent="0.35">
      <c r="A19">
        <v>18</v>
      </c>
      <c r="B19" s="46">
        <v>0.30059999999999998</v>
      </c>
      <c r="C19" t="str">
        <f>TEXT(B19,".####")</f>
        <v>.3006</v>
      </c>
    </row>
    <row r="20" spans="1:3" x14ac:dyDescent="0.35">
      <c r="A20">
        <v>19</v>
      </c>
      <c r="B20" s="46">
        <v>0.31730000000000003</v>
      </c>
      <c r="C20" t="str">
        <f>TEXT(B20,".####")</f>
        <v>.3173</v>
      </c>
    </row>
    <row r="21" spans="1:3" x14ac:dyDescent="0.35">
      <c r="A21">
        <v>20</v>
      </c>
      <c r="B21" s="46">
        <v>0.33400000000000002</v>
      </c>
      <c r="C21" t="str">
        <f>TEXT(B21,"0.###")</f>
        <v>0.334</v>
      </c>
    </row>
    <row r="22" spans="1:3" x14ac:dyDescent="0.35">
      <c r="A22">
        <v>21</v>
      </c>
      <c r="B22" s="46">
        <v>0.35070000000000001</v>
      </c>
      <c r="C22" t="str">
        <f t="shared" ref="C22:C30" si="1">TEXT(B22,".####")</f>
        <v>.3507</v>
      </c>
    </row>
    <row r="23" spans="1:3" x14ac:dyDescent="0.35">
      <c r="A23">
        <v>22</v>
      </c>
      <c r="B23" s="46">
        <v>0.3674</v>
      </c>
      <c r="C23" t="str">
        <f t="shared" si="1"/>
        <v>.3674</v>
      </c>
    </row>
    <row r="24" spans="1:3" x14ac:dyDescent="0.35">
      <c r="A24">
        <v>23</v>
      </c>
      <c r="B24" s="46">
        <v>0.3841</v>
      </c>
      <c r="C24" t="str">
        <f t="shared" si="1"/>
        <v>.3841</v>
      </c>
    </row>
    <row r="25" spans="1:3" x14ac:dyDescent="0.35">
      <c r="A25">
        <v>24</v>
      </c>
      <c r="B25" s="46">
        <v>0.40079999999999999</v>
      </c>
      <c r="C25" t="str">
        <f t="shared" si="1"/>
        <v>.4008</v>
      </c>
    </row>
    <row r="26" spans="1:3" x14ac:dyDescent="0.35">
      <c r="A26">
        <v>25</v>
      </c>
      <c r="B26" s="46">
        <v>0.41749999999999998</v>
      </c>
      <c r="C26" t="str">
        <f t="shared" si="1"/>
        <v>.4175</v>
      </c>
    </row>
    <row r="27" spans="1:3" x14ac:dyDescent="0.35">
      <c r="A27">
        <v>26</v>
      </c>
      <c r="B27" s="46">
        <v>0.43419999999999997</v>
      </c>
      <c r="C27" t="str">
        <f t="shared" si="1"/>
        <v>.4342</v>
      </c>
    </row>
    <row r="28" spans="1:3" x14ac:dyDescent="0.35">
      <c r="A28">
        <v>27</v>
      </c>
      <c r="B28" s="46">
        <v>0.45090000000000002</v>
      </c>
      <c r="C28" t="str">
        <f t="shared" si="1"/>
        <v>.4509</v>
      </c>
    </row>
    <row r="29" spans="1:3" x14ac:dyDescent="0.35">
      <c r="A29">
        <v>28</v>
      </c>
      <c r="B29" s="46">
        <v>0.46760000000000002</v>
      </c>
      <c r="C29" t="str">
        <f t="shared" si="1"/>
        <v>.4676</v>
      </c>
    </row>
    <row r="30" spans="1:3" x14ac:dyDescent="0.35">
      <c r="A30">
        <v>29</v>
      </c>
      <c r="B30" s="46">
        <v>0.48430000000000001</v>
      </c>
      <c r="C30" t="str">
        <f t="shared" si="1"/>
        <v>.4843</v>
      </c>
    </row>
    <row r="31" spans="1:3" x14ac:dyDescent="0.35">
      <c r="A31">
        <v>30</v>
      </c>
      <c r="B31" s="46">
        <v>0.5</v>
      </c>
      <c r="C31" t="str">
        <f>TEXT(B31,"0.##")</f>
        <v>0.5</v>
      </c>
    </row>
    <row r="32" spans="1:3" x14ac:dyDescent="0.35">
      <c r="A32">
        <v>31</v>
      </c>
      <c r="B32" s="46">
        <v>0.51770000000000005</v>
      </c>
      <c r="C32" t="str">
        <f t="shared" ref="C32:C45" si="2">TEXT(B32,".####")</f>
        <v>.5177</v>
      </c>
    </row>
    <row r="33" spans="1:3" x14ac:dyDescent="0.35">
      <c r="A33">
        <v>32</v>
      </c>
      <c r="B33" s="46">
        <v>0.53439999999999999</v>
      </c>
      <c r="C33" t="str">
        <f t="shared" si="2"/>
        <v>.5344</v>
      </c>
    </row>
    <row r="34" spans="1:3" x14ac:dyDescent="0.35">
      <c r="A34">
        <v>33</v>
      </c>
      <c r="B34" s="46">
        <v>0.55110000000000003</v>
      </c>
      <c r="C34" t="str">
        <f t="shared" si="2"/>
        <v>.5511</v>
      </c>
    </row>
    <row r="35" spans="1:3" x14ac:dyDescent="0.35">
      <c r="A35">
        <v>34</v>
      </c>
      <c r="B35" s="46">
        <v>0.56779999999999997</v>
      </c>
      <c r="C35" t="str">
        <f t="shared" si="2"/>
        <v>.5678</v>
      </c>
    </row>
    <row r="36" spans="1:3" x14ac:dyDescent="0.35">
      <c r="A36">
        <v>35</v>
      </c>
      <c r="B36" s="46">
        <v>0.58450000000000002</v>
      </c>
      <c r="C36" t="str">
        <f t="shared" si="2"/>
        <v>.5845</v>
      </c>
    </row>
    <row r="37" spans="1:3" x14ac:dyDescent="0.35">
      <c r="A37">
        <v>36</v>
      </c>
      <c r="B37" s="46">
        <v>0.60119999999999996</v>
      </c>
      <c r="C37" t="str">
        <f t="shared" si="2"/>
        <v>.6012</v>
      </c>
    </row>
    <row r="38" spans="1:3" x14ac:dyDescent="0.35">
      <c r="A38">
        <v>37</v>
      </c>
      <c r="B38" s="46">
        <v>0.6179</v>
      </c>
      <c r="C38" t="str">
        <f t="shared" si="2"/>
        <v>.6179</v>
      </c>
    </row>
    <row r="39" spans="1:3" x14ac:dyDescent="0.35">
      <c r="A39">
        <v>38</v>
      </c>
      <c r="B39" s="46">
        <v>0.63460000000000005</v>
      </c>
      <c r="C39" t="str">
        <f t="shared" si="2"/>
        <v>.6346</v>
      </c>
    </row>
    <row r="40" spans="1:3" x14ac:dyDescent="0.35">
      <c r="A40">
        <v>39</v>
      </c>
      <c r="B40" s="46">
        <v>0.65129999999999999</v>
      </c>
      <c r="C40" t="str">
        <f t="shared" si="2"/>
        <v>.6513</v>
      </c>
    </row>
    <row r="41" spans="1:3" x14ac:dyDescent="0.35">
      <c r="A41">
        <v>40</v>
      </c>
      <c r="B41" s="46">
        <v>0.66800000000000004</v>
      </c>
      <c r="C41" t="str">
        <f t="shared" si="2"/>
        <v>.668</v>
      </c>
    </row>
    <row r="42" spans="1:3" x14ac:dyDescent="0.35">
      <c r="A42">
        <v>41</v>
      </c>
      <c r="B42" s="46">
        <v>0.68469999999999998</v>
      </c>
      <c r="C42" t="str">
        <f t="shared" si="2"/>
        <v>.6847</v>
      </c>
    </row>
    <row r="43" spans="1:3" x14ac:dyDescent="0.35">
      <c r="A43">
        <v>42</v>
      </c>
      <c r="B43" s="46">
        <v>0.70140000000000002</v>
      </c>
      <c r="C43" t="str">
        <f t="shared" si="2"/>
        <v>.7014</v>
      </c>
    </row>
    <row r="44" spans="1:3" x14ac:dyDescent="0.35">
      <c r="A44">
        <v>43</v>
      </c>
      <c r="B44" s="46">
        <v>0.71809999999999996</v>
      </c>
      <c r="C44" t="str">
        <f t="shared" si="2"/>
        <v>.7181</v>
      </c>
    </row>
    <row r="45" spans="1:3" x14ac:dyDescent="0.35">
      <c r="A45">
        <v>44</v>
      </c>
      <c r="B45" s="46">
        <v>0.73480000000000001</v>
      </c>
      <c r="C45" t="str">
        <f t="shared" si="2"/>
        <v>.7348</v>
      </c>
    </row>
    <row r="46" spans="1:3" x14ac:dyDescent="0.35">
      <c r="A46">
        <v>45</v>
      </c>
      <c r="B46" s="46">
        <v>0.75</v>
      </c>
      <c r="C46" t="str">
        <f>TEXT(B46,"0.##")</f>
        <v>0.75</v>
      </c>
    </row>
    <row r="47" spans="1:3" x14ac:dyDescent="0.35">
      <c r="A47">
        <v>46</v>
      </c>
      <c r="B47" s="46">
        <v>0.76819999999999999</v>
      </c>
      <c r="C47" t="str">
        <f t="shared" ref="C47:C60" si="3">TEXT(B47,".####")</f>
        <v>.7682</v>
      </c>
    </row>
    <row r="48" spans="1:3" x14ac:dyDescent="0.35">
      <c r="A48">
        <v>47</v>
      </c>
      <c r="B48" s="46">
        <v>0.78490000000000004</v>
      </c>
      <c r="C48" t="str">
        <f t="shared" si="3"/>
        <v>.7849</v>
      </c>
    </row>
    <row r="49" spans="1:3" x14ac:dyDescent="0.35">
      <c r="A49">
        <v>48</v>
      </c>
      <c r="B49" s="46">
        <v>0.80159999999999998</v>
      </c>
      <c r="C49" t="str">
        <f t="shared" si="3"/>
        <v>.8016</v>
      </c>
    </row>
    <row r="50" spans="1:3" x14ac:dyDescent="0.35">
      <c r="A50">
        <v>49</v>
      </c>
      <c r="B50" s="46">
        <v>0.81830000000000003</v>
      </c>
      <c r="C50" t="str">
        <f t="shared" si="3"/>
        <v>.8183</v>
      </c>
    </row>
    <row r="51" spans="1:3" x14ac:dyDescent="0.35">
      <c r="A51">
        <v>50</v>
      </c>
      <c r="B51" s="46">
        <v>0.83499999999999996</v>
      </c>
      <c r="C51" t="str">
        <f t="shared" si="3"/>
        <v>.835</v>
      </c>
    </row>
    <row r="52" spans="1:3" x14ac:dyDescent="0.35">
      <c r="A52">
        <v>51</v>
      </c>
      <c r="B52" s="46">
        <v>0.85170000000000001</v>
      </c>
      <c r="C52" t="str">
        <f t="shared" si="3"/>
        <v>.8517</v>
      </c>
    </row>
    <row r="53" spans="1:3" x14ac:dyDescent="0.35">
      <c r="A53">
        <v>52</v>
      </c>
      <c r="B53" s="46">
        <v>0.86839999999999995</v>
      </c>
      <c r="C53" t="str">
        <f t="shared" si="3"/>
        <v>.8684</v>
      </c>
    </row>
    <row r="54" spans="1:3" x14ac:dyDescent="0.35">
      <c r="A54">
        <v>53</v>
      </c>
      <c r="B54" s="46">
        <v>0.8851</v>
      </c>
      <c r="C54" t="str">
        <f t="shared" si="3"/>
        <v>.8851</v>
      </c>
    </row>
    <row r="55" spans="1:3" x14ac:dyDescent="0.35">
      <c r="A55">
        <v>54</v>
      </c>
      <c r="B55" s="46">
        <v>0.90180000000000005</v>
      </c>
      <c r="C55" t="str">
        <f t="shared" si="3"/>
        <v>.9018</v>
      </c>
    </row>
    <row r="56" spans="1:3" x14ac:dyDescent="0.35">
      <c r="A56">
        <v>55</v>
      </c>
      <c r="B56" s="46">
        <v>0.91849999999999998</v>
      </c>
      <c r="C56" t="str">
        <f t="shared" si="3"/>
        <v>.9185</v>
      </c>
    </row>
    <row r="57" spans="1:3" x14ac:dyDescent="0.35">
      <c r="A57">
        <v>56</v>
      </c>
      <c r="B57" s="46">
        <v>0.93520000000000003</v>
      </c>
      <c r="C57" t="str">
        <f t="shared" si="3"/>
        <v>.9352</v>
      </c>
    </row>
    <row r="58" spans="1:3" x14ac:dyDescent="0.35">
      <c r="A58">
        <v>57</v>
      </c>
      <c r="B58" s="46">
        <v>0.95189999999999997</v>
      </c>
      <c r="C58" t="str">
        <f t="shared" si="3"/>
        <v>.9519</v>
      </c>
    </row>
    <row r="59" spans="1:3" x14ac:dyDescent="0.35">
      <c r="A59">
        <v>58</v>
      </c>
      <c r="B59" s="46">
        <v>0.96860000000000002</v>
      </c>
      <c r="C59" t="str">
        <f t="shared" si="3"/>
        <v>.9686</v>
      </c>
    </row>
    <row r="60" spans="1:3" x14ac:dyDescent="0.35">
      <c r="A60">
        <v>59</v>
      </c>
      <c r="B60" s="46">
        <v>0.98529999999999995</v>
      </c>
      <c r="C60" t="str">
        <f t="shared" si="3"/>
        <v>.9853</v>
      </c>
    </row>
    <row r="61" spans="1:3" x14ac:dyDescent="0.35">
      <c r="A61">
        <v>60</v>
      </c>
      <c r="B61" s="46">
        <v>1</v>
      </c>
      <c r="C61" t="str">
        <f>TEXT(B61,"#.00")</f>
        <v>1.00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66792a8-2fd5-41c3-b912-80b66a6e2f55">
      <Terms xmlns="http://schemas.microsoft.com/office/infopath/2007/PartnerControls"/>
    </lcf76f155ced4ddcb4097134ff3c332f>
    <TaxCatchAll xmlns="72909085-e45b-4cb2-8078-2e93f647589c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E9A9900D482140AB38DE48D8564535" ma:contentTypeVersion="18" ma:contentTypeDescription="Create a new document." ma:contentTypeScope="" ma:versionID="be90b084fd91598796522af9cd1ec301">
  <xsd:schema xmlns:xsd="http://www.w3.org/2001/XMLSchema" xmlns:xs="http://www.w3.org/2001/XMLSchema" xmlns:p="http://schemas.microsoft.com/office/2006/metadata/properties" xmlns:ns1="http://schemas.microsoft.com/sharepoint/v3" xmlns:ns2="a66792a8-2fd5-41c3-b912-80b66a6e2f55" xmlns:ns3="72909085-e45b-4cb2-8078-2e93f647589c" targetNamespace="http://schemas.microsoft.com/office/2006/metadata/properties" ma:root="true" ma:fieldsID="2ab63250c0af872a874e0c3684e26d17" ns1:_="" ns2:_="" ns3:_="">
    <xsd:import namespace="http://schemas.microsoft.com/sharepoint/v3"/>
    <xsd:import namespace="a66792a8-2fd5-41c3-b912-80b66a6e2f55"/>
    <xsd:import namespace="72909085-e45b-4cb2-8078-2e93f64758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6792a8-2fd5-41c3-b912-80b66a6e2f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ff62593-b918-4deb-ac08-0d74ac0cc7e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909085-e45b-4cb2-8078-2e93f647589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ab73ab8c-e0b9-451e-b7ca-e1a9de3f7530}" ma:internalName="TaxCatchAll" ma:showField="CatchAllData" ma:web="72909085-e45b-4cb2-8078-2e93f64758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756CB7-5F61-4444-A338-29BC9718F707}">
  <ds:schemaRefs>
    <ds:schemaRef ds:uri="http://purl.org/dc/dcmitype/"/>
    <ds:schemaRef ds:uri="http://purl.org/dc/terms/"/>
    <ds:schemaRef ds:uri="109c5dd7-ff43-4040-bf17-511a750606dd"/>
    <ds:schemaRef ds:uri="http://www.w3.org/XML/1998/namespace"/>
    <ds:schemaRef ds:uri="http://schemas.microsoft.com/office/2006/documentManagement/types"/>
    <ds:schemaRef ds:uri="452a8103-fece-49ee-905c-dd10c04c70ec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6d7245c1-77b5-45b6-8ab1-9685c3fcdd3b"/>
    <ds:schemaRef ds:uri="http://purl.org/dc/elements/1.1/"/>
    <ds:schemaRef ds:uri="e3dc8c65-80a2-4a4a-8570-766210a19cf7"/>
    <ds:schemaRef ds:uri="1ebe55a3-6c24-4c5d-aff5-2ab86e44b4b1"/>
    <ds:schemaRef ds:uri="a66792a8-2fd5-41c3-b912-80b66a6e2f55"/>
    <ds:schemaRef ds:uri="72909085-e45b-4cb2-8078-2e93f647589c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08D6920D-050B-414C-8EEC-7A118898FBA0}"/>
</file>

<file path=customXml/itemProps3.xml><?xml version="1.0" encoding="utf-8"?>
<ds:datastoreItem xmlns:ds="http://schemas.openxmlformats.org/officeDocument/2006/customXml" ds:itemID="{CA6D7D52-B8D1-447F-A2B1-01A3BC408FEE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ed5b36e7-01ee-4ebc-867e-e03cfa0d4697}" enabled="0" method="" siteId="{ed5b36e7-01ee-4ebc-867e-e03cfa0d469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Burden Table</vt:lpstr>
      <vt:lpstr>Wage Assumptions</vt:lpstr>
      <vt:lpstr>Minutes to Decimal Conversion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Victoria Perez-Zetune</dc:creator>
  <cp:keywords/>
  <dc:description/>
  <cp:lastModifiedBy>Castellanos-Brown, Karen - FNS</cp:lastModifiedBy>
  <cp:revision/>
  <dcterms:created xsi:type="dcterms:W3CDTF">2023-05-10T19:49:43Z</dcterms:created>
  <dcterms:modified xsi:type="dcterms:W3CDTF">2026-02-20T14:51:29Z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0x01010023E9A9900D482140AB38DE48D8564535</vt:lpwstr>
  </property>
  <property fmtid="{D5CDD505-2E9C-101B-9397-08002B2CF9AE}" pid="3" name="MediaServiceImageTags">
    <vt:lpwstr/>
  </property>
  <property fmtid="{D5CDD505-2E9C-101B-9397-08002B2CF9AE}" pid="4" name="Order">
    <vt:r8>114500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</Properties>
</file>