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usdagcc-my.sharepoint.com/personal/kelly_stewart_usda_gov/Documents/ICR Review and Assistance/"/>
    </mc:Choice>
  </mc:AlternateContent>
  <xr:revisionPtr revIDLastSave="0" documentId="8_{4B21B60A-12A9-483C-860A-8E061F1993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ing Recordkeeping Burden" sheetId="1" r:id="rId1"/>
    <sheet name="Annualized Costs to Respondents" sheetId="2" r:id="rId2"/>
    <sheet name="Annualized Costs to Gov'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3" i="1" l="1"/>
  <c r="G7" i="1"/>
  <c r="K16" i="1"/>
  <c r="J13" i="1"/>
  <c r="I13" i="1"/>
  <c r="J11" i="1"/>
  <c r="J5" i="1"/>
  <c r="J6" i="1"/>
  <c r="J4" i="1"/>
  <c r="G12" i="2" l="1"/>
  <c r="G9" i="2"/>
  <c r="G28" i="3"/>
  <c r="G11" i="2"/>
  <c r="F28" i="3"/>
  <c r="F25" i="3"/>
  <c r="G25" i="3" s="1"/>
  <c r="F24" i="3"/>
  <c r="G24" i="3" s="1"/>
  <c r="F23" i="3"/>
  <c r="G23" i="3" s="1"/>
  <c r="F11" i="2"/>
  <c r="F8" i="2"/>
  <c r="F7" i="2"/>
  <c r="F6" i="2"/>
  <c r="E16" i="2"/>
  <c r="D16" i="2"/>
  <c r="H6" i="1"/>
  <c r="H23" i="3" l="1"/>
  <c r="G26" i="3"/>
  <c r="H25" i="3"/>
  <c r="I25" i="3" s="1"/>
  <c r="H24" i="3"/>
  <c r="I24" i="3"/>
  <c r="H28" i="3" l="1"/>
  <c r="I28" i="3" s="1"/>
  <c r="G29" i="3"/>
  <c r="H26" i="3"/>
  <c r="I23" i="3"/>
  <c r="I26" i="3" s="1"/>
  <c r="H11" i="2"/>
  <c r="I11" i="2" s="1"/>
  <c r="G8" i="2"/>
  <c r="G6" i="2"/>
  <c r="H6" i="2" s="1"/>
  <c r="G30" i="3" l="1"/>
  <c r="E5" i="3" s="1"/>
  <c r="H29" i="3"/>
  <c r="H30" i="3" s="1"/>
  <c r="H12" i="2"/>
  <c r="I12" i="2" s="1"/>
  <c r="H11" i="1"/>
  <c r="E11" i="1"/>
  <c r="E6" i="3"/>
  <c r="I29" i="3" l="1"/>
  <c r="I30" i="3" s="1"/>
  <c r="F6" i="3"/>
  <c r="G6" i="3" s="1"/>
  <c r="G14" i="1"/>
  <c r="G7" i="2"/>
  <c r="G19" i="1" l="1"/>
  <c r="H7" i="2"/>
  <c r="I7" i="2" s="1"/>
  <c r="I6" i="2"/>
  <c r="G13" i="2"/>
  <c r="H8" i="2"/>
  <c r="I8" i="2" s="1"/>
  <c r="I9" i="2" l="1"/>
  <c r="I13" i="2" s="1"/>
  <c r="H9" i="2"/>
  <c r="H13" i="2" s="1"/>
  <c r="F5" i="1" l="1"/>
  <c r="F4" i="1"/>
  <c r="D8" i="3" l="1"/>
  <c r="F7" i="1"/>
  <c r="F13" i="1" s="1"/>
  <c r="G7" i="3"/>
  <c r="F19" i="1" l="1"/>
  <c r="F14" i="1"/>
  <c r="E14" i="1" s="1"/>
  <c r="E13" i="1"/>
  <c r="E7" i="1"/>
  <c r="E8" i="3"/>
  <c r="F5" i="3"/>
  <c r="E19" i="1" l="1"/>
  <c r="G5" i="3"/>
  <c r="G8" i="3" s="1"/>
  <c r="F8" i="3" l="1"/>
  <c r="H12" i="1"/>
  <c r="E12" i="1"/>
  <c r="E6" i="1"/>
  <c r="H5" i="1"/>
  <c r="H4" i="1"/>
  <c r="H7" i="1" s="1"/>
  <c r="H13" i="1" l="1"/>
  <c r="H14" i="1" s="1"/>
  <c r="H19" i="1" l="1"/>
</calcChain>
</file>

<file path=xl/sharedStrings.xml><?xml version="1.0" encoding="utf-8"?>
<sst xmlns="http://schemas.openxmlformats.org/spreadsheetml/2006/main" count="131" uniqueCount="76">
  <si>
    <t>Description of Activity</t>
  </si>
  <si>
    <t>No. of Respondents</t>
  </si>
  <si>
    <t>Est. No. of Responses per Respondent</t>
  </si>
  <si>
    <t>No. Hours per Response</t>
  </si>
  <si>
    <t xml:space="preserve">275.12(f)  </t>
  </si>
  <si>
    <t>Reporting of Review Findings</t>
  </si>
  <si>
    <t>No. of Record keepers</t>
  </si>
  <si>
    <t>Est. No. of Records per Record keeper</t>
  </si>
  <si>
    <t xml:space="preserve">Record Retention </t>
  </si>
  <si>
    <t>Grand Total Reporting and Recordkeeping Burden</t>
  </si>
  <si>
    <t>Form Number</t>
  </si>
  <si>
    <t>Reg. Section</t>
  </si>
  <si>
    <t>Est. Total Annual Responses</t>
  </si>
  <si>
    <t>Est. Total Burden Hours</t>
  </si>
  <si>
    <t xml:space="preserve">No. Hours per Record to be Maintained </t>
  </si>
  <si>
    <t>Type of Respondents</t>
  </si>
  <si>
    <t>Average Time Per Response</t>
  </si>
  <si>
    <t>Reporting Burden</t>
  </si>
  <si>
    <t>State Agencies</t>
  </si>
  <si>
    <t>Recordkeeping Burden</t>
  </si>
  <si>
    <t>Estimates of Annualized Cost to Federal Government</t>
  </si>
  <si>
    <t>Activities</t>
  </si>
  <si>
    <t>Hours Spent on Collection</t>
  </si>
  <si>
    <t>Costs or Hourly Wage Rage</t>
  </si>
  <si>
    <t>Total Cost</t>
  </si>
  <si>
    <t>Fringe Benefits Cost for Staff (0.33)</t>
  </si>
  <si>
    <t>N/A</t>
  </si>
  <si>
    <t>Grand Total Cost to Government</t>
  </si>
  <si>
    <t>275.14(d)</t>
  </si>
  <si>
    <t>Total without loaded wages</t>
  </si>
  <si>
    <t>Total Costs</t>
  </si>
  <si>
    <t>Total Reporting Burden</t>
  </si>
  <si>
    <t>*mean social work salary</t>
  </si>
  <si>
    <t>21-1020</t>
  </si>
  <si>
    <t>hrly base</t>
  </si>
  <si>
    <t>Overall  Cost w/ Fringe Benefits for Staff</t>
  </si>
  <si>
    <t>Review Processing-Schedules- Update SA Discretionary Codes</t>
  </si>
  <si>
    <t>Review Processing-Schedules- Report SA Discretionary code updates</t>
  </si>
  <si>
    <t>Number of responses</t>
  </si>
  <si>
    <t>Fully loaded wages</t>
  </si>
  <si>
    <t>Reg Citation</t>
  </si>
  <si>
    <t>Activity</t>
  </si>
  <si>
    <t>Total Burden per response</t>
  </si>
  <si>
    <t>Reporting of Review Findings on Form</t>
  </si>
  <si>
    <t>Annual Responses</t>
  </si>
  <si>
    <t>3.  60 Regional Federal Staff (GS 12 Step 5) review of 380-1 submissions</t>
  </si>
  <si>
    <t>Grand Total Reporting and Recordkeeping Costs</t>
  </si>
  <si>
    <t>Reporting Totals</t>
  </si>
  <si>
    <t>Appendix B- OMB 0584-0299</t>
  </si>
  <si>
    <t>Recordkeeping Totals</t>
  </si>
  <si>
    <t>inputs</t>
  </si>
  <si>
    <t>updated 3-10-26</t>
  </si>
  <si>
    <t>updated</t>
  </si>
  <si>
    <t>Total Recordkeeping Burden</t>
  </si>
  <si>
    <t>https://www.bls.gov/oes/2025/may/oes_nat.htm</t>
  </si>
  <si>
    <r>
      <t>Estimates of Annualized Cost to Respondents</t>
    </r>
    <r>
      <rPr>
        <i/>
        <sz val="10"/>
        <color theme="1"/>
        <rFont val="Arial"/>
        <family val="2"/>
      </rPr>
      <t xml:space="preserve"> </t>
    </r>
  </si>
  <si>
    <t>32.23/2=16.115</t>
  </si>
  <si>
    <t>Hourly TABLE 2026-GS</t>
  </si>
  <si>
    <t>12/5</t>
  </si>
  <si>
    <t xml:space="preserve">updated </t>
  </si>
  <si>
    <t>4. Automated System Cost (includes fringe benefits in fixed rate Contractor Monitoring)</t>
  </si>
  <si>
    <t>FY 25 Active cases</t>
  </si>
  <si>
    <t>rounded</t>
  </si>
  <si>
    <t>Hourly Wage Rate (75% for State Agency Staff – not Households)</t>
  </si>
  <si>
    <t>Hourly Wage Rate (25% for State Agency Staff – not Households)</t>
  </si>
  <si>
    <r>
      <t>Estimates of Annualized Cost to Feds- 25% state costs</t>
    </r>
    <r>
      <rPr>
        <i/>
        <sz val="10"/>
        <color theme="1"/>
        <rFont val="Arial"/>
        <family val="2"/>
      </rPr>
      <t xml:space="preserve"> </t>
    </r>
  </si>
  <si>
    <t>2. 25% Reimbursement Cost to States for reporting &amp; recordkeeping administrative cost</t>
  </si>
  <si>
    <t>FNA-380-1</t>
  </si>
  <si>
    <t>Recordkeeping Burden for FNA 380-1, OMB 0584-0299</t>
  </si>
  <si>
    <t>Reporting Burden for FNA 380-1, OMB 0584-0299</t>
  </si>
  <si>
    <t>Financial Burden for State Agencies FNA 380-1, OMB 0584-0299</t>
  </si>
  <si>
    <t>Reporting and Recordkeeping Cost for FNA 380-1, OMB 0584-0299</t>
  </si>
  <si>
    <t>previousl hours</t>
  </si>
  <si>
    <t>program adjustment</t>
  </si>
  <si>
    <t>program change</t>
  </si>
  <si>
    <t>#fed cases completed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</si>
</sst>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"/>
    <numFmt numFmtId="165" formatCode="0.0000"/>
    <numFmt numFmtId="166" formatCode="&quot;$&quot;#,##0.00"/>
    <numFmt numFmtId="167" formatCode="#,##0.00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000000"/>
      <name val="Arial"/>
      <family val="2"/>
    </font>
    <font>
      <b/>
      <u/>
      <sz val="10"/>
      <color theme="1"/>
      <name val="Arial"/>
      <family val="2"/>
    </font>
    <font>
      <b/>
      <i/>
      <sz val="10"/>
      <color rgb="FF00000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2"/>
      <name val="Times New Roman"/>
      <family val="1"/>
    </font>
    <font>
      <u/>
      <sz val="11"/>
      <name val="Calibri"/>
      <family val="2"/>
      <scheme val="minor"/>
    </font>
    <font>
      <u/>
      <sz val="11"/>
      <color rgb="FF3333FF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45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wrapText="1"/>
    </xf>
    <xf numFmtId="0" fontId="8" fillId="0" borderId="0" xfId="3" applyFont="1" applyAlignment="1">
      <alignment horizontal="left"/>
    </xf>
    <xf numFmtId="0" fontId="5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26" xfId="0" applyFont="1" applyBorder="1" applyAlignment="1">
      <alignment wrapText="1"/>
    </xf>
    <xf numFmtId="0" fontId="9" fillId="0" borderId="27" xfId="0" applyFont="1" applyBorder="1" applyAlignment="1">
      <alignment wrapText="1"/>
    </xf>
    <xf numFmtId="0" fontId="9" fillId="0" borderId="24" xfId="0" applyFont="1" applyBorder="1" applyAlignment="1">
      <alignment wrapText="1"/>
    </xf>
    <xf numFmtId="0" fontId="9" fillId="0" borderId="25" xfId="0" applyFont="1" applyBorder="1" applyAlignment="1">
      <alignment wrapText="1"/>
    </xf>
    <xf numFmtId="4" fontId="6" fillId="0" borderId="25" xfId="0" applyNumberFormat="1" applyFont="1" applyBorder="1" applyAlignment="1">
      <alignment horizontal="right" wrapText="1"/>
    </xf>
    <xf numFmtId="4" fontId="6" fillId="0" borderId="25" xfId="0" applyNumberFormat="1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4" fontId="6" fillId="2" borderId="10" xfId="1" applyNumberFormat="1" applyFont="1" applyFill="1" applyBorder="1" applyAlignment="1">
      <alignment horizontal="center" vertical="center" wrapText="1"/>
    </xf>
    <xf numFmtId="4" fontId="6" fillId="2" borderId="1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horizontal="right" wrapText="1"/>
    </xf>
    <xf numFmtId="167" fontId="9" fillId="0" borderId="0" xfId="0" applyNumberFormat="1" applyFont="1" applyAlignment="1">
      <alignment wrapText="1"/>
    </xf>
    <xf numFmtId="0" fontId="10" fillId="0" borderId="8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4" fontId="10" fillId="0" borderId="27" xfId="0" applyNumberFormat="1" applyFont="1" applyBorder="1" applyAlignment="1">
      <alignment horizontal="right" wrapText="1"/>
    </xf>
    <xf numFmtId="4" fontId="10" fillId="0" borderId="27" xfId="0" applyNumberFormat="1" applyFont="1" applyBorder="1" applyAlignment="1">
      <alignment horizontal="center" wrapText="1"/>
    </xf>
    <xf numFmtId="165" fontId="10" fillId="0" borderId="10" xfId="0" applyNumberFormat="1" applyFont="1" applyBorder="1" applyAlignment="1">
      <alignment horizontal="center" wrapText="1"/>
    </xf>
    <xf numFmtId="0" fontId="6" fillId="2" borderId="26" xfId="0" applyFont="1" applyFill="1" applyBorder="1" applyAlignment="1">
      <alignment vertical="center" wrapText="1"/>
    </xf>
    <xf numFmtId="0" fontId="10" fillId="0" borderId="8" xfId="0" applyFont="1" applyBorder="1" applyAlignment="1">
      <alignment horizontal="right" vertical="center" wrapText="1"/>
    </xf>
    <xf numFmtId="14" fontId="9" fillId="0" borderId="0" xfId="0" applyNumberFormat="1" applyFont="1" applyAlignment="1">
      <alignment wrapText="1"/>
    </xf>
    <xf numFmtId="0" fontId="3" fillId="0" borderId="0" xfId="3" applyFill="1"/>
    <xf numFmtId="17" fontId="5" fillId="0" borderId="0" xfId="0" applyNumberFormat="1" applyFont="1" applyAlignment="1">
      <alignment wrapText="1"/>
    </xf>
    <xf numFmtId="0" fontId="11" fillId="0" borderId="0" xfId="0" applyFont="1" applyAlignment="1">
      <alignment wrapText="1"/>
    </xf>
    <xf numFmtId="0" fontId="14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3" fontId="11" fillId="0" borderId="2" xfId="0" applyNumberFormat="1" applyFont="1" applyBorder="1" applyAlignment="1">
      <alignment horizontal="center" vertical="center" wrapText="1"/>
    </xf>
    <xf numFmtId="8" fontId="11" fillId="0" borderId="2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8" fontId="13" fillId="0" borderId="2" xfId="0" applyNumberFormat="1" applyFont="1" applyBorder="1" applyAlignment="1">
      <alignment horizontal="center" vertical="center" wrapText="1"/>
    </xf>
    <xf numFmtId="8" fontId="11" fillId="0" borderId="2" xfId="0" applyNumberFormat="1" applyFont="1" applyBorder="1" applyAlignment="1">
      <alignment wrapText="1"/>
    </xf>
    <xf numFmtId="166" fontId="17" fillId="2" borderId="2" xfId="2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18" fillId="0" borderId="0" xfId="0" applyFont="1" applyAlignment="1">
      <alignment wrapText="1"/>
    </xf>
    <xf numFmtId="14" fontId="18" fillId="0" borderId="0" xfId="0" applyNumberFormat="1" applyFont="1" applyAlignment="1">
      <alignment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166" fontId="9" fillId="0" borderId="15" xfId="0" applyNumberFormat="1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166" fontId="9" fillId="0" borderId="16" xfId="0" applyNumberFormat="1" applyFont="1" applyBorder="1" applyAlignment="1">
      <alignment vertical="center" wrapText="1"/>
    </xf>
    <xf numFmtId="0" fontId="6" fillId="2" borderId="12" xfId="0" applyFont="1" applyFill="1" applyBorder="1" applyAlignment="1">
      <alignment horizontal="right" vertical="center" wrapText="1"/>
    </xf>
    <xf numFmtId="0" fontId="6" fillId="2" borderId="16" xfId="0" applyFont="1" applyFill="1" applyBorder="1" applyAlignment="1">
      <alignment horizontal="right" vertical="center" wrapText="1"/>
    </xf>
    <xf numFmtId="166" fontId="6" fillId="2" borderId="16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right"/>
    </xf>
    <xf numFmtId="49" fontId="19" fillId="0" borderId="0" xfId="0" applyNumberFormat="1" applyFont="1" applyAlignment="1">
      <alignment horizontal="right"/>
    </xf>
    <xf numFmtId="166" fontId="19" fillId="0" borderId="0" xfId="0" applyNumberFormat="1" applyFont="1" applyAlignment="1">
      <alignment horizontal="right"/>
    </xf>
    <xf numFmtId="0" fontId="20" fillId="0" borderId="0" xfId="3" applyFont="1"/>
    <xf numFmtId="0" fontId="18" fillId="0" borderId="0" xfId="0" applyFont="1"/>
    <xf numFmtId="166" fontId="19" fillId="0" borderId="0" xfId="0" applyNumberFormat="1" applyFont="1"/>
    <xf numFmtId="0" fontId="6" fillId="0" borderId="32" xfId="0" applyFont="1" applyBorder="1" applyAlignment="1">
      <alignment vertical="center" wrapText="1"/>
    </xf>
    <xf numFmtId="0" fontId="21" fillId="0" borderId="0" xfId="3" applyFont="1"/>
    <xf numFmtId="165" fontId="9" fillId="0" borderId="0" xfId="0" applyNumberFormat="1" applyFont="1" applyAlignment="1">
      <alignment wrapText="1"/>
    </xf>
    <xf numFmtId="165" fontId="6" fillId="0" borderId="21" xfId="0" applyNumberFormat="1" applyFont="1" applyBorder="1" applyAlignment="1">
      <alignment horizontal="center" vertical="center" wrapText="1"/>
    </xf>
    <xf numFmtId="165" fontId="10" fillId="0" borderId="27" xfId="0" applyNumberFormat="1" applyFont="1" applyBorder="1" applyAlignment="1">
      <alignment horizontal="center" vertical="center" wrapText="1"/>
    </xf>
    <xf numFmtId="165" fontId="6" fillId="0" borderId="25" xfId="0" applyNumberFormat="1" applyFont="1" applyBorder="1" applyAlignment="1">
      <alignment wrapText="1"/>
    </xf>
    <xf numFmtId="165" fontId="6" fillId="0" borderId="5" xfId="0" applyNumberFormat="1" applyFont="1" applyBorder="1" applyAlignment="1">
      <alignment horizontal="center" vertical="center" wrapText="1"/>
    </xf>
    <xf numFmtId="165" fontId="9" fillId="0" borderId="8" xfId="0" applyNumberFormat="1" applyFont="1" applyBorder="1" applyAlignment="1">
      <alignment horizontal="center" vertical="center" wrapText="1"/>
    </xf>
    <xf numFmtId="165" fontId="10" fillId="0" borderId="8" xfId="0" applyNumberFormat="1" applyFont="1" applyBorder="1" applyAlignment="1">
      <alignment horizontal="center" vertical="center" wrapText="1"/>
    </xf>
    <xf numFmtId="0" fontId="7" fillId="3" borderId="0" xfId="0" applyFont="1" applyFill="1" applyAlignment="1">
      <alignment horizontal="right"/>
    </xf>
    <xf numFmtId="0" fontId="7" fillId="3" borderId="0" xfId="0" applyFont="1" applyFill="1"/>
    <xf numFmtId="9" fontId="7" fillId="3" borderId="0" xfId="0" applyNumberFormat="1" applyFont="1" applyFill="1"/>
    <xf numFmtId="166" fontId="9" fillId="0" borderId="17" xfId="0" applyNumberFormat="1" applyFont="1" applyBorder="1" applyAlignment="1">
      <alignment vertical="center" wrapText="1"/>
    </xf>
    <xf numFmtId="4" fontId="9" fillId="0" borderId="0" xfId="0" applyNumberFormat="1" applyFont="1" applyAlignment="1">
      <alignment horizontal="center" vertical="center" wrapText="1"/>
    </xf>
    <xf numFmtId="4" fontId="9" fillId="0" borderId="0" xfId="1" applyNumberFormat="1" applyFont="1" applyFill="1" applyBorder="1" applyAlignment="1">
      <alignment horizontal="center" vertical="center" wrapText="1"/>
    </xf>
    <xf numFmtId="164" fontId="6" fillId="2" borderId="10" xfId="0" applyNumberFormat="1" applyFont="1" applyFill="1" applyBorder="1" applyAlignment="1">
      <alignment horizontal="center" vertical="center" wrapText="1"/>
    </xf>
    <xf numFmtId="164" fontId="6" fillId="2" borderId="10" xfId="1" applyNumberFormat="1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4" fontId="9" fillId="0" borderId="29" xfId="0" applyNumberFormat="1" applyFont="1" applyBorder="1" applyAlignment="1">
      <alignment horizontal="center" vertical="center" wrapText="1"/>
    </xf>
    <xf numFmtId="4" fontId="10" fillId="0" borderId="34" xfId="0" applyNumberFormat="1" applyFont="1" applyBorder="1" applyAlignment="1">
      <alignment horizontal="center" wrapText="1"/>
    </xf>
    <xf numFmtId="0" fontId="6" fillId="0" borderId="35" xfId="0" applyFont="1" applyBorder="1" applyAlignment="1">
      <alignment horizontal="center" vertical="center" wrapText="1"/>
    </xf>
    <xf numFmtId="165" fontId="9" fillId="0" borderId="36" xfId="0" applyNumberFormat="1" applyFont="1" applyBorder="1" applyAlignment="1">
      <alignment horizontal="center" vertical="center" wrapText="1"/>
    </xf>
    <xf numFmtId="165" fontId="10" fillId="0" borderId="36" xfId="0" applyNumberFormat="1" applyFont="1" applyBorder="1" applyAlignment="1">
      <alignment horizontal="center" vertical="center" wrapText="1"/>
    </xf>
    <xf numFmtId="164" fontId="6" fillId="2" borderId="34" xfId="1" applyNumberFormat="1" applyFont="1" applyFill="1" applyBorder="1" applyAlignment="1">
      <alignment horizontal="center" vertical="center" wrapText="1"/>
    </xf>
    <xf numFmtId="0" fontId="9" fillId="0" borderId="37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9" fillId="0" borderId="23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9" fillId="0" borderId="11" xfId="0" applyFont="1" applyBorder="1" applyAlignment="1">
      <alignment wrapText="1"/>
    </xf>
    <xf numFmtId="0" fontId="6" fillId="0" borderId="9" xfId="0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wrapText="1"/>
    </xf>
    <xf numFmtId="165" fontId="9" fillId="0" borderId="2" xfId="0" applyNumberFormat="1" applyFont="1" applyBorder="1" applyAlignment="1">
      <alignment wrapText="1"/>
    </xf>
    <xf numFmtId="165" fontId="2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" fontId="24" fillId="0" borderId="2" xfId="0" applyNumberFormat="1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wrapText="1"/>
    </xf>
    <xf numFmtId="0" fontId="6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wrapText="1"/>
    </xf>
    <xf numFmtId="4" fontId="23" fillId="0" borderId="10" xfId="0" applyNumberFormat="1" applyFont="1" applyBorder="1" applyAlignment="1">
      <alignment horizontal="center" wrapText="1"/>
    </xf>
    <xf numFmtId="0" fontId="9" fillId="0" borderId="42" xfId="0" applyFont="1" applyBorder="1" applyAlignment="1">
      <alignment wrapText="1"/>
    </xf>
    <xf numFmtId="0" fontId="6" fillId="0" borderId="43" xfId="0" applyFont="1" applyBorder="1" applyAlignment="1">
      <alignment horizontal="center" vertical="center" wrapText="1"/>
    </xf>
    <xf numFmtId="165" fontId="9" fillId="0" borderId="31" xfId="0" applyNumberFormat="1" applyFont="1" applyBorder="1" applyAlignment="1">
      <alignment wrapText="1"/>
    </xf>
    <xf numFmtId="0" fontId="9" fillId="0" borderId="31" xfId="0" applyFont="1" applyBorder="1" applyAlignment="1">
      <alignment wrapText="1"/>
    </xf>
    <xf numFmtId="164" fontId="6" fillId="0" borderId="28" xfId="0" applyNumberFormat="1" applyFont="1" applyBorder="1" applyAlignment="1">
      <alignment wrapText="1"/>
    </xf>
    <xf numFmtId="4" fontId="6" fillId="0" borderId="2" xfId="0" applyNumberFormat="1" applyFont="1" applyBorder="1" applyAlignment="1">
      <alignment wrapText="1"/>
    </xf>
    <xf numFmtId="3" fontId="9" fillId="0" borderId="0" xfId="0" applyNumberFormat="1" applyFont="1" applyAlignment="1">
      <alignment wrapText="1"/>
    </xf>
    <xf numFmtId="4" fontId="9" fillId="0" borderId="0" xfId="0" applyNumberFormat="1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right" vertical="center" wrapText="1"/>
    </xf>
    <xf numFmtId="0" fontId="16" fillId="2" borderId="30" xfId="0" applyFont="1" applyFill="1" applyBorder="1" applyAlignment="1">
      <alignment horizontal="right" vertical="center" wrapText="1"/>
    </xf>
    <xf numFmtId="0" fontId="16" fillId="2" borderId="31" xfId="0" applyFont="1" applyFill="1" applyBorder="1" applyAlignment="1">
      <alignment horizontal="right" vertical="center" wrapText="1"/>
    </xf>
    <xf numFmtId="0" fontId="17" fillId="2" borderId="29" xfId="0" applyFont="1" applyFill="1" applyBorder="1" applyAlignment="1">
      <alignment horizontal="right" vertical="center" wrapText="1"/>
    </xf>
    <xf numFmtId="0" fontId="17" fillId="2" borderId="30" xfId="0" applyFont="1" applyFill="1" applyBorder="1" applyAlignment="1">
      <alignment horizontal="right" vertical="center" wrapText="1"/>
    </xf>
    <xf numFmtId="0" fontId="17" fillId="2" borderId="31" xfId="0" applyFont="1" applyFill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right" vertical="center" wrapText="1"/>
    </xf>
    <xf numFmtId="0" fontId="6" fillId="2" borderId="27" xfId="0" applyFont="1" applyFill="1" applyBorder="1" applyAlignment="1">
      <alignment horizontal="right" vertical="center" wrapText="1"/>
    </xf>
    <xf numFmtId="0" fontId="6" fillId="2" borderId="28" xfId="0" applyFont="1" applyFill="1" applyBorder="1" applyAlignment="1">
      <alignment horizontal="right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0A15366D-E7A8-4795-9969-66C725898EFD}"/>
  </tableStyles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ls.gov/oes/2025/may/oes_nat.ht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opm.gov/policy-data-oversight/pay-leave/salaries-wages/salary-tables/pdf/2026/GS_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="120" zoomScaleNormal="120" workbookViewId="0">
      <selection activeCell="H13" sqref="H13"/>
    </sheetView>
  </sheetViews>
  <sheetFormatPr defaultColWidth="8.7109375" defaultRowHeight="12.75" x14ac:dyDescent="0.2"/>
  <cols>
    <col min="1" max="2" width="10.85546875" style="9" customWidth="1"/>
    <col min="3" max="3" width="37.42578125" style="9" customWidth="1"/>
    <col min="4" max="4" width="13.85546875" style="9" customWidth="1"/>
    <col min="5" max="5" width="10.85546875" style="74" customWidth="1"/>
    <col min="6" max="6" width="13.42578125" style="9" customWidth="1"/>
    <col min="7" max="7" width="12.140625" style="9" customWidth="1"/>
    <col min="8" max="8" width="14.140625" style="9" customWidth="1"/>
    <col min="9" max="9" width="8.7109375" style="9"/>
    <col min="10" max="10" width="9.140625" style="9" bestFit="1" customWidth="1"/>
    <col min="11" max="16384" width="8.7109375" style="9"/>
  </cols>
  <sheetData>
    <row r="1" spans="1:11" ht="13.5" thickBot="1" x14ac:dyDescent="0.25">
      <c r="A1" s="8" t="s">
        <v>48</v>
      </c>
      <c r="I1" s="9" t="s">
        <v>52</v>
      </c>
      <c r="J1" s="41">
        <v>46097</v>
      </c>
    </row>
    <row r="2" spans="1:11" ht="15.75" customHeight="1" thickBot="1" x14ac:dyDescent="0.25">
      <c r="A2" s="138" t="s">
        <v>69</v>
      </c>
      <c r="B2" s="139"/>
      <c r="C2" s="139"/>
      <c r="D2" s="139"/>
      <c r="E2" s="139"/>
      <c r="F2" s="139"/>
      <c r="G2" s="139"/>
      <c r="H2" s="139"/>
      <c r="I2" s="97"/>
      <c r="J2" s="98"/>
      <c r="K2" s="109"/>
    </row>
    <row r="3" spans="1:11" ht="51" x14ac:dyDescent="0.2">
      <c r="A3" s="10" t="s">
        <v>10</v>
      </c>
      <c r="B3" s="11" t="s">
        <v>11</v>
      </c>
      <c r="C3" s="11" t="s">
        <v>0</v>
      </c>
      <c r="D3" s="11" t="s">
        <v>1</v>
      </c>
      <c r="E3" s="75" t="s">
        <v>2</v>
      </c>
      <c r="F3" s="11" t="s">
        <v>12</v>
      </c>
      <c r="G3" s="11" t="s">
        <v>3</v>
      </c>
      <c r="H3" s="89" t="s">
        <v>13</v>
      </c>
      <c r="I3" s="108" t="s">
        <v>72</v>
      </c>
      <c r="J3" s="108" t="s">
        <v>73</v>
      </c>
      <c r="K3" s="110" t="s">
        <v>74</v>
      </c>
    </row>
    <row r="4" spans="1:11" ht="25.5" x14ac:dyDescent="0.2">
      <c r="A4" s="12" t="s">
        <v>67</v>
      </c>
      <c r="B4" s="13" t="s">
        <v>28</v>
      </c>
      <c r="C4" s="13" t="s">
        <v>36</v>
      </c>
      <c r="D4" s="13">
        <v>53</v>
      </c>
      <c r="E4" s="14">
        <v>1</v>
      </c>
      <c r="F4" s="15">
        <f>SUM(D4*E4)</f>
        <v>53</v>
      </c>
      <c r="G4" s="13">
        <v>3</v>
      </c>
      <c r="H4" s="90">
        <f>SUM(F4*G4)</f>
        <v>159</v>
      </c>
      <c r="I4" s="107">
        <v>159</v>
      </c>
      <c r="J4" s="103">
        <f>SUM(H4-I4)</f>
        <v>0</v>
      </c>
      <c r="K4" s="111"/>
    </row>
    <row r="5" spans="1:11" ht="25.5" x14ac:dyDescent="0.2">
      <c r="A5" s="12" t="s">
        <v>67</v>
      </c>
      <c r="B5" s="13" t="s">
        <v>28</v>
      </c>
      <c r="C5" s="13" t="s">
        <v>37</v>
      </c>
      <c r="D5" s="13">
        <v>53</v>
      </c>
      <c r="E5" s="14">
        <v>1</v>
      </c>
      <c r="F5" s="15">
        <f>SUM(D5*E5)</f>
        <v>53</v>
      </c>
      <c r="G5" s="13">
        <v>0.25</v>
      </c>
      <c r="H5" s="90">
        <f>SUM(F5*G5)</f>
        <v>13.25</v>
      </c>
      <c r="I5" s="107">
        <v>13.25</v>
      </c>
      <c r="J5" s="103">
        <f t="shared" ref="J5:J6" si="0">SUM(H5-I5)</f>
        <v>0</v>
      </c>
      <c r="K5" s="111"/>
    </row>
    <row r="6" spans="1:11" x14ac:dyDescent="0.2">
      <c r="A6" s="12" t="s">
        <v>67</v>
      </c>
      <c r="B6" s="13" t="s">
        <v>4</v>
      </c>
      <c r="C6" s="13" t="s">
        <v>43</v>
      </c>
      <c r="D6" s="13">
        <v>53</v>
      </c>
      <c r="E6" s="14">
        <f>SUM(F6/D6)</f>
        <v>878.45283018867929</v>
      </c>
      <c r="F6" s="15">
        <v>46558</v>
      </c>
      <c r="G6" s="16">
        <v>1.056</v>
      </c>
      <c r="H6" s="90">
        <f>SUM(F6*G6)</f>
        <v>49165.248</v>
      </c>
      <c r="I6" s="107">
        <v>48044.832000000002</v>
      </c>
      <c r="J6" s="103">
        <f t="shared" si="0"/>
        <v>1120.4159999999974</v>
      </c>
      <c r="K6" s="111"/>
    </row>
    <row r="7" spans="1:11" ht="14.25" thickBot="1" x14ac:dyDescent="0.3">
      <c r="A7" s="17"/>
      <c r="B7" s="18"/>
      <c r="C7" s="36" t="s">
        <v>47</v>
      </c>
      <c r="D7" s="37">
        <v>53</v>
      </c>
      <c r="E7" s="76">
        <f>SUM(F7/D7)</f>
        <v>880.45283018867929</v>
      </c>
      <c r="F7" s="37">
        <f>SUM(F4:F6)</f>
        <v>46664</v>
      </c>
      <c r="G7" s="38">
        <f>SUM(H7/F7)</f>
        <v>1.0572925167152409</v>
      </c>
      <c r="H7" s="91">
        <f>SUM(H4:H6)</f>
        <v>49337.498</v>
      </c>
      <c r="I7" s="112"/>
      <c r="J7" s="100"/>
      <c r="K7" s="113"/>
    </row>
    <row r="8" spans="1:11" ht="12" customHeight="1" thickBot="1" x14ac:dyDescent="0.25">
      <c r="A8" s="19"/>
      <c r="B8" s="20"/>
      <c r="C8" s="21"/>
      <c r="D8" s="22"/>
      <c r="E8" s="77"/>
      <c r="F8" s="21"/>
      <c r="G8" s="22"/>
      <c r="H8" s="22"/>
      <c r="I8" s="96"/>
      <c r="J8" s="96"/>
      <c r="K8" s="96"/>
    </row>
    <row r="9" spans="1:11" ht="15.75" customHeight="1" thickBot="1" x14ac:dyDescent="0.25">
      <c r="A9" s="138" t="s">
        <v>68</v>
      </c>
      <c r="B9" s="139"/>
      <c r="C9" s="139"/>
      <c r="D9" s="139"/>
      <c r="E9" s="139"/>
      <c r="F9" s="139"/>
      <c r="G9" s="139"/>
      <c r="H9" s="139"/>
      <c r="I9" s="143"/>
      <c r="J9" s="144"/>
      <c r="K9" s="144"/>
    </row>
    <row r="10" spans="1:11" ht="51.75" thickBot="1" x14ac:dyDescent="0.25">
      <c r="A10" s="23" t="s">
        <v>10</v>
      </c>
      <c r="B10" s="24" t="s">
        <v>11</v>
      </c>
      <c r="C10" s="24" t="s">
        <v>0</v>
      </c>
      <c r="D10" s="24" t="s">
        <v>6</v>
      </c>
      <c r="E10" s="78" t="s">
        <v>7</v>
      </c>
      <c r="F10" s="24" t="s">
        <v>12</v>
      </c>
      <c r="G10" s="24" t="s">
        <v>14</v>
      </c>
      <c r="H10" s="92" t="s">
        <v>13</v>
      </c>
      <c r="I10" s="106" t="s">
        <v>72</v>
      </c>
      <c r="J10" s="114" t="s">
        <v>73</v>
      </c>
      <c r="K10" s="102" t="s">
        <v>74</v>
      </c>
    </row>
    <row r="11" spans="1:11" ht="13.5" thickBot="1" x14ac:dyDescent="0.25">
      <c r="A11" s="26" t="s">
        <v>67</v>
      </c>
      <c r="B11" s="27">
        <v>275.39999999999998</v>
      </c>
      <c r="C11" s="27" t="s">
        <v>8</v>
      </c>
      <c r="D11" s="27">
        <v>53</v>
      </c>
      <c r="E11" s="79">
        <f>SUM(F11/D11)</f>
        <v>878.45283018867929</v>
      </c>
      <c r="F11" s="15">
        <v>46558</v>
      </c>
      <c r="G11" s="27">
        <v>2.3599999999999999E-2</v>
      </c>
      <c r="H11" s="93">
        <f>SUM(F11*G11)</f>
        <v>1098.7688000000001</v>
      </c>
      <c r="I11" s="105">
        <v>1073.7292</v>
      </c>
      <c r="J11" s="115">
        <f>SUM(H11-I11)</f>
        <v>25.039600000000064</v>
      </c>
      <c r="K11" s="99"/>
    </row>
    <row r="12" spans="1:11" ht="15" customHeight="1" x14ac:dyDescent="0.2">
      <c r="A12" s="26"/>
      <c r="B12" s="27"/>
      <c r="C12" s="40" t="s">
        <v>49</v>
      </c>
      <c r="D12" s="34">
        <v>53</v>
      </c>
      <c r="E12" s="80">
        <f>SUM(F12/D12)</f>
        <v>878.45283018867929</v>
      </c>
      <c r="F12" s="35">
        <v>46558</v>
      </c>
      <c r="G12" s="34">
        <v>2.3599999999999999E-2</v>
      </c>
      <c r="H12" s="94">
        <f>SUM(F12*G12)</f>
        <v>1098.7688000000001</v>
      </c>
      <c r="I12" s="104"/>
      <c r="J12" s="116"/>
      <c r="K12" s="99"/>
    </row>
    <row r="13" spans="1:11" ht="28.5" customHeight="1" thickBot="1" x14ac:dyDescent="0.25">
      <c r="A13" s="140" t="s">
        <v>9</v>
      </c>
      <c r="B13" s="141"/>
      <c r="C13" s="142"/>
      <c r="D13" s="87">
        <v>53</v>
      </c>
      <c r="E13" s="88">
        <f>SUM(F13/D13)</f>
        <v>1758.9056603773586</v>
      </c>
      <c r="F13" s="88">
        <f>F7+F12</f>
        <v>93222</v>
      </c>
      <c r="G13" s="88">
        <f>SUM(H13/F13)</f>
        <v>0.54103394906781654</v>
      </c>
      <c r="H13" s="95">
        <f>H7+H12</f>
        <v>50436.266799999998</v>
      </c>
      <c r="I13" s="118">
        <f>SUM(I4:I6,I11)</f>
        <v>49290.811200000004</v>
      </c>
      <c r="J13" s="117">
        <f>SUM(H13-I13)</f>
        <v>1145.4555999999939</v>
      </c>
      <c r="K13" s="101"/>
    </row>
    <row r="14" spans="1:11" x14ac:dyDescent="0.2">
      <c r="D14" s="85">
        <v>53</v>
      </c>
      <c r="E14" s="86">
        <f>SUM(F14/D14)</f>
        <v>1758.9056603773586</v>
      </c>
      <c r="F14" s="86">
        <f>F8+F13</f>
        <v>93222</v>
      </c>
      <c r="G14" s="86">
        <f>SUM(G8,G13)</f>
        <v>0.54103394906781654</v>
      </c>
      <c r="H14" s="86">
        <f>H8+H13</f>
        <v>50436.266799999998</v>
      </c>
      <c r="I14" s="9" t="s">
        <v>62</v>
      </c>
    </row>
    <row r="15" spans="1:11" ht="33.75" customHeight="1" x14ac:dyDescent="0.2">
      <c r="A15" s="31"/>
      <c r="F15" s="32" t="s">
        <v>42</v>
      </c>
      <c r="G15" s="33"/>
    </row>
    <row r="16" spans="1:11" x14ac:dyDescent="0.2">
      <c r="J16" s="119">
        <v>91100</v>
      </c>
      <c r="K16" s="120">
        <f>SUM(F14-J16)</f>
        <v>2122</v>
      </c>
    </row>
    <row r="17" spans="2:8" ht="13.5" thickBot="1" x14ac:dyDescent="0.25"/>
    <row r="18" spans="2:8" s="31" customFormat="1" ht="51.75" thickBot="1" x14ac:dyDescent="0.25">
      <c r="C18" s="23" t="s">
        <v>0</v>
      </c>
      <c r="D18" s="24" t="s">
        <v>6</v>
      </c>
      <c r="E18" s="78" t="s">
        <v>7</v>
      </c>
      <c r="F18" s="24" t="s">
        <v>12</v>
      </c>
      <c r="G18" s="24" t="s">
        <v>14</v>
      </c>
      <c r="H18" s="25" t="s">
        <v>13</v>
      </c>
    </row>
    <row r="19" spans="2:8" ht="24" customHeight="1" thickBot="1" x14ac:dyDescent="0.25">
      <c r="C19" s="39" t="s">
        <v>9</v>
      </c>
      <c r="D19" s="28">
        <v>53</v>
      </c>
      <c r="E19" s="29">
        <f>SUM(E13)</f>
        <v>1758.9056603773586</v>
      </c>
      <c r="F19" s="29">
        <f>SUM(F13)</f>
        <v>93222</v>
      </c>
      <c r="G19" s="29">
        <f>SUM(G13)</f>
        <v>0.54103394906781654</v>
      </c>
      <c r="H19" s="30">
        <f>SUM(H13)</f>
        <v>50436.266799999998</v>
      </c>
    </row>
    <row r="22" spans="2:8" x14ac:dyDescent="0.2">
      <c r="B22" s="9" t="s">
        <v>50</v>
      </c>
    </row>
    <row r="23" spans="2:8" x14ac:dyDescent="0.2">
      <c r="C23" s="9" t="s">
        <v>61</v>
      </c>
    </row>
  </sheetData>
  <mergeCells count="4">
    <mergeCell ref="A2:H2"/>
    <mergeCell ref="A9:H9"/>
    <mergeCell ref="A13:C13"/>
    <mergeCell ref="I9:K9"/>
  </mergeCells>
  <phoneticPr fontId="2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>
      <selection activeCell="A2" sqref="A2:I13"/>
    </sheetView>
  </sheetViews>
  <sheetFormatPr defaultColWidth="15.140625" defaultRowHeight="12.75" x14ac:dyDescent="0.2"/>
  <cols>
    <col min="1" max="2" width="15.140625" style="1"/>
    <col min="3" max="3" width="20.5703125" style="1" customWidth="1"/>
    <col min="4" max="5" width="15.140625" style="1"/>
    <col min="6" max="6" width="22.5703125" style="1" customWidth="1"/>
    <col min="7" max="16384" width="15.140625" style="1"/>
  </cols>
  <sheetData>
    <row r="1" spans="1:10" x14ac:dyDescent="0.2">
      <c r="A1" s="44"/>
      <c r="B1" s="44"/>
      <c r="C1" s="44"/>
      <c r="D1" s="44"/>
      <c r="E1" s="44"/>
      <c r="F1" s="44"/>
      <c r="G1" s="44"/>
      <c r="H1" s="44"/>
      <c r="I1" s="44"/>
      <c r="J1" s="1" t="s">
        <v>51</v>
      </c>
    </row>
    <row r="2" spans="1:10" ht="21" customHeight="1" x14ac:dyDescent="0.2">
      <c r="A2" s="133" t="s">
        <v>55</v>
      </c>
      <c r="B2" s="133"/>
      <c r="C2" s="133"/>
      <c r="D2" s="133"/>
      <c r="E2" s="133"/>
      <c r="F2" s="133"/>
      <c r="G2" s="133"/>
      <c r="H2" s="133"/>
      <c r="I2" s="133"/>
    </row>
    <row r="3" spans="1:10" ht="22.5" customHeight="1" x14ac:dyDescent="0.2">
      <c r="A3" s="134" t="s">
        <v>70</v>
      </c>
      <c r="B3" s="135"/>
      <c r="C3" s="135"/>
      <c r="D3" s="135"/>
      <c r="E3" s="135"/>
      <c r="F3" s="135"/>
      <c r="G3" s="135"/>
      <c r="H3" s="135"/>
      <c r="I3" s="136"/>
    </row>
    <row r="4" spans="1:10" ht="49.5" customHeight="1" x14ac:dyDescent="0.2">
      <c r="A4" s="45" t="s">
        <v>15</v>
      </c>
      <c r="B4" s="45" t="s">
        <v>40</v>
      </c>
      <c r="C4" s="45" t="s">
        <v>41</v>
      </c>
      <c r="D4" s="45" t="s">
        <v>38</v>
      </c>
      <c r="E4" s="45" t="s">
        <v>16</v>
      </c>
      <c r="F4" s="45" t="s">
        <v>63</v>
      </c>
      <c r="G4" s="45" t="s">
        <v>29</v>
      </c>
      <c r="H4" s="45" t="s">
        <v>39</v>
      </c>
      <c r="I4" s="45" t="s">
        <v>30</v>
      </c>
    </row>
    <row r="5" spans="1:10" ht="24.95" customHeight="1" x14ac:dyDescent="0.2">
      <c r="A5" s="137" t="s">
        <v>17</v>
      </c>
      <c r="B5" s="137"/>
      <c r="C5" s="137"/>
      <c r="D5" s="137"/>
      <c r="E5" s="137"/>
      <c r="F5" s="137"/>
      <c r="G5" s="137"/>
      <c r="H5" s="137"/>
      <c r="I5" s="137"/>
    </row>
    <row r="6" spans="1:10" ht="24.95" customHeight="1" x14ac:dyDescent="0.2">
      <c r="A6" s="46" t="s">
        <v>18</v>
      </c>
      <c r="B6" s="46" t="s">
        <v>28</v>
      </c>
      <c r="C6" s="47" t="s">
        <v>36</v>
      </c>
      <c r="D6" s="48">
        <v>53</v>
      </c>
      <c r="E6" s="46">
        <v>3</v>
      </c>
      <c r="F6" s="49">
        <f>E17</f>
        <v>24.17</v>
      </c>
      <c r="G6" s="49">
        <f>SUM(D6*E6*F6)</f>
        <v>3843.03</v>
      </c>
      <c r="H6" s="49">
        <f>SUM(G6*0.33)</f>
        <v>1268.1999000000001</v>
      </c>
      <c r="I6" s="49">
        <f>SUM(G6+H6)</f>
        <v>5111.2299000000003</v>
      </c>
    </row>
    <row r="7" spans="1:10" ht="24.95" customHeight="1" x14ac:dyDescent="0.2">
      <c r="A7" s="46" t="s">
        <v>18</v>
      </c>
      <c r="B7" s="46" t="s">
        <v>28</v>
      </c>
      <c r="C7" s="47" t="s">
        <v>37</v>
      </c>
      <c r="D7" s="48">
        <v>53</v>
      </c>
      <c r="E7" s="46">
        <v>0.25</v>
      </c>
      <c r="F7" s="49">
        <f>E17</f>
        <v>24.17</v>
      </c>
      <c r="G7" s="49">
        <f t="shared" ref="G7" si="0">SUM(D7*E7*F7)</f>
        <v>320.2525</v>
      </c>
      <c r="H7" s="49">
        <f t="shared" ref="H7:H8" si="1">SUM(G7*0.33)</f>
        <v>105.68332500000001</v>
      </c>
      <c r="I7" s="49">
        <f t="shared" ref="I7:I8" si="2">SUM(G7+H7)</f>
        <v>425.93582500000002</v>
      </c>
    </row>
    <row r="8" spans="1:10" ht="24.95" customHeight="1" x14ac:dyDescent="0.2">
      <c r="A8" s="46" t="s">
        <v>18</v>
      </c>
      <c r="B8" s="46" t="s">
        <v>4</v>
      </c>
      <c r="C8" s="47" t="s">
        <v>5</v>
      </c>
      <c r="D8" s="48">
        <v>46558</v>
      </c>
      <c r="E8" s="50">
        <v>1.056</v>
      </c>
      <c r="F8" s="49">
        <f>E17</f>
        <v>24.17</v>
      </c>
      <c r="G8" s="49">
        <f>SUM(D8*E8*F8)</f>
        <v>1188324.04416</v>
      </c>
      <c r="H8" s="49">
        <f t="shared" si="1"/>
        <v>392146.93457280006</v>
      </c>
      <c r="I8" s="49">
        <f t="shared" si="2"/>
        <v>1580470.9787328001</v>
      </c>
    </row>
    <row r="9" spans="1:10" ht="24.95" customHeight="1" x14ac:dyDescent="0.2">
      <c r="A9" s="127" t="s">
        <v>31</v>
      </c>
      <c r="B9" s="128"/>
      <c r="C9" s="128"/>
      <c r="D9" s="128"/>
      <c r="E9" s="128"/>
      <c r="F9" s="129"/>
      <c r="G9" s="51">
        <f>SUM(G6:G8)</f>
        <v>1192487.32666</v>
      </c>
      <c r="H9" s="51">
        <f t="shared" ref="H9:I9" si="3">SUM(H6:H8)</f>
        <v>393520.81779780006</v>
      </c>
      <c r="I9" s="51">
        <f t="shared" si="3"/>
        <v>1586008.1444578001</v>
      </c>
    </row>
    <row r="10" spans="1:10" ht="24.95" customHeight="1" x14ac:dyDescent="0.2">
      <c r="A10" s="137" t="s">
        <v>19</v>
      </c>
      <c r="B10" s="137"/>
      <c r="C10" s="137"/>
      <c r="D10" s="137"/>
      <c r="E10" s="137"/>
      <c r="F10" s="137"/>
      <c r="G10" s="137"/>
      <c r="H10" s="137"/>
      <c r="I10" s="137"/>
    </row>
    <row r="11" spans="1:10" ht="24.95" customHeight="1" x14ac:dyDescent="0.2">
      <c r="A11" s="46" t="s">
        <v>18</v>
      </c>
      <c r="B11" s="46">
        <v>275.39999999999998</v>
      </c>
      <c r="C11" s="46" t="s">
        <v>8</v>
      </c>
      <c r="D11" s="48">
        <v>46558</v>
      </c>
      <c r="E11" s="46">
        <v>2.3599999999999999E-2</v>
      </c>
      <c r="F11" s="49">
        <f>E17</f>
        <v>24.17</v>
      </c>
      <c r="G11" s="49">
        <f>SUM(D11*E11*F11)</f>
        <v>26557.241896000003</v>
      </c>
      <c r="H11" s="52">
        <f>SUM(G11*0.33)</f>
        <v>8763.8898256800021</v>
      </c>
      <c r="I11" s="52">
        <f>SUM(G11:H11)</f>
        <v>35321.131721680009</v>
      </c>
    </row>
    <row r="12" spans="1:10" ht="24.95" customHeight="1" x14ac:dyDescent="0.2">
      <c r="A12" s="127" t="s">
        <v>53</v>
      </c>
      <c r="B12" s="128"/>
      <c r="C12" s="128"/>
      <c r="D12" s="128"/>
      <c r="E12" s="128"/>
      <c r="F12" s="129"/>
      <c r="G12" s="49">
        <f>G11</f>
        <v>26557.241896000003</v>
      </c>
      <c r="H12" s="52">
        <f>SUM(G12*0.33)</f>
        <v>8763.8898256800021</v>
      </c>
      <c r="I12" s="52">
        <f>SUM(G12:H12)</f>
        <v>35321.131721680009</v>
      </c>
    </row>
    <row r="13" spans="1:10" ht="24.95" customHeight="1" x14ac:dyDescent="0.2">
      <c r="A13" s="130" t="s">
        <v>46</v>
      </c>
      <c r="B13" s="131"/>
      <c r="C13" s="131"/>
      <c r="D13" s="131"/>
      <c r="E13" s="131"/>
      <c r="F13" s="132"/>
      <c r="G13" s="53">
        <f>SUM(G12,G9)</f>
        <v>1219044.568556</v>
      </c>
      <c r="H13" s="53">
        <f t="shared" ref="H13:I13" si="4">SUM(H12,H9)</f>
        <v>402284.70762348006</v>
      </c>
      <c r="I13" s="53">
        <f t="shared" si="4"/>
        <v>1621329.2761794801</v>
      </c>
    </row>
    <row r="14" spans="1:10" ht="15.75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10" ht="15.75" x14ac:dyDescent="0.25">
      <c r="A15" s="4"/>
      <c r="B15" s="4"/>
      <c r="C15" s="4"/>
      <c r="D15" s="83">
        <v>0.25</v>
      </c>
      <c r="E15" s="83">
        <v>0.75</v>
      </c>
      <c r="F15" s="3"/>
      <c r="G15" s="3"/>
      <c r="H15" s="3"/>
      <c r="I15" s="3"/>
    </row>
    <row r="16" spans="1:10" ht="39.6" customHeight="1" x14ac:dyDescent="0.25">
      <c r="A16" s="4"/>
      <c r="B16" s="4"/>
      <c r="C16" s="4"/>
      <c r="D16" s="1">
        <f>SUM(F16*0.25)</f>
        <v>8.0574999999999992</v>
      </c>
      <c r="E16" s="1">
        <f>SUM(F16*0.75)</f>
        <v>24.172499999999999</v>
      </c>
      <c r="F16" s="5">
        <v>32.229999999999997</v>
      </c>
      <c r="G16" s="5" t="s">
        <v>32</v>
      </c>
      <c r="H16" s="5" t="s">
        <v>33</v>
      </c>
      <c r="I16" s="4"/>
    </row>
    <row r="17" spans="1:9" ht="17.45" customHeight="1" x14ac:dyDescent="0.25">
      <c r="A17" s="4"/>
      <c r="B17" s="4"/>
      <c r="C17" s="81" t="s">
        <v>62</v>
      </c>
      <c r="D17" s="82">
        <v>8.06</v>
      </c>
      <c r="E17" s="82">
        <v>24.17</v>
      </c>
      <c r="F17" s="54" t="s">
        <v>56</v>
      </c>
      <c r="G17" s="5"/>
      <c r="H17" s="6"/>
      <c r="I17" s="7"/>
    </row>
    <row r="18" spans="1:9" ht="15.75" x14ac:dyDescent="0.25">
      <c r="A18" s="4"/>
      <c r="B18" s="4"/>
      <c r="C18" s="4"/>
      <c r="D18" s="4"/>
      <c r="E18" s="4"/>
      <c r="F18" s="5"/>
      <c r="G18" s="43">
        <v>45778</v>
      </c>
      <c r="H18" s="42" t="s">
        <v>54</v>
      </c>
      <c r="I18" s="7"/>
    </row>
    <row r="19" spans="1:9" x14ac:dyDescent="0.2">
      <c r="A19" s="2"/>
      <c r="B19" s="2"/>
      <c r="C19" s="2"/>
      <c r="D19" s="2"/>
      <c r="E19" s="2"/>
      <c r="F19" s="2"/>
      <c r="G19" s="2"/>
      <c r="H19" s="2"/>
      <c r="I19" s="2"/>
    </row>
  </sheetData>
  <mergeCells count="7">
    <mergeCell ref="A13:F13"/>
    <mergeCell ref="A2:I2"/>
    <mergeCell ref="A3:I3"/>
    <mergeCell ref="A5:I5"/>
    <mergeCell ref="A10:I10"/>
    <mergeCell ref="A9:F9"/>
    <mergeCell ref="A12:F12"/>
  </mergeCells>
  <hyperlinks>
    <hyperlink ref="H18" r:id="rId1" xr:uid="{4A8F4302-7B25-43E5-9055-910CE1471912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I30"/>
  <sheetViews>
    <sheetView topLeftCell="A6" zoomScaleNormal="100" workbookViewId="0">
      <selection activeCell="B6" sqref="B6:G6"/>
    </sheetView>
  </sheetViews>
  <sheetFormatPr defaultColWidth="8.85546875" defaultRowHeight="15" x14ac:dyDescent="0.25"/>
  <cols>
    <col min="1" max="1" width="34.42578125" style="55" customWidth="1"/>
    <col min="2" max="2" width="12.28515625" style="55" customWidth="1"/>
    <col min="3" max="3" width="22.85546875" style="55" customWidth="1"/>
    <col min="4" max="7" width="15.5703125" style="55" customWidth="1"/>
    <col min="8" max="9" width="14.28515625" style="55" customWidth="1"/>
    <col min="10" max="16384" width="8.85546875" style="55"/>
  </cols>
  <sheetData>
    <row r="1" spans="1:9" ht="15.75" thickBot="1" x14ac:dyDescent="0.3">
      <c r="H1" s="55" t="s">
        <v>59</v>
      </c>
      <c r="I1" s="56">
        <v>46266</v>
      </c>
    </row>
    <row r="2" spans="1:9" ht="15.75" thickBot="1" x14ac:dyDescent="0.3">
      <c r="A2" s="121" t="s">
        <v>20</v>
      </c>
      <c r="B2" s="122"/>
      <c r="C2" s="122"/>
      <c r="D2" s="122"/>
      <c r="E2" s="122"/>
      <c r="F2" s="122"/>
      <c r="G2" s="123"/>
    </row>
    <row r="3" spans="1:9" ht="19.5" customHeight="1" thickBot="1" x14ac:dyDescent="0.3">
      <c r="A3" s="124" t="s">
        <v>71</v>
      </c>
      <c r="B3" s="125"/>
      <c r="C3" s="125"/>
      <c r="D3" s="125"/>
      <c r="E3" s="125"/>
      <c r="F3" s="125"/>
      <c r="G3" s="126"/>
    </row>
    <row r="4" spans="1:9" ht="39" thickBot="1" x14ac:dyDescent="0.3">
      <c r="A4" s="57" t="s">
        <v>21</v>
      </c>
      <c r="B4" s="58" t="s">
        <v>44</v>
      </c>
      <c r="C4" s="58" t="s">
        <v>22</v>
      </c>
      <c r="D4" s="58" t="s">
        <v>23</v>
      </c>
      <c r="E4" s="58" t="s">
        <v>24</v>
      </c>
      <c r="F4" s="58" t="s">
        <v>25</v>
      </c>
      <c r="G4" s="58" t="s">
        <v>35</v>
      </c>
    </row>
    <row r="5" spans="1:9" ht="33.75" customHeight="1" thickBot="1" x14ac:dyDescent="0.3">
      <c r="A5" s="60" t="s">
        <v>66</v>
      </c>
      <c r="B5" s="61"/>
      <c r="C5" s="61"/>
      <c r="D5" s="62"/>
      <c r="E5" s="59">
        <f>G30</f>
        <v>406516.31040800002</v>
      </c>
      <c r="F5" s="84">
        <f>SUM(E5*0.33)</f>
        <v>134150.38243464002</v>
      </c>
      <c r="G5" s="59">
        <f t="shared" ref="G5:G7" si="0">SUM(E5,F5)</f>
        <v>540666.69284263998</v>
      </c>
    </row>
    <row r="6" spans="1:9" ht="33.75" customHeight="1" thickBot="1" x14ac:dyDescent="0.3">
      <c r="A6" s="60" t="s">
        <v>45</v>
      </c>
      <c r="B6" s="61">
        <v>17491</v>
      </c>
      <c r="C6" s="61">
        <v>1.056</v>
      </c>
      <c r="D6" s="62">
        <v>41.52</v>
      </c>
      <c r="E6" s="62">
        <f>SUM(B6*C6*D6)</f>
        <v>766894.99392000004</v>
      </c>
      <c r="F6" s="62">
        <f>SUM(E6*0.33)</f>
        <v>253075.34799360004</v>
      </c>
      <c r="G6" s="59">
        <f>SUM(E6,F6)</f>
        <v>1019970.3419136001</v>
      </c>
    </row>
    <row r="7" spans="1:9" ht="33.75" customHeight="1" thickBot="1" x14ac:dyDescent="0.3">
      <c r="A7" s="60" t="s">
        <v>60</v>
      </c>
      <c r="B7" s="61">
        <v>1</v>
      </c>
      <c r="C7" s="61" t="s">
        <v>26</v>
      </c>
      <c r="D7" s="62">
        <v>180000</v>
      </c>
      <c r="E7" s="59">
        <v>180000</v>
      </c>
      <c r="F7" s="62" t="s">
        <v>26</v>
      </c>
      <c r="G7" s="59">
        <f t="shared" si="0"/>
        <v>180000</v>
      </c>
    </row>
    <row r="8" spans="1:9" ht="15.75" thickBot="1" x14ac:dyDescent="0.3">
      <c r="A8" s="63" t="s">
        <v>27</v>
      </c>
      <c r="B8" s="64"/>
      <c r="C8" s="64"/>
      <c r="D8" s="65">
        <f>SUM(D5:D7)</f>
        <v>180041.52</v>
      </c>
      <c r="E8" s="65">
        <f>SUM(E5:E7)</f>
        <v>1353411.3043280002</v>
      </c>
      <c r="F8" s="65">
        <f>SUM(F5:F7)</f>
        <v>387225.73042824003</v>
      </c>
      <c r="G8" s="65">
        <f>SUM(G5:G7)</f>
        <v>1740637.03475624</v>
      </c>
    </row>
    <row r="10" spans="1:9" s="70" customFormat="1" ht="15.75" x14ac:dyDescent="0.25">
      <c r="A10" s="66" t="s">
        <v>34</v>
      </c>
      <c r="B10" s="67" t="s">
        <v>58</v>
      </c>
      <c r="C10" s="68">
        <v>41.52</v>
      </c>
      <c r="D10" s="69"/>
      <c r="E10" s="69"/>
    </row>
    <row r="11" spans="1:9" s="70" customFormat="1" ht="15.75" x14ac:dyDescent="0.25">
      <c r="A11" s="66"/>
      <c r="B11" s="67"/>
      <c r="C11" s="71"/>
      <c r="D11" s="73" t="s">
        <v>57</v>
      </c>
      <c r="E11" s="69"/>
    </row>
    <row r="12" spans="1:9" ht="38.25" x14ac:dyDescent="0.25">
      <c r="A12" s="72">
        <v>17491</v>
      </c>
      <c r="B12" s="72" t="s">
        <v>75</v>
      </c>
    </row>
    <row r="19" spans="1:9" x14ac:dyDescent="0.25">
      <c r="A19" s="133" t="s">
        <v>65</v>
      </c>
      <c r="B19" s="133"/>
      <c r="C19" s="133"/>
      <c r="D19" s="133"/>
      <c r="E19" s="133"/>
      <c r="F19" s="133"/>
      <c r="G19" s="133"/>
      <c r="H19" s="133"/>
      <c r="I19" s="133"/>
    </row>
    <row r="20" spans="1:9" x14ac:dyDescent="0.25">
      <c r="A20" s="134" t="s">
        <v>70</v>
      </c>
      <c r="B20" s="135"/>
      <c r="C20" s="135"/>
      <c r="D20" s="135"/>
      <c r="E20" s="135"/>
      <c r="F20" s="135"/>
      <c r="G20" s="135"/>
      <c r="H20" s="135"/>
      <c r="I20" s="136"/>
    </row>
    <row r="21" spans="1:9" ht="63.75" x14ac:dyDescent="0.25">
      <c r="A21" s="45" t="s">
        <v>15</v>
      </c>
      <c r="B21" s="45" t="s">
        <v>40</v>
      </c>
      <c r="C21" s="45" t="s">
        <v>41</v>
      </c>
      <c r="D21" s="45" t="s">
        <v>38</v>
      </c>
      <c r="E21" s="45" t="s">
        <v>16</v>
      </c>
      <c r="F21" s="45" t="s">
        <v>64</v>
      </c>
      <c r="G21" s="45" t="s">
        <v>29</v>
      </c>
      <c r="H21" s="45" t="s">
        <v>39</v>
      </c>
      <c r="I21" s="45" t="s">
        <v>30</v>
      </c>
    </row>
    <row r="22" spans="1:9" x14ac:dyDescent="0.25">
      <c r="A22" s="137" t="s">
        <v>17</v>
      </c>
      <c r="B22" s="137"/>
      <c r="C22" s="137"/>
      <c r="D22" s="137"/>
      <c r="E22" s="137"/>
      <c r="F22" s="137"/>
      <c r="G22" s="137"/>
      <c r="H22" s="137"/>
      <c r="I22" s="137"/>
    </row>
    <row r="23" spans="1:9" ht="38.25" x14ac:dyDescent="0.25">
      <c r="A23" s="46" t="s">
        <v>18</v>
      </c>
      <c r="B23" s="46" t="s">
        <v>28</v>
      </c>
      <c r="C23" s="47" t="s">
        <v>36</v>
      </c>
      <c r="D23" s="48">
        <v>53</v>
      </c>
      <c r="E23" s="46">
        <v>3</v>
      </c>
      <c r="F23" s="49">
        <f>'Annualized Costs to Respondents'!D17</f>
        <v>8.06</v>
      </c>
      <c r="G23" s="49">
        <f>SUM(D23*E23*F23)</f>
        <v>1281.5400000000002</v>
      </c>
      <c r="H23" s="49">
        <f>SUM(G23*0.33)</f>
        <v>422.90820000000008</v>
      </c>
      <c r="I23" s="49">
        <f>SUM(G23+H23)</f>
        <v>1704.4482000000003</v>
      </c>
    </row>
    <row r="24" spans="1:9" ht="51" x14ac:dyDescent="0.25">
      <c r="A24" s="46" t="s">
        <v>18</v>
      </c>
      <c r="B24" s="46" t="s">
        <v>28</v>
      </c>
      <c r="C24" s="47" t="s">
        <v>37</v>
      </c>
      <c r="D24" s="48">
        <v>53</v>
      </c>
      <c r="E24" s="46">
        <v>0.25</v>
      </c>
      <c r="F24" s="49">
        <f>'Annualized Costs to Respondents'!D17</f>
        <v>8.06</v>
      </c>
      <c r="G24" s="49">
        <f>SUM(D24*E24*F24)</f>
        <v>106.795</v>
      </c>
      <c r="H24" s="49">
        <f>SUM(G24*0.33)</f>
        <v>35.242350000000002</v>
      </c>
      <c r="I24" s="49">
        <f>SUM(G24+H24)</f>
        <v>142.03735</v>
      </c>
    </row>
    <row r="25" spans="1:9" ht="25.5" x14ac:dyDescent="0.25">
      <c r="A25" s="46" t="s">
        <v>18</v>
      </c>
      <c r="B25" s="46" t="s">
        <v>4</v>
      </c>
      <c r="C25" s="47" t="s">
        <v>5</v>
      </c>
      <c r="D25" s="48">
        <v>46558</v>
      </c>
      <c r="E25" s="50">
        <v>1.056</v>
      </c>
      <c r="F25" s="49">
        <f>'Annualized Costs to Respondents'!D17</f>
        <v>8.06</v>
      </c>
      <c r="G25" s="49">
        <f>SUM(D25*E25*F25)</f>
        <v>396271.89887999999</v>
      </c>
      <c r="H25" s="49">
        <f>SUM(G25*0.33)</f>
        <v>130769.72663040001</v>
      </c>
      <c r="I25" s="49">
        <f>SUM(G25+H25)</f>
        <v>527041.62551040004</v>
      </c>
    </row>
    <row r="26" spans="1:9" x14ac:dyDescent="0.25">
      <c r="A26" s="127" t="s">
        <v>31</v>
      </c>
      <c r="B26" s="128"/>
      <c r="C26" s="128"/>
      <c r="D26" s="128"/>
      <c r="E26" s="128"/>
      <c r="F26" s="129"/>
      <c r="G26" s="51">
        <f>SUM(G23:G25)</f>
        <v>397660.23388000001</v>
      </c>
      <c r="H26" s="51">
        <f>SUM(H23:H25)</f>
        <v>131227.87718040001</v>
      </c>
      <c r="I26" s="51">
        <f>SUM(I23:I25)</f>
        <v>528888.11106040003</v>
      </c>
    </row>
    <row r="27" spans="1:9" x14ac:dyDescent="0.25">
      <c r="A27" s="137" t="s">
        <v>19</v>
      </c>
      <c r="B27" s="137"/>
      <c r="C27" s="137"/>
      <c r="D27" s="137"/>
      <c r="E27" s="137"/>
      <c r="F27" s="137"/>
      <c r="G27" s="137"/>
      <c r="H27" s="137"/>
      <c r="I27" s="137"/>
    </row>
    <row r="28" spans="1:9" x14ac:dyDescent="0.25">
      <c r="A28" s="46" t="s">
        <v>18</v>
      </c>
      <c r="B28" s="46">
        <v>275.39999999999998</v>
      </c>
      <c r="C28" s="46" t="s">
        <v>8</v>
      </c>
      <c r="D28" s="48">
        <v>46558</v>
      </c>
      <c r="E28" s="46">
        <v>2.3599999999999999E-2</v>
      </c>
      <c r="F28" s="49">
        <f>'Annualized Costs to Respondents'!D17</f>
        <v>8.06</v>
      </c>
      <c r="G28" s="49">
        <f>SUM(D28*E28*F28)</f>
        <v>8856.0765280000014</v>
      </c>
      <c r="H28" s="52">
        <f>SUM(G28*0.33)</f>
        <v>2922.5052542400008</v>
      </c>
      <c r="I28" s="52">
        <f>SUM(G28:H28)</f>
        <v>11778.581782240002</v>
      </c>
    </row>
    <row r="29" spans="1:9" x14ac:dyDescent="0.25">
      <c r="A29" s="127" t="s">
        <v>53</v>
      </c>
      <c r="B29" s="128"/>
      <c r="C29" s="128"/>
      <c r="D29" s="128"/>
      <c r="E29" s="128"/>
      <c r="F29" s="129"/>
      <c r="G29" s="49">
        <f>G28</f>
        <v>8856.0765280000014</v>
      </c>
      <c r="H29" s="52">
        <f>SUM(G29*0.33)</f>
        <v>2922.5052542400008</v>
      </c>
      <c r="I29" s="52">
        <f>SUM(G29:H29)</f>
        <v>11778.581782240002</v>
      </c>
    </row>
    <row r="30" spans="1:9" x14ac:dyDescent="0.25">
      <c r="A30" s="130" t="s">
        <v>46</v>
      </c>
      <c r="B30" s="131"/>
      <c r="C30" s="131"/>
      <c r="D30" s="131"/>
      <c r="E30" s="131"/>
      <c r="F30" s="132"/>
      <c r="G30" s="53">
        <f>SUM(G29,G26)</f>
        <v>406516.31040800002</v>
      </c>
      <c r="H30" s="53">
        <f>SUM(H29,H26)</f>
        <v>134150.38243464002</v>
      </c>
      <c r="I30" s="53">
        <f>SUM(I29,I26)</f>
        <v>540666.69284263998</v>
      </c>
    </row>
  </sheetData>
  <mergeCells count="9">
    <mergeCell ref="A2:G2"/>
    <mergeCell ref="A3:G3"/>
    <mergeCell ref="A29:F29"/>
    <mergeCell ref="A30:F30"/>
    <mergeCell ref="A19:I19"/>
    <mergeCell ref="A20:I20"/>
    <mergeCell ref="A22:I22"/>
    <mergeCell ref="A26:F26"/>
    <mergeCell ref="A27:I27"/>
  </mergeCells>
  <hyperlinks>
    <hyperlink ref="D11" r:id="rId1" display="https://www.opm.gov/policy-data-oversight/pay-leave/salaries-wages/salary-tables/pdf/2026/GS_h.pdf" xr:uid="{073E9297-38EE-4116-AF26-7181658BE863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172219E140EF439EA3A5E815526697" ma:contentTypeVersion="21" ma:contentTypeDescription="Create a new document." ma:contentTypeScope="" ma:versionID="5e05e8bf78dc781eef0d8e5e835dbd3c">
  <xsd:schema xmlns:xsd="http://www.w3.org/2001/XMLSchema" xmlns:xs="http://www.w3.org/2001/XMLSchema" xmlns:p="http://schemas.microsoft.com/office/2006/metadata/properties" xmlns:ns1="http://schemas.microsoft.com/sharepoint/v3" xmlns:ns2="ecf624fd-d71f-4fb0-b10a-ca34a99f6b63" xmlns:ns3="3ae1a219-f1fd-468f-b2c7-b4766e985bb7" xmlns:ns4="73fb875a-8af9-4255-b008-0995492d31cd" targetNamespace="http://schemas.microsoft.com/office/2006/metadata/properties" ma:root="true" ma:fieldsID="141b0dc27492a17ceafb592e20878a57" ns1:_="" ns2:_="" ns3:_="" ns4:_="">
    <xsd:import namespace="http://schemas.microsoft.com/sharepoint/v3"/>
    <xsd:import namespace="ecf624fd-d71f-4fb0-b10a-ca34a99f6b63"/>
    <xsd:import namespace="3ae1a219-f1fd-468f-b2c7-b4766e985bb7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ovedtoFinal_x003f_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624fd-d71f-4fb0-b10a-ca34a99f6b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ovedtoFinal_x003f_" ma:index="22" nillable="true" ma:displayName="Moved to Final?" ma:default="1" ma:description="Moved individually or bundled with others into the Final Folder." ma:format="Dropdown" ma:internalName="MovedtoFinal_x003f_">
      <xsd:simpleType>
        <xsd:restriction base="dms:Boolea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1a219-f1fd-468f-b2c7-b4766e985b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188b618-126b-41af-83b5-177d0922ab20}" ma:internalName="TaxCatchAll" ma:showField="CatchAllData" ma:web="3ae1a219-f1fd-468f-b2c7-b4766e985b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ovedtoFinal_x003f_ xmlns="ecf624fd-d71f-4fb0-b10a-ca34a99f6b63">true</MovedtoFinal_x003f_>
    <_ip_UnifiedCompliancePolicyUIAction xmlns="http://schemas.microsoft.com/sharepoint/v3" xsi:nil="true"/>
    <lcf76f155ced4ddcb4097134ff3c332f xmlns="ecf624fd-d71f-4fb0-b10a-ca34a99f6b63">
      <Terms xmlns="http://schemas.microsoft.com/office/infopath/2007/PartnerControls"/>
    </lcf76f155ced4ddcb4097134ff3c332f>
    <_ip_UnifiedCompliancePolicyProperties xmlns="http://schemas.microsoft.com/sharepoint/v3" xsi:nil="true"/>
    <TaxCatchAll xmlns="73fb875a-8af9-4255-b008-0995492d31cd" xsi:nil="true"/>
  </documentManagement>
</p:properties>
</file>

<file path=customXml/itemProps1.xml><?xml version="1.0" encoding="utf-8"?>
<ds:datastoreItem xmlns:ds="http://schemas.openxmlformats.org/officeDocument/2006/customXml" ds:itemID="{84C3E906-96FA-4EEA-A534-A4EF542C51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cf624fd-d71f-4fb0-b10a-ca34a99f6b63"/>
    <ds:schemaRef ds:uri="3ae1a219-f1fd-468f-b2c7-b4766e985bb7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3194A2-C890-425F-8ED9-40FBF8CFC8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3EAC93-0157-43F9-B9A9-2999762E3608}">
  <ds:schemaRefs>
    <ds:schemaRef ds:uri="http://schemas.microsoft.com/office/2006/metadata/properties"/>
    <ds:schemaRef ds:uri="http://schemas.microsoft.com/office/infopath/2007/PartnerControls"/>
    <ds:schemaRef ds:uri="ecf624fd-d71f-4fb0-b10a-ca34a99f6b63"/>
    <ds:schemaRef ds:uri="http://schemas.microsoft.com/sharepoint/v3"/>
    <ds:schemaRef ds:uri="73fb875a-8af9-4255-b008-0995492d31cd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Reporting Recordkeeping Burden</vt:lpstr>
      <vt:lpstr>Annualized Costs to Respondents</vt:lpstr>
      <vt:lpstr>Annualized Costs to Gov't</vt:lpstr>
    </vt:vector>
  </TitlesOfParts>
  <Company>USDA-FNS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 FNS SNAP QCB</dc:creator>
  <cp:lastModifiedBy>Stewart, Kelly - FNS</cp:lastModifiedBy>
  <dcterms:created xsi:type="dcterms:W3CDTF">2019-09-25T15:28:09Z</dcterms:created>
  <dcterms:modified xsi:type="dcterms:W3CDTF">2026-09-02T14:33:38Z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0x01010056172219E140EF439EA3A5E815526697</vt:lpwstr>
  </property>
  <property fmtid="{D5CDD505-2E9C-101B-9397-08002B2CF9AE}" pid="3" name="MediaServiceImageTags">
    <vt:lpwstr/>
  </property>
</Properties>
</file>